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vin\Downloads\Hershey_FP&amp;Pricing_Analysis\"/>
    </mc:Choice>
  </mc:AlternateContent>
  <xr:revisionPtr revIDLastSave="0" documentId="13_ncr:1_{5385FC20-47ED-4505-BC78-2D7BA82C13B3}" xr6:coauthVersionLast="47" xr6:coauthVersionMax="47" xr10:uidLastSave="{00000000-0000-0000-0000-000000000000}"/>
  <bookViews>
    <workbookView xWindow="28680" yWindow="-120" windowWidth="29040" windowHeight="15720" tabRatio="500" activeTab="1" xr2:uid="{00000000-000D-0000-FFFF-FFFF00000000}"/>
  </bookViews>
  <sheets>
    <sheet name="Notes &amp; Assumptions" sheetId="17" r:id="rId1"/>
    <sheet name="DashBoard" sheetId="19" r:id="rId2"/>
    <sheet name="1 - Annual Segment PL" sheetId="1" r:id="rId3"/>
    <sheet name="1 - Quarterly Bridge" sheetId="2" r:id="rId4"/>
    <sheet name="1 - Annual Budget" sheetId="4" r:id="rId5"/>
    <sheet name="1 - Cost-Driver" sheetId="5" r:id="rId6"/>
    <sheet name="1 - Forecast" sheetId="6" r:id="rId7"/>
    <sheet name="2 - Raw Data" sheetId="11" r:id="rId8"/>
    <sheet name="2 - Channel Master" sheetId="16" r:id="rId9"/>
    <sheet name="2 - SKU Master" sheetId="15" r:id="rId10"/>
    <sheet name="2 - Diagnostics" sheetId="12" r:id="rId11"/>
    <sheet name="2 - Leakage Exploration" sheetId="10" r:id="rId12"/>
    <sheet name="2 - Cascade" sheetId="13" r:id="rId13"/>
    <sheet name="2 - Goal Seek" sheetId="14" r:id="rId14"/>
    <sheet name="Sources" sheetId="3" r:id="rId15"/>
  </sheets>
  <definedNames>
    <definedName name="_xlchart.v1.0" hidden="1">'2 - Cascade'!$A$2:$A$6</definedName>
    <definedName name="_xlchart.v1.1" hidden="1">'2 - Cascade'!$B$2:$B$6</definedName>
    <definedName name="_xlchart.v5.2" hidden="1">'1 - Annual Budget'!$A$31:$A$36</definedName>
    <definedName name="_xlchart.v5.3" hidden="1">'1 - Annual Budget'!$B$31:$B$36</definedName>
    <definedName name="_xlchart.v5.4" hidden="1">'1 - Annual Budget'!$A$31:$A$36</definedName>
    <definedName name="_xlchart.v5.5" hidden="1">'1 - Annual Budget'!$B$31:$B$36</definedName>
    <definedName name="Slicer_Channel">#N/A</definedName>
  </definedNames>
  <calcPr calcId="191029" iterateDelta="1E-4"/>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9" l="1"/>
  <c r="C12" i="19"/>
  <c r="C17" i="19"/>
  <c r="C14" i="19"/>
  <c r="C15" i="19"/>
  <c r="C16" i="19"/>
  <c r="B27" i="12"/>
  <c r="C27" i="12"/>
  <c r="E27" i="12" s="1"/>
  <c r="D27" i="12"/>
  <c r="B30" i="4"/>
  <c r="B37" i="4"/>
  <c r="B36" i="4"/>
  <c r="B35" i="4"/>
  <c r="B34" i="4"/>
  <c r="B33" i="4"/>
  <c r="B32" i="4"/>
  <c r="B31" i="4"/>
  <c r="C8" i="19"/>
  <c r="G20" i="10"/>
  <c r="C9" i="19"/>
  <c r="B16" i="12"/>
  <c r="C4" i="19"/>
  <c r="C6" i="4"/>
  <c r="C7" i="19"/>
  <c r="D25" i="4"/>
  <c r="C5" i="19"/>
  <c r="C6" i="19"/>
  <c r="B25" i="4"/>
  <c r="C3" i="19"/>
  <c r="B6" i="4"/>
  <c r="B11" i="4"/>
  <c r="B10" i="4"/>
  <c r="B8" i="14" l="1"/>
  <c r="C8" i="14" s="1"/>
  <c r="B11" i="14"/>
  <c r="B13" i="14" s="1"/>
  <c r="B14" i="14" s="1"/>
  <c r="B12" i="14"/>
  <c r="B10" i="14" s="1"/>
  <c r="C10" i="14" s="1"/>
  <c r="B1" i="13"/>
  <c r="B2" i="13" a="1"/>
  <c r="B2" i="13" s="1"/>
  <c r="B3" i="13" s="1"/>
  <c r="B4" i="13"/>
  <c r="B6" i="13" s="1"/>
  <c r="B9" i="13" s="1"/>
  <c r="B5" i="13"/>
  <c r="B4" i="12"/>
  <c r="C4" i="12" s="1"/>
  <c r="I4" i="12" s="1"/>
  <c r="D4" i="12"/>
  <c r="E4" i="12"/>
  <c r="G4" i="12" s="1"/>
  <c r="F4" i="12"/>
  <c r="H4" i="12" s="1"/>
  <c r="B5" i="12"/>
  <c r="C5" i="12" s="1"/>
  <c r="I5" i="12" s="1"/>
  <c r="D5" i="12"/>
  <c r="G5" i="12" s="1"/>
  <c r="E5" i="12"/>
  <c r="F5" i="12"/>
  <c r="B11" i="12" s="1"/>
  <c r="B6" i="12"/>
  <c r="C6" i="12" s="1"/>
  <c r="I6" i="12" s="1"/>
  <c r="D6" i="12"/>
  <c r="G6" i="12" s="1"/>
  <c r="E6" i="12"/>
  <c r="F6" i="12"/>
  <c r="H6" i="12" s="1"/>
  <c r="B7" i="12"/>
  <c r="C7" i="12" s="1"/>
  <c r="I7" i="12" s="1"/>
  <c r="D7" i="12"/>
  <c r="E7" i="12"/>
  <c r="G7" i="12" s="1"/>
  <c r="F7" i="12"/>
  <c r="H7" i="12" s="1"/>
  <c r="B8" i="12"/>
  <c r="C8" i="12" s="1"/>
  <c r="I8" i="12" s="1"/>
  <c r="D8" i="12"/>
  <c r="E8" i="12"/>
  <c r="G8" i="12" s="1"/>
  <c r="F8" i="12"/>
  <c r="H8" i="12" s="1"/>
  <c r="B10" i="12"/>
  <c r="B12" i="12" s="1"/>
  <c r="B19" i="12"/>
  <c r="C19" i="12"/>
  <c r="E19" i="12" s="1"/>
  <c r="D19" i="12"/>
  <c r="B20" i="12"/>
  <c r="C20" i="12"/>
  <c r="E20" i="12" s="1"/>
  <c r="D20" i="12"/>
  <c r="B21" i="12"/>
  <c r="C21" i="12"/>
  <c r="D21" i="12"/>
  <c r="E21" i="12"/>
  <c r="B22" i="12"/>
  <c r="C22" i="12"/>
  <c r="E22" i="12" s="1"/>
  <c r="D22" i="12"/>
  <c r="B23" i="12"/>
  <c r="C23" i="12"/>
  <c r="E23" i="12" s="1"/>
  <c r="D23" i="12"/>
  <c r="B24" i="12"/>
  <c r="C24" i="12"/>
  <c r="D24" i="12"/>
  <c r="E24" i="12"/>
  <c r="B25" i="12"/>
  <c r="C25" i="12"/>
  <c r="E25" i="12" s="1"/>
  <c r="D25" i="12"/>
  <c r="B26" i="12"/>
  <c r="C26" i="12"/>
  <c r="E26" i="12" s="1"/>
  <c r="D26" i="12"/>
  <c r="B28" i="12"/>
  <c r="C28" i="12"/>
  <c r="E28" i="12" s="1"/>
  <c r="D28" i="12"/>
  <c r="B29" i="12"/>
  <c r="C29" i="12"/>
  <c r="E29" i="12" s="1"/>
  <c r="D29" i="12"/>
  <c r="B30" i="12"/>
  <c r="C30" i="12"/>
  <c r="D30" i="12"/>
  <c r="E30" i="12"/>
  <c r="B31" i="12"/>
  <c r="C31" i="12"/>
  <c r="E31" i="12" s="1"/>
  <c r="D31" i="12"/>
  <c r="B32" i="12"/>
  <c r="C32" i="12"/>
  <c r="E32" i="12" s="1"/>
  <c r="D32" i="12"/>
  <c r="B33" i="12"/>
  <c r="C33" i="12"/>
  <c r="D33" i="12"/>
  <c r="E33" i="12"/>
  <c r="B34" i="12"/>
  <c r="C34" i="12"/>
  <c r="E34" i="12" s="1"/>
  <c r="D34" i="12"/>
  <c r="B35" i="12"/>
  <c r="C35" i="12"/>
  <c r="E35" i="12" s="1"/>
  <c r="D35" i="12"/>
  <c r="B36" i="12"/>
  <c r="C36" i="12"/>
  <c r="D36" i="12"/>
  <c r="E36" i="12" s="1"/>
  <c r="B37" i="12"/>
  <c r="C37" i="12"/>
  <c r="E37" i="12" s="1"/>
  <c r="D37" i="12"/>
  <c r="B38" i="12"/>
  <c r="C38" i="12"/>
  <c r="E38" i="12" s="1"/>
  <c r="D38" i="12"/>
  <c r="B39" i="12"/>
  <c r="C39" i="12"/>
  <c r="E39" i="12" s="1"/>
  <c r="D39" i="12"/>
  <c r="B40" i="12"/>
  <c r="C40" i="12"/>
  <c r="E40" i="12" s="1"/>
  <c r="D40" i="12"/>
  <c r="B41" i="12"/>
  <c r="C41" i="12"/>
  <c r="E41" i="12" s="1"/>
  <c r="D41" i="12"/>
  <c r="B42" i="12"/>
  <c r="C42" i="12"/>
  <c r="E42" i="12" s="1"/>
  <c r="D42" i="12"/>
  <c r="J2" i="11"/>
  <c r="K2" i="11"/>
  <c r="L2" i="11"/>
  <c r="M2" i="11"/>
  <c r="N2" i="11" s="1"/>
  <c r="O2" i="11"/>
  <c r="P2" i="11" s="1"/>
  <c r="J3" i="11"/>
  <c r="K3" i="11" s="1"/>
  <c r="M3" i="11" s="1"/>
  <c r="N3" i="11" s="1"/>
  <c r="L3" i="11"/>
  <c r="O3" i="11"/>
  <c r="P3" i="11" s="1"/>
  <c r="J4" i="11"/>
  <c r="K4" i="11"/>
  <c r="L4" i="11"/>
  <c r="M4" i="11"/>
  <c r="N4" i="11" s="1"/>
  <c r="O4" i="11"/>
  <c r="P4" i="11" s="1"/>
  <c r="J5" i="11"/>
  <c r="K5" i="11" s="1"/>
  <c r="M5" i="11" s="1"/>
  <c r="N5" i="11" s="1"/>
  <c r="L5" i="11"/>
  <c r="O5" i="11"/>
  <c r="P5" i="11" s="1"/>
  <c r="J6" i="11"/>
  <c r="K6" i="11"/>
  <c r="M6" i="11" s="1"/>
  <c r="N6" i="11" s="1"/>
  <c r="L6" i="11"/>
  <c r="O6" i="11"/>
  <c r="P6" i="11" s="1"/>
  <c r="J7" i="11"/>
  <c r="K7" i="11"/>
  <c r="L7" i="11"/>
  <c r="M7" i="11"/>
  <c r="N7" i="11" s="1"/>
  <c r="O7" i="11"/>
  <c r="P7" i="11" s="1"/>
  <c r="J8" i="11"/>
  <c r="K8" i="11"/>
  <c r="L8" i="11"/>
  <c r="M8" i="11"/>
  <c r="N8" i="11" s="1"/>
  <c r="O8" i="11"/>
  <c r="P8" i="11" s="1"/>
  <c r="J9" i="11"/>
  <c r="K9" i="11"/>
  <c r="M9" i="11" s="1"/>
  <c r="N9" i="11" s="1"/>
  <c r="L9" i="11"/>
  <c r="O9" i="11"/>
  <c r="P9" i="11" s="1"/>
  <c r="J10" i="11"/>
  <c r="K10" i="11"/>
  <c r="M10" i="11" s="1"/>
  <c r="N10" i="11" s="1"/>
  <c r="L10" i="11"/>
  <c r="O10" i="11"/>
  <c r="P10" i="11" s="1"/>
  <c r="J11" i="11"/>
  <c r="K11" i="11"/>
  <c r="L11" i="11"/>
  <c r="M11" i="11"/>
  <c r="N11" i="11" s="1"/>
  <c r="O11" i="11"/>
  <c r="P11" i="11" s="1"/>
  <c r="J12" i="11"/>
  <c r="K12" i="11"/>
  <c r="M12" i="11" s="1"/>
  <c r="N12" i="11" s="1"/>
  <c r="L12" i="11"/>
  <c r="O12" i="11"/>
  <c r="P12" i="11" s="1"/>
  <c r="J13" i="11"/>
  <c r="K13" i="11"/>
  <c r="M13" i="11" s="1"/>
  <c r="N13" i="11" s="1"/>
  <c r="L13" i="11"/>
  <c r="O13" i="11"/>
  <c r="P13" i="11" s="1"/>
  <c r="J14" i="11"/>
  <c r="K14" i="11" s="1"/>
  <c r="M14" i="11" s="1"/>
  <c r="N14" i="11" s="1"/>
  <c r="L14" i="11"/>
  <c r="O14" i="11"/>
  <c r="P14" i="11" s="1"/>
  <c r="J15" i="11"/>
  <c r="K15" i="11"/>
  <c r="L15" i="11"/>
  <c r="M15" i="11"/>
  <c r="N15" i="11" s="1"/>
  <c r="O15" i="11"/>
  <c r="P15" i="11" s="1"/>
  <c r="J16" i="11"/>
  <c r="K16" i="11" s="1"/>
  <c r="M16" i="11" s="1"/>
  <c r="N16" i="11" s="1"/>
  <c r="L16" i="11"/>
  <c r="J17" i="11"/>
  <c r="K17" i="11"/>
  <c r="M17" i="11" s="1"/>
  <c r="N17" i="11" s="1"/>
  <c r="L17" i="11"/>
  <c r="O17" i="11"/>
  <c r="P17" i="11" s="1"/>
  <c r="J18" i="11"/>
  <c r="K18" i="11"/>
  <c r="M18" i="11" s="1"/>
  <c r="N18" i="11" s="1"/>
  <c r="L18" i="11"/>
  <c r="O18" i="11"/>
  <c r="P18" i="11"/>
  <c r="J19" i="11"/>
  <c r="K19" i="11" s="1"/>
  <c r="M19" i="11" s="1"/>
  <c r="N19" i="11" s="1"/>
  <c r="L19" i="11"/>
  <c r="J20" i="11"/>
  <c r="K20" i="11" s="1"/>
  <c r="M20" i="11" s="1"/>
  <c r="L20" i="11"/>
  <c r="N20" i="11"/>
  <c r="J21" i="11"/>
  <c r="K21" i="11"/>
  <c r="M21" i="11" s="1"/>
  <c r="N21" i="11" s="1"/>
  <c r="L21" i="11"/>
  <c r="O21" i="11"/>
  <c r="P21" i="11" s="1"/>
  <c r="J22" i="11"/>
  <c r="O22" i="11" s="1"/>
  <c r="P22" i="11" s="1"/>
  <c r="K22" i="11"/>
  <c r="L22" i="11"/>
  <c r="J23" i="11"/>
  <c r="K23" i="11"/>
  <c r="L23" i="11"/>
  <c r="M23" i="11"/>
  <c r="N23" i="11" s="1"/>
  <c r="O23" i="11"/>
  <c r="P23" i="11" s="1"/>
  <c r="J24" i="11"/>
  <c r="L24" i="11"/>
  <c r="J25" i="11"/>
  <c r="K25" i="11"/>
  <c r="M25" i="11" s="1"/>
  <c r="N25" i="11" s="1"/>
  <c r="L25" i="11"/>
  <c r="O25" i="11"/>
  <c r="P25" i="11" s="1"/>
  <c r="J26" i="11"/>
  <c r="K26" i="11" s="1"/>
  <c r="M26" i="11" s="1"/>
  <c r="N26" i="11" s="1"/>
  <c r="L26" i="11"/>
  <c r="J27" i="11"/>
  <c r="K27" i="11"/>
  <c r="L27" i="11"/>
  <c r="M27" i="11"/>
  <c r="N27" i="11" s="1"/>
  <c r="O27" i="11"/>
  <c r="P27" i="11" s="1"/>
  <c r="J28" i="11"/>
  <c r="K28" i="11" s="1"/>
  <c r="M28" i="11" s="1"/>
  <c r="N28" i="11" s="1"/>
  <c r="L28" i="11"/>
  <c r="J29" i="11"/>
  <c r="K29" i="11"/>
  <c r="M29" i="11" s="1"/>
  <c r="N29" i="11" s="1"/>
  <c r="L29" i="11"/>
  <c r="O29" i="11"/>
  <c r="P29" i="11" s="1"/>
  <c r="J30" i="11"/>
  <c r="K30" i="11"/>
  <c r="L30" i="11"/>
  <c r="M30" i="11" s="1"/>
  <c r="N30" i="11" s="1"/>
  <c r="O30" i="11"/>
  <c r="P30" i="11" s="1"/>
  <c r="J31" i="11"/>
  <c r="K31" i="11" s="1"/>
  <c r="M31" i="11" s="1"/>
  <c r="N31" i="11" s="1"/>
  <c r="L31" i="11"/>
  <c r="J32" i="11"/>
  <c r="K32" i="11" s="1"/>
  <c r="M32" i="11" s="1"/>
  <c r="L32" i="11"/>
  <c r="N32" i="11"/>
  <c r="J33" i="11"/>
  <c r="K33" i="11"/>
  <c r="M33" i="11" s="1"/>
  <c r="N33" i="11" s="1"/>
  <c r="L33" i="11"/>
  <c r="O33" i="11"/>
  <c r="P33" i="11" s="1"/>
  <c r="J34" i="11"/>
  <c r="O34" i="11" s="1"/>
  <c r="P34" i="11" s="1"/>
  <c r="K34" i="11"/>
  <c r="L34" i="11"/>
  <c r="J35" i="11"/>
  <c r="K35" i="11"/>
  <c r="L35" i="11"/>
  <c r="M35" i="11"/>
  <c r="N35" i="11" s="1"/>
  <c r="O35" i="11"/>
  <c r="P35" i="11"/>
  <c r="J36" i="11"/>
  <c r="L36" i="11"/>
  <c r="J37" i="11"/>
  <c r="K37" i="11"/>
  <c r="M37" i="11" s="1"/>
  <c r="N37" i="11" s="1"/>
  <c r="L37" i="11"/>
  <c r="O37" i="11"/>
  <c r="P37" i="11" s="1"/>
  <c r="J38" i="11"/>
  <c r="K38" i="11" s="1"/>
  <c r="M38" i="11" s="1"/>
  <c r="N38" i="11" s="1"/>
  <c r="L38" i="11"/>
  <c r="O38" i="11"/>
  <c r="P38" i="11" s="1"/>
  <c r="J39" i="11"/>
  <c r="K39" i="11"/>
  <c r="L39" i="11"/>
  <c r="M39" i="11"/>
  <c r="N39" i="11" s="1"/>
  <c r="O39" i="11"/>
  <c r="P39" i="11" s="1"/>
  <c r="J40" i="11"/>
  <c r="K40" i="11" s="1"/>
  <c r="M40" i="11" s="1"/>
  <c r="N40" i="11" s="1"/>
  <c r="L40" i="11"/>
  <c r="J41" i="11"/>
  <c r="K41" i="11"/>
  <c r="M41" i="11" s="1"/>
  <c r="N41" i="11" s="1"/>
  <c r="L41" i="11"/>
  <c r="O41" i="11"/>
  <c r="P41" i="11" s="1"/>
  <c r="J42" i="11"/>
  <c r="K42" i="11"/>
  <c r="L42" i="11"/>
  <c r="M42" i="11" s="1"/>
  <c r="N42" i="11" s="1"/>
  <c r="O42" i="11"/>
  <c r="P42" i="11" s="1"/>
  <c r="J43" i="11"/>
  <c r="K43" i="11" s="1"/>
  <c r="M43" i="11" s="1"/>
  <c r="N43" i="11" s="1"/>
  <c r="L43" i="11"/>
  <c r="J44" i="11"/>
  <c r="K44" i="11" s="1"/>
  <c r="M44" i="11" s="1"/>
  <c r="L44" i="11"/>
  <c r="N44" i="11"/>
  <c r="J45" i="11"/>
  <c r="K45" i="11"/>
  <c r="M45" i="11" s="1"/>
  <c r="N45" i="11" s="1"/>
  <c r="L45" i="11"/>
  <c r="O45" i="11"/>
  <c r="P45" i="11" s="1"/>
  <c r="J46" i="11"/>
  <c r="O46" i="11" s="1"/>
  <c r="P46" i="11" s="1"/>
  <c r="K46" i="11"/>
  <c r="M46" i="11" s="1"/>
  <c r="N46" i="11" s="1"/>
  <c r="L46" i="11"/>
  <c r="J47" i="11"/>
  <c r="K47" i="11"/>
  <c r="L47" i="11"/>
  <c r="M47" i="11"/>
  <c r="N47" i="11" s="1"/>
  <c r="O47" i="11"/>
  <c r="P47" i="11"/>
  <c r="J48" i="11"/>
  <c r="L48" i="11"/>
  <c r="J49" i="11"/>
  <c r="K49" i="11"/>
  <c r="M49" i="11" s="1"/>
  <c r="N49" i="11" s="1"/>
  <c r="L49" i="11"/>
  <c r="O49" i="11"/>
  <c r="P49" i="11" s="1"/>
  <c r="J50" i="11"/>
  <c r="K50" i="11" s="1"/>
  <c r="M50" i="11" s="1"/>
  <c r="N50" i="11" s="1"/>
  <c r="L50" i="11"/>
  <c r="O50" i="11"/>
  <c r="P50" i="11" s="1"/>
  <c r="J51" i="11"/>
  <c r="K51" i="11"/>
  <c r="L51" i="11"/>
  <c r="M51" i="11"/>
  <c r="N51" i="11" s="1"/>
  <c r="O51" i="11"/>
  <c r="P51" i="11" s="1"/>
  <c r="J52" i="11"/>
  <c r="K52" i="11" s="1"/>
  <c r="M52" i="11" s="1"/>
  <c r="N52" i="11" s="1"/>
  <c r="L52" i="11"/>
  <c r="J53" i="11"/>
  <c r="K53" i="11"/>
  <c r="M53" i="11" s="1"/>
  <c r="N53" i="11" s="1"/>
  <c r="L53" i="11"/>
  <c r="O53" i="11"/>
  <c r="P53" i="11" s="1"/>
  <c r="J54" i="11"/>
  <c r="K54" i="11"/>
  <c r="L54" i="11"/>
  <c r="M54" i="11" s="1"/>
  <c r="N54" i="11" s="1"/>
  <c r="O54" i="11"/>
  <c r="P54" i="11" s="1"/>
  <c r="J55" i="11"/>
  <c r="K55" i="11" s="1"/>
  <c r="M55" i="11" s="1"/>
  <c r="N55" i="11" s="1"/>
  <c r="L55" i="11"/>
  <c r="J56" i="11"/>
  <c r="K56" i="11" s="1"/>
  <c r="M56" i="11" s="1"/>
  <c r="N56" i="11" s="1"/>
  <c r="L56" i="11"/>
  <c r="J57" i="11"/>
  <c r="K57" i="11"/>
  <c r="M57" i="11" s="1"/>
  <c r="N57" i="11" s="1"/>
  <c r="L57" i="11"/>
  <c r="O57" i="11"/>
  <c r="P57" i="11" s="1"/>
  <c r="J58" i="11"/>
  <c r="O58" i="11" s="1"/>
  <c r="P58" i="11" s="1"/>
  <c r="K58" i="11"/>
  <c r="L58" i="11"/>
  <c r="J59" i="11"/>
  <c r="K59" i="11"/>
  <c r="L59" i="11"/>
  <c r="M59" i="11"/>
  <c r="N59" i="11" s="1"/>
  <c r="O59" i="11"/>
  <c r="P59" i="11"/>
  <c r="J60" i="11"/>
  <c r="L60" i="11"/>
  <c r="J61" i="11"/>
  <c r="K61" i="11"/>
  <c r="M61" i="11" s="1"/>
  <c r="N61" i="11" s="1"/>
  <c r="L61" i="11"/>
  <c r="O61" i="11"/>
  <c r="P61" i="11" s="1"/>
  <c r="J62" i="11"/>
  <c r="K62" i="11" s="1"/>
  <c r="M62" i="11" s="1"/>
  <c r="N62" i="11" s="1"/>
  <c r="L62" i="11"/>
  <c r="O62" i="11"/>
  <c r="P62" i="11" s="1"/>
  <c r="J63" i="11"/>
  <c r="K63" i="11"/>
  <c r="L63" i="11"/>
  <c r="M63" i="11"/>
  <c r="N63" i="11" s="1"/>
  <c r="O63" i="11"/>
  <c r="P63" i="11" s="1"/>
  <c r="J64" i="11"/>
  <c r="K64" i="11" s="1"/>
  <c r="M64" i="11" s="1"/>
  <c r="N64" i="11" s="1"/>
  <c r="L64" i="11"/>
  <c r="J65" i="11"/>
  <c r="K65" i="11"/>
  <c r="M65" i="11" s="1"/>
  <c r="N65" i="11" s="1"/>
  <c r="L65" i="11"/>
  <c r="O65" i="11"/>
  <c r="P65" i="11" s="1"/>
  <c r="J66" i="11"/>
  <c r="K66" i="11"/>
  <c r="L66" i="11"/>
  <c r="M66" i="11" s="1"/>
  <c r="N66" i="11" s="1"/>
  <c r="O66" i="11"/>
  <c r="P66" i="11" s="1"/>
  <c r="J67" i="11"/>
  <c r="K67" i="11" s="1"/>
  <c r="M67" i="11" s="1"/>
  <c r="N67" i="11" s="1"/>
  <c r="L67" i="11"/>
  <c r="J68" i="11"/>
  <c r="K68" i="11" s="1"/>
  <c r="M68" i="11" s="1"/>
  <c r="L68" i="11"/>
  <c r="N68" i="11"/>
  <c r="J69" i="11"/>
  <c r="K69" i="11"/>
  <c r="M69" i="11" s="1"/>
  <c r="N69" i="11" s="1"/>
  <c r="L69" i="11"/>
  <c r="O69" i="11"/>
  <c r="P69" i="11" s="1"/>
  <c r="J70" i="11"/>
  <c r="O70" i="11" s="1"/>
  <c r="P70" i="11" s="1"/>
  <c r="K70" i="11"/>
  <c r="L70" i="11"/>
  <c r="J71" i="11"/>
  <c r="K71" i="11"/>
  <c r="L71" i="11"/>
  <c r="M71" i="11"/>
  <c r="N71" i="11" s="1"/>
  <c r="O71" i="11"/>
  <c r="P71" i="11" s="1"/>
  <c r="J72" i="11"/>
  <c r="L72" i="11"/>
  <c r="J73" i="11"/>
  <c r="K73" i="11"/>
  <c r="M73" i="11" s="1"/>
  <c r="N73" i="11" s="1"/>
  <c r="L73" i="11"/>
  <c r="O73" i="11"/>
  <c r="P73" i="11" s="1"/>
  <c r="J74" i="11"/>
  <c r="K74" i="11"/>
  <c r="M74" i="11" s="1"/>
  <c r="N74" i="11" s="1"/>
  <c r="L74" i="11"/>
  <c r="O74" i="11"/>
  <c r="P74" i="11" s="1"/>
  <c r="J75" i="11"/>
  <c r="K75" i="11"/>
  <c r="L75" i="11"/>
  <c r="M75" i="11"/>
  <c r="N75" i="11" s="1"/>
  <c r="O75" i="11"/>
  <c r="P75" i="11" s="1"/>
  <c r="J76" i="11"/>
  <c r="K76" i="11" s="1"/>
  <c r="M76" i="11" s="1"/>
  <c r="N76" i="11" s="1"/>
  <c r="L76" i="11"/>
  <c r="J77" i="11"/>
  <c r="K77" i="11"/>
  <c r="M77" i="11" s="1"/>
  <c r="N77" i="11" s="1"/>
  <c r="L77" i="11"/>
  <c r="O77" i="11"/>
  <c r="P77" i="11" s="1"/>
  <c r="J78" i="11"/>
  <c r="K78" i="11"/>
  <c r="L78" i="11"/>
  <c r="M78" i="11" s="1"/>
  <c r="N78" i="11" s="1"/>
  <c r="O78" i="11"/>
  <c r="P78" i="11" s="1"/>
  <c r="J79" i="11"/>
  <c r="K79" i="11" s="1"/>
  <c r="M79" i="11" s="1"/>
  <c r="N79" i="11" s="1"/>
  <c r="L79" i="11"/>
  <c r="J80" i="11"/>
  <c r="K80" i="11" s="1"/>
  <c r="M80" i="11" s="1"/>
  <c r="N80" i="11" s="1"/>
  <c r="L80" i="11"/>
  <c r="J81" i="11"/>
  <c r="K81" i="11"/>
  <c r="M81" i="11" s="1"/>
  <c r="N81" i="11" s="1"/>
  <c r="L81" i="11"/>
  <c r="O81" i="11"/>
  <c r="P81" i="11" s="1"/>
  <c r="J82" i="11"/>
  <c r="O82" i="11" s="1"/>
  <c r="P82" i="11" s="1"/>
  <c r="K82" i="11"/>
  <c r="L82" i="11"/>
  <c r="J83" i="11"/>
  <c r="K83" i="11"/>
  <c r="L83" i="11"/>
  <c r="M83" i="11"/>
  <c r="N83" i="11" s="1"/>
  <c r="O83" i="11"/>
  <c r="P83" i="11"/>
  <c r="J84" i="11"/>
  <c r="L84" i="11"/>
  <c r="J85" i="11"/>
  <c r="K85" i="11"/>
  <c r="M85" i="11" s="1"/>
  <c r="N85" i="11" s="1"/>
  <c r="L85" i="11"/>
  <c r="O85" i="11"/>
  <c r="P85" i="11" s="1"/>
  <c r="J86" i="11"/>
  <c r="K86" i="11"/>
  <c r="M86" i="11" s="1"/>
  <c r="N86" i="11" s="1"/>
  <c r="L86" i="11"/>
  <c r="O86" i="11"/>
  <c r="P86" i="11" s="1"/>
  <c r="J87" i="11"/>
  <c r="K87" i="11"/>
  <c r="L87" i="11"/>
  <c r="M87" i="11"/>
  <c r="N87" i="11" s="1"/>
  <c r="O87" i="11"/>
  <c r="P87" i="11" s="1"/>
  <c r="J88" i="11"/>
  <c r="L88" i="11"/>
  <c r="J89" i="11"/>
  <c r="K89" i="11"/>
  <c r="M89" i="11" s="1"/>
  <c r="N89" i="11" s="1"/>
  <c r="L89" i="11"/>
  <c r="O89" i="11"/>
  <c r="P89" i="11" s="1"/>
  <c r="J90" i="11"/>
  <c r="K90" i="11"/>
  <c r="L90" i="11"/>
  <c r="M90" i="11" s="1"/>
  <c r="N90" i="11" s="1"/>
  <c r="O90" i="11"/>
  <c r="P90" i="11" s="1"/>
  <c r="J91" i="11"/>
  <c r="K91" i="11" s="1"/>
  <c r="L91" i="11"/>
  <c r="M91" i="11"/>
  <c r="N91" i="11" s="1"/>
  <c r="J92" i="11"/>
  <c r="L92" i="11"/>
  <c r="J93" i="11"/>
  <c r="K93" i="11"/>
  <c r="M93" i="11" s="1"/>
  <c r="N93" i="11" s="1"/>
  <c r="L93" i="11"/>
  <c r="O93" i="11"/>
  <c r="P93" i="11" s="1"/>
  <c r="J94" i="11"/>
  <c r="O94" i="11" s="1"/>
  <c r="P94" i="11" s="1"/>
  <c r="K94" i="11"/>
  <c r="L94" i="11"/>
  <c r="J95" i="11"/>
  <c r="K95" i="11"/>
  <c r="L95" i="11"/>
  <c r="M95" i="11"/>
  <c r="N95" i="11" s="1"/>
  <c r="O95" i="11"/>
  <c r="P95" i="11" s="1"/>
  <c r="J96" i="11"/>
  <c r="L96" i="11"/>
  <c r="J97" i="11"/>
  <c r="K97" i="11"/>
  <c r="L97" i="11"/>
  <c r="M97" i="11"/>
  <c r="N97" i="11" s="1"/>
  <c r="O97" i="11"/>
  <c r="P97" i="11" s="1"/>
  <c r="J98" i="11"/>
  <c r="K98" i="11" s="1"/>
  <c r="L98" i="11"/>
  <c r="O98" i="11"/>
  <c r="P98" i="11" s="1"/>
  <c r="J99" i="11"/>
  <c r="K99" i="11"/>
  <c r="L99" i="11"/>
  <c r="M99" i="11"/>
  <c r="N99" i="11" s="1"/>
  <c r="O99" i="11"/>
  <c r="P99" i="11" s="1"/>
  <c r="J100" i="11"/>
  <c r="L100" i="11"/>
  <c r="J101" i="11"/>
  <c r="L101" i="11"/>
  <c r="J102" i="11"/>
  <c r="K102" i="11"/>
  <c r="L102" i="11"/>
  <c r="M102" i="11" s="1"/>
  <c r="N102" i="11"/>
  <c r="O102" i="11"/>
  <c r="P102" i="11" s="1"/>
  <c r="J103" i="11"/>
  <c r="K103" i="11" s="1"/>
  <c r="L103" i="11"/>
  <c r="M103" i="11"/>
  <c r="N103" i="11" s="1"/>
  <c r="J104" i="11"/>
  <c r="L104" i="11"/>
  <c r="J105" i="11"/>
  <c r="K105" i="11"/>
  <c r="M105" i="11" s="1"/>
  <c r="N105" i="11" s="1"/>
  <c r="L105" i="11"/>
  <c r="O105" i="11"/>
  <c r="P105" i="11" s="1"/>
  <c r="J106" i="11"/>
  <c r="O106" i="11" s="1"/>
  <c r="P106" i="11" s="1"/>
  <c r="L106" i="11"/>
  <c r="J107" i="11"/>
  <c r="K107" i="11"/>
  <c r="L107" i="11"/>
  <c r="M107" i="11"/>
  <c r="N107" i="11" s="1"/>
  <c r="O107" i="11"/>
  <c r="P107" i="11" s="1"/>
  <c r="J108" i="11"/>
  <c r="L108" i="11"/>
  <c r="J109" i="11"/>
  <c r="K109" i="11"/>
  <c r="L109" i="11"/>
  <c r="M109" i="11"/>
  <c r="N109" i="11"/>
  <c r="O109" i="11"/>
  <c r="P109" i="11" s="1"/>
  <c r="J110" i="11"/>
  <c r="K110" i="11" s="1"/>
  <c r="L110" i="11"/>
  <c r="O110" i="11"/>
  <c r="P110" i="11" s="1"/>
  <c r="J111" i="11"/>
  <c r="K111" i="11"/>
  <c r="M111" i="11" s="1"/>
  <c r="N111" i="11" s="1"/>
  <c r="L111" i="11"/>
  <c r="O111" i="11"/>
  <c r="P111" i="11" s="1"/>
  <c r="J112" i="11"/>
  <c r="K112" i="11" s="1"/>
  <c r="M112" i="11" s="1"/>
  <c r="L112" i="11"/>
  <c r="N112" i="11"/>
  <c r="O112" i="11"/>
  <c r="P112" i="11" s="1"/>
  <c r="J113" i="11"/>
  <c r="K113" i="11"/>
  <c r="M113" i="11" s="1"/>
  <c r="N113" i="11" s="1"/>
  <c r="L113" i="11"/>
  <c r="O113" i="11"/>
  <c r="P113" i="11" s="1"/>
  <c r="J114" i="11"/>
  <c r="K114" i="11"/>
  <c r="L114" i="11"/>
  <c r="O114" i="11"/>
  <c r="P114" i="11" s="1"/>
  <c r="J115" i="11"/>
  <c r="K115" i="11" s="1"/>
  <c r="L115" i="11"/>
  <c r="M115" i="11"/>
  <c r="N115" i="11" s="1"/>
  <c r="O115" i="11"/>
  <c r="P115" i="11" s="1"/>
  <c r="J116" i="11"/>
  <c r="K116" i="11" s="1"/>
  <c r="M116" i="11" s="1"/>
  <c r="N116" i="11" s="1"/>
  <c r="L116" i="11"/>
  <c r="O116" i="11"/>
  <c r="P116" i="11" s="1"/>
  <c r="J117" i="11"/>
  <c r="K117" i="11"/>
  <c r="M117" i="11" s="1"/>
  <c r="N117" i="11" s="1"/>
  <c r="L117" i="11"/>
  <c r="O117" i="11"/>
  <c r="P117" i="11" s="1"/>
  <c r="J118" i="11"/>
  <c r="K118" i="11"/>
  <c r="L118" i="11"/>
  <c r="O118" i="11"/>
  <c r="P118" i="11" s="1"/>
  <c r="J119" i="11"/>
  <c r="K119" i="11"/>
  <c r="L119" i="11"/>
  <c r="M119" i="11"/>
  <c r="N119" i="11" s="1"/>
  <c r="O119" i="11"/>
  <c r="P119" i="11" s="1"/>
  <c r="J120" i="11"/>
  <c r="K120" i="11" s="1"/>
  <c r="M120" i="11" s="1"/>
  <c r="L120" i="11"/>
  <c r="N120" i="11"/>
  <c r="O120" i="11"/>
  <c r="P120" i="11" s="1"/>
  <c r="J121" i="11"/>
  <c r="K121" i="11"/>
  <c r="L121" i="11"/>
  <c r="M121" i="11"/>
  <c r="N121" i="11"/>
  <c r="O121" i="11"/>
  <c r="P121" i="11" s="1"/>
  <c r="J122" i="11"/>
  <c r="K122" i="11" s="1"/>
  <c r="L122" i="11"/>
  <c r="O122" i="11"/>
  <c r="P122" i="11" s="1"/>
  <c r="J123" i="11"/>
  <c r="K123" i="11"/>
  <c r="M123" i="11" s="1"/>
  <c r="N123" i="11" s="1"/>
  <c r="L123" i="11"/>
  <c r="O123" i="11"/>
  <c r="P123" i="11" s="1"/>
  <c r="J124" i="11"/>
  <c r="L124" i="11"/>
  <c r="J125" i="11"/>
  <c r="K125" i="11" s="1"/>
  <c r="M125" i="11" s="1"/>
  <c r="N125" i="11" s="1"/>
  <c r="L125" i="11"/>
  <c r="O125" i="11"/>
  <c r="P125" i="11" s="1"/>
  <c r="J126" i="11"/>
  <c r="K126" i="11"/>
  <c r="M126" i="11" s="1"/>
  <c r="L126" i="11"/>
  <c r="N126" i="11"/>
  <c r="O126" i="11"/>
  <c r="P126" i="11" s="1"/>
  <c r="J127" i="11"/>
  <c r="K127" i="11" s="1"/>
  <c r="M127" i="11" s="1"/>
  <c r="N127" i="11" s="1"/>
  <c r="L127" i="11"/>
  <c r="J128" i="11"/>
  <c r="L128" i="11"/>
  <c r="J129" i="11"/>
  <c r="K129" i="11"/>
  <c r="M129" i="11" s="1"/>
  <c r="N129" i="11" s="1"/>
  <c r="L129" i="11"/>
  <c r="O129" i="11"/>
  <c r="P129" i="11" s="1"/>
  <c r="J130" i="11"/>
  <c r="O130" i="11" s="1"/>
  <c r="P130" i="11" s="1"/>
  <c r="K130" i="11"/>
  <c r="M130" i="11" s="1"/>
  <c r="N130" i="11" s="1"/>
  <c r="L130" i="11"/>
  <c r="J131" i="11"/>
  <c r="K131" i="11"/>
  <c r="L131" i="11"/>
  <c r="M131" i="11"/>
  <c r="N131" i="11" s="1"/>
  <c r="O131" i="11"/>
  <c r="P131" i="11" s="1"/>
  <c r="J132" i="11"/>
  <c r="L132" i="11"/>
  <c r="J133" i="11"/>
  <c r="K133" i="11"/>
  <c r="L133" i="11"/>
  <c r="M133" i="11"/>
  <c r="N133" i="11"/>
  <c r="O133" i="11"/>
  <c r="P133" i="11" s="1"/>
  <c r="J134" i="11"/>
  <c r="K134" i="11" s="1"/>
  <c r="M134" i="11" s="1"/>
  <c r="N134" i="11" s="1"/>
  <c r="L134" i="11"/>
  <c r="O134" i="11"/>
  <c r="P134" i="11" s="1"/>
  <c r="J135" i="11"/>
  <c r="K135" i="11"/>
  <c r="M135" i="11" s="1"/>
  <c r="N135" i="11" s="1"/>
  <c r="L135" i="11"/>
  <c r="O135" i="11"/>
  <c r="P135" i="11" s="1"/>
  <c r="J136" i="11"/>
  <c r="L136" i="11"/>
  <c r="J137" i="11"/>
  <c r="K137" i="11" s="1"/>
  <c r="M137" i="11" s="1"/>
  <c r="N137" i="11" s="1"/>
  <c r="L137" i="11"/>
  <c r="O137" i="11"/>
  <c r="P137" i="11" s="1"/>
  <c r="J138" i="11"/>
  <c r="K138" i="11"/>
  <c r="L138" i="11"/>
  <c r="M138" i="11" s="1"/>
  <c r="N138" i="11"/>
  <c r="O138" i="11"/>
  <c r="P138" i="11" s="1"/>
  <c r="J139" i="11"/>
  <c r="K139" i="11" s="1"/>
  <c r="M139" i="11" s="1"/>
  <c r="N139" i="11" s="1"/>
  <c r="L139" i="11"/>
  <c r="J140" i="11"/>
  <c r="L140" i="11"/>
  <c r="J141" i="11"/>
  <c r="K141" i="11"/>
  <c r="M141" i="11" s="1"/>
  <c r="N141" i="11" s="1"/>
  <c r="L141" i="11"/>
  <c r="O141" i="11"/>
  <c r="P141" i="11" s="1"/>
  <c r="J142" i="11"/>
  <c r="O142" i="11" s="1"/>
  <c r="P142" i="11" s="1"/>
  <c r="K142" i="11"/>
  <c r="L142" i="11"/>
  <c r="J143" i="11"/>
  <c r="K143" i="11"/>
  <c r="L143" i="11"/>
  <c r="M143" i="11"/>
  <c r="N143" i="11" s="1"/>
  <c r="O143" i="11"/>
  <c r="P143" i="11" s="1"/>
  <c r="J144" i="11"/>
  <c r="L144" i="11"/>
  <c r="J145" i="11"/>
  <c r="K145" i="11"/>
  <c r="M145" i="11" s="1"/>
  <c r="L145" i="11"/>
  <c r="N145" i="11"/>
  <c r="O145" i="11"/>
  <c r="P145" i="11" s="1"/>
  <c r="J146" i="11"/>
  <c r="K146" i="11" s="1"/>
  <c r="L146" i="11"/>
  <c r="O146" i="11"/>
  <c r="P146" i="11"/>
  <c r="J147" i="11"/>
  <c r="K147" i="11"/>
  <c r="L147" i="11"/>
  <c r="M147" i="11"/>
  <c r="N147" i="11" s="1"/>
  <c r="O147" i="11"/>
  <c r="P147" i="11" s="1"/>
  <c r="J148" i="11"/>
  <c r="L148" i="11"/>
  <c r="J149" i="11"/>
  <c r="K149" i="11" s="1"/>
  <c r="M149" i="11" s="1"/>
  <c r="N149" i="11" s="1"/>
  <c r="L149" i="11"/>
  <c r="J150" i="11"/>
  <c r="K150" i="11"/>
  <c r="L150" i="11"/>
  <c r="M150" i="11" s="1"/>
  <c r="N150" i="11" s="1"/>
  <c r="O150" i="11"/>
  <c r="P150" i="11" s="1"/>
  <c r="J151" i="11"/>
  <c r="K151" i="11" s="1"/>
  <c r="L151" i="11"/>
  <c r="M151" i="11"/>
  <c r="N151" i="11" s="1"/>
  <c r="J152" i="11"/>
  <c r="L152" i="11"/>
  <c r="J153" i="11"/>
  <c r="K153" i="11"/>
  <c r="M153" i="11" s="1"/>
  <c r="N153" i="11" s="1"/>
  <c r="L153" i="11"/>
  <c r="O153" i="11"/>
  <c r="P153" i="11" s="1"/>
  <c r="J154" i="11"/>
  <c r="L154" i="11"/>
  <c r="J155" i="11"/>
  <c r="K155" i="11"/>
  <c r="L155" i="11"/>
  <c r="M155" i="11"/>
  <c r="N155" i="11" s="1"/>
  <c r="O155" i="11"/>
  <c r="P155" i="11"/>
  <c r="J156" i="11"/>
  <c r="L156" i="11"/>
  <c r="J157" i="11"/>
  <c r="K157" i="11"/>
  <c r="M157" i="11" s="1"/>
  <c r="N157" i="11" s="1"/>
  <c r="L157" i="11"/>
  <c r="O157" i="11"/>
  <c r="P157" i="11" s="1"/>
  <c r="J158" i="11"/>
  <c r="K158" i="11" s="1"/>
  <c r="L158" i="11"/>
  <c r="O158" i="11"/>
  <c r="P158" i="11" s="1"/>
  <c r="J159" i="11"/>
  <c r="K159" i="11"/>
  <c r="M159" i="11" s="1"/>
  <c r="N159" i="11" s="1"/>
  <c r="L159" i="11"/>
  <c r="O159" i="11"/>
  <c r="P159" i="11" s="1"/>
  <c r="J160" i="11"/>
  <c r="L160" i="11"/>
  <c r="J161" i="11"/>
  <c r="O161" i="11" s="1"/>
  <c r="P161" i="11" s="1"/>
  <c r="K161" i="11"/>
  <c r="M161" i="11" s="1"/>
  <c r="N161" i="11" s="1"/>
  <c r="L161" i="11"/>
  <c r="J162" i="11"/>
  <c r="K162" i="11"/>
  <c r="L162" i="11"/>
  <c r="M162" i="11" s="1"/>
  <c r="N162" i="11"/>
  <c r="O162" i="11"/>
  <c r="P162" i="11" s="1"/>
  <c r="J163" i="11"/>
  <c r="K163" i="11" s="1"/>
  <c r="L163" i="11"/>
  <c r="M163" i="11"/>
  <c r="N163" i="11" s="1"/>
  <c r="J164" i="11"/>
  <c r="L164" i="11"/>
  <c r="J165" i="11"/>
  <c r="K165" i="11"/>
  <c r="M165" i="11" s="1"/>
  <c r="N165" i="11" s="1"/>
  <c r="L165" i="11"/>
  <c r="O165" i="11"/>
  <c r="P165" i="11" s="1"/>
  <c r="J166" i="11"/>
  <c r="O166" i="11" s="1"/>
  <c r="P166" i="11" s="1"/>
  <c r="K166" i="11"/>
  <c r="L166" i="11"/>
  <c r="J167" i="11"/>
  <c r="K167" i="11"/>
  <c r="L167" i="11"/>
  <c r="M167" i="11"/>
  <c r="N167" i="11" s="1"/>
  <c r="O167" i="11"/>
  <c r="P167" i="11" s="1"/>
  <c r="J168" i="11"/>
  <c r="L168" i="11"/>
  <c r="J169" i="11"/>
  <c r="K169" i="11"/>
  <c r="L169" i="11"/>
  <c r="M169" i="11"/>
  <c r="N169" i="11" s="1"/>
  <c r="O169" i="11"/>
  <c r="P169" i="11" s="1"/>
  <c r="J170" i="11"/>
  <c r="K170" i="11" s="1"/>
  <c r="M170" i="11" s="1"/>
  <c r="N170" i="11" s="1"/>
  <c r="L170" i="11"/>
  <c r="O170" i="11"/>
  <c r="P170" i="11" s="1"/>
  <c r="J171" i="11"/>
  <c r="K171" i="11"/>
  <c r="L171" i="11"/>
  <c r="M171" i="11"/>
  <c r="N171" i="11" s="1"/>
  <c r="O171" i="11"/>
  <c r="P171" i="11" s="1"/>
  <c r="J172" i="11"/>
  <c r="L172" i="11"/>
  <c r="J173" i="11"/>
  <c r="O173" i="11" s="1"/>
  <c r="P173" i="11" s="1"/>
  <c r="K173" i="11"/>
  <c r="M173" i="11" s="1"/>
  <c r="N173" i="11" s="1"/>
  <c r="L173" i="11"/>
  <c r="J174" i="11"/>
  <c r="K174" i="11"/>
  <c r="L174" i="11"/>
  <c r="M174" i="11" s="1"/>
  <c r="N174" i="11"/>
  <c r="O174" i="11"/>
  <c r="P174" i="11" s="1"/>
  <c r="J175" i="11"/>
  <c r="K175" i="11" s="1"/>
  <c r="L175" i="11"/>
  <c r="M175" i="11"/>
  <c r="N175" i="11" s="1"/>
  <c r="J176" i="11"/>
  <c r="L176" i="11"/>
  <c r="J177" i="11"/>
  <c r="K177" i="11"/>
  <c r="M177" i="11" s="1"/>
  <c r="N177" i="11" s="1"/>
  <c r="L177" i="11"/>
  <c r="O177" i="11"/>
  <c r="P177" i="11" s="1"/>
  <c r="J178" i="11"/>
  <c r="O178" i="11" s="1"/>
  <c r="P178" i="11" s="1"/>
  <c r="L178" i="11"/>
  <c r="J179" i="11"/>
  <c r="K179" i="11"/>
  <c r="L179" i="11"/>
  <c r="M179" i="11"/>
  <c r="N179" i="11" s="1"/>
  <c r="O179" i="11"/>
  <c r="P179" i="11"/>
  <c r="J180" i="11"/>
  <c r="L180" i="11"/>
  <c r="J181" i="11"/>
  <c r="K181" i="11"/>
  <c r="M181" i="11" s="1"/>
  <c r="N181" i="11" s="1"/>
  <c r="L181" i="11"/>
  <c r="O181" i="11"/>
  <c r="P181" i="11" s="1"/>
  <c r="J182" i="11"/>
  <c r="K182" i="11" s="1"/>
  <c r="M182" i="11" s="1"/>
  <c r="N182" i="11" s="1"/>
  <c r="L182" i="11"/>
  <c r="O182" i="11"/>
  <c r="P182" i="11" s="1"/>
  <c r="J183" i="11"/>
  <c r="K183" i="11"/>
  <c r="L183" i="11"/>
  <c r="M183" i="11"/>
  <c r="N183" i="11" s="1"/>
  <c r="O183" i="11"/>
  <c r="P183" i="11" s="1"/>
  <c r="J184" i="11"/>
  <c r="L184" i="11"/>
  <c r="J185" i="11"/>
  <c r="K185" i="11"/>
  <c r="M185" i="11" s="1"/>
  <c r="N185" i="11" s="1"/>
  <c r="L185" i="11"/>
  <c r="O185" i="11"/>
  <c r="P185" i="11" s="1"/>
  <c r="J186" i="11"/>
  <c r="K186" i="11"/>
  <c r="L186" i="11"/>
  <c r="M186" i="11" s="1"/>
  <c r="N186" i="11" s="1"/>
  <c r="O186" i="11"/>
  <c r="P186" i="11" s="1"/>
  <c r="J187" i="11"/>
  <c r="K187" i="11" s="1"/>
  <c r="M187" i="11" s="1"/>
  <c r="N187" i="11" s="1"/>
  <c r="L187" i="11"/>
  <c r="J188" i="11"/>
  <c r="L188" i="11"/>
  <c r="J189" i="11"/>
  <c r="K189" i="11"/>
  <c r="M189" i="11" s="1"/>
  <c r="N189" i="11" s="1"/>
  <c r="L189" i="11"/>
  <c r="O189" i="11"/>
  <c r="P189" i="11" s="1"/>
  <c r="J190" i="11"/>
  <c r="O190" i="11" s="1"/>
  <c r="P190" i="11" s="1"/>
  <c r="L190" i="11"/>
  <c r="J191" i="11"/>
  <c r="K191" i="11"/>
  <c r="L191" i="11"/>
  <c r="M191" i="11"/>
  <c r="N191" i="11" s="1"/>
  <c r="O191" i="11"/>
  <c r="P191" i="11" s="1"/>
  <c r="J192" i="11"/>
  <c r="L192" i="11"/>
  <c r="J193" i="11"/>
  <c r="K193" i="11"/>
  <c r="L193" i="11"/>
  <c r="M193" i="11"/>
  <c r="N193" i="11"/>
  <c r="O193" i="11"/>
  <c r="P193" i="11" s="1"/>
  <c r="J194" i="11"/>
  <c r="K194" i="11"/>
  <c r="L194" i="11"/>
  <c r="M194" i="11" s="1"/>
  <c r="N194" i="11" s="1"/>
  <c r="O194" i="11"/>
  <c r="P194" i="11"/>
  <c r="J195" i="11"/>
  <c r="K195" i="11"/>
  <c r="M195" i="11" s="1"/>
  <c r="N195" i="11" s="1"/>
  <c r="L195" i="11"/>
  <c r="O195" i="11"/>
  <c r="P195" i="11" s="1"/>
  <c r="J196" i="11"/>
  <c r="L196" i="11"/>
  <c r="J197" i="11"/>
  <c r="L197" i="11"/>
  <c r="J198" i="11"/>
  <c r="K198" i="11"/>
  <c r="M198" i="11" s="1"/>
  <c r="L198" i="11"/>
  <c r="N198" i="11"/>
  <c r="O198" i="11"/>
  <c r="P198" i="11" s="1"/>
  <c r="J199" i="11"/>
  <c r="K199" i="11" s="1"/>
  <c r="L199" i="11"/>
  <c r="M199" i="11"/>
  <c r="N199" i="11" s="1"/>
  <c r="J200" i="11"/>
  <c r="L200" i="11"/>
  <c r="J201" i="11"/>
  <c r="K201" i="11"/>
  <c r="M201" i="11" s="1"/>
  <c r="N201" i="11" s="1"/>
  <c r="L201" i="11"/>
  <c r="O201" i="11"/>
  <c r="P201" i="11" s="1"/>
  <c r="J202" i="11"/>
  <c r="O202" i="11" s="1"/>
  <c r="P202" i="11" s="1"/>
  <c r="L202" i="11"/>
  <c r="J203" i="11"/>
  <c r="K203" i="11"/>
  <c r="L203" i="11"/>
  <c r="M203" i="11"/>
  <c r="N203" i="11" s="1"/>
  <c r="O203" i="11"/>
  <c r="P203" i="11" s="1"/>
  <c r="J204" i="11"/>
  <c r="L204" i="11"/>
  <c r="J205" i="11"/>
  <c r="K205" i="11"/>
  <c r="L205" i="11"/>
  <c r="M205" i="11"/>
  <c r="N205" i="11"/>
  <c r="O205" i="11"/>
  <c r="P205" i="11" s="1"/>
  <c r="J206" i="11"/>
  <c r="K206" i="11"/>
  <c r="L206" i="11"/>
  <c r="M206" i="11" s="1"/>
  <c r="N206" i="11" s="1"/>
  <c r="O206" i="11"/>
  <c r="P206" i="11" s="1"/>
  <c r="J207" i="11"/>
  <c r="K207" i="11"/>
  <c r="L207" i="11"/>
  <c r="M207" i="11"/>
  <c r="N207" i="11" s="1"/>
  <c r="O207" i="11"/>
  <c r="P207" i="11" s="1"/>
  <c r="J208" i="11"/>
  <c r="L208" i="11"/>
  <c r="J209" i="11"/>
  <c r="K209" i="11"/>
  <c r="M209" i="11" s="1"/>
  <c r="N209" i="11" s="1"/>
  <c r="L209" i="11"/>
  <c r="O209" i="11"/>
  <c r="P209" i="11" s="1"/>
  <c r="J210" i="11"/>
  <c r="K210" i="11"/>
  <c r="L210" i="11"/>
  <c r="M210" i="11" s="1"/>
  <c r="N210" i="11" s="1"/>
  <c r="O210" i="11"/>
  <c r="P210" i="11" s="1"/>
  <c r="J211" i="11"/>
  <c r="L211" i="11"/>
  <c r="J212" i="11"/>
  <c r="K212" i="11" s="1"/>
  <c r="L212" i="11"/>
  <c r="M212" i="11"/>
  <c r="N212" i="11" s="1"/>
  <c r="J213" i="11"/>
  <c r="K213" i="11"/>
  <c r="L213" i="11"/>
  <c r="M213" i="11"/>
  <c r="N213" i="11" s="1"/>
  <c r="O213" i="11"/>
  <c r="P213" i="11" s="1"/>
  <c r="J214" i="11"/>
  <c r="O214" i="11" s="1"/>
  <c r="P214" i="11" s="1"/>
  <c r="K214" i="11"/>
  <c r="M214" i="11" s="1"/>
  <c r="N214" i="11" s="1"/>
  <c r="L214" i="11"/>
  <c r="J215" i="11"/>
  <c r="O215" i="11" s="1"/>
  <c r="P215" i="11" s="1"/>
  <c r="K215" i="11"/>
  <c r="M215" i="11" s="1"/>
  <c r="N215" i="11" s="1"/>
  <c r="L215" i="11"/>
  <c r="J216" i="11"/>
  <c r="O216" i="11" s="1"/>
  <c r="P216" i="11" s="1"/>
  <c r="K216" i="11"/>
  <c r="M216" i="11" s="1"/>
  <c r="L216" i="11"/>
  <c r="N216" i="11"/>
  <c r="J217" i="11"/>
  <c r="K217" i="11" s="1"/>
  <c r="M217" i="11" s="1"/>
  <c r="N217" i="11" s="1"/>
  <c r="L217" i="11"/>
  <c r="J218" i="11"/>
  <c r="K218" i="11" s="1"/>
  <c r="M218" i="11" s="1"/>
  <c r="N218" i="11" s="1"/>
  <c r="L218" i="11"/>
  <c r="O218" i="11"/>
  <c r="P218" i="11" s="1"/>
  <c r="J219" i="11"/>
  <c r="K219" i="11" s="1"/>
  <c r="M219" i="11" s="1"/>
  <c r="N219" i="11" s="1"/>
  <c r="L219" i="11"/>
  <c r="O219" i="11"/>
  <c r="P219" i="11" s="1"/>
  <c r="J220" i="11"/>
  <c r="L220" i="11"/>
  <c r="J221" i="11"/>
  <c r="K221" i="11"/>
  <c r="M221" i="11" s="1"/>
  <c r="N221" i="11" s="1"/>
  <c r="L221" i="11"/>
  <c r="O221" i="11"/>
  <c r="P221" i="11" s="1"/>
  <c r="J222" i="11"/>
  <c r="O222" i="11" s="1"/>
  <c r="P222" i="11" s="1"/>
  <c r="K222" i="11"/>
  <c r="M222" i="11" s="1"/>
  <c r="N222" i="11" s="1"/>
  <c r="L222" i="11"/>
  <c r="J223" i="11"/>
  <c r="O223" i="11" s="1"/>
  <c r="P223" i="11" s="1"/>
  <c r="L223" i="11"/>
  <c r="J224" i="11"/>
  <c r="K224" i="11"/>
  <c r="L224" i="11"/>
  <c r="M224" i="11"/>
  <c r="N224" i="11"/>
  <c r="O224" i="11"/>
  <c r="P224" i="11" s="1"/>
  <c r="J225" i="11"/>
  <c r="O225" i="11" s="1"/>
  <c r="P225" i="11" s="1"/>
  <c r="K225" i="11"/>
  <c r="M225" i="11" s="1"/>
  <c r="N225" i="11" s="1"/>
  <c r="L225" i="11"/>
  <c r="J226" i="11"/>
  <c r="K226" i="11"/>
  <c r="L226" i="11"/>
  <c r="M226" i="11"/>
  <c r="N226" i="11" s="1"/>
  <c r="O226" i="11"/>
  <c r="P226" i="11" s="1"/>
  <c r="J227" i="11"/>
  <c r="O227" i="11" s="1"/>
  <c r="P227" i="11" s="1"/>
  <c r="K227" i="11"/>
  <c r="M227" i="11" s="1"/>
  <c r="N227" i="11" s="1"/>
  <c r="L227" i="11"/>
  <c r="J228" i="11"/>
  <c r="O228" i="11" s="1"/>
  <c r="P228" i="11" s="1"/>
  <c r="K228" i="11"/>
  <c r="M228" i="11" s="1"/>
  <c r="L228" i="11"/>
  <c r="N228" i="11"/>
  <c r="J229" i="11"/>
  <c r="K229" i="11" s="1"/>
  <c r="M229" i="11" s="1"/>
  <c r="N229" i="11" s="1"/>
  <c r="L229" i="11"/>
  <c r="J230" i="11"/>
  <c r="K230" i="11" s="1"/>
  <c r="M230" i="11" s="1"/>
  <c r="N230" i="11" s="1"/>
  <c r="L230" i="11"/>
  <c r="O230" i="11"/>
  <c r="P230" i="11" s="1"/>
  <c r="J231" i="11"/>
  <c r="K231" i="11" s="1"/>
  <c r="M231" i="11" s="1"/>
  <c r="N231" i="11" s="1"/>
  <c r="L231" i="11"/>
  <c r="O231" i="11"/>
  <c r="P231" i="11" s="1"/>
  <c r="J232" i="11"/>
  <c r="L232" i="11"/>
  <c r="J233" i="11"/>
  <c r="K233" i="11"/>
  <c r="M233" i="11" s="1"/>
  <c r="N233" i="11" s="1"/>
  <c r="L233" i="11"/>
  <c r="O233" i="11"/>
  <c r="P233" i="11" s="1"/>
  <c r="J234" i="11"/>
  <c r="O234" i="11" s="1"/>
  <c r="P234" i="11" s="1"/>
  <c r="K234" i="11"/>
  <c r="M234" i="11" s="1"/>
  <c r="N234" i="11" s="1"/>
  <c r="L234" i="11"/>
  <c r="J235" i="11"/>
  <c r="O235" i="11" s="1"/>
  <c r="P235" i="11" s="1"/>
  <c r="L235" i="11"/>
  <c r="J236" i="11"/>
  <c r="K236" i="11"/>
  <c r="L236" i="11"/>
  <c r="M236" i="11"/>
  <c r="N236" i="11"/>
  <c r="O236" i="11"/>
  <c r="P236" i="11" s="1"/>
  <c r="J237" i="11"/>
  <c r="O237" i="11" s="1"/>
  <c r="P237" i="11" s="1"/>
  <c r="K237" i="11"/>
  <c r="M237" i="11" s="1"/>
  <c r="N237" i="11" s="1"/>
  <c r="L237" i="11"/>
  <c r="J238" i="11"/>
  <c r="K238" i="11"/>
  <c r="L238" i="11"/>
  <c r="M238" i="11"/>
  <c r="N238" i="11" s="1"/>
  <c r="O238" i="11"/>
  <c r="P238" i="11"/>
  <c r="J239" i="11"/>
  <c r="O239" i="11" s="1"/>
  <c r="P239" i="11" s="1"/>
  <c r="K239" i="11"/>
  <c r="M239" i="11" s="1"/>
  <c r="N239" i="11" s="1"/>
  <c r="L239" i="11"/>
  <c r="J240" i="11"/>
  <c r="O240" i="11" s="1"/>
  <c r="P240" i="11" s="1"/>
  <c r="K240" i="11"/>
  <c r="M240" i="11" s="1"/>
  <c r="L240" i="11"/>
  <c r="N240" i="11"/>
  <c r="J241" i="11"/>
  <c r="K241" i="11" s="1"/>
  <c r="M241" i="11" s="1"/>
  <c r="N241" i="11" s="1"/>
  <c r="L241" i="11"/>
  <c r="J242" i="11"/>
  <c r="K242" i="11" s="1"/>
  <c r="M242" i="11" s="1"/>
  <c r="N242" i="11" s="1"/>
  <c r="L242" i="11"/>
  <c r="O242" i="11"/>
  <c r="P242" i="11" s="1"/>
  <c r="J243" i="11"/>
  <c r="K243" i="11" s="1"/>
  <c r="M243" i="11" s="1"/>
  <c r="N243" i="11" s="1"/>
  <c r="L243" i="11"/>
  <c r="O243" i="11"/>
  <c r="P243" i="11" s="1"/>
  <c r="J244" i="11"/>
  <c r="L244" i="11"/>
  <c r="J245" i="11"/>
  <c r="K245" i="11"/>
  <c r="M245" i="11" s="1"/>
  <c r="N245" i="11" s="1"/>
  <c r="L245" i="11"/>
  <c r="O245" i="11"/>
  <c r="P245" i="11" s="1"/>
  <c r="J246" i="11"/>
  <c r="O246" i="11" s="1"/>
  <c r="P246" i="11" s="1"/>
  <c r="K246" i="11"/>
  <c r="M246" i="11" s="1"/>
  <c r="N246" i="11" s="1"/>
  <c r="L246" i="11"/>
  <c r="J247" i="11"/>
  <c r="O247" i="11" s="1"/>
  <c r="P247" i="11" s="1"/>
  <c r="L247" i="11"/>
  <c r="J248" i="11"/>
  <c r="K248" i="11"/>
  <c r="L248" i="11"/>
  <c r="M248" i="11"/>
  <c r="N248" i="11"/>
  <c r="O248" i="11"/>
  <c r="P248" i="11" s="1"/>
  <c r="J249" i="11"/>
  <c r="O249" i="11" s="1"/>
  <c r="P249" i="11" s="1"/>
  <c r="K249" i="11"/>
  <c r="M249" i="11" s="1"/>
  <c r="N249" i="11" s="1"/>
  <c r="L249" i="11"/>
  <c r="J250" i="11"/>
  <c r="K250" i="11"/>
  <c r="L250" i="11"/>
  <c r="M250" i="11"/>
  <c r="N250" i="11" s="1"/>
  <c r="O250" i="11"/>
  <c r="P250" i="11"/>
  <c r="J251" i="11"/>
  <c r="O251" i="11" s="1"/>
  <c r="P251" i="11" s="1"/>
  <c r="K251" i="11"/>
  <c r="M251" i="11" s="1"/>
  <c r="N251" i="11" s="1"/>
  <c r="L251" i="11"/>
  <c r="J252" i="11"/>
  <c r="O252" i="11" s="1"/>
  <c r="P252" i="11" s="1"/>
  <c r="K252" i="11"/>
  <c r="M252" i="11" s="1"/>
  <c r="L252" i="11"/>
  <c r="N252" i="11"/>
  <c r="J253" i="11"/>
  <c r="K253" i="11" s="1"/>
  <c r="M253" i="11" s="1"/>
  <c r="N253" i="11" s="1"/>
  <c r="L253" i="11"/>
  <c r="J254" i="11"/>
  <c r="K254" i="11" s="1"/>
  <c r="M254" i="11" s="1"/>
  <c r="N254" i="11" s="1"/>
  <c r="L254" i="11"/>
  <c r="O254" i="11"/>
  <c r="P254" i="11" s="1"/>
  <c r="J255" i="11"/>
  <c r="K255" i="11" s="1"/>
  <c r="M255" i="11" s="1"/>
  <c r="N255" i="11" s="1"/>
  <c r="L255" i="11"/>
  <c r="O255" i="11"/>
  <c r="P255" i="11" s="1"/>
  <c r="J256" i="11"/>
  <c r="K256" i="11" s="1"/>
  <c r="M256" i="11" s="1"/>
  <c r="N256" i="11" s="1"/>
  <c r="L256" i="11"/>
  <c r="O256" i="11"/>
  <c r="P256" i="11" s="1"/>
  <c r="J257" i="11"/>
  <c r="K257" i="11"/>
  <c r="M257" i="11" s="1"/>
  <c r="N257" i="11" s="1"/>
  <c r="L257" i="11"/>
  <c r="O257" i="11"/>
  <c r="P257" i="11" s="1"/>
  <c r="J258" i="11"/>
  <c r="K258" i="11"/>
  <c r="M258" i="11" s="1"/>
  <c r="N258" i="11" s="1"/>
  <c r="L258" i="11"/>
  <c r="O258" i="11"/>
  <c r="P258" i="11" s="1"/>
  <c r="J259" i="11"/>
  <c r="K259" i="11" s="1"/>
  <c r="M259" i="11" s="1"/>
  <c r="N259" i="11" s="1"/>
  <c r="L259" i="11"/>
  <c r="O259" i="11"/>
  <c r="P259" i="11" s="1"/>
  <c r="J260" i="11"/>
  <c r="K260" i="11"/>
  <c r="L260" i="11"/>
  <c r="M260" i="11"/>
  <c r="N260" i="11"/>
  <c r="O260" i="11"/>
  <c r="P260" i="11" s="1"/>
  <c r="J261" i="11"/>
  <c r="K261" i="11"/>
  <c r="M261" i="11" s="1"/>
  <c r="N261" i="11" s="1"/>
  <c r="L261" i="11"/>
  <c r="O261" i="11"/>
  <c r="P261" i="11" s="1"/>
  <c r="J262" i="11"/>
  <c r="K262" i="11"/>
  <c r="L262" i="11"/>
  <c r="M262" i="11"/>
  <c r="N262" i="11" s="1"/>
  <c r="O262" i="11"/>
  <c r="P262" i="11"/>
  <c r="J263" i="11"/>
  <c r="K263" i="11"/>
  <c r="M263" i="11" s="1"/>
  <c r="N263" i="11" s="1"/>
  <c r="L263" i="11"/>
  <c r="O263" i="11"/>
  <c r="P263" i="11" s="1"/>
  <c r="J264" i="11"/>
  <c r="K264" i="11"/>
  <c r="M264" i="11" s="1"/>
  <c r="L264" i="11"/>
  <c r="N264" i="11"/>
  <c r="O264" i="11"/>
  <c r="P264" i="11" s="1"/>
  <c r="J265" i="11"/>
  <c r="K265" i="11" s="1"/>
  <c r="M265" i="11" s="1"/>
  <c r="N265" i="11" s="1"/>
  <c r="L265" i="11"/>
  <c r="O265" i="11"/>
  <c r="P265" i="11" s="1"/>
  <c r="J266" i="11"/>
  <c r="K266" i="11" s="1"/>
  <c r="M266" i="11" s="1"/>
  <c r="N266" i="11" s="1"/>
  <c r="L266" i="11"/>
  <c r="O266" i="11"/>
  <c r="P266" i="11" s="1"/>
  <c r="J267" i="11"/>
  <c r="K267" i="11" s="1"/>
  <c r="M267" i="11" s="1"/>
  <c r="N267" i="11" s="1"/>
  <c r="L267" i="11"/>
  <c r="O267" i="11"/>
  <c r="P267" i="11" s="1"/>
  <c r="J268" i="11"/>
  <c r="L268" i="11"/>
  <c r="J269" i="11"/>
  <c r="K269" i="11"/>
  <c r="M269" i="11" s="1"/>
  <c r="N269" i="11" s="1"/>
  <c r="L269" i="11"/>
  <c r="O269" i="11"/>
  <c r="P269" i="11" s="1"/>
  <c r="J270" i="11"/>
  <c r="O270" i="11" s="1"/>
  <c r="P270" i="11" s="1"/>
  <c r="K270" i="11"/>
  <c r="M270" i="11" s="1"/>
  <c r="N270" i="11" s="1"/>
  <c r="L270" i="11"/>
  <c r="J271" i="11"/>
  <c r="O271" i="11" s="1"/>
  <c r="P271" i="11" s="1"/>
  <c r="L271" i="11"/>
  <c r="J272" i="11"/>
  <c r="K272" i="11"/>
  <c r="L272" i="11"/>
  <c r="M272" i="11"/>
  <c r="N272" i="11"/>
  <c r="O272" i="11"/>
  <c r="P272" i="11" s="1"/>
  <c r="J273" i="11"/>
  <c r="O273" i="11" s="1"/>
  <c r="P273" i="11" s="1"/>
  <c r="K273" i="11"/>
  <c r="M273" i="11" s="1"/>
  <c r="N273" i="11" s="1"/>
  <c r="L273" i="11"/>
  <c r="J274" i="11"/>
  <c r="K274" i="11"/>
  <c r="L274" i="11"/>
  <c r="M274" i="11"/>
  <c r="N274" i="11" s="1"/>
  <c r="O274" i="11"/>
  <c r="P274" i="11" s="1"/>
  <c r="J275" i="11"/>
  <c r="O275" i="11" s="1"/>
  <c r="P275" i="11" s="1"/>
  <c r="K275" i="11"/>
  <c r="M275" i="11" s="1"/>
  <c r="N275" i="11" s="1"/>
  <c r="L275" i="11"/>
  <c r="J276" i="11"/>
  <c r="O276" i="11" s="1"/>
  <c r="P276" i="11" s="1"/>
  <c r="K276" i="11"/>
  <c r="M276" i="11" s="1"/>
  <c r="L276" i="11"/>
  <c r="N276" i="11"/>
  <c r="J277" i="11"/>
  <c r="L277" i="11"/>
  <c r="J278" i="11"/>
  <c r="K278" i="11" s="1"/>
  <c r="L278" i="11"/>
  <c r="O278" i="11"/>
  <c r="P278" i="11" s="1"/>
  <c r="J279" i="11"/>
  <c r="K279" i="11" s="1"/>
  <c r="M279" i="11" s="1"/>
  <c r="L279" i="11"/>
  <c r="N279" i="11"/>
  <c r="O279" i="11"/>
  <c r="P279" i="11" s="1"/>
  <c r="J280" i="11"/>
  <c r="L280" i="11"/>
  <c r="J281" i="11"/>
  <c r="K281" i="11"/>
  <c r="L281" i="11"/>
  <c r="O281" i="11"/>
  <c r="P281" i="11" s="1"/>
  <c r="J282" i="11"/>
  <c r="O282" i="11" s="1"/>
  <c r="P282" i="11" s="1"/>
  <c r="K282" i="11"/>
  <c r="M282" i="11" s="1"/>
  <c r="N282" i="11" s="1"/>
  <c r="L282" i="11"/>
  <c r="J283" i="11"/>
  <c r="L283" i="11"/>
  <c r="J284" i="11"/>
  <c r="K284" i="11"/>
  <c r="L284" i="11"/>
  <c r="M284" i="11"/>
  <c r="N284" i="11"/>
  <c r="O284" i="11"/>
  <c r="P284" i="11" s="1"/>
  <c r="J285" i="11"/>
  <c r="O285" i="11" s="1"/>
  <c r="P285" i="11" s="1"/>
  <c r="K285" i="11"/>
  <c r="M285" i="11" s="1"/>
  <c r="L285" i="11"/>
  <c r="N285" i="11"/>
  <c r="J286" i="11"/>
  <c r="K286" i="11"/>
  <c r="L286" i="11"/>
  <c r="M286" i="11"/>
  <c r="N286" i="11" s="1"/>
  <c r="O286" i="11"/>
  <c r="P286" i="11" s="1"/>
  <c r="J287" i="11"/>
  <c r="O287" i="11" s="1"/>
  <c r="P287" i="11" s="1"/>
  <c r="K287" i="11"/>
  <c r="M287" i="11" s="1"/>
  <c r="N287" i="11" s="1"/>
  <c r="L287" i="11"/>
  <c r="J288" i="11"/>
  <c r="O288" i="11" s="1"/>
  <c r="P288" i="11" s="1"/>
  <c r="K288" i="11"/>
  <c r="M288" i="11" s="1"/>
  <c r="N288" i="11" s="1"/>
  <c r="L288" i="11"/>
  <c r="J289" i="11"/>
  <c r="L289" i="11"/>
  <c r="J290" i="11"/>
  <c r="K290" i="11" s="1"/>
  <c r="L290" i="11"/>
  <c r="O290" i="11"/>
  <c r="P290" i="11" s="1"/>
  <c r="J291" i="11"/>
  <c r="K291" i="11" s="1"/>
  <c r="M291" i="11" s="1"/>
  <c r="N291" i="11" s="1"/>
  <c r="L291" i="11"/>
  <c r="O291" i="11"/>
  <c r="P291" i="11" s="1"/>
  <c r="J292" i="11"/>
  <c r="L292" i="11"/>
  <c r="J293" i="11"/>
  <c r="K293" i="11"/>
  <c r="L293" i="11"/>
  <c r="O293" i="11"/>
  <c r="P293" i="11" s="1"/>
  <c r="J294" i="11"/>
  <c r="O294" i="11" s="1"/>
  <c r="P294" i="11" s="1"/>
  <c r="K294" i="11"/>
  <c r="M294" i="11" s="1"/>
  <c r="N294" i="11" s="1"/>
  <c r="L294" i="11"/>
  <c r="J295" i="11"/>
  <c r="L295" i="11"/>
  <c r="J296" i="11"/>
  <c r="K296" i="11"/>
  <c r="L296" i="11"/>
  <c r="M296" i="11"/>
  <c r="N296" i="11"/>
  <c r="O296" i="11"/>
  <c r="P296" i="11" s="1"/>
  <c r="J297" i="11"/>
  <c r="O297" i="11" s="1"/>
  <c r="P297" i="11" s="1"/>
  <c r="K297" i="11"/>
  <c r="M297" i="11" s="1"/>
  <c r="L297" i="11"/>
  <c r="N297" i="11"/>
  <c r="J298" i="11"/>
  <c r="K298" i="11"/>
  <c r="L298" i="11"/>
  <c r="M298" i="11"/>
  <c r="N298" i="11" s="1"/>
  <c r="O298" i="11"/>
  <c r="P298" i="11" s="1"/>
  <c r="J299" i="11"/>
  <c r="O299" i="11" s="1"/>
  <c r="P299" i="11" s="1"/>
  <c r="K299" i="11"/>
  <c r="L299" i="11"/>
  <c r="J300" i="11"/>
  <c r="O300" i="11" s="1"/>
  <c r="P300" i="11" s="1"/>
  <c r="K300" i="11"/>
  <c r="M300" i="11" s="1"/>
  <c r="L300" i="11"/>
  <c r="N300" i="11"/>
  <c r="J301" i="11"/>
  <c r="K301" i="11" s="1"/>
  <c r="M301" i="11" s="1"/>
  <c r="N301" i="11" s="1"/>
  <c r="L301" i="11"/>
  <c r="J302" i="11"/>
  <c r="K302" i="11" s="1"/>
  <c r="L302" i="11"/>
  <c r="O302" i="11"/>
  <c r="P302" i="11" s="1"/>
  <c r="J303" i="11"/>
  <c r="K303" i="11" s="1"/>
  <c r="L303" i="11"/>
  <c r="M303" i="11"/>
  <c r="N303" i="11"/>
  <c r="O303" i="11"/>
  <c r="P303" i="11" s="1"/>
  <c r="J304" i="11"/>
  <c r="L304" i="11"/>
  <c r="J305" i="11"/>
  <c r="K305" i="11"/>
  <c r="L305" i="11"/>
  <c r="O305" i="11"/>
  <c r="P305" i="11" s="1"/>
  <c r="J306" i="11"/>
  <c r="O306" i="11" s="1"/>
  <c r="P306" i="11" s="1"/>
  <c r="K306" i="11"/>
  <c r="M306" i="11" s="1"/>
  <c r="N306" i="11" s="1"/>
  <c r="L306" i="11"/>
  <c r="J307" i="11"/>
  <c r="K307" i="11" s="1"/>
  <c r="M307" i="11" s="1"/>
  <c r="N307" i="11" s="1"/>
  <c r="L307" i="11"/>
  <c r="J308" i="11"/>
  <c r="K308" i="11"/>
  <c r="L308" i="11"/>
  <c r="M308" i="11"/>
  <c r="N308" i="11"/>
  <c r="O308" i="11"/>
  <c r="P308" i="11" s="1"/>
  <c r="J309" i="11"/>
  <c r="O309" i="11" s="1"/>
  <c r="P309" i="11" s="1"/>
  <c r="K309" i="11"/>
  <c r="M309" i="11" s="1"/>
  <c r="N309" i="11" s="1"/>
  <c r="L309" i="11"/>
  <c r="J310" i="11"/>
  <c r="K310" i="11"/>
  <c r="L310" i="11"/>
  <c r="M310" i="11" s="1"/>
  <c r="N310" i="11" s="1"/>
  <c r="O310" i="11"/>
  <c r="P310" i="11" s="1"/>
  <c r="J311" i="11"/>
  <c r="O311" i="11" s="1"/>
  <c r="P311" i="11" s="1"/>
  <c r="K311" i="11"/>
  <c r="L311" i="11"/>
  <c r="J312" i="11"/>
  <c r="O312" i="11" s="1"/>
  <c r="K312" i="11"/>
  <c r="M312" i="11" s="1"/>
  <c r="L312" i="11"/>
  <c r="N312" i="11"/>
  <c r="P312" i="11"/>
  <c r="J313" i="11"/>
  <c r="K313" i="11" s="1"/>
  <c r="M313" i="11" s="1"/>
  <c r="N313" i="11" s="1"/>
  <c r="L313" i="11"/>
  <c r="J314" i="11"/>
  <c r="K314" i="11" s="1"/>
  <c r="L314" i="11"/>
  <c r="O314" i="11"/>
  <c r="P314" i="11" s="1"/>
  <c r="J315" i="11"/>
  <c r="K315" i="11" s="1"/>
  <c r="L315" i="11"/>
  <c r="M315" i="11"/>
  <c r="N315" i="11"/>
  <c r="O315" i="11"/>
  <c r="P315" i="11" s="1"/>
  <c r="J316" i="11"/>
  <c r="L316" i="11"/>
  <c r="J317" i="11"/>
  <c r="K317" i="11"/>
  <c r="L317" i="11"/>
  <c r="O317" i="11"/>
  <c r="P317" i="11" s="1"/>
  <c r="J318" i="11"/>
  <c r="O318" i="11" s="1"/>
  <c r="P318" i="11" s="1"/>
  <c r="K318" i="11"/>
  <c r="M318" i="11" s="1"/>
  <c r="N318" i="11" s="1"/>
  <c r="L318" i="11"/>
  <c r="J319" i="11"/>
  <c r="K319" i="11" s="1"/>
  <c r="M319" i="11" s="1"/>
  <c r="N319" i="11" s="1"/>
  <c r="L319" i="11"/>
  <c r="O319" i="11"/>
  <c r="P319" i="11" s="1"/>
  <c r="J320" i="11"/>
  <c r="K320" i="11"/>
  <c r="L320" i="11"/>
  <c r="M320" i="11"/>
  <c r="N320" i="11"/>
  <c r="O320" i="11"/>
  <c r="P320" i="11" s="1"/>
  <c r="J321" i="11"/>
  <c r="O321" i="11" s="1"/>
  <c r="P321" i="11" s="1"/>
  <c r="K321" i="11"/>
  <c r="M321" i="11" s="1"/>
  <c r="L321" i="11"/>
  <c r="N321" i="11"/>
  <c r="J322" i="11"/>
  <c r="K322" i="11"/>
  <c r="L322" i="11"/>
  <c r="M322" i="11" s="1"/>
  <c r="N322" i="11" s="1"/>
  <c r="O322" i="11"/>
  <c r="P322" i="11" s="1"/>
  <c r="J323" i="11"/>
  <c r="O323" i="11" s="1"/>
  <c r="P323" i="11" s="1"/>
  <c r="K323" i="11"/>
  <c r="L323" i="11"/>
  <c r="J324" i="11"/>
  <c r="O324" i="11" s="1"/>
  <c r="P324" i="11" s="1"/>
  <c r="L324" i="11"/>
  <c r="J325" i="11"/>
  <c r="K325" i="11" s="1"/>
  <c r="M325" i="11" s="1"/>
  <c r="N325" i="11" s="1"/>
  <c r="L325" i="11"/>
  <c r="J326" i="11"/>
  <c r="K326" i="11" s="1"/>
  <c r="L326" i="11"/>
  <c r="O326" i="11"/>
  <c r="P326" i="11" s="1"/>
  <c r="J327" i="11"/>
  <c r="K327" i="11" s="1"/>
  <c r="L327" i="11"/>
  <c r="M327" i="11"/>
  <c r="N327" i="11"/>
  <c r="O327" i="11"/>
  <c r="P327" i="11" s="1"/>
  <c r="J328" i="11"/>
  <c r="L328" i="11"/>
  <c r="J329" i="11"/>
  <c r="K329" i="11"/>
  <c r="L329" i="11"/>
  <c r="O329" i="11"/>
  <c r="P329" i="11" s="1"/>
  <c r="J330" i="11"/>
  <c r="O330" i="11" s="1"/>
  <c r="P330" i="11" s="1"/>
  <c r="K330" i="11"/>
  <c r="M330" i="11" s="1"/>
  <c r="N330" i="11" s="1"/>
  <c r="L330" i="11"/>
  <c r="J331" i="11"/>
  <c r="K331" i="11" s="1"/>
  <c r="M331" i="11" s="1"/>
  <c r="N331" i="11" s="1"/>
  <c r="L331" i="11"/>
  <c r="J332" i="11"/>
  <c r="K332" i="11"/>
  <c r="L332" i="11"/>
  <c r="M332" i="11"/>
  <c r="N332" i="11"/>
  <c r="O332" i="11"/>
  <c r="P332" i="11" s="1"/>
  <c r="J333" i="11"/>
  <c r="K333" i="11"/>
  <c r="M333" i="11" s="1"/>
  <c r="N333" i="11" s="1"/>
  <c r="L333" i="11"/>
  <c r="O333" i="11"/>
  <c r="P333" i="11" s="1"/>
  <c r="J334" i="11"/>
  <c r="K334" i="11"/>
  <c r="L334" i="11"/>
  <c r="M334" i="11"/>
  <c r="N334" i="11" s="1"/>
  <c r="O334" i="11"/>
  <c r="P334" i="11" s="1"/>
  <c r="J335" i="11"/>
  <c r="O335" i="11" s="1"/>
  <c r="P335" i="11" s="1"/>
  <c r="K335" i="11"/>
  <c r="L335" i="11"/>
  <c r="J336" i="11"/>
  <c r="O336" i="11" s="1"/>
  <c r="P336" i="11" s="1"/>
  <c r="K336" i="11"/>
  <c r="M336" i="11" s="1"/>
  <c r="L336" i="11"/>
  <c r="N336" i="11"/>
  <c r="J337" i="11"/>
  <c r="K337" i="11" s="1"/>
  <c r="M337" i="11" s="1"/>
  <c r="N337" i="11" s="1"/>
  <c r="L337" i="11"/>
  <c r="O337" i="11"/>
  <c r="P337" i="11" s="1"/>
  <c r="J338" i="11"/>
  <c r="K338" i="11" s="1"/>
  <c r="M338" i="11" s="1"/>
  <c r="N338" i="11" s="1"/>
  <c r="L338" i="11"/>
  <c r="O338" i="11"/>
  <c r="P338" i="11" s="1"/>
  <c r="J339" i="11"/>
  <c r="K339" i="11" s="1"/>
  <c r="L339" i="11"/>
  <c r="M339" i="11"/>
  <c r="N339" i="11" s="1"/>
  <c r="O339" i="11"/>
  <c r="P339" i="11" s="1"/>
  <c r="J340" i="11"/>
  <c r="L340" i="11"/>
  <c r="J341" i="11"/>
  <c r="K341" i="11"/>
  <c r="L341" i="11"/>
  <c r="O341" i="11"/>
  <c r="P341" i="11" s="1"/>
  <c r="J342" i="11"/>
  <c r="O342" i="11" s="1"/>
  <c r="P342" i="11" s="1"/>
  <c r="K342" i="11"/>
  <c r="M342" i="11" s="1"/>
  <c r="N342" i="11" s="1"/>
  <c r="L342" i="11"/>
  <c r="J343" i="11"/>
  <c r="K343" i="11" s="1"/>
  <c r="L343" i="11"/>
  <c r="M343" i="11"/>
  <c r="N343" i="11" s="1"/>
  <c r="O343" i="11"/>
  <c r="P343" i="11" s="1"/>
  <c r="J344" i="11"/>
  <c r="K344" i="11"/>
  <c r="L344" i="11"/>
  <c r="M344" i="11"/>
  <c r="N344" i="11"/>
  <c r="O344" i="11"/>
  <c r="P344" i="11" s="1"/>
  <c r="J345" i="11"/>
  <c r="K345" i="11"/>
  <c r="L345" i="11"/>
  <c r="M345" i="11"/>
  <c r="N345" i="11"/>
  <c r="O345" i="11"/>
  <c r="P345" i="11"/>
  <c r="J346" i="11"/>
  <c r="K346" i="11"/>
  <c r="L346" i="11"/>
  <c r="M346" i="11"/>
  <c r="N346" i="11" s="1"/>
  <c r="O346" i="11"/>
  <c r="P346" i="11"/>
  <c r="J347" i="11"/>
  <c r="O347" i="11" s="1"/>
  <c r="P347" i="11" s="1"/>
  <c r="K347" i="11"/>
  <c r="M347" i="11" s="1"/>
  <c r="N347" i="11" s="1"/>
  <c r="L347" i="11"/>
  <c r="J348" i="11"/>
  <c r="O348" i="11" s="1"/>
  <c r="P348" i="11" s="1"/>
  <c r="K348" i="11"/>
  <c r="M348" i="11" s="1"/>
  <c r="N348" i="11" s="1"/>
  <c r="L348" i="11"/>
  <c r="J349" i="11"/>
  <c r="K349" i="11" s="1"/>
  <c r="M349" i="11" s="1"/>
  <c r="N349" i="11" s="1"/>
  <c r="L349" i="11"/>
  <c r="O349" i="11"/>
  <c r="P349" i="11" s="1"/>
  <c r="J350" i="11"/>
  <c r="K350" i="11" s="1"/>
  <c r="L350" i="11"/>
  <c r="O350" i="11"/>
  <c r="P350" i="11" s="1"/>
  <c r="J351" i="11"/>
  <c r="K351" i="11" s="1"/>
  <c r="M351" i="11" s="1"/>
  <c r="N351" i="11" s="1"/>
  <c r="L351" i="11"/>
  <c r="O351" i="11"/>
  <c r="P351" i="11" s="1"/>
  <c r="J352" i="11"/>
  <c r="L352" i="11"/>
  <c r="J353" i="11"/>
  <c r="K353" i="11"/>
  <c r="M353" i="11" s="1"/>
  <c r="N353" i="11" s="1"/>
  <c r="L353" i="11"/>
  <c r="O353" i="11"/>
  <c r="P353" i="11" s="1"/>
  <c r="J354" i="11"/>
  <c r="O354" i="11" s="1"/>
  <c r="P354" i="11" s="1"/>
  <c r="L354" i="11"/>
  <c r="J355" i="11"/>
  <c r="K355" i="11" s="1"/>
  <c r="L355" i="11"/>
  <c r="M355" i="11"/>
  <c r="N355" i="11" s="1"/>
  <c r="O355" i="11"/>
  <c r="P355" i="11" s="1"/>
  <c r="J356" i="11"/>
  <c r="K356" i="11"/>
  <c r="L356" i="11"/>
  <c r="M356" i="11"/>
  <c r="N356" i="11"/>
  <c r="O356" i="11"/>
  <c r="P356" i="11" s="1"/>
  <c r="J357" i="11"/>
  <c r="K357" i="11"/>
  <c r="L357" i="11"/>
  <c r="M357" i="11"/>
  <c r="N357" i="11" s="1"/>
  <c r="O357" i="11"/>
  <c r="P357" i="11" s="1"/>
  <c r="J358" i="11"/>
  <c r="K358" i="11"/>
  <c r="L358" i="11"/>
  <c r="M358" i="11" s="1"/>
  <c r="N358" i="11" s="1"/>
  <c r="O358" i="11"/>
  <c r="P358" i="11" s="1"/>
  <c r="J359" i="11"/>
  <c r="O359" i="11" s="1"/>
  <c r="P359" i="11" s="1"/>
  <c r="K359" i="11"/>
  <c r="L359" i="11"/>
  <c r="J360" i="11"/>
  <c r="O360" i="11" s="1"/>
  <c r="P360" i="11" s="1"/>
  <c r="L360" i="11"/>
  <c r="J361" i="11"/>
  <c r="K361" i="11" s="1"/>
  <c r="M361" i="11" s="1"/>
  <c r="N361" i="11" s="1"/>
  <c r="L361" i="11"/>
  <c r="J362" i="11"/>
  <c r="K362" i="11" s="1"/>
  <c r="L362" i="11"/>
  <c r="O362" i="11"/>
  <c r="P362" i="11" s="1"/>
  <c r="J363" i="11"/>
  <c r="K363" i="11" s="1"/>
  <c r="L363" i="11"/>
  <c r="M363" i="11"/>
  <c r="N363" i="11"/>
  <c r="O363" i="11"/>
  <c r="P363" i="11" s="1"/>
  <c r="J364" i="11"/>
  <c r="L364" i="11"/>
  <c r="J365" i="11"/>
  <c r="K365" i="11"/>
  <c r="L365" i="11"/>
  <c r="O365" i="11"/>
  <c r="P365" i="11" s="1"/>
  <c r="J366" i="11"/>
  <c r="O366" i="11" s="1"/>
  <c r="P366" i="11" s="1"/>
  <c r="K366" i="11"/>
  <c r="M366" i="11" s="1"/>
  <c r="N366" i="11" s="1"/>
  <c r="L366" i="11"/>
  <c r="J367" i="11"/>
  <c r="K367" i="11" s="1"/>
  <c r="M367" i="11" s="1"/>
  <c r="N367" i="11" s="1"/>
  <c r="L367" i="11"/>
  <c r="J368" i="11"/>
  <c r="K368" i="11"/>
  <c r="L368" i="11"/>
  <c r="M368" i="11"/>
  <c r="N368" i="11"/>
  <c r="O368" i="11"/>
  <c r="P368" i="11" s="1"/>
  <c r="J369" i="11"/>
  <c r="K369" i="11"/>
  <c r="M369" i="11" s="1"/>
  <c r="N369" i="11" s="1"/>
  <c r="L369" i="11"/>
  <c r="O369" i="11"/>
  <c r="P369" i="11" s="1"/>
  <c r="J370" i="11"/>
  <c r="K370" i="11"/>
  <c r="L370" i="11"/>
  <c r="M370" i="11" s="1"/>
  <c r="N370" i="11" s="1"/>
  <c r="O370" i="11"/>
  <c r="P370" i="11" s="1"/>
  <c r="J371" i="11"/>
  <c r="O371" i="11" s="1"/>
  <c r="P371" i="11" s="1"/>
  <c r="K371" i="11"/>
  <c r="M371" i="11" s="1"/>
  <c r="N371" i="11" s="1"/>
  <c r="L371" i="11"/>
  <c r="J372" i="11"/>
  <c r="O372" i="11" s="1"/>
  <c r="P372" i="11" s="1"/>
  <c r="K372" i="11"/>
  <c r="M372" i="11" s="1"/>
  <c r="L372" i="11"/>
  <c r="N372" i="11"/>
  <c r="J373" i="11"/>
  <c r="K373" i="11" s="1"/>
  <c r="M373" i="11" s="1"/>
  <c r="N373" i="11" s="1"/>
  <c r="L373" i="11"/>
  <c r="O373" i="11"/>
  <c r="P373" i="11" s="1"/>
  <c r="J374" i="11"/>
  <c r="K374" i="11" s="1"/>
  <c r="L374" i="11"/>
  <c r="O374" i="11"/>
  <c r="P374" i="11" s="1"/>
  <c r="J375" i="11"/>
  <c r="K375" i="11" s="1"/>
  <c r="L375" i="11"/>
  <c r="M375" i="11"/>
  <c r="N375" i="11"/>
  <c r="O375" i="11"/>
  <c r="P375" i="11" s="1"/>
  <c r="J376" i="11"/>
  <c r="L376" i="11"/>
  <c r="J377" i="11"/>
  <c r="K377" i="11"/>
  <c r="M377" i="11" s="1"/>
  <c r="N377" i="11" s="1"/>
  <c r="L377" i="11"/>
  <c r="O377" i="11"/>
  <c r="P377" i="11" s="1"/>
  <c r="J378" i="11"/>
  <c r="O378" i="11" s="1"/>
  <c r="P378" i="11" s="1"/>
  <c r="K378" i="11"/>
  <c r="M378" i="11" s="1"/>
  <c r="N378" i="11" s="1"/>
  <c r="L378" i="11"/>
  <c r="J379" i="11"/>
  <c r="K379" i="11" s="1"/>
  <c r="L379" i="11"/>
  <c r="M379" i="11"/>
  <c r="N379" i="11" s="1"/>
  <c r="J380" i="11"/>
  <c r="K380" i="11"/>
  <c r="L380" i="11"/>
  <c r="M380" i="11"/>
  <c r="N380" i="11"/>
  <c r="O380" i="11"/>
  <c r="P380" i="11" s="1"/>
  <c r="J381" i="11"/>
  <c r="K381" i="11"/>
  <c r="L381" i="11"/>
  <c r="M381" i="11"/>
  <c r="N381" i="11" s="1"/>
  <c r="O381" i="11"/>
  <c r="P381" i="11" s="1"/>
  <c r="J382" i="11"/>
  <c r="K382" i="11"/>
  <c r="L382" i="11"/>
  <c r="M382" i="11"/>
  <c r="N382" i="11" s="1"/>
  <c r="O382" i="11"/>
  <c r="P382" i="11" s="1"/>
  <c r="J383" i="11"/>
  <c r="O383" i="11" s="1"/>
  <c r="L383" i="11"/>
  <c r="P383" i="11"/>
  <c r="J384" i="11"/>
  <c r="O384" i="11" s="1"/>
  <c r="P384" i="11" s="1"/>
  <c r="K384" i="11"/>
  <c r="M384" i="11" s="1"/>
  <c r="N384" i="11" s="1"/>
  <c r="L384" i="11"/>
  <c r="J385" i="11"/>
  <c r="K385" i="11" s="1"/>
  <c r="M385" i="11" s="1"/>
  <c r="L385" i="11"/>
  <c r="N385" i="11"/>
  <c r="O385" i="11"/>
  <c r="P385" i="11" s="1"/>
  <c r="J386" i="11"/>
  <c r="K386" i="11"/>
  <c r="L386" i="11"/>
  <c r="M386" i="11"/>
  <c r="N386" i="11" s="1"/>
  <c r="O386" i="11"/>
  <c r="P386" i="11" s="1"/>
  <c r="J387" i="11"/>
  <c r="K387" i="11"/>
  <c r="L387" i="11"/>
  <c r="M387" i="11"/>
  <c r="N387" i="11" s="1"/>
  <c r="O387" i="11"/>
  <c r="P387" i="11" s="1"/>
  <c r="J388" i="11"/>
  <c r="L388" i="11"/>
  <c r="J389" i="11"/>
  <c r="K389" i="11"/>
  <c r="L389" i="11"/>
  <c r="M389" i="11"/>
  <c r="N389" i="11" s="1"/>
  <c r="O389" i="11"/>
  <c r="P389" i="11" s="1"/>
  <c r="J390" i="11"/>
  <c r="K390" i="11" s="1"/>
  <c r="M390" i="11" s="1"/>
  <c r="N390" i="11" s="1"/>
  <c r="L390" i="11"/>
  <c r="O390" i="11"/>
  <c r="P390" i="11"/>
  <c r="J391" i="11"/>
  <c r="K391" i="11"/>
  <c r="L391" i="11"/>
  <c r="M391" i="11"/>
  <c r="N391" i="11"/>
  <c r="O391" i="11"/>
  <c r="P391" i="11" s="1"/>
  <c r="J392" i="11"/>
  <c r="K392" i="11"/>
  <c r="M392" i="11" s="1"/>
  <c r="N392" i="11" s="1"/>
  <c r="L392" i="11"/>
  <c r="O392" i="11"/>
  <c r="P392" i="11" s="1"/>
  <c r="J393" i="11"/>
  <c r="O393" i="11" s="1"/>
  <c r="P393" i="11" s="1"/>
  <c r="K393" i="11"/>
  <c r="L393" i="11"/>
  <c r="M393" i="11"/>
  <c r="N393" i="11" s="1"/>
  <c r="J394" i="11"/>
  <c r="O394" i="11" s="1"/>
  <c r="P394" i="11" s="1"/>
  <c r="K394" i="11"/>
  <c r="M394" i="11" s="1"/>
  <c r="N394" i="11" s="1"/>
  <c r="L394" i="11"/>
  <c r="J395" i="11"/>
  <c r="O395" i="11" s="1"/>
  <c r="P395" i="11" s="1"/>
  <c r="K395" i="11"/>
  <c r="M395" i="11" s="1"/>
  <c r="L395" i="11"/>
  <c r="N395" i="11"/>
  <c r="J396" i="11"/>
  <c r="K396" i="11" s="1"/>
  <c r="M396" i="11" s="1"/>
  <c r="N396" i="11" s="1"/>
  <c r="L396" i="11"/>
  <c r="J397" i="11"/>
  <c r="K397" i="11" s="1"/>
  <c r="M397" i="11" s="1"/>
  <c r="N397" i="11" s="1"/>
  <c r="L397" i="11"/>
  <c r="O397" i="11"/>
  <c r="P397" i="11" s="1"/>
  <c r="J398" i="11"/>
  <c r="K398" i="11"/>
  <c r="L398" i="11"/>
  <c r="M398" i="11"/>
  <c r="N398" i="11"/>
  <c r="O398" i="11"/>
  <c r="P398" i="11" s="1"/>
  <c r="J399" i="11"/>
  <c r="K399" i="11" s="1"/>
  <c r="M399" i="11" s="1"/>
  <c r="N399" i="11" s="1"/>
  <c r="L399" i="11"/>
  <c r="O399" i="11"/>
  <c r="P399" i="11" s="1"/>
  <c r="J400" i="11"/>
  <c r="K400" i="11"/>
  <c r="M400" i="11" s="1"/>
  <c r="N400" i="11" s="1"/>
  <c r="L400" i="11"/>
  <c r="O400" i="11"/>
  <c r="P400" i="11" s="1"/>
  <c r="J401" i="11"/>
  <c r="K401" i="11"/>
  <c r="M401" i="11" s="1"/>
  <c r="N401" i="11" s="1"/>
  <c r="L401" i="11"/>
  <c r="O401" i="11"/>
  <c r="P401" i="11" s="1"/>
  <c r="J402" i="11"/>
  <c r="K402" i="11" s="1"/>
  <c r="M402" i="11" s="1"/>
  <c r="N402" i="11" s="1"/>
  <c r="L402" i="11"/>
  <c r="O402" i="11"/>
  <c r="P402" i="11" s="1"/>
  <c r="J403" i="11"/>
  <c r="K403" i="11"/>
  <c r="L403" i="11"/>
  <c r="M403" i="11"/>
  <c r="N403" i="11"/>
  <c r="O403" i="11"/>
  <c r="P403" i="11" s="1"/>
  <c r="J404" i="11"/>
  <c r="K404" i="11"/>
  <c r="M404" i="11" s="1"/>
  <c r="N404" i="11" s="1"/>
  <c r="L404" i="11"/>
  <c r="O404" i="11"/>
  <c r="P404" i="11" s="1"/>
  <c r="J405" i="11"/>
  <c r="K405" i="11"/>
  <c r="L405" i="11"/>
  <c r="M405" i="11"/>
  <c r="N405" i="11" s="1"/>
  <c r="O405" i="11"/>
  <c r="P405" i="11" s="1"/>
  <c r="J406" i="11"/>
  <c r="K406" i="11"/>
  <c r="M406" i="11" s="1"/>
  <c r="N406" i="11" s="1"/>
  <c r="L406" i="11"/>
  <c r="O406" i="11"/>
  <c r="P406" i="11" s="1"/>
  <c r="J407" i="11"/>
  <c r="K407" i="11"/>
  <c r="M407" i="11" s="1"/>
  <c r="N407" i="11" s="1"/>
  <c r="L407" i="11"/>
  <c r="O407" i="11"/>
  <c r="P407" i="11" s="1"/>
  <c r="J408" i="11"/>
  <c r="K408" i="11" s="1"/>
  <c r="M408" i="11" s="1"/>
  <c r="N408" i="11" s="1"/>
  <c r="L408" i="11"/>
  <c r="O408" i="11"/>
  <c r="P408" i="11" s="1"/>
  <c r="J409" i="11"/>
  <c r="K409" i="11" s="1"/>
  <c r="M409" i="11" s="1"/>
  <c r="N409" i="11" s="1"/>
  <c r="L409" i="11"/>
  <c r="O409" i="11"/>
  <c r="P409" i="11" s="1"/>
  <c r="J410" i="11"/>
  <c r="K410" i="11"/>
  <c r="L410" i="11"/>
  <c r="M410" i="11"/>
  <c r="N410" i="11"/>
  <c r="O410" i="11"/>
  <c r="P410" i="11" s="1"/>
  <c r="J411" i="11"/>
  <c r="L411" i="11"/>
  <c r="J412" i="11"/>
  <c r="K412" i="11"/>
  <c r="M412" i="11" s="1"/>
  <c r="N412" i="11" s="1"/>
  <c r="L412" i="11"/>
  <c r="O412" i="11"/>
  <c r="P412" i="11" s="1"/>
  <c r="J413" i="11"/>
  <c r="O413" i="11" s="1"/>
  <c r="P413" i="11" s="1"/>
  <c r="K413" i="11"/>
  <c r="M413" i="11" s="1"/>
  <c r="N413" i="11" s="1"/>
  <c r="L413" i="11"/>
  <c r="J414" i="11"/>
  <c r="O414" i="11" s="1"/>
  <c r="P414" i="11" s="1"/>
  <c r="L414" i="11"/>
  <c r="J415" i="11"/>
  <c r="K415" i="11"/>
  <c r="L415" i="11"/>
  <c r="M415" i="11"/>
  <c r="N415" i="11"/>
  <c r="O415" i="11"/>
  <c r="P415" i="11" s="1"/>
  <c r="J416" i="11"/>
  <c r="O416" i="11" s="1"/>
  <c r="P416" i="11" s="1"/>
  <c r="K416" i="11"/>
  <c r="M416" i="11" s="1"/>
  <c r="N416" i="11" s="1"/>
  <c r="L416" i="11"/>
  <c r="J417" i="11"/>
  <c r="K417" i="11"/>
  <c r="L417" i="11"/>
  <c r="M417" i="11"/>
  <c r="N417" i="11" s="1"/>
  <c r="O417" i="11"/>
  <c r="P417" i="11"/>
  <c r="J418" i="11"/>
  <c r="O418" i="11" s="1"/>
  <c r="P418" i="11" s="1"/>
  <c r="K418" i="11"/>
  <c r="M418" i="11" s="1"/>
  <c r="N418" i="11" s="1"/>
  <c r="L418" i="11"/>
  <c r="J419" i="11"/>
  <c r="O419" i="11" s="1"/>
  <c r="P419" i="11" s="1"/>
  <c r="K419" i="11"/>
  <c r="M419" i="11" s="1"/>
  <c r="L419" i="11"/>
  <c r="N419" i="11"/>
  <c r="J420" i="11"/>
  <c r="K420" i="11" s="1"/>
  <c r="M420" i="11" s="1"/>
  <c r="N420" i="11" s="1"/>
  <c r="L420" i="11"/>
  <c r="J421" i="11"/>
  <c r="K421" i="11" s="1"/>
  <c r="L421" i="11"/>
  <c r="O421" i="11"/>
  <c r="P421" i="11" s="1"/>
  <c r="J422" i="11"/>
  <c r="K422" i="11"/>
  <c r="L422" i="11"/>
  <c r="M422" i="11"/>
  <c r="N422" i="11"/>
  <c r="O422" i="11"/>
  <c r="P422" i="11" s="1"/>
  <c r="J423" i="11"/>
  <c r="L423" i="11"/>
  <c r="J424" i="11"/>
  <c r="K424" i="11"/>
  <c r="M424" i="11" s="1"/>
  <c r="N424" i="11" s="1"/>
  <c r="L424" i="11"/>
  <c r="O424" i="11"/>
  <c r="P424" i="11" s="1"/>
  <c r="J425" i="11"/>
  <c r="O425" i="11" s="1"/>
  <c r="P425" i="11" s="1"/>
  <c r="K425" i="11"/>
  <c r="M425" i="11" s="1"/>
  <c r="N425" i="11" s="1"/>
  <c r="L425" i="11"/>
  <c r="J426" i="11"/>
  <c r="O426" i="11" s="1"/>
  <c r="P426" i="11" s="1"/>
  <c r="L426" i="11"/>
  <c r="J427" i="11"/>
  <c r="K427" i="11"/>
  <c r="L427" i="11"/>
  <c r="M427" i="11"/>
  <c r="N427" i="11"/>
  <c r="O427" i="11"/>
  <c r="P427" i="11" s="1"/>
  <c r="J428" i="11"/>
  <c r="O428" i="11" s="1"/>
  <c r="P428" i="11" s="1"/>
  <c r="K428" i="11"/>
  <c r="M428" i="11" s="1"/>
  <c r="N428" i="11" s="1"/>
  <c r="L428" i="11"/>
  <c r="J429" i="11"/>
  <c r="K429" i="11"/>
  <c r="L429" i="11"/>
  <c r="M429" i="11"/>
  <c r="N429" i="11" s="1"/>
  <c r="O429" i="11"/>
  <c r="P429" i="11" s="1"/>
  <c r="J430" i="11"/>
  <c r="O430" i="11" s="1"/>
  <c r="P430" i="11" s="1"/>
  <c r="K430" i="11"/>
  <c r="M430" i="11" s="1"/>
  <c r="N430" i="11" s="1"/>
  <c r="L430" i="11"/>
  <c r="J431" i="11"/>
  <c r="O431" i="11" s="1"/>
  <c r="P431" i="11" s="1"/>
  <c r="K431" i="11"/>
  <c r="M431" i="11" s="1"/>
  <c r="L431" i="11"/>
  <c r="N431" i="11"/>
  <c r="J432" i="11"/>
  <c r="K432" i="11" s="1"/>
  <c r="M432" i="11" s="1"/>
  <c r="N432" i="11" s="1"/>
  <c r="L432" i="11"/>
  <c r="J433" i="11"/>
  <c r="K433" i="11" s="1"/>
  <c r="M433" i="11" s="1"/>
  <c r="N433" i="11" s="1"/>
  <c r="L433" i="11"/>
  <c r="O433" i="11"/>
  <c r="P433" i="11" s="1"/>
  <c r="J434" i="11"/>
  <c r="K434" i="11"/>
  <c r="L434" i="11"/>
  <c r="M434" i="11"/>
  <c r="N434" i="11"/>
  <c r="O434" i="11"/>
  <c r="P434" i="11" s="1"/>
  <c r="J435" i="11"/>
  <c r="L435" i="11"/>
  <c r="J436" i="11"/>
  <c r="K436" i="11"/>
  <c r="M436" i="11" s="1"/>
  <c r="N436" i="11" s="1"/>
  <c r="L436" i="11"/>
  <c r="O436" i="11"/>
  <c r="P436" i="11" s="1"/>
  <c r="J437" i="11"/>
  <c r="O437" i="11" s="1"/>
  <c r="P437" i="11" s="1"/>
  <c r="K437" i="11"/>
  <c r="M437" i="11" s="1"/>
  <c r="N437" i="11" s="1"/>
  <c r="L437" i="11"/>
  <c r="J438" i="11"/>
  <c r="O438" i="11" s="1"/>
  <c r="P438" i="11" s="1"/>
  <c r="L438" i="11"/>
  <c r="J439" i="11"/>
  <c r="K439" i="11"/>
  <c r="L439" i="11"/>
  <c r="M439" i="11"/>
  <c r="N439" i="11"/>
  <c r="O439" i="11"/>
  <c r="P439" i="11" s="1"/>
  <c r="J440" i="11"/>
  <c r="O440" i="11" s="1"/>
  <c r="P440" i="11" s="1"/>
  <c r="K440" i="11"/>
  <c r="M440" i="11" s="1"/>
  <c r="N440" i="11" s="1"/>
  <c r="L440" i="11"/>
  <c r="J441" i="11"/>
  <c r="K441" i="11"/>
  <c r="L441" i="11"/>
  <c r="M441" i="11"/>
  <c r="N441" i="11" s="1"/>
  <c r="O441" i="11"/>
  <c r="P441" i="11"/>
  <c r="J442" i="11"/>
  <c r="O442" i="11" s="1"/>
  <c r="P442" i="11" s="1"/>
  <c r="K442" i="11"/>
  <c r="M442" i="11" s="1"/>
  <c r="N442" i="11" s="1"/>
  <c r="L442" i="11"/>
  <c r="J443" i="11"/>
  <c r="O443" i="11" s="1"/>
  <c r="P443" i="11" s="1"/>
  <c r="K443" i="11"/>
  <c r="M443" i="11" s="1"/>
  <c r="L443" i="11"/>
  <c r="N443" i="11"/>
  <c r="J444" i="11"/>
  <c r="K444" i="11" s="1"/>
  <c r="M444" i="11" s="1"/>
  <c r="N444" i="11" s="1"/>
  <c r="L444" i="11"/>
  <c r="J445" i="11"/>
  <c r="K445" i="11" s="1"/>
  <c r="L445" i="11"/>
  <c r="O445" i="11"/>
  <c r="P445" i="11" s="1"/>
  <c r="J446" i="11"/>
  <c r="K446" i="11"/>
  <c r="L446" i="11"/>
  <c r="M446" i="11"/>
  <c r="N446" i="11"/>
  <c r="O446" i="11"/>
  <c r="P446" i="11" s="1"/>
  <c r="J447" i="11"/>
  <c r="L447" i="11"/>
  <c r="J448" i="11"/>
  <c r="K448" i="11"/>
  <c r="L448" i="11"/>
  <c r="O448" i="11"/>
  <c r="P448" i="11" s="1"/>
  <c r="J449" i="11"/>
  <c r="O449" i="11" s="1"/>
  <c r="P449" i="11" s="1"/>
  <c r="K449" i="11"/>
  <c r="M449" i="11" s="1"/>
  <c r="N449" i="11" s="1"/>
  <c r="L449" i="11"/>
  <c r="J450" i="11"/>
  <c r="L450" i="11"/>
  <c r="J451" i="11"/>
  <c r="K451" i="11"/>
  <c r="L451" i="11"/>
  <c r="M451" i="11"/>
  <c r="N451" i="11"/>
  <c r="O451" i="11"/>
  <c r="P451" i="11" s="1"/>
  <c r="J452" i="11"/>
  <c r="O452" i="11" s="1"/>
  <c r="P452" i="11" s="1"/>
  <c r="K452" i="11"/>
  <c r="M452" i="11" s="1"/>
  <c r="N452" i="11" s="1"/>
  <c r="L452" i="11"/>
  <c r="J453" i="11"/>
  <c r="K453" i="11"/>
  <c r="L453" i="11"/>
  <c r="M453" i="11"/>
  <c r="N453" i="11" s="1"/>
  <c r="O453" i="11"/>
  <c r="P453" i="11"/>
  <c r="J454" i="11"/>
  <c r="O454" i="11" s="1"/>
  <c r="P454" i="11" s="1"/>
  <c r="K454" i="11"/>
  <c r="M454" i="11" s="1"/>
  <c r="N454" i="11" s="1"/>
  <c r="L454" i="11"/>
  <c r="J455" i="11"/>
  <c r="O455" i="11" s="1"/>
  <c r="P455" i="11" s="1"/>
  <c r="K455" i="11"/>
  <c r="M455" i="11" s="1"/>
  <c r="L455" i="11"/>
  <c r="N455" i="11"/>
  <c r="J456" i="11"/>
  <c r="K456" i="11" s="1"/>
  <c r="M456" i="11" s="1"/>
  <c r="N456" i="11" s="1"/>
  <c r="L456" i="11"/>
  <c r="J457" i="11"/>
  <c r="K457" i="11" s="1"/>
  <c r="L457" i="11"/>
  <c r="O457" i="11"/>
  <c r="P457" i="11" s="1"/>
  <c r="J458" i="11"/>
  <c r="K458" i="11"/>
  <c r="L458" i="11"/>
  <c r="M458" i="11"/>
  <c r="N458" i="11"/>
  <c r="O458" i="11"/>
  <c r="P458" i="11" s="1"/>
  <c r="J459" i="11"/>
  <c r="L459" i="11"/>
  <c r="J460" i="11"/>
  <c r="K460" i="11"/>
  <c r="L460" i="11"/>
  <c r="O460" i="11"/>
  <c r="P460" i="11" s="1"/>
  <c r="J461" i="11"/>
  <c r="O461" i="11" s="1"/>
  <c r="P461" i="11" s="1"/>
  <c r="K461" i="11"/>
  <c r="M461" i="11" s="1"/>
  <c r="N461" i="11" s="1"/>
  <c r="L461" i="11"/>
  <c r="J462" i="11"/>
  <c r="L462" i="11"/>
  <c r="J463" i="11"/>
  <c r="K463" i="11"/>
  <c r="L463" i="11"/>
  <c r="M463" i="11"/>
  <c r="N463" i="11"/>
  <c r="O463" i="11"/>
  <c r="P463" i="11" s="1"/>
  <c r="J464" i="11"/>
  <c r="O464" i="11" s="1"/>
  <c r="P464" i="11" s="1"/>
  <c r="K464" i="11"/>
  <c r="M464" i="11" s="1"/>
  <c r="N464" i="11" s="1"/>
  <c r="L464" i="11"/>
  <c r="J465" i="11"/>
  <c r="K465" i="11"/>
  <c r="L465" i="11"/>
  <c r="M465" i="11"/>
  <c r="N465" i="11" s="1"/>
  <c r="O465" i="11"/>
  <c r="P465" i="11" s="1"/>
  <c r="J466" i="11"/>
  <c r="O466" i="11" s="1"/>
  <c r="P466" i="11" s="1"/>
  <c r="K466" i="11"/>
  <c r="L466" i="11"/>
  <c r="J467" i="11"/>
  <c r="O467" i="11" s="1"/>
  <c r="P467" i="11" s="1"/>
  <c r="K467" i="11"/>
  <c r="M467" i="11" s="1"/>
  <c r="L467" i="11"/>
  <c r="N467" i="11"/>
  <c r="J468" i="11"/>
  <c r="L468" i="11"/>
  <c r="J469" i="11"/>
  <c r="K469" i="11" s="1"/>
  <c r="M469" i="11" s="1"/>
  <c r="N469" i="11" s="1"/>
  <c r="L469" i="11"/>
  <c r="O469" i="11"/>
  <c r="P469" i="11" s="1"/>
  <c r="J470" i="11"/>
  <c r="K470" i="11"/>
  <c r="L470" i="11"/>
  <c r="M470" i="11"/>
  <c r="N470" i="11"/>
  <c r="O470" i="11"/>
  <c r="P470" i="11" s="1"/>
  <c r="J471" i="11"/>
  <c r="L471" i="11"/>
  <c r="J472" i="11"/>
  <c r="K472" i="11"/>
  <c r="L472" i="11"/>
  <c r="O472" i="11"/>
  <c r="P472" i="11" s="1"/>
  <c r="J473" i="11"/>
  <c r="O473" i="11" s="1"/>
  <c r="P473" i="11" s="1"/>
  <c r="K473" i="11"/>
  <c r="M473" i="11" s="1"/>
  <c r="N473" i="11" s="1"/>
  <c r="L473" i="11"/>
  <c r="J474" i="11"/>
  <c r="L474" i="11"/>
  <c r="J475" i="11"/>
  <c r="K475" i="11"/>
  <c r="L475" i="11"/>
  <c r="M475" i="11"/>
  <c r="N475" i="11"/>
  <c r="O475" i="11"/>
  <c r="P475" i="11" s="1"/>
  <c r="J476" i="11"/>
  <c r="O476" i="11" s="1"/>
  <c r="P476" i="11" s="1"/>
  <c r="K476" i="11"/>
  <c r="M476" i="11" s="1"/>
  <c r="L476" i="11"/>
  <c r="N476" i="11"/>
  <c r="J477" i="11"/>
  <c r="K477" i="11"/>
  <c r="L477" i="11"/>
  <c r="M477" i="11"/>
  <c r="N477" i="11" s="1"/>
  <c r="O477" i="11"/>
  <c r="P477" i="11" s="1"/>
  <c r="J478" i="11"/>
  <c r="O478" i="11" s="1"/>
  <c r="P478" i="11" s="1"/>
  <c r="K478" i="11"/>
  <c r="L478" i="11"/>
  <c r="J479" i="11"/>
  <c r="O479" i="11" s="1"/>
  <c r="P479" i="11" s="1"/>
  <c r="K479" i="11"/>
  <c r="M479" i="11" s="1"/>
  <c r="L479" i="11"/>
  <c r="N479" i="11"/>
  <c r="J480" i="11"/>
  <c r="L480" i="11"/>
  <c r="J481" i="11"/>
  <c r="K481" i="11" s="1"/>
  <c r="L481" i="11"/>
  <c r="O481" i="11"/>
  <c r="P481" i="11" s="1"/>
  <c r="J482" i="11"/>
  <c r="K482" i="11"/>
  <c r="L482" i="11"/>
  <c r="M482" i="11"/>
  <c r="N482" i="11"/>
  <c r="O482" i="11"/>
  <c r="P482" i="11" s="1"/>
  <c r="J483" i="11"/>
  <c r="L483" i="11"/>
  <c r="J484" i="11"/>
  <c r="K484" i="11"/>
  <c r="M484" i="11" s="1"/>
  <c r="N484" i="11" s="1"/>
  <c r="L484" i="11"/>
  <c r="O484" i="11"/>
  <c r="P484" i="11" s="1"/>
  <c r="J485" i="11"/>
  <c r="O485" i="11" s="1"/>
  <c r="P485" i="11" s="1"/>
  <c r="K485" i="11"/>
  <c r="M485" i="11" s="1"/>
  <c r="N485" i="11" s="1"/>
  <c r="L485" i="11"/>
  <c r="J486" i="11"/>
  <c r="L486" i="11"/>
  <c r="J487" i="11"/>
  <c r="K487" i="11"/>
  <c r="L487" i="11"/>
  <c r="M487" i="11"/>
  <c r="N487" i="11"/>
  <c r="O487" i="11"/>
  <c r="P487" i="11" s="1"/>
  <c r="J488" i="11"/>
  <c r="O488" i="11" s="1"/>
  <c r="P488" i="11" s="1"/>
  <c r="K488" i="11"/>
  <c r="M488" i="11" s="1"/>
  <c r="L488" i="11"/>
  <c r="N488" i="11"/>
  <c r="J489" i="11"/>
  <c r="K489" i="11"/>
  <c r="L489" i="11"/>
  <c r="M489" i="11"/>
  <c r="N489" i="11" s="1"/>
  <c r="O489" i="11"/>
  <c r="P489" i="11" s="1"/>
  <c r="J490" i="11"/>
  <c r="O490" i="11" s="1"/>
  <c r="P490" i="11" s="1"/>
  <c r="K490" i="11"/>
  <c r="M490" i="11" s="1"/>
  <c r="N490" i="11" s="1"/>
  <c r="L490" i="11"/>
  <c r="J491" i="11"/>
  <c r="O491" i="11" s="1"/>
  <c r="P491" i="11" s="1"/>
  <c r="K491" i="11"/>
  <c r="M491" i="11" s="1"/>
  <c r="L491" i="11"/>
  <c r="N491" i="11"/>
  <c r="J492" i="11"/>
  <c r="L492" i="11"/>
  <c r="J493" i="11"/>
  <c r="K493" i="11" s="1"/>
  <c r="M493" i="11" s="1"/>
  <c r="N493" i="11" s="1"/>
  <c r="L493" i="11"/>
  <c r="O493" i="11"/>
  <c r="P493" i="11" s="1"/>
  <c r="J494" i="11"/>
  <c r="K494" i="11"/>
  <c r="L494" i="11"/>
  <c r="M494" i="11"/>
  <c r="N494" i="11"/>
  <c r="O494" i="11"/>
  <c r="P494" i="11" s="1"/>
  <c r="J495" i="11"/>
  <c r="L495" i="11"/>
  <c r="J496" i="11"/>
  <c r="K496" i="11"/>
  <c r="L496" i="11"/>
  <c r="O496" i="11"/>
  <c r="P496" i="11" s="1"/>
  <c r="J497" i="11"/>
  <c r="O497" i="11" s="1"/>
  <c r="P497" i="11" s="1"/>
  <c r="K497" i="11"/>
  <c r="M497" i="11" s="1"/>
  <c r="N497" i="11" s="1"/>
  <c r="L497" i="11"/>
  <c r="J498" i="11"/>
  <c r="L498" i="11"/>
  <c r="J499" i="11"/>
  <c r="K499" i="11"/>
  <c r="L499" i="11"/>
  <c r="M499" i="11"/>
  <c r="N499" i="11"/>
  <c r="O499" i="11"/>
  <c r="P499" i="11" s="1"/>
  <c r="J500" i="11"/>
  <c r="O500" i="11" s="1"/>
  <c r="P500" i="11" s="1"/>
  <c r="K500" i="11"/>
  <c r="M500" i="11" s="1"/>
  <c r="L500" i="11"/>
  <c r="N500" i="11"/>
  <c r="J501" i="11"/>
  <c r="K501" i="11"/>
  <c r="L501" i="11"/>
  <c r="M501" i="11"/>
  <c r="N501" i="11" s="1"/>
  <c r="O501" i="11"/>
  <c r="P501" i="11" s="1"/>
  <c r="J502" i="11"/>
  <c r="O502" i="11" s="1"/>
  <c r="P502" i="11" s="1"/>
  <c r="K502" i="11"/>
  <c r="L502" i="11"/>
  <c r="J503" i="11"/>
  <c r="O503" i="11" s="1"/>
  <c r="P503" i="11" s="1"/>
  <c r="K503" i="11"/>
  <c r="M503" i="11" s="1"/>
  <c r="L503" i="11"/>
  <c r="N503" i="11"/>
  <c r="J504" i="11"/>
  <c r="L504" i="11"/>
  <c r="J505" i="11"/>
  <c r="K505" i="11" s="1"/>
  <c r="L505" i="11"/>
  <c r="O505" i="11"/>
  <c r="P505" i="11" s="1"/>
  <c r="J506" i="11"/>
  <c r="K506" i="11"/>
  <c r="L506" i="11"/>
  <c r="M506" i="11"/>
  <c r="N506" i="11"/>
  <c r="O506" i="11"/>
  <c r="P506" i="11" s="1"/>
  <c r="J507" i="11"/>
  <c r="L507" i="11"/>
  <c r="J508" i="11"/>
  <c r="K508" i="11"/>
  <c r="M508" i="11" s="1"/>
  <c r="N508" i="11" s="1"/>
  <c r="L508" i="11"/>
  <c r="O508" i="11"/>
  <c r="P508" i="11" s="1"/>
  <c r="J509" i="11"/>
  <c r="O509" i="11" s="1"/>
  <c r="P509" i="11" s="1"/>
  <c r="K509" i="11"/>
  <c r="M509" i="11" s="1"/>
  <c r="N509" i="11" s="1"/>
  <c r="L509" i="11"/>
  <c r="J510" i="11"/>
  <c r="K510" i="11" s="1"/>
  <c r="L510" i="11"/>
  <c r="M510" i="11"/>
  <c r="N510" i="11" s="1"/>
  <c r="O510" i="11"/>
  <c r="P510" i="11"/>
  <c r="J511" i="11"/>
  <c r="K511" i="11"/>
  <c r="L511" i="11"/>
  <c r="M511" i="11"/>
  <c r="N511" i="11"/>
  <c r="O511" i="11"/>
  <c r="P511" i="11" s="1"/>
  <c r="J512" i="11"/>
  <c r="O512" i="11" s="1"/>
  <c r="P512" i="11" s="1"/>
  <c r="K512" i="11"/>
  <c r="L512" i="11"/>
  <c r="M512" i="11"/>
  <c r="N512" i="11" s="1"/>
  <c r="J513" i="11"/>
  <c r="K513" i="11"/>
  <c r="L513" i="11"/>
  <c r="M513" i="11" s="1"/>
  <c r="N513" i="11" s="1"/>
  <c r="O513" i="11"/>
  <c r="P513" i="11" s="1"/>
  <c r="J514" i="11"/>
  <c r="O514" i="11" s="1"/>
  <c r="P514" i="11" s="1"/>
  <c r="K514" i="11"/>
  <c r="M514" i="11" s="1"/>
  <c r="N514" i="11" s="1"/>
  <c r="L514" i="11"/>
  <c r="J515" i="11"/>
  <c r="O515" i="11" s="1"/>
  <c r="K515" i="11"/>
  <c r="M515" i="11" s="1"/>
  <c r="N515" i="11" s="1"/>
  <c r="L515" i="11"/>
  <c r="P515" i="11"/>
  <c r="J516" i="11"/>
  <c r="K516" i="11" s="1"/>
  <c r="M516" i="11" s="1"/>
  <c r="N516" i="11" s="1"/>
  <c r="L516" i="11"/>
  <c r="J517" i="11"/>
  <c r="K517" i="11" s="1"/>
  <c r="L517" i="11"/>
  <c r="O517" i="11"/>
  <c r="P517" i="11" s="1"/>
  <c r="J518" i="11"/>
  <c r="K518" i="11"/>
  <c r="L518" i="11"/>
  <c r="M518" i="11"/>
  <c r="N518" i="11" s="1"/>
  <c r="O518" i="11"/>
  <c r="P518" i="11" s="1"/>
  <c r="J519" i="11"/>
  <c r="L519" i="11"/>
  <c r="J520" i="11"/>
  <c r="K520" i="11"/>
  <c r="M520" i="11" s="1"/>
  <c r="N520" i="11" s="1"/>
  <c r="L520" i="11"/>
  <c r="O520" i="11"/>
  <c r="P520" i="11" s="1"/>
  <c r="J521" i="11"/>
  <c r="O521" i="11" s="1"/>
  <c r="P521" i="11" s="1"/>
  <c r="K521" i="11"/>
  <c r="M521" i="11" s="1"/>
  <c r="N521" i="11" s="1"/>
  <c r="L521" i="11"/>
  <c r="J522" i="11"/>
  <c r="K522" i="11" s="1"/>
  <c r="L522" i="11"/>
  <c r="M522" i="11"/>
  <c r="N522" i="11" s="1"/>
  <c r="O522" i="11"/>
  <c r="P522" i="11" s="1"/>
  <c r="J523" i="11"/>
  <c r="K523" i="11"/>
  <c r="L523" i="11"/>
  <c r="M523" i="11"/>
  <c r="N523" i="11"/>
  <c r="O523" i="11"/>
  <c r="P523" i="11" s="1"/>
  <c r="J524" i="11"/>
  <c r="O524" i="11" s="1"/>
  <c r="P524" i="11" s="1"/>
  <c r="K524" i="11"/>
  <c r="L524" i="11"/>
  <c r="M524" i="11"/>
  <c r="N524" i="11"/>
  <c r="J525" i="11"/>
  <c r="K525" i="11"/>
  <c r="L525" i="11"/>
  <c r="M525" i="11"/>
  <c r="N525" i="11" s="1"/>
  <c r="O525" i="11"/>
  <c r="P525" i="11" s="1"/>
  <c r="J526" i="11"/>
  <c r="O526" i="11" s="1"/>
  <c r="P526" i="11" s="1"/>
  <c r="K526" i="11"/>
  <c r="M526" i="11" s="1"/>
  <c r="N526" i="11" s="1"/>
  <c r="L526" i="11"/>
  <c r="J527" i="11"/>
  <c r="O527" i="11" s="1"/>
  <c r="P527" i="11" s="1"/>
  <c r="K527" i="11"/>
  <c r="M527" i="11" s="1"/>
  <c r="L527" i="11"/>
  <c r="N527" i="11"/>
  <c r="J528" i="11"/>
  <c r="K528" i="11" s="1"/>
  <c r="M528" i="11" s="1"/>
  <c r="N528" i="11" s="1"/>
  <c r="L528" i="11"/>
  <c r="O528" i="11"/>
  <c r="P528" i="11" s="1"/>
  <c r="J529" i="11"/>
  <c r="K529" i="11" s="1"/>
  <c r="M529" i="11" s="1"/>
  <c r="N529" i="11" s="1"/>
  <c r="L529" i="11"/>
  <c r="O529" i="11"/>
  <c r="P529" i="11" s="1"/>
  <c r="J530" i="11"/>
  <c r="K530" i="11"/>
  <c r="L530" i="11"/>
  <c r="M530" i="11"/>
  <c r="N530" i="11" s="1"/>
  <c r="O530" i="11"/>
  <c r="P530" i="11" s="1"/>
  <c r="J531" i="11"/>
  <c r="L531" i="11"/>
  <c r="J532" i="11"/>
  <c r="K532" i="11"/>
  <c r="L532" i="11"/>
  <c r="O532" i="11"/>
  <c r="P532" i="11" s="1"/>
  <c r="J533" i="11"/>
  <c r="O533" i="11" s="1"/>
  <c r="P533" i="11" s="1"/>
  <c r="K533" i="11"/>
  <c r="M533" i="11" s="1"/>
  <c r="N533" i="11" s="1"/>
  <c r="L533" i="11"/>
  <c r="J534" i="11"/>
  <c r="L534" i="11"/>
  <c r="J535" i="11"/>
  <c r="K535" i="11"/>
  <c r="L535" i="11"/>
  <c r="M535" i="11"/>
  <c r="N535" i="11"/>
  <c r="O535" i="11"/>
  <c r="P535" i="11" s="1"/>
  <c r="J536" i="11"/>
  <c r="O536" i="11" s="1"/>
  <c r="P536" i="11" s="1"/>
  <c r="K536" i="11"/>
  <c r="M536" i="11" s="1"/>
  <c r="N536" i="11" s="1"/>
  <c r="L536" i="11"/>
  <c r="J537" i="11"/>
  <c r="K537" i="11"/>
  <c r="L537" i="11"/>
  <c r="M537" i="11"/>
  <c r="N537" i="11" s="1"/>
  <c r="O537" i="11"/>
  <c r="P537" i="11" s="1"/>
  <c r="J538" i="11"/>
  <c r="O538" i="11" s="1"/>
  <c r="P538" i="11" s="1"/>
  <c r="K538" i="11"/>
  <c r="L538" i="11"/>
  <c r="J539" i="11"/>
  <c r="O539" i="11" s="1"/>
  <c r="P539" i="11" s="1"/>
  <c r="K539" i="11"/>
  <c r="M539" i="11" s="1"/>
  <c r="N539" i="11" s="1"/>
  <c r="L539" i="11"/>
  <c r="J540" i="11"/>
  <c r="K540" i="11" s="1"/>
  <c r="M540" i="11" s="1"/>
  <c r="N540" i="11" s="1"/>
  <c r="L540" i="11"/>
  <c r="O540" i="11"/>
  <c r="P540" i="11" s="1"/>
  <c r="J541" i="11"/>
  <c r="K541" i="11" s="1"/>
  <c r="M541" i="11" s="1"/>
  <c r="L541" i="11"/>
  <c r="N541" i="11"/>
  <c r="O541" i="11"/>
  <c r="P541" i="11" s="1"/>
  <c r="J542" i="11"/>
  <c r="K542" i="11"/>
  <c r="L542" i="11"/>
  <c r="M542" i="11"/>
  <c r="N542" i="11"/>
  <c r="O542" i="11"/>
  <c r="P542" i="11" s="1"/>
  <c r="J543" i="11"/>
  <c r="K543" i="11" s="1"/>
  <c r="M543" i="11" s="1"/>
  <c r="N543" i="11" s="1"/>
  <c r="L543" i="11"/>
  <c r="O543" i="11"/>
  <c r="P543" i="11" s="1"/>
  <c r="J544" i="11"/>
  <c r="K544" i="11"/>
  <c r="L544" i="11"/>
  <c r="O544" i="11"/>
  <c r="P544" i="11" s="1"/>
  <c r="J545" i="11"/>
  <c r="K545" i="11"/>
  <c r="M545" i="11" s="1"/>
  <c r="N545" i="11" s="1"/>
  <c r="L545" i="11"/>
  <c r="O545" i="11"/>
  <c r="P545" i="11" s="1"/>
  <c r="J546" i="11"/>
  <c r="K546" i="11" s="1"/>
  <c r="L546" i="11"/>
  <c r="M546" i="11"/>
  <c r="N546" i="11" s="1"/>
  <c r="O546" i="11"/>
  <c r="P546" i="11" s="1"/>
  <c r="J547" i="11"/>
  <c r="K547" i="11"/>
  <c r="L547" i="11"/>
  <c r="M547" i="11"/>
  <c r="N547" i="11"/>
  <c r="O547" i="11"/>
  <c r="P547" i="11"/>
  <c r="J548" i="11"/>
  <c r="K548" i="11"/>
  <c r="L548" i="11"/>
  <c r="M548" i="11"/>
  <c r="N548" i="11"/>
  <c r="O548" i="11"/>
  <c r="P548" i="11" s="1"/>
  <c r="J549" i="11"/>
  <c r="K549" i="11"/>
  <c r="L549" i="11"/>
  <c r="M549" i="11"/>
  <c r="N549" i="11"/>
  <c r="O549" i="11"/>
  <c r="P549" i="11" s="1"/>
  <c r="J550" i="11"/>
  <c r="K550" i="11"/>
  <c r="L550" i="11"/>
  <c r="O550" i="11"/>
  <c r="P550" i="11" s="1"/>
  <c r="J551" i="11"/>
  <c r="K551" i="11"/>
  <c r="L551" i="11"/>
  <c r="O551" i="11"/>
  <c r="P551" i="11"/>
  <c r="J552" i="11"/>
  <c r="K552" i="11" s="1"/>
  <c r="M552" i="11" s="1"/>
  <c r="N552" i="11" s="1"/>
  <c r="L552" i="11"/>
  <c r="O552" i="11"/>
  <c r="P552" i="11"/>
  <c r="J553" i="11"/>
  <c r="K553" i="11" s="1"/>
  <c r="M553" i="11" s="1"/>
  <c r="N553" i="11" s="1"/>
  <c r="L553" i="11"/>
  <c r="O553" i="11"/>
  <c r="P553" i="11" s="1"/>
  <c r="J554" i="11"/>
  <c r="K554" i="11"/>
  <c r="L554" i="11"/>
  <c r="M554" i="11"/>
  <c r="N554" i="11" s="1"/>
  <c r="O554" i="11"/>
  <c r="P554" i="11" s="1"/>
  <c r="J555" i="11"/>
  <c r="L555" i="11"/>
  <c r="J556" i="11"/>
  <c r="K556" i="11"/>
  <c r="L556" i="11"/>
  <c r="M556" i="11"/>
  <c r="N556" i="11" s="1"/>
  <c r="O556" i="11"/>
  <c r="P556" i="11" s="1"/>
  <c r="J557" i="11"/>
  <c r="O557" i="11" s="1"/>
  <c r="L557" i="11"/>
  <c r="P557" i="11"/>
  <c r="J558" i="11"/>
  <c r="O558" i="11" s="1"/>
  <c r="P558" i="11" s="1"/>
  <c r="K558" i="11"/>
  <c r="M558" i="11" s="1"/>
  <c r="N558" i="11" s="1"/>
  <c r="L558" i="11"/>
  <c r="J559" i="11"/>
  <c r="K559" i="11"/>
  <c r="L559" i="11"/>
  <c r="M559" i="11"/>
  <c r="N559" i="11"/>
  <c r="O559" i="11"/>
  <c r="P559" i="11" s="1"/>
  <c r="J560" i="11"/>
  <c r="O560" i="11" s="1"/>
  <c r="P560" i="11" s="1"/>
  <c r="K560" i="11"/>
  <c r="M560" i="11" s="1"/>
  <c r="N560" i="11" s="1"/>
  <c r="L560" i="11"/>
  <c r="J561" i="11"/>
  <c r="K561" i="11"/>
  <c r="L561" i="11"/>
  <c r="M561" i="11" s="1"/>
  <c r="N561" i="11" s="1"/>
  <c r="O561" i="11"/>
  <c r="P561" i="11" s="1"/>
  <c r="J562" i="11"/>
  <c r="O562" i="11" s="1"/>
  <c r="P562" i="11" s="1"/>
  <c r="K562" i="11"/>
  <c r="M562" i="11" s="1"/>
  <c r="N562" i="11" s="1"/>
  <c r="L562" i="11"/>
  <c r="J563" i="11"/>
  <c r="O563" i="11" s="1"/>
  <c r="K563" i="11"/>
  <c r="L563" i="11"/>
  <c r="P563" i="11"/>
  <c r="J564" i="11"/>
  <c r="K564" i="11" s="1"/>
  <c r="M564" i="11" s="1"/>
  <c r="N564" i="11" s="1"/>
  <c r="L564" i="11"/>
  <c r="O564" i="11"/>
  <c r="P564" i="11" s="1"/>
  <c r="J565" i="11"/>
  <c r="K565" i="11" s="1"/>
  <c r="L565" i="11"/>
  <c r="J566" i="11"/>
  <c r="K566" i="11"/>
  <c r="L566" i="11"/>
  <c r="M566" i="11"/>
  <c r="N566" i="11" s="1"/>
  <c r="O566" i="11"/>
  <c r="P566" i="11" s="1"/>
  <c r="J567" i="11"/>
  <c r="L567" i="11"/>
  <c r="J568" i="11"/>
  <c r="K568" i="11"/>
  <c r="L568" i="11"/>
  <c r="M568" i="11"/>
  <c r="N568" i="11" s="1"/>
  <c r="O568" i="11"/>
  <c r="P568" i="11" s="1"/>
  <c r="J569" i="11"/>
  <c r="O569" i="11" s="1"/>
  <c r="P569" i="11" s="1"/>
  <c r="K569" i="11"/>
  <c r="M569" i="11" s="1"/>
  <c r="N569" i="11" s="1"/>
  <c r="L569" i="11"/>
  <c r="J570" i="11"/>
  <c r="L570" i="11"/>
  <c r="J571" i="11"/>
  <c r="K571" i="11"/>
  <c r="L571" i="11"/>
  <c r="M571" i="11"/>
  <c r="N571" i="11"/>
  <c r="O571" i="11"/>
  <c r="P571" i="11" s="1"/>
  <c r="J572" i="11"/>
  <c r="O572" i="11" s="1"/>
  <c r="P572" i="11" s="1"/>
  <c r="K572" i="11"/>
  <c r="M572" i="11" s="1"/>
  <c r="N572" i="11" s="1"/>
  <c r="L572" i="11"/>
  <c r="J573" i="11"/>
  <c r="K573" i="11"/>
  <c r="L573" i="11"/>
  <c r="M573" i="11"/>
  <c r="N573" i="11" s="1"/>
  <c r="O573" i="11"/>
  <c r="P573" i="11"/>
  <c r="J574" i="11"/>
  <c r="O574" i="11" s="1"/>
  <c r="P574" i="11" s="1"/>
  <c r="K574" i="11"/>
  <c r="L574" i="11"/>
  <c r="J575" i="11"/>
  <c r="K575" i="11" s="1"/>
  <c r="M575" i="11" s="1"/>
  <c r="N575" i="11" s="1"/>
  <c r="L575" i="11"/>
  <c r="O575" i="11"/>
  <c r="P575" i="11" s="1"/>
  <c r="J576" i="11"/>
  <c r="K576" i="11" s="1"/>
  <c r="M576" i="11" s="1"/>
  <c r="L576" i="11"/>
  <c r="N576" i="11"/>
  <c r="O576" i="11"/>
  <c r="P576" i="11" s="1"/>
  <c r="J577" i="11"/>
  <c r="K577" i="11" s="1"/>
  <c r="M577" i="11" s="1"/>
  <c r="N577" i="11" s="1"/>
  <c r="L577" i="11"/>
  <c r="O577" i="11"/>
  <c r="P577" i="11" s="1"/>
  <c r="J578" i="11"/>
  <c r="K578" i="11"/>
  <c r="L578" i="11"/>
  <c r="M578" i="11"/>
  <c r="N578" i="11" s="1"/>
  <c r="O578" i="11"/>
  <c r="P578" i="11" s="1"/>
  <c r="J579" i="11"/>
  <c r="O579" i="11" s="1"/>
  <c r="P579" i="11" s="1"/>
  <c r="L579" i="11"/>
  <c r="J580" i="11"/>
  <c r="O580" i="11" s="1"/>
  <c r="P580" i="11" s="1"/>
  <c r="K580" i="11"/>
  <c r="M580" i="11" s="1"/>
  <c r="N580" i="11" s="1"/>
  <c r="L580" i="11"/>
  <c r="J581" i="11"/>
  <c r="O581" i="11" s="1"/>
  <c r="P581" i="11" s="1"/>
  <c r="K581" i="11"/>
  <c r="M581" i="11" s="1"/>
  <c r="N581" i="11" s="1"/>
  <c r="L581" i="11"/>
  <c r="J582" i="11"/>
  <c r="K582" i="11"/>
  <c r="L582" i="11"/>
  <c r="M582" i="11"/>
  <c r="N582" i="11" s="1"/>
  <c r="O582" i="11"/>
  <c r="P582" i="11" s="1"/>
  <c r="J583" i="11"/>
  <c r="K583" i="11"/>
  <c r="L583" i="11"/>
  <c r="M583" i="11"/>
  <c r="N583" i="11" s="1"/>
  <c r="O583" i="11"/>
  <c r="P583" i="11" s="1"/>
  <c r="J584" i="11"/>
  <c r="O584" i="11" s="1"/>
  <c r="P584" i="11" s="1"/>
  <c r="K584" i="11"/>
  <c r="M584" i="11" s="1"/>
  <c r="L584" i="11"/>
  <c r="N584" i="11"/>
  <c r="J585" i="11"/>
  <c r="K585" i="11"/>
  <c r="M585" i="11" s="1"/>
  <c r="N585" i="11" s="1"/>
  <c r="L585" i="11"/>
  <c r="O585" i="11"/>
  <c r="P585" i="11"/>
  <c r="J586" i="11"/>
  <c r="O586" i="11" s="1"/>
  <c r="P586" i="11" s="1"/>
  <c r="K586" i="11"/>
  <c r="M586" i="11" s="1"/>
  <c r="N586" i="11" s="1"/>
  <c r="L586" i="11"/>
  <c r="J587" i="11"/>
  <c r="L587" i="11"/>
  <c r="J588" i="11"/>
  <c r="K588" i="11" s="1"/>
  <c r="M588" i="11" s="1"/>
  <c r="L588" i="11"/>
  <c r="N588" i="11"/>
  <c r="O588" i="11"/>
  <c r="P588" i="11" s="1"/>
  <c r="J589" i="11"/>
  <c r="K589" i="11" s="1"/>
  <c r="L589" i="11"/>
  <c r="M589" i="11" s="1"/>
  <c r="N589" i="11" s="1"/>
  <c r="O589" i="11"/>
  <c r="P589" i="11" s="1"/>
  <c r="J590" i="11"/>
  <c r="K590" i="11"/>
  <c r="L590" i="11"/>
  <c r="M590" i="11"/>
  <c r="N590" i="11"/>
  <c r="O590" i="11"/>
  <c r="P590" i="11" s="1"/>
  <c r="J591" i="11"/>
  <c r="O591" i="11" s="1"/>
  <c r="P591" i="11" s="1"/>
  <c r="L591" i="11"/>
  <c r="J592" i="11"/>
  <c r="O592" i="11" s="1"/>
  <c r="P592" i="11" s="1"/>
  <c r="K592" i="11"/>
  <c r="M592" i="11" s="1"/>
  <c r="N592" i="11" s="1"/>
  <c r="L592" i="11"/>
  <c r="J593" i="11"/>
  <c r="O593" i="11" s="1"/>
  <c r="P593" i="11" s="1"/>
  <c r="L593" i="11"/>
  <c r="J594" i="11"/>
  <c r="K594" i="11" s="1"/>
  <c r="M594" i="11" s="1"/>
  <c r="N594" i="11" s="1"/>
  <c r="L594" i="11"/>
  <c r="J595" i="11"/>
  <c r="K595" i="11"/>
  <c r="L595" i="11"/>
  <c r="M595" i="11" s="1"/>
  <c r="N595" i="11" s="1"/>
  <c r="O595" i="11"/>
  <c r="P595" i="11" s="1"/>
  <c r="J596" i="11"/>
  <c r="O596" i="11" s="1"/>
  <c r="P596" i="11" s="1"/>
  <c r="K596" i="11"/>
  <c r="L596" i="11"/>
  <c r="M596" i="11"/>
  <c r="N596" i="11"/>
  <c r="J597" i="11"/>
  <c r="K597" i="11"/>
  <c r="M597" i="11" s="1"/>
  <c r="N597" i="11" s="1"/>
  <c r="L597" i="11"/>
  <c r="O597" i="11"/>
  <c r="P597" i="11" s="1"/>
  <c r="J598" i="11"/>
  <c r="K598" i="11"/>
  <c r="L598" i="11"/>
  <c r="O598" i="11"/>
  <c r="P598" i="11" s="1"/>
  <c r="J599" i="11"/>
  <c r="L599" i="11"/>
  <c r="J600" i="11"/>
  <c r="K600" i="11" s="1"/>
  <c r="L600" i="11"/>
  <c r="M600" i="11"/>
  <c r="N600" i="11" s="1"/>
  <c r="J601" i="11"/>
  <c r="O601" i="11" s="1"/>
  <c r="P601" i="11" s="1"/>
  <c r="K601" i="11"/>
  <c r="M601" i="11" s="1"/>
  <c r="N601" i="11" s="1"/>
  <c r="L601" i="11"/>
  <c r="J602" i="11"/>
  <c r="K602" i="11"/>
  <c r="M602" i="11" s="1"/>
  <c r="N602" i="11" s="1"/>
  <c r="L602" i="11"/>
  <c r="O602" i="11"/>
  <c r="P602" i="11" s="1"/>
  <c r="J603" i="11"/>
  <c r="O603" i="11" s="1"/>
  <c r="P603" i="11" s="1"/>
  <c r="K603" i="11"/>
  <c r="M603" i="11" s="1"/>
  <c r="N603" i="11" s="1"/>
  <c r="L603" i="11"/>
  <c r="J604" i="11"/>
  <c r="O604" i="11" s="1"/>
  <c r="P604" i="11" s="1"/>
  <c r="K604" i="11"/>
  <c r="M604" i="11" s="1"/>
  <c r="N604" i="11" s="1"/>
  <c r="L604" i="11"/>
  <c r="J605" i="11"/>
  <c r="K605" i="11" s="1"/>
  <c r="M605" i="11" s="1"/>
  <c r="N605" i="11" s="1"/>
  <c r="L605" i="11"/>
  <c r="J606" i="11"/>
  <c r="K606" i="11" s="1"/>
  <c r="L606" i="11"/>
  <c r="O606" i="11"/>
  <c r="P606" i="11" s="1"/>
  <c r="J607" i="11"/>
  <c r="K607" i="11"/>
  <c r="L607" i="11"/>
  <c r="M607" i="11"/>
  <c r="N607" i="11"/>
  <c r="O607" i="11"/>
  <c r="P607" i="11" s="1"/>
  <c r="J608" i="11"/>
  <c r="L608" i="11"/>
  <c r="J609" i="11"/>
  <c r="K609" i="11"/>
  <c r="L609" i="11"/>
  <c r="M609" i="11"/>
  <c r="N609" i="11" s="1"/>
  <c r="O609" i="11"/>
  <c r="P609" i="11" s="1"/>
  <c r="J610" i="11"/>
  <c r="O610" i="11" s="1"/>
  <c r="P610" i="11" s="1"/>
  <c r="K610" i="11"/>
  <c r="L610" i="11"/>
  <c r="J611" i="11"/>
  <c r="K611" i="11"/>
  <c r="M611" i="11" s="1"/>
  <c r="N611" i="11" s="1"/>
  <c r="L611" i="11"/>
  <c r="O611" i="11"/>
  <c r="P611" i="11" s="1"/>
  <c r="J612" i="11"/>
  <c r="K612" i="11" s="1"/>
  <c r="M612" i="11" s="1"/>
  <c r="N612" i="11" s="1"/>
  <c r="L612" i="11"/>
  <c r="J613" i="11"/>
  <c r="O613" i="11" s="1"/>
  <c r="P613" i="11" s="1"/>
  <c r="K613" i="11"/>
  <c r="M613" i="11" s="1"/>
  <c r="N613" i="11" s="1"/>
  <c r="L613" i="11"/>
  <c r="J614" i="11"/>
  <c r="O614" i="11" s="1"/>
  <c r="P614" i="11" s="1"/>
  <c r="K614" i="11"/>
  <c r="M614" i="11" s="1"/>
  <c r="N614" i="11" s="1"/>
  <c r="L614" i="11"/>
  <c r="J615" i="11"/>
  <c r="O615" i="11" s="1"/>
  <c r="P615" i="11" s="1"/>
  <c r="L615" i="11"/>
  <c r="J616" i="11"/>
  <c r="K616" i="11" s="1"/>
  <c r="M616" i="11" s="1"/>
  <c r="N616" i="11" s="1"/>
  <c r="L616" i="11"/>
  <c r="J617" i="11"/>
  <c r="K617" i="11" s="1"/>
  <c r="M617" i="11" s="1"/>
  <c r="N617" i="11" s="1"/>
  <c r="L617" i="11"/>
  <c r="O617" i="11"/>
  <c r="P617" i="11" s="1"/>
  <c r="J618" i="11"/>
  <c r="K618" i="11"/>
  <c r="L618" i="11"/>
  <c r="M618" i="11"/>
  <c r="N618" i="11"/>
  <c r="O618" i="11"/>
  <c r="P618" i="11" s="1"/>
  <c r="J619" i="11"/>
  <c r="K619" i="11"/>
  <c r="L619" i="11"/>
  <c r="M619" i="11"/>
  <c r="N619" i="11" s="1"/>
  <c r="O619" i="11"/>
  <c r="P619" i="11"/>
  <c r="J620" i="11"/>
  <c r="O620" i="11" s="1"/>
  <c r="K620" i="11"/>
  <c r="M620" i="11" s="1"/>
  <c r="N620" i="11" s="1"/>
  <c r="L620" i="11"/>
  <c r="P620" i="11"/>
  <c r="J621" i="11"/>
  <c r="O621" i="11" s="1"/>
  <c r="P621" i="11" s="1"/>
  <c r="K621" i="11"/>
  <c r="M621" i="11" s="1"/>
  <c r="N621" i="11" s="1"/>
  <c r="L621" i="11"/>
  <c r="J622" i="11"/>
  <c r="K622" i="11"/>
  <c r="M622" i="11" s="1"/>
  <c r="N622" i="11" s="1"/>
  <c r="L622" i="11"/>
  <c r="O622" i="11"/>
  <c r="P622" i="11" s="1"/>
  <c r="J623" i="11"/>
  <c r="O623" i="11" s="1"/>
  <c r="P623" i="11" s="1"/>
  <c r="K623" i="11"/>
  <c r="M623" i="11" s="1"/>
  <c r="N623" i="11" s="1"/>
  <c r="L623" i="11"/>
  <c r="J624" i="11"/>
  <c r="K624" i="11" s="1"/>
  <c r="M624" i="11" s="1"/>
  <c r="N624" i="11" s="1"/>
  <c r="L624" i="11"/>
  <c r="J625" i="11"/>
  <c r="K625" i="11" s="1"/>
  <c r="M625" i="11" s="1"/>
  <c r="N625" i="11" s="1"/>
  <c r="L625" i="11"/>
  <c r="J626" i="11"/>
  <c r="O626" i="11" s="1"/>
  <c r="P626" i="11" s="1"/>
  <c r="L626" i="11"/>
  <c r="J627" i="11"/>
  <c r="K627" i="11" s="1"/>
  <c r="M627" i="11" s="1"/>
  <c r="N627" i="11" s="1"/>
  <c r="L627" i="11"/>
  <c r="O627" i="11"/>
  <c r="P627" i="11"/>
  <c r="J628" i="11"/>
  <c r="K628" i="11" s="1"/>
  <c r="M628" i="11" s="1"/>
  <c r="N628" i="11" s="1"/>
  <c r="L628" i="11"/>
  <c r="O628" i="11"/>
  <c r="P628" i="11" s="1"/>
  <c r="J629" i="11"/>
  <c r="K629" i="11"/>
  <c r="L629" i="11"/>
  <c r="M629" i="11"/>
  <c r="N629" i="11"/>
  <c r="O629" i="11"/>
  <c r="P629" i="11" s="1"/>
  <c r="J630" i="11"/>
  <c r="L630" i="11"/>
  <c r="J631" i="11"/>
  <c r="K631" i="11"/>
  <c r="M631" i="11" s="1"/>
  <c r="N631" i="11" s="1"/>
  <c r="L631" i="11"/>
  <c r="O631" i="11"/>
  <c r="P631" i="11" s="1"/>
  <c r="J632" i="11"/>
  <c r="O632" i="11" s="1"/>
  <c r="P632" i="11" s="1"/>
  <c r="K632" i="11"/>
  <c r="M632" i="11" s="1"/>
  <c r="N632" i="11" s="1"/>
  <c r="L632" i="11"/>
  <c r="J633" i="11"/>
  <c r="O633" i="11" s="1"/>
  <c r="P633" i="11" s="1"/>
  <c r="K633" i="11"/>
  <c r="M633" i="11" s="1"/>
  <c r="N633" i="11" s="1"/>
  <c r="L633" i="11"/>
  <c r="J634" i="11"/>
  <c r="L634" i="11"/>
  <c r="J635" i="11"/>
  <c r="K635" i="11" s="1"/>
  <c r="L635" i="11"/>
  <c r="O635" i="11"/>
  <c r="P635" i="11" s="1"/>
  <c r="J636" i="11"/>
  <c r="K636" i="11"/>
  <c r="L636" i="11"/>
  <c r="M636" i="11"/>
  <c r="N636" i="11"/>
  <c r="O636" i="11"/>
  <c r="P636" i="11" s="1"/>
  <c r="J637" i="11"/>
  <c r="L637" i="11"/>
  <c r="J638" i="11"/>
  <c r="K638" i="11"/>
  <c r="M638" i="11" s="1"/>
  <c r="N638" i="11" s="1"/>
  <c r="L638" i="11"/>
  <c r="O638" i="11"/>
  <c r="P638" i="11" s="1"/>
  <c r="J639" i="11"/>
  <c r="O639" i="11" s="1"/>
  <c r="P639" i="11" s="1"/>
  <c r="K639" i="11"/>
  <c r="M639" i="11" s="1"/>
  <c r="N639" i="11" s="1"/>
  <c r="L639" i="11"/>
  <c r="J640" i="11"/>
  <c r="O640" i="11" s="1"/>
  <c r="L640" i="11"/>
  <c r="P640" i="11"/>
  <c r="J641" i="11"/>
  <c r="K641" i="11"/>
  <c r="L641" i="11"/>
  <c r="M641" i="11"/>
  <c r="N641" i="11"/>
  <c r="O641" i="11"/>
  <c r="P641" i="11" s="1"/>
  <c r="J642" i="11"/>
  <c r="O642" i="11" s="1"/>
  <c r="P642" i="11" s="1"/>
  <c r="K642" i="11"/>
  <c r="M642" i="11" s="1"/>
  <c r="L642" i="11"/>
  <c r="N642" i="11"/>
  <c r="J643" i="11"/>
  <c r="K643" i="11"/>
  <c r="L643" i="11"/>
  <c r="M643" i="11"/>
  <c r="N643" i="11" s="1"/>
  <c r="O643" i="11"/>
  <c r="P643" i="11"/>
  <c r="J644" i="11"/>
  <c r="O644" i="11" s="1"/>
  <c r="P644" i="11" s="1"/>
  <c r="K644" i="11"/>
  <c r="L644" i="11"/>
  <c r="J645" i="11"/>
  <c r="O645" i="11" s="1"/>
  <c r="P645" i="11" s="1"/>
  <c r="K645" i="11"/>
  <c r="M645" i="11" s="1"/>
  <c r="N645" i="11" s="1"/>
  <c r="L645" i="11"/>
  <c r="J646" i="11"/>
  <c r="L646" i="11"/>
  <c r="J647" i="11"/>
  <c r="K647" i="11" s="1"/>
  <c r="M647" i="11" s="1"/>
  <c r="N647" i="11" s="1"/>
  <c r="L647" i="11"/>
  <c r="O647" i="11"/>
  <c r="P647" i="11" s="1"/>
  <c r="J648" i="11"/>
  <c r="K648" i="11"/>
  <c r="L648" i="11"/>
  <c r="M648" i="11"/>
  <c r="N648" i="11"/>
  <c r="O648" i="11"/>
  <c r="P648" i="11" s="1"/>
  <c r="J649" i="11"/>
  <c r="L649" i="11"/>
  <c r="J650" i="11"/>
  <c r="K650" i="11"/>
  <c r="L650" i="11"/>
  <c r="O650" i="11"/>
  <c r="P650" i="11" s="1"/>
  <c r="J651" i="11"/>
  <c r="O651" i="11" s="1"/>
  <c r="P651" i="11" s="1"/>
  <c r="K651" i="11"/>
  <c r="M651" i="11" s="1"/>
  <c r="N651" i="11" s="1"/>
  <c r="L651" i="11"/>
  <c r="J652" i="11"/>
  <c r="L652" i="11"/>
  <c r="J653" i="11"/>
  <c r="K653" i="11"/>
  <c r="L653" i="11"/>
  <c r="M653" i="11"/>
  <c r="N653" i="11"/>
  <c r="O653" i="11"/>
  <c r="P653" i="11" s="1"/>
  <c r="J654" i="11"/>
  <c r="K654" i="11"/>
  <c r="M654" i="11" s="1"/>
  <c r="N654" i="11" s="1"/>
  <c r="L654" i="11"/>
  <c r="O654" i="11"/>
  <c r="P654" i="11" s="1"/>
  <c r="J655" i="11"/>
  <c r="K655" i="11"/>
  <c r="L655" i="11"/>
  <c r="M655" i="11"/>
  <c r="N655" i="11" s="1"/>
  <c r="O655" i="11"/>
  <c r="P655" i="11"/>
  <c r="J656" i="11"/>
  <c r="O656" i="11" s="1"/>
  <c r="P656" i="11" s="1"/>
  <c r="K656" i="11"/>
  <c r="M656" i="11" s="1"/>
  <c r="N656" i="11" s="1"/>
  <c r="L656" i="11"/>
  <c r="J657" i="11"/>
  <c r="O657" i="11" s="1"/>
  <c r="P657" i="11" s="1"/>
  <c r="K657" i="11"/>
  <c r="M657" i="11" s="1"/>
  <c r="L657" i="11"/>
  <c r="N657" i="11"/>
  <c r="J658" i="11"/>
  <c r="L658" i="11"/>
  <c r="J659" i="11"/>
  <c r="K659" i="11" s="1"/>
  <c r="L659" i="11"/>
  <c r="O659" i="11"/>
  <c r="P659" i="11" s="1"/>
  <c r="J660" i="11"/>
  <c r="K660" i="11"/>
  <c r="L660" i="11"/>
  <c r="M660" i="11"/>
  <c r="N660" i="11"/>
  <c r="O660" i="11"/>
  <c r="P660" i="11" s="1"/>
  <c r="J661" i="11"/>
  <c r="L661" i="11"/>
  <c r="J662" i="11"/>
  <c r="K662" i="11"/>
  <c r="L662" i="11"/>
  <c r="O662" i="11"/>
  <c r="P662" i="11" s="1"/>
  <c r="J663" i="11"/>
  <c r="O663" i="11" s="1"/>
  <c r="P663" i="11" s="1"/>
  <c r="K663" i="11"/>
  <c r="M663" i="11" s="1"/>
  <c r="N663" i="11" s="1"/>
  <c r="L663" i="11"/>
  <c r="J664" i="11"/>
  <c r="L664" i="11"/>
  <c r="J665" i="11"/>
  <c r="K665" i="11"/>
  <c r="L665" i="11"/>
  <c r="M665" i="11"/>
  <c r="N665" i="11"/>
  <c r="O665" i="11"/>
  <c r="P665" i="11" s="1"/>
  <c r="J666" i="11"/>
  <c r="K666" i="11"/>
  <c r="M666" i="11" s="1"/>
  <c r="L666" i="11"/>
  <c r="N666" i="11"/>
  <c r="O666" i="11"/>
  <c r="P666" i="11" s="1"/>
  <c r="J667" i="11"/>
  <c r="K667" i="11"/>
  <c r="L667" i="11"/>
  <c r="M667" i="11"/>
  <c r="N667" i="11" s="1"/>
  <c r="O667" i="11"/>
  <c r="P667" i="11"/>
  <c r="J668" i="11"/>
  <c r="O668" i="11" s="1"/>
  <c r="P668" i="11" s="1"/>
  <c r="K668" i="11"/>
  <c r="M668" i="11" s="1"/>
  <c r="N668" i="11" s="1"/>
  <c r="L668" i="11"/>
  <c r="J669" i="11"/>
  <c r="O669" i="11" s="1"/>
  <c r="P669" i="11" s="1"/>
  <c r="K669" i="11"/>
  <c r="M669" i="11" s="1"/>
  <c r="N669" i="11" s="1"/>
  <c r="L669" i="11"/>
  <c r="J670" i="11"/>
  <c r="L670" i="11"/>
  <c r="J671" i="11"/>
  <c r="K671" i="11" s="1"/>
  <c r="M671" i="11" s="1"/>
  <c r="N671" i="11" s="1"/>
  <c r="L671" i="11"/>
  <c r="O671" i="11"/>
  <c r="P671" i="11" s="1"/>
  <c r="J672" i="11"/>
  <c r="K672" i="11"/>
  <c r="L672" i="11"/>
  <c r="M672" i="11"/>
  <c r="N672" i="11"/>
  <c r="O672" i="11"/>
  <c r="P672" i="11" s="1"/>
  <c r="J673" i="11"/>
  <c r="L673" i="11"/>
  <c r="J674" i="11"/>
  <c r="K674" i="11"/>
  <c r="M674" i="11" s="1"/>
  <c r="N674" i="11" s="1"/>
  <c r="L674" i="11"/>
  <c r="O674" i="11"/>
  <c r="P674" i="11" s="1"/>
  <c r="J675" i="11"/>
  <c r="O675" i="11" s="1"/>
  <c r="P675" i="11" s="1"/>
  <c r="K675" i="11"/>
  <c r="M675" i="11" s="1"/>
  <c r="N675" i="11" s="1"/>
  <c r="L675" i="11"/>
  <c r="J676" i="11"/>
  <c r="L676" i="11"/>
  <c r="J677" i="11"/>
  <c r="K677" i="11"/>
  <c r="L677" i="11"/>
  <c r="M677" i="11"/>
  <c r="N677" i="11"/>
  <c r="O677" i="11"/>
  <c r="P677" i="11" s="1"/>
  <c r="J678" i="11"/>
  <c r="K678" i="11"/>
  <c r="M678" i="11" s="1"/>
  <c r="N678" i="11" s="1"/>
  <c r="L678" i="11"/>
  <c r="O678" i="11"/>
  <c r="P678" i="11" s="1"/>
  <c r="J679" i="11"/>
  <c r="K679" i="11"/>
  <c r="L679" i="11"/>
  <c r="M679" i="11" s="1"/>
  <c r="N679" i="11" s="1"/>
  <c r="O679" i="11"/>
  <c r="P679" i="11" s="1"/>
  <c r="J680" i="11"/>
  <c r="O680" i="11" s="1"/>
  <c r="P680" i="11" s="1"/>
  <c r="K680" i="11"/>
  <c r="M680" i="11" s="1"/>
  <c r="N680" i="11" s="1"/>
  <c r="L680" i="11"/>
  <c r="J681" i="11"/>
  <c r="O681" i="11" s="1"/>
  <c r="P681" i="11" s="1"/>
  <c r="K681" i="11"/>
  <c r="M681" i="11" s="1"/>
  <c r="L681" i="11"/>
  <c r="N681" i="11"/>
  <c r="J682" i="11"/>
  <c r="K682" i="11" s="1"/>
  <c r="M682" i="11" s="1"/>
  <c r="N682" i="11" s="1"/>
  <c r="L682" i="11"/>
  <c r="O682" i="11"/>
  <c r="P682" i="11" s="1"/>
  <c r="J683" i="11"/>
  <c r="K683" i="11" s="1"/>
  <c r="M683" i="11" s="1"/>
  <c r="N683" i="11" s="1"/>
  <c r="L683" i="11"/>
  <c r="O683" i="11"/>
  <c r="P683" i="11" s="1"/>
  <c r="J684" i="11"/>
  <c r="K684" i="11"/>
  <c r="L684" i="11"/>
  <c r="M684" i="11"/>
  <c r="N684" i="11" s="1"/>
  <c r="O684" i="11"/>
  <c r="P684" i="11" s="1"/>
  <c r="J685" i="11"/>
  <c r="L685" i="11"/>
  <c r="J686" i="11"/>
  <c r="K686" i="11"/>
  <c r="L686" i="11"/>
  <c r="O686" i="11"/>
  <c r="P686" i="11" s="1"/>
  <c r="J687" i="11"/>
  <c r="K687" i="11"/>
  <c r="M687" i="11" s="1"/>
  <c r="N687" i="11" s="1"/>
  <c r="L687" i="11"/>
  <c r="O687" i="11"/>
  <c r="P687" i="11" s="1"/>
  <c r="J688" i="11"/>
  <c r="K688" i="11" s="1"/>
  <c r="M688" i="11" s="1"/>
  <c r="N688" i="11" s="1"/>
  <c r="L688" i="11"/>
  <c r="O688" i="11"/>
  <c r="P688" i="11" s="1"/>
  <c r="J689" i="11"/>
  <c r="K689" i="11"/>
  <c r="L689" i="11"/>
  <c r="M689" i="11"/>
  <c r="N689" i="11"/>
  <c r="O689" i="11"/>
  <c r="P689" i="11" s="1"/>
  <c r="J690" i="11"/>
  <c r="K690" i="11"/>
  <c r="M690" i="11" s="1"/>
  <c r="N690" i="11" s="1"/>
  <c r="L690" i="11"/>
  <c r="O690" i="11"/>
  <c r="P690" i="11" s="1"/>
  <c r="J691" i="11"/>
  <c r="K691" i="11"/>
  <c r="L691" i="11"/>
  <c r="M691" i="11"/>
  <c r="N691" i="11" s="1"/>
  <c r="O691" i="11"/>
  <c r="P691" i="11"/>
  <c r="J692" i="11"/>
  <c r="K692" i="11"/>
  <c r="M692" i="11" s="1"/>
  <c r="N692" i="11" s="1"/>
  <c r="L692" i="11"/>
  <c r="O692" i="11"/>
  <c r="P692" i="11" s="1"/>
  <c r="J693" i="11"/>
  <c r="K693" i="11"/>
  <c r="M693" i="11" s="1"/>
  <c r="N693" i="11" s="1"/>
  <c r="L693" i="11"/>
  <c r="O693" i="11"/>
  <c r="P693" i="11" s="1"/>
  <c r="J694" i="11"/>
  <c r="K694" i="11" s="1"/>
  <c r="M694" i="11" s="1"/>
  <c r="N694" i="11" s="1"/>
  <c r="L694" i="11"/>
  <c r="O694" i="11"/>
  <c r="P694" i="11" s="1"/>
  <c r="J695" i="11"/>
  <c r="K695" i="11" s="1"/>
  <c r="L695" i="11"/>
  <c r="O695" i="11"/>
  <c r="P695" i="11" s="1"/>
  <c r="J696" i="11"/>
  <c r="K696" i="11"/>
  <c r="L696" i="11"/>
  <c r="M696" i="11"/>
  <c r="N696" i="11" s="1"/>
  <c r="O696" i="11"/>
  <c r="P696" i="11" s="1"/>
  <c r="J697" i="11"/>
  <c r="K697" i="11" s="1"/>
  <c r="M697" i="11" s="1"/>
  <c r="N697" i="11" s="1"/>
  <c r="L697" i="11"/>
  <c r="O697" i="11"/>
  <c r="P697" i="11" s="1"/>
  <c r="J698" i="11"/>
  <c r="K698" i="11"/>
  <c r="M698" i="11" s="1"/>
  <c r="N698" i="11" s="1"/>
  <c r="L698" i="11"/>
  <c r="O698" i="11"/>
  <c r="P698" i="11" s="1"/>
  <c r="J699" i="11"/>
  <c r="O699" i="11" s="1"/>
  <c r="P699" i="11" s="1"/>
  <c r="K699" i="11"/>
  <c r="M699" i="11" s="1"/>
  <c r="N699" i="11" s="1"/>
  <c r="L699" i="11"/>
  <c r="J700" i="11"/>
  <c r="L700" i="11"/>
  <c r="J701" i="11"/>
  <c r="K701" i="11"/>
  <c r="L701" i="11"/>
  <c r="M701" i="11"/>
  <c r="N701" i="11"/>
  <c r="O701" i="11"/>
  <c r="P701" i="11" s="1"/>
  <c r="J702" i="11"/>
  <c r="K702" i="11"/>
  <c r="M702" i="11" s="1"/>
  <c r="N702" i="11" s="1"/>
  <c r="L702" i="11"/>
  <c r="O702" i="11"/>
  <c r="P702" i="11" s="1"/>
  <c r="J703" i="11"/>
  <c r="K703" i="11"/>
  <c r="L703" i="11"/>
  <c r="M703" i="11"/>
  <c r="N703" i="11" s="1"/>
  <c r="O703" i="11"/>
  <c r="P703" i="11" s="1"/>
  <c r="J704" i="11"/>
  <c r="O704" i="11" s="1"/>
  <c r="P704" i="11" s="1"/>
  <c r="K704" i="11"/>
  <c r="M704" i="11" s="1"/>
  <c r="N704" i="11" s="1"/>
  <c r="L704" i="11"/>
  <c r="J705" i="11"/>
  <c r="O705" i="11" s="1"/>
  <c r="P705" i="11" s="1"/>
  <c r="K705" i="11"/>
  <c r="M705" i="11" s="1"/>
  <c r="N705" i="11" s="1"/>
  <c r="L705" i="11"/>
  <c r="J706" i="11"/>
  <c r="K706" i="11" s="1"/>
  <c r="M706" i="11" s="1"/>
  <c r="N706" i="11" s="1"/>
  <c r="L706" i="11"/>
  <c r="O706" i="11"/>
  <c r="P706" i="11" s="1"/>
  <c r="J707" i="11"/>
  <c r="K707" i="11" s="1"/>
  <c r="L707" i="11"/>
  <c r="O707" i="11"/>
  <c r="P707" i="11" s="1"/>
  <c r="J708" i="11"/>
  <c r="K708" i="11"/>
  <c r="L708" i="11"/>
  <c r="M708" i="11"/>
  <c r="N708" i="11"/>
  <c r="O708" i="11"/>
  <c r="P708" i="11" s="1"/>
  <c r="J709" i="11"/>
  <c r="L709" i="11"/>
  <c r="J710" i="11"/>
  <c r="K710" i="11"/>
  <c r="L710" i="11"/>
  <c r="O710" i="11"/>
  <c r="P710" i="11" s="1"/>
  <c r="J711" i="11"/>
  <c r="O711" i="11" s="1"/>
  <c r="P711" i="11" s="1"/>
  <c r="K711" i="11"/>
  <c r="M711" i="11" s="1"/>
  <c r="N711" i="11" s="1"/>
  <c r="L711" i="11"/>
  <c r="J712" i="11"/>
  <c r="K712" i="11" s="1"/>
  <c r="M712" i="11" s="1"/>
  <c r="N712" i="11" s="1"/>
  <c r="L712" i="11"/>
  <c r="J713" i="11"/>
  <c r="K713" i="11"/>
  <c r="L713" i="11"/>
  <c r="M713" i="11"/>
  <c r="N713" i="11"/>
  <c r="O713" i="11"/>
  <c r="P713" i="11" s="1"/>
  <c r="J714" i="11"/>
  <c r="K714" i="11"/>
  <c r="M714" i="11" s="1"/>
  <c r="N714" i="11" s="1"/>
  <c r="L714" i="11"/>
  <c r="O714" i="11"/>
  <c r="P714" i="11"/>
  <c r="J715" i="11"/>
  <c r="K715" i="11"/>
  <c r="L715" i="11"/>
  <c r="M715" i="11"/>
  <c r="N715" i="11" s="1"/>
  <c r="O715" i="11"/>
  <c r="P715" i="11" s="1"/>
  <c r="J716" i="11"/>
  <c r="O716" i="11" s="1"/>
  <c r="P716" i="11" s="1"/>
  <c r="K716" i="11"/>
  <c r="M716" i="11" s="1"/>
  <c r="N716" i="11" s="1"/>
  <c r="L716" i="11"/>
  <c r="J717" i="11"/>
  <c r="O717" i="11" s="1"/>
  <c r="P717" i="11" s="1"/>
  <c r="K717" i="11"/>
  <c r="M717" i="11" s="1"/>
  <c r="N717" i="11" s="1"/>
  <c r="L717" i="11"/>
  <c r="J718" i="11"/>
  <c r="K718" i="11" s="1"/>
  <c r="M718" i="11" s="1"/>
  <c r="N718" i="11" s="1"/>
  <c r="L718" i="11"/>
  <c r="O718" i="11"/>
  <c r="P718" i="11" s="1"/>
  <c r="J719" i="11"/>
  <c r="K719" i="11" s="1"/>
  <c r="M719" i="11" s="1"/>
  <c r="N719" i="11" s="1"/>
  <c r="L719" i="11"/>
  <c r="O719" i="11"/>
  <c r="P719" i="11" s="1"/>
  <c r="J720" i="11"/>
  <c r="K720" i="11" s="1"/>
  <c r="L720" i="11"/>
  <c r="M720" i="11"/>
  <c r="N720" i="11" s="1"/>
  <c r="O720" i="11"/>
  <c r="P720" i="11" s="1"/>
  <c r="J721" i="11"/>
  <c r="O721" i="11" s="1"/>
  <c r="P721" i="11" s="1"/>
  <c r="K721" i="11"/>
  <c r="M721" i="11" s="1"/>
  <c r="N721" i="11" s="1"/>
  <c r="L721" i="11"/>
  <c r="J722" i="11"/>
  <c r="K722" i="11"/>
  <c r="L722" i="11"/>
  <c r="O722" i="11"/>
  <c r="P722" i="11" s="1"/>
  <c r="J723" i="11"/>
  <c r="O723" i="11" s="1"/>
  <c r="P723" i="11" s="1"/>
  <c r="L723" i="11"/>
  <c r="J724" i="11"/>
  <c r="K724" i="11" s="1"/>
  <c r="M724" i="11" s="1"/>
  <c r="N724" i="11" s="1"/>
  <c r="L724" i="11"/>
  <c r="J725" i="11"/>
  <c r="K725" i="11"/>
  <c r="L725" i="11"/>
  <c r="M725" i="11"/>
  <c r="N725" i="11"/>
  <c r="O725" i="11"/>
  <c r="P725" i="11" s="1"/>
  <c r="J726" i="11"/>
  <c r="K726" i="11"/>
  <c r="M726" i="11" s="1"/>
  <c r="N726" i="11" s="1"/>
  <c r="L726" i="11"/>
  <c r="O726" i="11"/>
  <c r="P726" i="11" s="1"/>
  <c r="J727" i="11"/>
  <c r="K727" i="11"/>
  <c r="L727" i="11"/>
  <c r="M727" i="11" s="1"/>
  <c r="N727" i="11" s="1"/>
  <c r="O727" i="11"/>
  <c r="P727" i="11"/>
  <c r="J728" i="11"/>
  <c r="O728" i="11" s="1"/>
  <c r="P728" i="11" s="1"/>
  <c r="L728" i="11"/>
  <c r="J729" i="11"/>
  <c r="K729" i="11" s="1"/>
  <c r="M729" i="11" s="1"/>
  <c r="N729" i="11" s="1"/>
  <c r="L729" i="11"/>
  <c r="O729" i="11"/>
  <c r="P729" i="11" s="1"/>
  <c r="J730" i="11"/>
  <c r="K730" i="11" s="1"/>
  <c r="M730" i="11" s="1"/>
  <c r="N730" i="11" s="1"/>
  <c r="L730" i="11"/>
  <c r="O730" i="11"/>
  <c r="P730" i="11" s="1"/>
  <c r="J731" i="11"/>
  <c r="K731" i="11" s="1"/>
  <c r="M731" i="11" s="1"/>
  <c r="N731" i="11" s="1"/>
  <c r="L731" i="11"/>
  <c r="O731" i="11"/>
  <c r="P731" i="11" s="1"/>
  <c r="J732" i="11"/>
  <c r="K732" i="11"/>
  <c r="L732" i="11"/>
  <c r="M732" i="11"/>
  <c r="N732" i="11"/>
  <c r="O732" i="11"/>
  <c r="P732" i="11" s="1"/>
  <c r="J733" i="11"/>
  <c r="O733" i="11" s="1"/>
  <c r="P733" i="11" s="1"/>
  <c r="L733" i="11"/>
  <c r="J734" i="11"/>
  <c r="K734" i="11"/>
  <c r="M734" i="11" s="1"/>
  <c r="N734" i="11" s="1"/>
  <c r="L734" i="11"/>
  <c r="O734" i="11"/>
  <c r="P734" i="11" s="1"/>
  <c r="J735" i="11"/>
  <c r="O735" i="11" s="1"/>
  <c r="P735" i="11" s="1"/>
  <c r="K735" i="11"/>
  <c r="M735" i="11" s="1"/>
  <c r="N735" i="11" s="1"/>
  <c r="L735" i="11"/>
  <c r="J736" i="11"/>
  <c r="K736" i="11" s="1"/>
  <c r="M736" i="11" s="1"/>
  <c r="N736" i="11" s="1"/>
  <c r="L736" i="11"/>
  <c r="O736" i="11"/>
  <c r="P736" i="11" s="1"/>
  <c r="J737" i="11"/>
  <c r="K737" i="11"/>
  <c r="L737" i="11"/>
  <c r="M737" i="11"/>
  <c r="N737" i="11"/>
  <c r="O737" i="11"/>
  <c r="P737" i="11" s="1"/>
  <c r="J738" i="11"/>
  <c r="K738" i="11"/>
  <c r="M738" i="11" s="1"/>
  <c r="L738" i="11"/>
  <c r="N738" i="11"/>
  <c r="O738" i="11"/>
  <c r="P738" i="11" s="1"/>
  <c r="J739" i="11"/>
  <c r="K739" i="11"/>
  <c r="L739" i="11"/>
  <c r="M739" i="11"/>
  <c r="N739" i="11" s="1"/>
  <c r="O739" i="11"/>
  <c r="P739" i="11" s="1"/>
  <c r="J740" i="11"/>
  <c r="O740" i="11" s="1"/>
  <c r="P740" i="11" s="1"/>
  <c r="K740" i="11"/>
  <c r="M740" i="11" s="1"/>
  <c r="N740" i="11" s="1"/>
  <c r="L740" i="11"/>
  <c r="J741" i="11"/>
  <c r="K741" i="11"/>
  <c r="M741" i="11" s="1"/>
  <c r="N741" i="11" s="1"/>
  <c r="L741" i="11"/>
  <c r="O741" i="11"/>
  <c r="P741" i="11" s="1"/>
  <c r="J742" i="11"/>
  <c r="K742" i="11" s="1"/>
  <c r="M742" i="11" s="1"/>
  <c r="N742" i="11" s="1"/>
  <c r="L742" i="11"/>
  <c r="O742" i="11"/>
  <c r="P742" i="11" s="1"/>
  <c r="J743" i="11"/>
  <c r="K743" i="11" s="1"/>
  <c r="M743" i="11" s="1"/>
  <c r="L743" i="11"/>
  <c r="N743" i="11"/>
  <c r="O743" i="11"/>
  <c r="P743" i="11" s="1"/>
  <c r="J744" i="11"/>
  <c r="K744" i="11"/>
  <c r="L744" i="11"/>
  <c r="M744" i="11"/>
  <c r="N744" i="11"/>
  <c r="O744" i="11"/>
  <c r="P744" i="11" s="1"/>
  <c r="J745" i="11"/>
  <c r="O745" i="11" s="1"/>
  <c r="P745" i="11" s="1"/>
  <c r="K745" i="11"/>
  <c r="M745" i="11" s="1"/>
  <c r="N745" i="11" s="1"/>
  <c r="L745" i="11"/>
  <c r="J746" i="11"/>
  <c r="K746" i="11"/>
  <c r="L746" i="11"/>
  <c r="O746" i="11"/>
  <c r="P746" i="11" s="1"/>
  <c r="J747" i="11"/>
  <c r="O747" i="11" s="1"/>
  <c r="P747" i="11" s="1"/>
  <c r="K747" i="11"/>
  <c r="M747" i="11" s="1"/>
  <c r="N747" i="11" s="1"/>
  <c r="L747" i="11"/>
  <c r="J748" i="11"/>
  <c r="K748" i="11" s="1"/>
  <c r="M748" i="11" s="1"/>
  <c r="N748" i="11" s="1"/>
  <c r="L748" i="11"/>
  <c r="J749" i="11"/>
  <c r="K749" i="11"/>
  <c r="L749" i="11"/>
  <c r="M749" i="11"/>
  <c r="N749" i="11"/>
  <c r="O749" i="11"/>
  <c r="P749" i="11" s="1"/>
  <c r="J750" i="11"/>
  <c r="K750" i="11"/>
  <c r="L750" i="11"/>
  <c r="M750" i="11"/>
  <c r="N750" i="11" s="1"/>
  <c r="O750" i="11"/>
  <c r="P750" i="11" s="1"/>
  <c r="J751" i="11"/>
  <c r="K751" i="11"/>
  <c r="L751" i="11"/>
  <c r="M751" i="11"/>
  <c r="N751" i="11" s="1"/>
  <c r="O751" i="11"/>
  <c r="P751" i="11"/>
  <c r="J752" i="11"/>
  <c r="O752" i="11" s="1"/>
  <c r="P752" i="11" s="1"/>
  <c r="L752" i="11"/>
  <c r="J753" i="11"/>
  <c r="L753" i="11"/>
  <c r="J754" i="11"/>
  <c r="K754" i="11" s="1"/>
  <c r="M754" i="11" s="1"/>
  <c r="N754" i="11" s="1"/>
  <c r="L754" i="11"/>
  <c r="O754" i="11"/>
  <c r="P754" i="11" s="1"/>
  <c r="J755" i="11"/>
  <c r="K755" i="11" s="1"/>
  <c r="L755" i="11"/>
  <c r="M755" i="11"/>
  <c r="N755" i="11" s="1"/>
  <c r="O755" i="11"/>
  <c r="P755" i="11" s="1"/>
  <c r="J756" i="11"/>
  <c r="K756" i="11"/>
  <c r="L756" i="11"/>
  <c r="M756" i="11"/>
  <c r="N756" i="11"/>
  <c r="O756" i="11"/>
  <c r="P756" i="11" s="1"/>
  <c r="J757" i="11"/>
  <c r="O757" i="11" s="1"/>
  <c r="P757" i="11" s="1"/>
  <c r="L757" i="11"/>
  <c r="J758" i="11"/>
  <c r="K758" i="11"/>
  <c r="L758" i="11"/>
  <c r="O758" i="11"/>
  <c r="P758" i="11" s="1"/>
  <c r="J759" i="11"/>
  <c r="O759" i="11" s="1"/>
  <c r="P759" i="11" s="1"/>
  <c r="K759" i="11"/>
  <c r="M759" i="11" s="1"/>
  <c r="N759" i="11" s="1"/>
  <c r="L759" i="11"/>
  <c r="J760" i="11"/>
  <c r="K760" i="11" s="1"/>
  <c r="L760" i="11"/>
  <c r="M760" i="11"/>
  <c r="N760" i="11" s="1"/>
  <c r="O760" i="11"/>
  <c r="P760" i="11" s="1"/>
  <c r="J761" i="11"/>
  <c r="K761" i="11" s="1"/>
  <c r="L761" i="11"/>
  <c r="M761" i="11"/>
  <c r="N761" i="11"/>
  <c r="O761" i="11"/>
  <c r="P761" i="11" s="1"/>
  <c r="J762" i="11"/>
  <c r="K762" i="11"/>
  <c r="L762" i="11"/>
  <c r="M762" i="11"/>
  <c r="N762" i="11" s="1"/>
  <c r="O762" i="11"/>
  <c r="P762" i="11" s="1"/>
  <c r="J763" i="11"/>
  <c r="K763" i="11"/>
  <c r="L763" i="11"/>
  <c r="M763" i="11"/>
  <c r="N763" i="11" s="1"/>
  <c r="O763" i="11"/>
  <c r="P763" i="11"/>
  <c r="J764" i="11"/>
  <c r="O764" i="11" s="1"/>
  <c r="P764" i="11" s="1"/>
  <c r="L764" i="11"/>
  <c r="J765" i="11"/>
  <c r="K765" i="11"/>
  <c r="M765" i="11" s="1"/>
  <c r="N765" i="11" s="1"/>
  <c r="L765" i="11"/>
  <c r="O765" i="11"/>
  <c r="P765" i="11" s="1"/>
  <c r="J766" i="11"/>
  <c r="K766" i="11" s="1"/>
  <c r="M766" i="11" s="1"/>
  <c r="N766" i="11" s="1"/>
  <c r="L766" i="11"/>
  <c r="J767" i="11"/>
  <c r="K767" i="11" s="1"/>
  <c r="M767" i="11" s="1"/>
  <c r="N767" i="11" s="1"/>
  <c r="L767" i="11"/>
  <c r="O767" i="11"/>
  <c r="P767" i="11" s="1"/>
  <c r="J768" i="11"/>
  <c r="K768" i="11"/>
  <c r="L768" i="11"/>
  <c r="M768" i="11" s="1"/>
  <c r="N768" i="11" s="1"/>
  <c r="O768" i="11"/>
  <c r="P768" i="11" s="1"/>
  <c r="J769" i="11"/>
  <c r="O769" i="11" s="1"/>
  <c r="P769" i="11" s="1"/>
  <c r="K769" i="11"/>
  <c r="M769" i="11" s="1"/>
  <c r="N769" i="11" s="1"/>
  <c r="L769" i="11"/>
  <c r="J770" i="11"/>
  <c r="K770" i="11" s="1"/>
  <c r="M770" i="11" s="1"/>
  <c r="N770" i="11" s="1"/>
  <c r="L770" i="11"/>
  <c r="O770" i="11"/>
  <c r="P770" i="11" s="1"/>
  <c r="J771" i="11"/>
  <c r="K771" i="11" s="1"/>
  <c r="M771" i="11" s="1"/>
  <c r="N771" i="11" s="1"/>
  <c r="L771" i="11"/>
  <c r="O771" i="11"/>
  <c r="P771" i="11" s="1"/>
  <c r="J772" i="11"/>
  <c r="K772" i="11" s="1"/>
  <c r="M772" i="11" s="1"/>
  <c r="N772" i="11" s="1"/>
  <c r="L772" i="11"/>
  <c r="O772" i="11"/>
  <c r="P772" i="11" s="1"/>
  <c r="J773" i="11"/>
  <c r="K773" i="11" s="1"/>
  <c r="M773" i="11" s="1"/>
  <c r="L773" i="11"/>
  <c r="N773" i="11"/>
  <c r="O773" i="11"/>
  <c r="P773" i="11"/>
  <c r="J774" i="11"/>
  <c r="K774" i="11"/>
  <c r="L774" i="11"/>
  <c r="M774" i="11"/>
  <c r="N774" i="11"/>
  <c r="O774" i="11"/>
  <c r="P774" i="11" s="1"/>
  <c r="J775" i="11"/>
  <c r="K775" i="11"/>
  <c r="L775" i="11"/>
  <c r="M775" i="11"/>
  <c r="N775" i="11" s="1"/>
  <c r="O775" i="11"/>
  <c r="P775" i="11"/>
  <c r="J776" i="11"/>
  <c r="O776" i="11" s="1"/>
  <c r="P776" i="11" s="1"/>
  <c r="K776" i="11"/>
  <c r="L776" i="11"/>
  <c r="J777" i="11"/>
  <c r="K777" i="11"/>
  <c r="M777" i="11" s="1"/>
  <c r="N777" i="11" s="1"/>
  <c r="L777" i="11"/>
  <c r="O777" i="11"/>
  <c r="P777" i="11" s="1"/>
  <c r="J778" i="11"/>
  <c r="K778" i="11" s="1"/>
  <c r="M778" i="11" s="1"/>
  <c r="N778" i="11" s="1"/>
  <c r="L778" i="11"/>
  <c r="J779" i="11"/>
  <c r="K779" i="11" s="1"/>
  <c r="M779" i="11" s="1"/>
  <c r="N779" i="11" s="1"/>
  <c r="L779" i="11"/>
  <c r="J780" i="11"/>
  <c r="K780" i="11"/>
  <c r="L780" i="11"/>
  <c r="M780" i="11" s="1"/>
  <c r="N780" i="11" s="1"/>
  <c r="O780" i="11"/>
  <c r="P780" i="11" s="1"/>
  <c r="J781" i="11"/>
  <c r="O781" i="11" s="1"/>
  <c r="P781" i="11" s="1"/>
  <c r="K781" i="11"/>
  <c r="M781" i="11" s="1"/>
  <c r="N781" i="11" s="1"/>
  <c r="L781" i="11"/>
  <c r="J782" i="11"/>
  <c r="K782" i="11" s="1"/>
  <c r="L782" i="11"/>
  <c r="O782" i="11"/>
  <c r="P782" i="11" s="1"/>
  <c r="J783" i="11"/>
  <c r="K783" i="11"/>
  <c r="L783" i="11"/>
  <c r="M783" i="11" s="1"/>
  <c r="N783" i="11" s="1"/>
  <c r="O783" i="11"/>
  <c r="P783" i="11" s="1"/>
  <c r="J784" i="11"/>
  <c r="L784" i="11"/>
  <c r="J785" i="11"/>
  <c r="K785" i="11" s="1"/>
  <c r="M785" i="11" s="1"/>
  <c r="N785" i="11" s="1"/>
  <c r="L785" i="11"/>
  <c r="O785" i="11"/>
  <c r="P785" i="11" s="1"/>
  <c r="J786" i="11"/>
  <c r="K786" i="11"/>
  <c r="M786" i="11" s="1"/>
  <c r="N786" i="11" s="1"/>
  <c r="L786" i="11"/>
  <c r="O786" i="11"/>
  <c r="P786" i="11" s="1"/>
  <c r="J787" i="11"/>
  <c r="O787" i="11" s="1"/>
  <c r="P787" i="11" s="1"/>
  <c r="L787" i="11"/>
  <c r="J788" i="11"/>
  <c r="K788" i="11"/>
  <c r="L788" i="11"/>
  <c r="M788" i="11"/>
  <c r="N788" i="11" s="1"/>
  <c r="O788" i="11"/>
  <c r="P788" i="11" s="1"/>
  <c r="J789" i="11"/>
  <c r="O789" i="11" s="1"/>
  <c r="P789" i="11" s="1"/>
  <c r="K789" i="11"/>
  <c r="M789" i="11" s="1"/>
  <c r="N789" i="11" s="1"/>
  <c r="L789" i="11"/>
  <c r="J790" i="11"/>
  <c r="K790" i="11"/>
  <c r="M790" i="11" s="1"/>
  <c r="N790" i="11" s="1"/>
  <c r="L790" i="11"/>
  <c r="O790" i="11"/>
  <c r="P790" i="11" s="1"/>
  <c r="J791" i="11"/>
  <c r="K791" i="11"/>
  <c r="M791" i="11" s="1"/>
  <c r="N791" i="11" s="1"/>
  <c r="L791" i="11"/>
  <c r="O791" i="11"/>
  <c r="P791" i="11" s="1"/>
  <c r="J792" i="11"/>
  <c r="O792" i="11" s="1"/>
  <c r="P792" i="11" s="1"/>
  <c r="K792" i="11"/>
  <c r="M792" i="11" s="1"/>
  <c r="N792" i="11" s="1"/>
  <c r="L792" i="11"/>
  <c r="J793" i="11"/>
  <c r="K793" i="11" s="1"/>
  <c r="M793" i="11" s="1"/>
  <c r="N793" i="11" s="1"/>
  <c r="L793" i="11"/>
  <c r="O793" i="11"/>
  <c r="P793" i="11"/>
  <c r="J794" i="11"/>
  <c r="K794" i="11" s="1"/>
  <c r="L794" i="11"/>
  <c r="O794" i="11"/>
  <c r="P794" i="11" s="1"/>
  <c r="J795" i="11"/>
  <c r="K795" i="11"/>
  <c r="L795" i="11"/>
  <c r="M795" i="11" s="1"/>
  <c r="N795" i="11" s="1"/>
  <c r="O795" i="11"/>
  <c r="P795" i="11" s="1"/>
  <c r="J796" i="11"/>
  <c r="L796" i="11"/>
  <c r="J797" i="11"/>
  <c r="K797" i="11" s="1"/>
  <c r="M797" i="11" s="1"/>
  <c r="N797" i="11" s="1"/>
  <c r="L797" i="11"/>
  <c r="O797" i="11"/>
  <c r="P797" i="11" s="1"/>
  <c r="J798" i="11"/>
  <c r="K798" i="11"/>
  <c r="M798" i="11" s="1"/>
  <c r="N798" i="11" s="1"/>
  <c r="L798" i="11"/>
  <c r="O798" i="11"/>
  <c r="P798" i="11" s="1"/>
  <c r="J799" i="11"/>
  <c r="O799" i="11" s="1"/>
  <c r="P799" i="11" s="1"/>
  <c r="L799" i="11"/>
  <c r="J800" i="11"/>
  <c r="K800" i="11"/>
  <c r="L800" i="11"/>
  <c r="M800" i="11"/>
  <c r="N800" i="11" s="1"/>
  <c r="O800" i="11"/>
  <c r="P800" i="11" s="1"/>
  <c r="J801" i="11"/>
  <c r="O801" i="11" s="1"/>
  <c r="P801" i="11" s="1"/>
  <c r="K801" i="11"/>
  <c r="M801" i="11" s="1"/>
  <c r="N801" i="11" s="1"/>
  <c r="L801" i="11"/>
  <c r="J802" i="11"/>
  <c r="K802" i="11"/>
  <c r="M802" i="11" s="1"/>
  <c r="N802" i="11" s="1"/>
  <c r="L802" i="11"/>
  <c r="O802" i="11"/>
  <c r="P802" i="11" s="1"/>
  <c r="J803" i="11"/>
  <c r="K803" i="11"/>
  <c r="M803" i="11" s="1"/>
  <c r="N803" i="11" s="1"/>
  <c r="L803" i="11"/>
  <c r="O803" i="11"/>
  <c r="P803" i="11"/>
  <c r="J804" i="11"/>
  <c r="O804" i="11" s="1"/>
  <c r="P804" i="11" s="1"/>
  <c r="K804" i="11"/>
  <c r="M804" i="11" s="1"/>
  <c r="L804" i="11"/>
  <c r="N804" i="11"/>
  <c r="J805" i="11"/>
  <c r="K805" i="11" s="1"/>
  <c r="M805" i="11" s="1"/>
  <c r="N805" i="11" s="1"/>
  <c r="L805" i="11"/>
  <c r="O805" i="11"/>
  <c r="P805" i="11" s="1"/>
  <c r="J806" i="11"/>
  <c r="K806" i="11" s="1"/>
  <c r="L806" i="11"/>
  <c r="O806" i="11"/>
  <c r="P806" i="11" s="1"/>
  <c r="J807" i="11"/>
  <c r="K807" i="11"/>
  <c r="L807" i="11"/>
  <c r="M807" i="11" s="1"/>
  <c r="N807" i="11" s="1"/>
  <c r="O807" i="11"/>
  <c r="P807" i="11" s="1"/>
  <c r="J808" i="11"/>
  <c r="L808" i="11"/>
  <c r="J809" i="11"/>
  <c r="K809" i="11" s="1"/>
  <c r="M809" i="11" s="1"/>
  <c r="N809" i="11" s="1"/>
  <c r="L809" i="11"/>
  <c r="O809" i="11"/>
  <c r="P809" i="11" s="1"/>
  <c r="J810" i="11"/>
  <c r="K810" i="11"/>
  <c r="M810" i="11" s="1"/>
  <c r="N810" i="11" s="1"/>
  <c r="L810" i="11"/>
  <c r="O810" i="11"/>
  <c r="P810" i="11" s="1"/>
  <c r="J811" i="11"/>
  <c r="O811" i="11" s="1"/>
  <c r="P811" i="11" s="1"/>
  <c r="L811" i="11"/>
  <c r="J812" i="11"/>
  <c r="K812" i="11"/>
  <c r="L812" i="11"/>
  <c r="M812" i="11"/>
  <c r="N812" i="11" s="1"/>
  <c r="O812" i="11"/>
  <c r="P812" i="11" s="1"/>
  <c r="J813" i="11"/>
  <c r="O813" i="11" s="1"/>
  <c r="P813" i="11" s="1"/>
  <c r="K813" i="11"/>
  <c r="M813" i="11" s="1"/>
  <c r="N813" i="11" s="1"/>
  <c r="L813" i="11"/>
  <c r="J814" i="11"/>
  <c r="K814" i="11"/>
  <c r="M814" i="11" s="1"/>
  <c r="N814" i="11" s="1"/>
  <c r="L814" i="11"/>
  <c r="O814" i="11"/>
  <c r="P814" i="11" s="1"/>
  <c r="J815" i="11"/>
  <c r="K815" i="11"/>
  <c r="M815" i="11" s="1"/>
  <c r="N815" i="11" s="1"/>
  <c r="L815" i="11"/>
  <c r="O815" i="11"/>
  <c r="P815" i="11"/>
  <c r="J816" i="11"/>
  <c r="O816" i="11" s="1"/>
  <c r="P816" i="11" s="1"/>
  <c r="K816" i="11"/>
  <c r="M816" i="11" s="1"/>
  <c r="N816" i="11" s="1"/>
  <c r="L816" i="11"/>
  <c r="J817" i="11"/>
  <c r="K817" i="11" s="1"/>
  <c r="M817" i="11" s="1"/>
  <c r="N817" i="11" s="1"/>
  <c r="L817" i="11"/>
  <c r="O817" i="11"/>
  <c r="P817" i="11" s="1"/>
  <c r="J818" i="11"/>
  <c r="K818" i="11" s="1"/>
  <c r="M818" i="11" s="1"/>
  <c r="N818" i="11" s="1"/>
  <c r="L818" i="11"/>
  <c r="O818" i="11"/>
  <c r="P818" i="11" s="1"/>
  <c r="J819" i="11"/>
  <c r="K819" i="11"/>
  <c r="L819" i="11"/>
  <c r="M819" i="11" s="1"/>
  <c r="N819" i="11" s="1"/>
  <c r="O819" i="11"/>
  <c r="P819" i="11" s="1"/>
  <c r="J820" i="11"/>
  <c r="L820" i="11"/>
  <c r="J821" i="11"/>
  <c r="K821" i="11" s="1"/>
  <c r="M821" i="11" s="1"/>
  <c r="N821" i="11" s="1"/>
  <c r="L821" i="11"/>
  <c r="O821" i="11"/>
  <c r="P821" i="11" s="1"/>
  <c r="J822" i="11"/>
  <c r="K822" i="11"/>
  <c r="M822" i="11" s="1"/>
  <c r="N822" i="11" s="1"/>
  <c r="L822" i="11"/>
  <c r="O822" i="11"/>
  <c r="P822" i="11" s="1"/>
  <c r="J823" i="11"/>
  <c r="O823" i="11" s="1"/>
  <c r="P823" i="11" s="1"/>
  <c r="L823" i="11"/>
  <c r="J824" i="11"/>
  <c r="K824" i="11"/>
  <c r="L824" i="11"/>
  <c r="M824" i="11"/>
  <c r="N824" i="11" s="1"/>
  <c r="O824" i="11"/>
  <c r="P824" i="11" s="1"/>
  <c r="J825" i="11"/>
  <c r="O825" i="11" s="1"/>
  <c r="P825" i="11" s="1"/>
  <c r="K825" i="11"/>
  <c r="M825" i="11" s="1"/>
  <c r="N825" i="11" s="1"/>
  <c r="L825" i="11"/>
  <c r="J826" i="11"/>
  <c r="K826" i="11"/>
  <c r="M826" i="11" s="1"/>
  <c r="N826" i="11" s="1"/>
  <c r="L826" i="11"/>
  <c r="O826" i="11"/>
  <c r="P826" i="11" s="1"/>
  <c r="J827" i="11"/>
  <c r="K827" i="11"/>
  <c r="M827" i="11" s="1"/>
  <c r="N827" i="11" s="1"/>
  <c r="L827" i="11"/>
  <c r="O827" i="11"/>
  <c r="P827" i="11" s="1"/>
  <c r="J828" i="11"/>
  <c r="O828" i="11" s="1"/>
  <c r="P828" i="11" s="1"/>
  <c r="K828" i="11"/>
  <c r="M828" i="11" s="1"/>
  <c r="N828" i="11" s="1"/>
  <c r="L828" i="11"/>
  <c r="J829" i="11"/>
  <c r="K829" i="11" s="1"/>
  <c r="M829" i="11" s="1"/>
  <c r="N829" i="11" s="1"/>
  <c r="L829" i="11"/>
  <c r="O829" i="11"/>
  <c r="P829" i="11"/>
  <c r="J830" i="11"/>
  <c r="K830" i="11" s="1"/>
  <c r="L830" i="11"/>
  <c r="O830" i="11"/>
  <c r="P830" i="11" s="1"/>
  <c r="J831" i="11"/>
  <c r="K831" i="11"/>
  <c r="L831" i="11"/>
  <c r="M831" i="11" s="1"/>
  <c r="N831" i="11" s="1"/>
  <c r="O831" i="11"/>
  <c r="P831" i="11" s="1"/>
  <c r="J832" i="11"/>
  <c r="K832" i="11" s="1"/>
  <c r="M832" i="11" s="1"/>
  <c r="N832" i="11" s="1"/>
  <c r="L832" i="11"/>
  <c r="O832" i="11"/>
  <c r="P832" i="11" s="1"/>
  <c r="J833" i="11"/>
  <c r="K833" i="11" s="1"/>
  <c r="M833" i="11" s="1"/>
  <c r="N833" i="11" s="1"/>
  <c r="L833" i="11"/>
  <c r="O833" i="11"/>
  <c r="P833" i="11" s="1"/>
  <c r="J834" i="11"/>
  <c r="K834" i="11"/>
  <c r="M834" i="11" s="1"/>
  <c r="N834" i="11" s="1"/>
  <c r="L834" i="11"/>
  <c r="O834" i="11"/>
  <c r="P834" i="11" s="1"/>
  <c r="J835" i="11"/>
  <c r="K835" i="11" s="1"/>
  <c r="L835" i="11"/>
  <c r="M835" i="11"/>
  <c r="N835" i="11" s="1"/>
  <c r="O835" i="11"/>
  <c r="P835" i="11" s="1"/>
  <c r="J836" i="11"/>
  <c r="K836" i="11"/>
  <c r="L836" i="11"/>
  <c r="M836" i="11"/>
  <c r="N836" i="11" s="1"/>
  <c r="O836" i="11"/>
  <c r="P836" i="11" s="1"/>
  <c r="J837" i="11"/>
  <c r="K837" i="11"/>
  <c r="M837" i="11" s="1"/>
  <c r="N837" i="11" s="1"/>
  <c r="L837" i="11"/>
  <c r="O837" i="11"/>
  <c r="P837" i="11"/>
  <c r="J838" i="11"/>
  <c r="K838" i="11"/>
  <c r="M838" i="11" s="1"/>
  <c r="N838" i="11" s="1"/>
  <c r="L838" i="11"/>
  <c r="O838" i="11"/>
  <c r="P838" i="11" s="1"/>
  <c r="J839" i="11"/>
  <c r="K839" i="11"/>
  <c r="M839" i="11" s="1"/>
  <c r="N839" i="11" s="1"/>
  <c r="L839" i="11"/>
  <c r="O839" i="11"/>
  <c r="P839" i="11"/>
  <c r="J840" i="11"/>
  <c r="K840" i="11"/>
  <c r="M840" i="11" s="1"/>
  <c r="N840" i="11" s="1"/>
  <c r="L840" i="11"/>
  <c r="O840" i="11"/>
  <c r="P840" i="11"/>
  <c r="J841" i="11"/>
  <c r="K841" i="11" s="1"/>
  <c r="M841" i="11" s="1"/>
  <c r="N841" i="11" s="1"/>
  <c r="L841" i="11"/>
  <c r="O841" i="11"/>
  <c r="P841" i="11" s="1"/>
  <c r="J842" i="11"/>
  <c r="K842" i="11" s="1"/>
  <c r="L842" i="11"/>
  <c r="O842" i="11"/>
  <c r="P842" i="11" s="1"/>
  <c r="J843" i="11"/>
  <c r="K843" i="11"/>
  <c r="L843" i="11"/>
  <c r="M843" i="11" s="1"/>
  <c r="N843" i="11" s="1"/>
  <c r="O843" i="11"/>
  <c r="P843" i="11" s="1"/>
  <c r="J844" i="11"/>
  <c r="L844" i="11"/>
  <c r="J845" i="11"/>
  <c r="K845" i="11" s="1"/>
  <c r="M845" i="11" s="1"/>
  <c r="N845" i="11" s="1"/>
  <c r="L845" i="11"/>
  <c r="O845" i="11"/>
  <c r="P845" i="11" s="1"/>
  <c r="J846" i="11"/>
  <c r="K846" i="11"/>
  <c r="M846" i="11" s="1"/>
  <c r="N846" i="11" s="1"/>
  <c r="L846" i="11"/>
  <c r="O846" i="11"/>
  <c r="P846" i="11" s="1"/>
  <c r="J847" i="11"/>
  <c r="O847" i="11" s="1"/>
  <c r="P847" i="11" s="1"/>
  <c r="L847" i="11"/>
  <c r="J848" i="11"/>
  <c r="K848" i="11"/>
  <c r="L848" i="11"/>
  <c r="M848" i="11"/>
  <c r="N848" i="11" s="1"/>
  <c r="O848" i="11"/>
  <c r="P848" i="11" s="1"/>
  <c r="J849" i="11"/>
  <c r="O849" i="11" s="1"/>
  <c r="P849" i="11" s="1"/>
  <c r="K849" i="11"/>
  <c r="M849" i="11" s="1"/>
  <c r="N849" i="11" s="1"/>
  <c r="L849" i="11"/>
  <c r="J850" i="11"/>
  <c r="K850" i="11"/>
  <c r="M850" i="11" s="1"/>
  <c r="N850" i="11" s="1"/>
  <c r="L850" i="11"/>
  <c r="O850" i="11"/>
  <c r="P850" i="11"/>
  <c r="J851" i="11"/>
  <c r="K851" i="11"/>
  <c r="M851" i="11" s="1"/>
  <c r="N851" i="11" s="1"/>
  <c r="L851" i="11"/>
  <c r="O851" i="11"/>
  <c r="P851" i="11" s="1"/>
  <c r="J852" i="11"/>
  <c r="O852" i="11" s="1"/>
  <c r="P852" i="11" s="1"/>
  <c r="K852" i="11"/>
  <c r="M852" i="11" s="1"/>
  <c r="L852" i="11"/>
  <c r="N852" i="11"/>
  <c r="J853" i="11"/>
  <c r="K853" i="11" s="1"/>
  <c r="M853" i="11" s="1"/>
  <c r="N853" i="11" s="1"/>
  <c r="L853" i="11"/>
  <c r="O853" i="11"/>
  <c r="P853" i="11"/>
  <c r="J854" i="11"/>
  <c r="K854" i="11" s="1"/>
  <c r="L854" i="11"/>
  <c r="O854" i="11"/>
  <c r="P854" i="11" s="1"/>
  <c r="J855" i="11"/>
  <c r="K855" i="11"/>
  <c r="L855" i="11"/>
  <c r="M855" i="11" s="1"/>
  <c r="N855" i="11" s="1"/>
  <c r="O855" i="11"/>
  <c r="P855" i="11" s="1"/>
  <c r="J856" i="11"/>
  <c r="L856" i="11"/>
  <c r="J857" i="11"/>
  <c r="K857" i="11" s="1"/>
  <c r="M857" i="11" s="1"/>
  <c r="N857" i="11" s="1"/>
  <c r="L857" i="11"/>
  <c r="O857" i="11"/>
  <c r="P857" i="11" s="1"/>
  <c r="J858" i="11"/>
  <c r="K858" i="11"/>
  <c r="M858" i="11" s="1"/>
  <c r="N858" i="11" s="1"/>
  <c r="L858" i="11"/>
  <c r="O858" i="11"/>
  <c r="P858" i="11" s="1"/>
  <c r="J859" i="11"/>
  <c r="O859" i="11" s="1"/>
  <c r="P859" i="11" s="1"/>
  <c r="L859" i="11"/>
  <c r="J860" i="11"/>
  <c r="K860" i="11"/>
  <c r="L860" i="11"/>
  <c r="M860" i="11"/>
  <c r="N860" i="11" s="1"/>
  <c r="O860" i="11"/>
  <c r="P860" i="11" s="1"/>
  <c r="J861" i="11"/>
  <c r="O861" i="11" s="1"/>
  <c r="P861" i="11" s="1"/>
  <c r="K861" i="11"/>
  <c r="M861" i="11" s="1"/>
  <c r="N861" i="11" s="1"/>
  <c r="L861" i="11"/>
  <c r="J862" i="11"/>
  <c r="K862" i="11"/>
  <c r="M862" i="11" s="1"/>
  <c r="N862" i="11" s="1"/>
  <c r="L862" i="11"/>
  <c r="O862" i="11"/>
  <c r="P862" i="11" s="1"/>
  <c r="J863" i="11"/>
  <c r="K863" i="11"/>
  <c r="M863" i="11" s="1"/>
  <c r="N863" i="11" s="1"/>
  <c r="L863" i="11"/>
  <c r="O863" i="11"/>
  <c r="P863" i="11"/>
  <c r="J864" i="11"/>
  <c r="O864" i="11" s="1"/>
  <c r="P864" i="11" s="1"/>
  <c r="K864" i="11"/>
  <c r="M864" i="11" s="1"/>
  <c r="L864" i="11"/>
  <c r="N864" i="11"/>
  <c r="J865" i="11"/>
  <c r="K865" i="11" s="1"/>
  <c r="M865" i="11" s="1"/>
  <c r="N865" i="11" s="1"/>
  <c r="L865" i="11"/>
  <c r="O865" i="11"/>
  <c r="P865" i="11" s="1"/>
  <c r="J866" i="11"/>
  <c r="K866" i="11" s="1"/>
  <c r="M866" i="11" s="1"/>
  <c r="N866" i="11" s="1"/>
  <c r="L866" i="11"/>
  <c r="O866" i="11"/>
  <c r="P866" i="11" s="1"/>
  <c r="J867" i="11"/>
  <c r="K867" i="11"/>
  <c r="L867" i="11"/>
  <c r="M867" i="11" s="1"/>
  <c r="N867" i="11" s="1"/>
  <c r="O867" i="11"/>
  <c r="P867" i="11" s="1"/>
  <c r="J868" i="11"/>
  <c r="L868" i="11"/>
  <c r="J869" i="11"/>
  <c r="K869" i="11" s="1"/>
  <c r="M869" i="11" s="1"/>
  <c r="N869" i="11" s="1"/>
  <c r="L869" i="11"/>
  <c r="O869" i="11"/>
  <c r="P869" i="11" s="1"/>
  <c r="J870" i="11"/>
  <c r="K870" i="11"/>
  <c r="M870" i="11" s="1"/>
  <c r="N870" i="11" s="1"/>
  <c r="L870" i="11"/>
  <c r="O870" i="11"/>
  <c r="P870" i="11" s="1"/>
  <c r="J871" i="11"/>
  <c r="O871" i="11" s="1"/>
  <c r="P871" i="11" s="1"/>
  <c r="L871" i="11"/>
  <c r="J872" i="11"/>
  <c r="K872" i="11"/>
  <c r="L872" i="11"/>
  <c r="M872" i="11"/>
  <c r="N872" i="11" s="1"/>
  <c r="O872" i="11"/>
  <c r="P872" i="11" s="1"/>
  <c r="J873" i="11"/>
  <c r="O873" i="11" s="1"/>
  <c r="P873" i="11" s="1"/>
  <c r="K873" i="11"/>
  <c r="M873" i="11" s="1"/>
  <c r="N873" i="11" s="1"/>
  <c r="L873" i="11"/>
  <c r="J874" i="11"/>
  <c r="K874" i="11"/>
  <c r="M874" i="11" s="1"/>
  <c r="N874" i="11" s="1"/>
  <c r="L874" i="11"/>
  <c r="O874" i="11"/>
  <c r="P874" i="11"/>
  <c r="J875" i="11"/>
  <c r="K875" i="11"/>
  <c r="M875" i="11" s="1"/>
  <c r="N875" i="11" s="1"/>
  <c r="L875" i="11"/>
  <c r="O875" i="11"/>
  <c r="P875" i="11" s="1"/>
  <c r="J876" i="11"/>
  <c r="O876" i="11" s="1"/>
  <c r="P876" i="11" s="1"/>
  <c r="K876" i="11"/>
  <c r="M876" i="11" s="1"/>
  <c r="L876" i="11"/>
  <c r="N876" i="11"/>
  <c r="J877" i="11"/>
  <c r="K877" i="11" s="1"/>
  <c r="M877" i="11" s="1"/>
  <c r="N877" i="11" s="1"/>
  <c r="L877" i="11"/>
  <c r="O877" i="11"/>
  <c r="P877" i="11" s="1"/>
  <c r="J878" i="11"/>
  <c r="K878" i="11" s="1"/>
  <c r="L878" i="11"/>
  <c r="O878" i="11"/>
  <c r="P878" i="11" s="1"/>
  <c r="J879" i="11"/>
  <c r="K879" i="11"/>
  <c r="L879" i="11"/>
  <c r="M879" i="11" s="1"/>
  <c r="N879" i="11" s="1"/>
  <c r="O879" i="11"/>
  <c r="P879" i="11" s="1"/>
  <c r="J880" i="11"/>
  <c r="L880" i="11"/>
  <c r="J881" i="11"/>
  <c r="K881" i="11" s="1"/>
  <c r="M881" i="11" s="1"/>
  <c r="N881" i="11" s="1"/>
  <c r="L881" i="11"/>
  <c r="O881" i="11"/>
  <c r="P881" i="11" s="1"/>
  <c r="J882" i="11"/>
  <c r="K882" i="11"/>
  <c r="M882" i="11" s="1"/>
  <c r="N882" i="11" s="1"/>
  <c r="L882" i="11"/>
  <c r="O882" i="11"/>
  <c r="P882" i="11" s="1"/>
  <c r="J883" i="11"/>
  <c r="O883" i="11" s="1"/>
  <c r="P883" i="11" s="1"/>
  <c r="L883" i="11"/>
  <c r="J884" i="11"/>
  <c r="K884" i="11"/>
  <c r="L884" i="11"/>
  <c r="M884" i="11"/>
  <c r="N884" i="11" s="1"/>
  <c r="O884" i="11"/>
  <c r="P884" i="11" s="1"/>
  <c r="J885" i="11"/>
  <c r="O885" i="11" s="1"/>
  <c r="P885" i="11" s="1"/>
  <c r="K885" i="11"/>
  <c r="M885" i="11" s="1"/>
  <c r="N885" i="11" s="1"/>
  <c r="L885" i="11"/>
  <c r="J886" i="11"/>
  <c r="K886" i="11"/>
  <c r="M886" i="11" s="1"/>
  <c r="N886" i="11" s="1"/>
  <c r="L886" i="11"/>
  <c r="O886" i="11"/>
  <c r="P886" i="11" s="1"/>
  <c r="J887" i="11"/>
  <c r="K887" i="11"/>
  <c r="M887" i="11" s="1"/>
  <c r="N887" i="11" s="1"/>
  <c r="L887" i="11"/>
  <c r="O887" i="11"/>
  <c r="P887" i="11" s="1"/>
  <c r="J888" i="11"/>
  <c r="O888" i="11" s="1"/>
  <c r="P888" i="11" s="1"/>
  <c r="K888" i="11"/>
  <c r="M888" i="11" s="1"/>
  <c r="N888" i="11" s="1"/>
  <c r="L888" i="11"/>
  <c r="J889" i="11"/>
  <c r="K889" i="11" s="1"/>
  <c r="M889" i="11" s="1"/>
  <c r="L889" i="11"/>
  <c r="N889" i="11"/>
  <c r="O889" i="11"/>
  <c r="P889" i="11" s="1"/>
  <c r="J890" i="11"/>
  <c r="K890" i="11" s="1"/>
  <c r="M890" i="11" s="1"/>
  <c r="N890" i="11" s="1"/>
  <c r="L890" i="11"/>
  <c r="O890" i="11"/>
  <c r="P890" i="11" s="1"/>
  <c r="J891" i="11"/>
  <c r="K891" i="11"/>
  <c r="L891" i="11"/>
  <c r="M891" i="11" s="1"/>
  <c r="N891" i="11" s="1"/>
  <c r="O891" i="11"/>
  <c r="P891" i="11" s="1"/>
  <c r="J892" i="11"/>
  <c r="L892" i="11"/>
  <c r="J893" i="11"/>
  <c r="K893" i="11" s="1"/>
  <c r="M893" i="11" s="1"/>
  <c r="N893" i="11" s="1"/>
  <c r="L893" i="11"/>
  <c r="J894" i="11"/>
  <c r="K894" i="11"/>
  <c r="M894" i="11" s="1"/>
  <c r="N894" i="11" s="1"/>
  <c r="L894" i="11"/>
  <c r="O894" i="11"/>
  <c r="P894" i="11" s="1"/>
  <c r="J895" i="11"/>
  <c r="O895" i="11" s="1"/>
  <c r="P895" i="11" s="1"/>
  <c r="L895" i="11"/>
  <c r="J896" i="11"/>
  <c r="K896" i="11"/>
  <c r="L896" i="11"/>
  <c r="M896" i="11"/>
  <c r="N896" i="11" s="1"/>
  <c r="O896" i="11"/>
  <c r="P896" i="11" s="1"/>
  <c r="J897" i="11"/>
  <c r="O897" i="11" s="1"/>
  <c r="P897" i="11" s="1"/>
  <c r="K897" i="11"/>
  <c r="M897" i="11" s="1"/>
  <c r="N897" i="11" s="1"/>
  <c r="L897" i="11"/>
  <c r="J898" i="11"/>
  <c r="K898" i="11"/>
  <c r="M898" i="11" s="1"/>
  <c r="N898" i="11" s="1"/>
  <c r="L898" i="11"/>
  <c r="O898" i="11"/>
  <c r="P898" i="11" s="1"/>
  <c r="J899" i="11"/>
  <c r="K899" i="11"/>
  <c r="M899" i="11" s="1"/>
  <c r="N899" i="11" s="1"/>
  <c r="L899" i="11"/>
  <c r="O899" i="11"/>
  <c r="P899" i="11" s="1"/>
  <c r="J900" i="11"/>
  <c r="O900" i="11" s="1"/>
  <c r="P900" i="11" s="1"/>
  <c r="K900" i="11"/>
  <c r="M900" i="11" s="1"/>
  <c r="N900" i="11" s="1"/>
  <c r="L900" i="11"/>
  <c r="J901" i="11"/>
  <c r="K901" i="11" s="1"/>
  <c r="M901" i="11" s="1"/>
  <c r="L901" i="11"/>
  <c r="N901" i="11"/>
  <c r="O901" i="11"/>
  <c r="P901" i="11"/>
  <c r="J902" i="11"/>
  <c r="K902" i="11" s="1"/>
  <c r="M902" i="11" s="1"/>
  <c r="N902" i="11" s="1"/>
  <c r="L902" i="11"/>
  <c r="O902" i="11"/>
  <c r="P902" i="11" s="1"/>
  <c r="J903" i="11"/>
  <c r="K903" i="11"/>
  <c r="L903" i="11"/>
  <c r="M903" i="11" s="1"/>
  <c r="N903" i="11" s="1"/>
  <c r="O903" i="11"/>
  <c r="P903" i="11" s="1"/>
  <c r="J904" i="11"/>
  <c r="L904" i="11"/>
  <c r="J905" i="11"/>
  <c r="K905" i="11" s="1"/>
  <c r="M905" i="11" s="1"/>
  <c r="N905" i="11" s="1"/>
  <c r="L905" i="11"/>
  <c r="O905" i="11"/>
  <c r="P905" i="11" s="1"/>
  <c r="J906" i="11"/>
  <c r="K906" i="11"/>
  <c r="M906" i="11" s="1"/>
  <c r="N906" i="11" s="1"/>
  <c r="L906" i="11"/>
  <c r="O906" i="11"/>
  <c r="P906" i="11" s="1"/>
  <c r="J907" i="11"/>
  <c r="O907" i="11" s="1"/>
  <c r="P907" i="11" s="1"/>
  <c r="L907" i="11"/>
  <c r="J908" i="11"/>
  <c r="K908" i="11"/>
  <c r="L908" i="11"/>
  <c r="M908" i="11"/>
  <c r="N908" i="11" s="1"/>
  <c r="O908" i="11"/>
  <c r="P908" i="11" s="1"/>
  <c r="J909" i="11"/>
  <c r="O909" i="11" s="1"/>
  <c r="P909" i="11" s="1"/>
  <c r="K909" i="11"/>
  <c r="M909" i="11" s="1"/>
  <c r="N909" i="11" s="1"/>
  <c r="L909" i="11"/>
  <c r="J910" i="11"/>
  <c r="K910" i="11"/>
  <c r="M910" i="11" s="1"/>
  <c r="N910" i="11" s="1"/>
  <c r="L910" i="11"/>
  <c r="O910" i="11"/>
  <c r="P910" i="11" s="1"/>
  <c r="J911" i="11"/>
  <c r="K911" i="11"/>
  <c r="M911" i="11" s="1"/>
  <c r="N911" i="11" s="1"/>
  <c r="L911" i="11"/>
  <c r="O911" i="11"/>
  <c r="P911" i="11"/>
  <c r="J912" i="11"/>
  <c r="O912" i="11" s="1"/>
  <c r="P912" i="11" s="1"/>
  <c r="K912" i="11"/>
  <c r="M912" i="11" s="1"/>
  <c r="N912" i="11" s="1"/>
  <c r="L912" i="11"/>
  <c r="J913" i="11"/>
  <c r="K913" i="11" s="1"/>
  <c r="M913" i="11" s="1"/>
  <c r="N913" i="11" s="1"/>
  <c r="L913" i="11"/>
  <c r="O913" i="11"/>
  <c r="P913" i="11" s="1"/>
  <c r="J914" i="11"/>
  <c r="K914" i="11" s="1"/>
  <c r="L914" i="11"/>
  <c r="O914" i="11"/>
  <c r="P914" i="11" s="1"/>
  <c r="J915" i="11"/>
  <c r="K915" i="11"/>
  <c r="L915" i="11"/>
  <c r="M915" i="11" s="1"/>
  <c r="N915" i="11" s="1"/>
  <c r="O915" i="11"/>
  <c r="P915" i="11" s="1"/>
  <c r="J916" i="11"/>
  <c r="L916" i="11"/>
  <c r="J917" i="11"/>
  <c r="K917" i="11" s="1"/>
  <c r="M917" i="11" s="1"/>
  <c r="N917" i="11" s="1"/>
  <c r="L917" i="11"/>
  <c r="O917" i="11"/>
  <c r="P917" i="11" s="1"/>
  <c r="J918" i="11"/>
  <c r="K918" i="11"/>
  <c r="M918" i="11" s="1"/>
  <c r="N918" i="11" s="1"/>
  <c r="L918" i="11"/>
  <c r="O918" i="11"/>
  <c r="P918" i="11" s="1"/>
  <c r="J919" i="11"/>
  <c r="O919" i="11" s="1"/>
  <c r="P919" i="11" s="1"/>
  <c r="L919" i="11"/>
  <c r="J920" i="11"/>
  <c r="K920" i="11"/>
  <c r="L920" i="11"/>
  <c r="M920" i="11"/>
  <c r="N920" i="11" s="1"/>
  <c r="O920" i="11"/>
  <c r="P920" i="11" s="1"/>
  <c r="J921" i="11"/>
  <c r="O921" i="11" s="1"/>
  <c r="P921" i="11" s="1"/>
  <c r="K921" i="11"/>
  <c r="M921" i="11" s="1"/>
  <c r="N921" i="11" s="1"/>
  <c r="L921" i="11"/>
  <c r="J922" i="11"/>
  <c r="K922" i="11"/>
  <c r="M922" i="11" s="1"/>
  <c r="N922" i="11" s="1"/>
  <c r="L922" i="11"/>
  <c r="O922" i="11"/>
  <c r="P922" i="11"/>
  <c r="J923" i="11"/>
  <c r="K923" i="11"/>
  <c r="M923" i="11" s="1"/>
  <c r="N923" i="11" s="1"/>
  <c r="L923" i="11"/>
  <c r="O923" i="11"/>
  <c r="P923" i="11" s="1"/>
  <c r="J924" i="11"/>
  <c r="O924" i="11" s="1"/>
  <c r="P924" i="11" s="1"/>
  <c r="K924" i="11"/>
  <c r="M924" i="11" s="1"/>
  <c r="L924" i="11"/>
  <c r="N924" i="11"/>
  <c r="J925" i="11"/>
  <c r="K925" i="11" s="1"/>
  <c r="M925" i="11" s="1"/>
  <c r="N925" i="11" s="1"/>
  <c r="L925" i="11"/>
  <c r="O925" i="11"/>
  <c r="P925" i="11" s="1"/>
  <c r="J926" i="11"/>
  <c r="K926" i="11" s="1"/>
  <c r="L926" i="11"/>
  <c r="O926" i="11"/>
  <c r="P926" i="11" s="1"/>
  <c r="J927" i="11"/>
  <c r="K927" i="11" s="1"/>
  <c r="M927" i="11" s="1"/>
  <c r="L927" i="11"/>
  <c r="N927" i="11"/>
  <c r="O927" i="11"/>
  <c r="P927" i="11" s="1"/>
  <c r="J928" i="11"/>
  <c r="L928" i="11"/>
  <c r="J929" i="11"/>
  <c r="K929" i="11" s="1"/>
  <c r="M929" i="11" s="1"/>
  <c r="N929" i="11" s="1"/>
  <c r="L929" i="11"/>
  <c r="J930" i="11"/>
  <c r="K930" i="11"/>
  <c r="M930" i="11" s="1"/>
  <c r="N930" i="11" s="1"/>
  <c r="L930" i="11"/>
  <c r="O930" i="11"/>
  <c r="P930" i="11" s="1"/>
  <c r="J931" i="11"/>
  <c r="L931" i="11"/>
  <c r="J932" i="11"/>
  <c r="K932" i="11"/>
  <c r="L932" i="11"/>
  <c r="M932" i="11"/>
  <c r="N932" i="11" s="1"/>
  <c r="O932" i="11"/>
  <c r="P932" i="11" s="1"/>
  <c r="J933" i="11"/>
  <c r="O933" i="11" s="1"/>
  <c r="P933" i="11" s="1"/>
  <c r="K933" i="11"/>
  <c r="M933" i="11" s="1"/>
  <c r="N933" i="11" s="1"/>
  <c r="L933" i="11"/>
  <c r="J934" i="11"/>
  <c r="K934" i="11"/>
  <c r="L934" i="11"/>
  <c r="M934" i="11"/>
  <c r="N934" i="11" s="1"/>
  <c r="O934" i="11"/>
  <c r="P934" i="11" s="1"/>
  <c r="J935" i="11"/>
  <c r="K935" i="11"/>
  <c r="M935" i="11" s="1"/>
  <c r="N935" i="11" s="1"/>
  <c r="L935" i="11"/>
  <c r="O935" i="11"/>
  <c r="P935" i="11" s="1"/>
  <c r="J936" i="11"/>
  <c r="O936" i="11" s="1"/>
  <c r="P936" i="11" s="1"/>
  <c r="L936" i="11"/>
  <c r="J937" i="11"/>
  <c r="K937" i="11" s="1"/>
  <c r="M937" i="11" s="1"/>
  <c r="L937" i="11"/>
  <c r="N937" i="11"/>
  <c r="O937" i="11"/>
  <c r="P937" i="11" s="1"/>
  <c r="J938" i="11"/>
  <c r="K938" i="11" s="1"/>
  <c r="L938" i="11"/>
  <c r="O938" i="11"/>
  <c r="P938" i="11" s="1"/>
  <c r="J939" i="11"/>
  <c r="K939" i="11" s="1"/>
  <c r="L939" i="11"/>
  <c r="M939" i="11"/>
  <c r="N939" i="11" s="1"/>
  <c r="O939" i="11"/>
  <c r="P939" i="11" s="1"/>
  <c r="J940" i="11"/>
  <c r="L940" i="11"/>
  <c r="J941" i="11"/>
  <c r="K941" i="11"/>
  <c r="L941" i="11"/>
  <c r="O941" i="11"/>
  <c r="P941" i="11" s="1"/>
  <c r="J942" i="11"/>
  <c r="O942" i="11" s="1"/>
  <c r="P942" i="11" s="1"/>
  <c r="L942" i="11"/>
  <c r="J943" i="11"/>
  <c r="K943" i="11" s="1"/>
  <c r="M943" i="11" s="1"/>
  <c r="N943" i="11" s="1"/>
  <c r="L943" i="11"/>
  <c r="J944" i="11"/>
  <c r="K944" i="11"/>
  <c r="L944" i="11"/>
  <c r="M944" i="11"/>
  <c r="N944" i="11"/>
  <c r="O944" i="11"/>
  <c r="P944" i="11" s="1"/>
  <c r="J945" i="11"/>
  <c r="O945" i="11" s="1"/>
  <c r="P945" i="11" s="1"/>
  <c r="K945" i="11"/>
  <c r="M945" i="11" s="1"/>
  <c r="N945" i="11" s="1"/>
  <c r="L945" i="11"/>
  <c r="J946" i="11"/>
  <c r="K946" i="11"/>
  <c r="L946" i="11"/>
  <c r="M946" i="11" s="1"/>
  <c r="N946" i="11" s="1"/>
  <c r="O946" i="11"/>
  <c r="P946" i="11"/>
  <c r="J947" i="11"/>
  <c r="K947" i="11"/>
  <c r="L947" i="11"/>
  <c r="O947" i="11"/>
  <c r="P947" i="11" s="1"/>
  <c r="J948" i="11"/>
  <c r="O948" i="11" s="1"/>
  <c r="P948" i="11" s="1"/>
  <c r="K948" i="11"/>
  <c r="M948" i="11" s="1"/>
  <c r="L948" i="11"/>
  <c r="N948" i="11"/>
  <c r="J949" i="11"/>
  <c r="K949" i="11" s="1"/>
  <c r="M949" i="11" s="1"/>
  <c r="L949" i="11"/>
  <c r="N949" i="11"/>
  <c r="O949" i="11"/>
  <c r="P949" i="11" s="1"/>
  <c r="J950" i="11"/>
  <c r="K950" i="11" s="1"/>
  <c r="M950" i="11" s="1"/>
  <c r="N950" i="11" s="1"/>
  <c r="L950" i="11"/>
  <c r="O950" i="11"/>
  <c r="P950" i="11" s="1"/>
  <c r="J951" i="11"/>
  <c r="K951" i="11" s="1"/>
  <c r="L951" i="11"/>
  <c r="M951" i="11" s="1"/>
  <c r="N951" i="11" s="1"/>
  <c r="O951" i="11"/>
  <c r="P951" i="11" s="1"/>
  <c r="J952" i="11"/>
  <c r="L952" i="11"/>
  <c r="J953" i="11"/>
  <c r="K953" i="11" s="1"/>
  <c r="M953" i="11" s="1"/>
  <c r="N953" i="11" s="1"/>
  <c r="L953" i="11"/>
  <c r="O953" i="11"/>
  <c r="P953" i="11" s="1"/>
  <c r="J954" i="11"/>
  <c r="O954" i="11" s="1"/>
  <c r="P954" i="11" s="1"/>
  <c r="K954" i="11"/>
  <c r="M954" i="11" s="1"/>
  <c r="N954" i="11" s="1"/>
  <c r="L954" i="11"/>
  <c r="J955" i="11"/>
  <c r="K955" i="11" s="1"/>
  <c r="L955" i="11"/>
  <c r="M955" i="11"/>
  <c r="N955" i="11" s="1"/>
  <c r="J956" i="11"/>
  <c r="K956" i="11"/>
  <c r="L956" i="11"/>
  <c r="M956" i="11"/>
  <c r="N956" i="11" s="1"/>
  <c r="O956" i="11"/>
  <c r="P956" i="11" s="1"/>
  <c r="J957" i="11"/>
  <c r="O957" i="11" s="1"/>
  <c r="P957" i="11" s="1"/>
  <c r="K957" i="11"/>
  <c r="L957" i="11"/>
  <c r="M957" i="11"/>
  <c r="N957" i="11" s="1"/>
  <c r="J958" i="11"/>
  <c r="K958" i="11"/>
  <c r="L958" i="11"/>
  <c r="M958" i="11"/>
  <c r="N958" i="11" s="1"/>
  <c r="O958" i="11"/>
  <c r="P958" i="11" s="1"/>
  <c r="J959" i="11"/>
  <c r="K959" i="11"/>
  <c r="M959" i="11" s="1"/>
  <c r="N959" i="11" s="1"/>
  <c r="L959" i="11"/>
  <c r="O959" i="11"/>
  <c r="P959" i="11"/>
  <c r="J960" i="11"/>
  <c r="O960" i="11" s="1"/>
  <c r="P960" i="11" s="1"/>
  <c r="L960" i="11"/>
  <c r="J961" i="11"/>
  <c r="K961" i="11" s="1"/>
  <c r="M961" i="11" s="1"/>
  <c r="N961" i="11" s="1"/>
  <c r="L961" i="11"/>
  <c r="O961" i="11"/>
  <c r="P961" i="11" s="1"/>
  <c r="J962" i="11"/>
  <c r="K962" i="11" s="1"/>
  <c r="L962" i="11"/>
  <c r="O962" i="11"/>
  <c r="P962" i="11" s="1"/>
  <c r="J963" i="11"/>
  <c r="K963" i="11" s="1"/>
  <c r="L963" i="11"/>
  <c r="M963" i="11"/>
  <c r="N963" i="11"/>
  <c r="O963" i="11"/>
  <c r="P963" i="11" s="1"/>
  <c r="J964" i="11"/>
  <c r="L964" i="11"/>
  <c r="J965" i="11"/>
  <c r="O965" i="11" s="1"/>
  <c r="P965" i="11" s="1"/>
  <c r="K965" i="11"/>
  <c r="M965" i="11" s="1"/>
  <c r="N965" i="11" s="1"/>
  <c r="L965" i="11"/>
  <c r="J966" i="11"/>
  <c r="K966" i="11"/>
  <c r="M966" i="11" s="1"/>
  <c r="N966" i="11" s="1"/>
  <c r="L966" i="11"/>
  <c r="O966" i="11"/>
  <c r="P966" i="11" s="1"/>
  <c r="J967" i="11"/>
  <c r="K967" i="11" s="1"/>
  <c r="L967" i="11"/>
  <c r="M967" i="11"/>
  <c r="N967" i="11" s="1"/>
  <c r="O967" i="11"/>
  <c r="P967" i="11" s="1"/>
  <c r="J968" i="11"/>
  <c r="K968" i="11"/>
  <c r="L968" i="11"/>
  <c r="M968" i="11"/>
  <c r="N968" i="11"/>
  <c r="O968" i="11"/>
  <c r="P968" i="11" s="1"/>
  <c r="J969" i="11"/>
  <c r="O969" i="11" s="1"/>
  <c r="P969" i="11" s="1"/>
  <c r="K969" i="11"/>
  <c r="L969" i="11"/>
  <c r="M969" i="11"/>
  <c r="N969" i="11"/>
  <c r="J970" i="11"/>
  <c r="K970" i="11"/>
  <c r="M970" i="11" s="1"/>
  <c r="N970" i="11" s="1"/>
  <c r="L970" i="11"/>
  <c r="O970" i="11"/>
  <c r="P970" i="11"/>
  <c r="J971" i="11"/>
  <c r="K971" i="11"/>
  <c r="M971" i="11" s="1"/>
  <c r="N971" i="11" s="1"/>
  <c r="L971" i="11"/>
  <c r="O971" i="11"/>
  <c r="P971" i="11" s="1"/>
  <c r="J972" i="11"/>
  <c r="O972" i="11" s="1"/>
  <c r="P972" i="11" s="1"/>
  <c r="K972" i="11"/>
  <c r="M972" i="11" s="1"/>
  <c r="N972" i="11" s="1"/>
  <c r="L972" i="11"/>
  <c r="J973" i="11"/>
  <c r="K973" i="11" s="1"/>
  <c r="M973" i="11" s="1"/>
  <c r="L973" i="11"/>
  <c r="N973" i="11"/>
  <c r="O973" i="11"/>
  <c r="P973" i="11" s="1"/>
  <c r="J974" i="11"/>
  <c r="K974" i="11" s="1"/>
  <c r="M974" i="11" s="1"/>
  <c r="N974" i="11" s="1"/>
  <c r="L974" i="11"/>
  <c r="O974" i="11"/>
  <c r="P974" i="11" s="1"/>
  <c r="J975" i="11"/>
  <c r="K975" i="11" s="1"/>
  <c r="M975" i="11" s="1"/>
  <c r="N975" i="11" s="1"/>
  <c r="L975" i="11"/>
  <c r="O975" i="11"/>
  <c r="P975" i="11" s="1"/>
  <c r="J976" i="11"/>
  <c r="K976" i="11" s="1"/>
  <c r="M976" i="11" s="1"/>
  <c r="N976" i="11" s="1"/>
  <c r="L976" i="11"/>
  <c r="O976" i="11"/>
  <c r="P976" i="11" s="1"/>
  <c r="J977" i="11"/>
  <c r="K977" i="11"/>
  <c r="L977" i="11"/>
  <c r="O977" i="11"/>
  <c r="P977" i="11" s="1"/>
  <c r="J978" i="11"/>
  <c r="K978" i="11" s="1"/>
  <c r="M978" i="11" s="1"/>
  <c r="N978" i="11" s="1"/>
  <c r="L978" i="11"/>
  <c r="O978" i="11"/>
  <c r="P978" i="11" s="1"/>
  <c r="J979" i="11"/>
  <c r="K979" i="11" s="1"/>
  <c r="L979" i="11"/>
  <c r="M979" i="11"/>
  <c r="N979" i="11" s="1"/>
  <c r="O979" i="11"/>
  <c r="P979" i="11" s="1"/>
  <c r="J980" i="11"/>
  <c r="K980" i="11"/>
  <c r="L980" i="11"/>
  <c r="M980" i="11"/>
  <c r="N980" i="11"/>
  <c r="O980" i="11"/>
  <c r="P980" i="11" s="1"/>
  <c r="J981" i="11"/>
  <c r="K981" i="11"/>
  <c r="L981" i="11"/>
  <c r="M981" i="11"/>
  <c r="N981" i="11" s="1"/>
  <c r="O981" i="11"/>
  <c r="P981" i="11" s="1"/>
  <c r="J982" i="11"/>
  <c r="K982" i="11"/>
  <c r="L982" i="11"/>
  <c r="M982" i="11"/>
  <c r="N982" i="11"/>
  <c r="O982" i="11"/>
  <c r="P982" i="11" s="1"/>
  <c r="J983" i="11"/>
  <c r="K983" i="11"/>
  <c r="M983" i="11" s="1"/>
  <c r="N983" i="11" s="1"/>
  <c r="L983" i="11"/>
  <c r="O983" i="11"/>
  <c r="P983" i="11"/>
  <c r="J984" i="11"/>
  <c r="K984" i="11" s="1"/>
  <c r="M984" i="11" s="1"/>
  <c r="N984" i="11" s="1"/>
  <c r="L984" i="11"/>
  <c r="O984" i="11"/>
  <c r="P984" i="11" s="1"/>
  <c r="J985" i="11"/>
  <c r="K985" i="11" s="1"/>
  <c r="M985" i="11" s="1"/>
  <c r="L985" i="11"/>
  <c r="N985" i="11"/>
  <c r="O985" i="11"/>
  <c r="P985" i="11" s="1"/>
  <c r="J986" i="11"/>
  <c r="K986" i="11" s="1"/>
  <c r="M986" i="11" s="1"/>
  <c r="N986" i="11" s="1"/>
  <c r="L986" i="11"/>
  <c r="J987" i="11"/>
  <c r="K987" i="11" s="1"/>
  <c r="L987" i="11"/>
  <c r="M987" i="11"/>
  <c r="N987" i="11" s="1"/>
  <c r="O987" i="11"/>
  <c r="P987" i="11"/>
  <c r="J988" i="11"/>
  <c r="L988" i="11"/>
  <c r="J989" i="11"/>
  <c r="K989" i="11" s="1"/>
  <c r="M989" i="11" s="1"/>
  <c r="N989" i="11" s="1"/>
  <c r="L989" i="11"/>
  <c r="O989" i="11"/>
  <c r="P989" i="11" s="1"/>
  <c r="J990" i="11"/>
  <c r="O990" i="11" s="1"/>
  <c r="P990" i="11" s="1"/>
  <c r="L990" i="11"/>
  <c r="J991" i="11"/>
  <c r="K991" i="11" s="1"/>
  <c r="M991" i="11" s="1"/>
  <c r="N991" i="11" s="1"/>
  <c r="L991" i="11"/>
  <c r="J992" i="11"/>
  <c r="K992" i="11"/>
  <c r="L992" i="11"/>
  <c r="M992" i="11"/>
  <c r="N992" i="11" s="1"/>
  <c r="O992" i="11"/>
  <c r="P992" i="11" s="1"/>
  <c r="J993" i="11"/>
  <c r="O993" i="11" s="1"/>
  <c r="P993" i="11" s="1"/>
  <c r="L993" i="11"/>
  <c r="J994" i="11"/>
  <c r="K994" i="11"/>
  <c r="L994" i="11"/>
  <c r="M994" i="11"/>
  <c r="N994" i="11" s="1"/>
  <c r="O994" i="11"/>
  <c r="P994" i="11" s="1"/>
  <c r="J995" i="11"/>
  <c r="K995" i="11"/>
  <c r="M995" i="11" s="1"/>
  <c r="N995" i="11" s="1"/>
  <c r="L995" i="11"/>
  <c r="O995" i="11"/>
  <c r="P995" i="11" s="1"/>
  <c r="J996" i="11"/>
  <c r="O996" i="11" s="1"/>
  <c r="P996" i="11" s="1"/>
  <c r="L996" i="11"/>
  <c r="J997" i="11"/>
  <c r="K997" i="11" s="1"/>
  <c r="M997" i="11" s="1"/>
  <c r="N997" i="11" s="1"/>
  <c r="L997" i="11"/>
  <c r="J998" i="11"/>
  <c r="K998" i="11"/>
  <c r="M998" i="11" s="1"/>
  <c r="N998" i="11" s="1"/>
  <c r="L998" i="11"/>
  <c r="O998" i="11"/>
  <c r="P998" i="11" s="1"/>
  <c r="J999" i="11"/>
  <c r="K999" i="11" s="1"/>
  <c r="L999" i="11"/>
  <c r="M999" i="11"/>
  <c r="N999" i="11" s="1"/>
  <c r="O999" i="11"/>
  <c r="P999" i="11" s="1"/>
  <c r="J1000" i="11"/>
  <c r="L1000" i="11"/>
  <c r="J1001" i="11"/>
  <c r="K1001" i="11" s="1"/>
  <c r="M1001" i="11" s="1"/>
  <c r="N1001" i="11" s="1"/>
  <c r="L1001" i="11"/>
  <c r="O1001" i="11"/>
  <c r="P1001" i="11" s="1"/>
  <c r="J1002" i="11"/>
  <c r="K1002" i="11" s="1"/>
  <c r="M1002" i="11" s="1"/>
  <c r="N1002" i="11" s="1"/>
  <c r="L1002" i="11"/>
  <c r="O1002" i="11"/>
  <c r="P1002" i="11" s="1"/>
  <c r="J1003" i="11"/>
  <c r="O1003" i="11" s="1"/>
  <c r="P1003" i="11" s="1"/>
  <c r="L1003" i="11"/>
  <c r="J1004" i="11"/>
  <c r="K1004" i="11"/>
  <c r="L1004" i="11"/>
  <c r="M1004" i="11"/>
  <c r="N1004" i="11"/>
  <c r="O1004" i="11"/>
  <c r="P1004" i="11" s="1"/>
  <c r="J1005" i="11"/>
  <c r="O1005" i="11" s="1"/>
  <c r="P1005" i="11" s="1"/>
  <c r="K1005" i="11"/>
  <c r="M1005" i="11" s="1"/>
  <c r="N1005" i="11" s="1"/>
  <c r="L1005" i="11"/>
  <c r="J1006" i="11"/>
  <c r="K1006" i="11"/>
  <c r="L1006" i="11"/>
  <c r="M1006" i="11"/>
  <c r="N1006" i="11"/>
  <c r="O1006" i="11"/>
  <c r="P1006" i="11" s="1"/>
  <c r="J1007" i="11"/>
  <c r="K1007" i="11"/>
  <c r="L1007" i="11"/>
  <c r="O1007" i="11"/>
  <c r="P1007" i="11"/>
  <c r="J1008" i="11"/>
  <c r="O1008" i="11" s="1"/>
  <c r="P1008" i="11" s="1"/>
  <c r="K1008" i="11"/>
  <c r="L1008" i="11"/>
  <c r="M1008" i="11"/>
  <c r="N1008" i="11" s="1"/>
  <c r="J1009" i="11"/>
  <c r="L1009" i="11"/>
  <c r="J1010" i="11"/>
  <c r="K1010" i="11"/>
  <c r="L1010" i="11"/>
  <c r="M1010" i="11"/>
  <c r="N1010" i="11" s="1"/>
  <c r="O1010" i="11"/>
  <c r="P1010" i="11" s="1"/>
  <c r="J1011" i="11"/>
  <c r="L1011" i="11"/>
  <c r="J1012" i="11"/>
  <c r="O1012" i="11" s="1"/>
  <c r="P1012" i="11" s="1"/>
  <c r="K1012" i="11"/>
  <c r="L1012" i="11"/>
  <c r="M1012" i="11" s="1"/>
  <c r="N1012" i="11" s="1"/>
  <c r="J1013" i="11"/>
  <c r="O1013" i="11" s="1"/>
  <c r="P1013" i="11" s="1"/>
  <c r="K1013" i="11"/>
  <c r="M1013" i="11" s="1"/>
  <c r="N1013" i="11" s="1"/>
  <c r="L1013" i="11"/>
  <c r="J1014" i="11"/>
  <c r="O1014" i="11" s="1"/>
  <c r="P1014" i="11" s="1"/>
  <c r="K1014" i="11"/>
  <c r="M1014" i="11" s="1"/>
  <c r="N1014" i="11" s="1"/>
  <c r="L1014" i="11"/>
  <c r="J1015" i="11"/>
  <c r="K1015" i="11" s="1"/>
  <c r="M1015" i="11" s="1"/>
  <c r="N1015" i="11" s="1"/>
  <c r="L1015" i="11"/>
  <c r="J1016" i="11"/>
  <c r="K1016" i="11"/>
  <c r="L1016" i="11"/>
  <c r="M1016" i="11" s="1"/>
  <c r="N1016" i="11" s="1"/>
  <c r="O1016" i="11"/>
  <c r="P1016" i="11" s="1"/>
  <c r="J1017" i="11"/>
  <c r="O1017" i="11" s="1"/>
  <c r="P1017" i="11" s="1"/>
  <c r="L1017" i="11"/>
  <c r="J1018" i="11"/>
  <c r="O1018" i="11" s="1"/>
  <c r="P1018" i="11" s="1"/>
  <c r="K1018" i="11"/>
  <c r="M1018" i="11" s="1"/>
  <c r="N1018" i="11" s="1"/>
  <c r="L1018" i="11"/>
  <c r="J1019" i="11"/>
  <c r="K1019" i="11"/>
  <c r="L1019" i="11"/>
  <c r="O1019" i="11"/>
  <c r="P1019" i="11" s="1"/>
  <c r="J1020" i="11"/>
  <c r="L1020" i="11"/>
  <c r="J1021" i="11"/>
  <c r="K1021" i="11" s="1"/>
  <c r="L1021" i="11"/>
  <c r="M1021" i="11"/>
  <c r="N1021" i="11" s="1"/>
  <c r="J1022" i="11"/>
  <c r="O1022" i="11" s="1"/>
  <c r="P1022" i="11" s="1"/>
  <c r="K1022" i="11"/>
  <c r="M1022" i="11" s="1"/>
  <c r="N1022" i="11" s="1"/>
  <c r="L1022" i="11"/>
  <c r="J1023" i="11"/>
  <c r="K1023" i="11"/>
  <c r="L1023" i="11"/>
  <c r="M1023" i="11" s="1"/>
  <c r="N1023" i="11" s="1"/>
  <c r="O1023" i="11"/>
  <c r="P1023" i="11" s="1"/>
  <c r="J1024" i="11"/>
  <c r="O1024" i="11" s="1"/>
  <c r="P1024" i="11" s="1"/>
  <c r="K1024" i="11"/>
  <c r="M1024" i="11" s="1"/>
  <c r="N1024" i="11" s="1"/>
  <c r="L1024" i="11"/>
  <c r="J1025" i="11"/>
  <c r="O1025" i="11" s="1"/>
  <c r="P1025" i="11" s="1"/>
  <c r="L1025" i="11"/>
  <c r="J1026" i="11"/>
  <c r="K1026" i="11"/>
  <c r="L1026" i="11"/>
  <c r="M1026" i="11"/>
  <c r="N1026" i="11"/>
  <c r="O1026" i="11"/>
  <c r="P1026" i="11" s="1"/>
  <c r="J1027" i="11"/>
  <c r="O1027" i="11" s="1"/>
  <c r="P1027" i="11" s="1"/>
  <c r="K1027" i="11"/>
  <c r="M1027" i="11" s="1"/>
  <c r="N1027" i="11" s="1"/>
  <c r="L1027" i="11"/>
  <c r="J1028" i="11"/>
  <c r="K1028" i="11"/>
  <c r="L1028" i="11"/>
  <c r="M1028" i="11"/>
  <c r="N1028" i="11" s="1"/>
  <c r="O1028" i="11"/>
  <c r="P1028" i="11"/>
  <c r="J1029" i="11"/>
  <c r="O1029" i="11" s="1"/>
  <c r="P1029" i="11" s="1"/>
  <c r="K1029" i="11"/>
  <c r="M1029" i="11" s="1"/>
  <c r="N1029" i="11" s="1"/>
  <c r="L1029" i="11"/>
  <c r="J1030" i="11"/>
  <c r="O1030" i="11" s="1"/>
  <c r="P1030" i="11" s="1"/>
  <c r="K1030" i="11"/>
  <c r="M1030" i="11" s="1"/>
  <c r="L1030" i="11"/>
  <c r="N1030" i="11"/>
  <c r="J1031" i="11"/>
  <c r="K1031" i="11" s="1"/>
  <c r="M1031" i="11" s="1"/>
  <c r="N1031" i="11" s="1"/>
  <c r="L1031" i="11"/>
  <c r="J1032" i="11"/>
  <c r="K1032" i="11" s="1"/>
  <c r="M1032" i="11" s="1"/>
  <c r="N1032" i="11" s="1"/>
  <c r="L1032" i="11"/>
  <c r="O1032" i="11"/>
  <c r="P1032" i="11" s="1"/>
  <c r="J1033" i="11"/>
  <c r="K1033" i="11" s="1"/>
  <c r="M1033" i="11" s="1"/>
  <c r="N1033" i="11" s="1"/>
  <c r="L1033" i="11"/>
  <c r="O1033" i="11"/>
  <c r="P1033" i="11" s="1"/>
  <c r="J1034" i="11"/>
  <c r="L1034" i="11"/>
  <c r="J1035" i="11"/>
  <c r="K1035" i="11"/>
  <c r="L1035" i="11"/>
  <c r="M1035" i="11" s="1"/>
  <c r="N1035" i="11" s="1"/>
  <c r="O1035" i="11"/>
  <c r="P1035" i="11" s="1"/>
  <c r="J1036" i="11"/>
  <c r="O1036" i="11" s="1"/>
  <c r="P1036" i="11" s="1"/>
  <c r="K1036" i="11"/>
  <c r="M1036" i="11" s="1"/>
  <c r="N1036" i="11" s="1"/>
  <c r="L1036" i="11"/>
  <c r="J1037" i="11"/>
  <c r="O1037" i="11" s="1"/>
  <c r="P1037" i="11" s="1"/>
  <c r="L1037" i="11"/>
  <c r="J1038" i="11"/>
  <c r="K1038" i="11"/>
  <c r="L1038" i="11"/>
  <c r="M1038" i="11"/>
  <c r="N1038" i="11"/>
  <c r="O1038" i="11"/>
  <c r="P1038" i="11" s="1"/>
  <c r="J1039" i="11"/>
  <c r="O1039" i="11" s="1"/>
  <c r="P1039" i="11" s="1"/>
  <c r="K1039" i="11"/>
  <c r="M1039" i="11" s="1"/>
  <c r="N1039" i="11" s="1"/>
  <c r="L1039" i="11"/>
  <c r="J1040" i="11"/>
  <c r="K1040" i="11"/>
  <c r="L1040" i="11"/>
  <c r="M1040" i="11"/>
  <c r="N1040" i="11" s="1"/>
  <c r="O1040" i="11"/>
  <c r="P1040" i="11"/>
  <c r="J1041" i="11"/>
  <c r="O1041" i="11" s="1"/>
  <c r="P1041" i="11" s="1"/>
  <c r="K1041" i="11"/>
  <c r="M1041" i="11" s="1"/>
  <c r="N1041" i="11" s="1"/>
  <c r="L1041" i="11"/>
  <c r="J1042" i="11"/>
  <c r="O1042" i="11" s="1"/>
  <c r="P1042" i="11" s="1"/>
  <c r="K1042" i="11"/>
  <c r="M1042" i="11" s="1"/>
  <c r="L1042" i="11"/>
  <c r="N1042" i="11"/>
  <c r="J1043" i="11"/>
  <c r="K1043" i="11" s="1"/>
  <c r="M1043" i="11" s="1"/>
  <c r="N1043" i="11" s="1"/>
  <c r="L1043" i="11"/>
  <c r="J1044" i="11"/>
  <c r="K1044" i="11" s="1"/>
  <c r="M1044" i="11" s="1"/>
  <c r="N1044" i="11" s="1"/>
  <c r="L1044" i="11"/>
  <c r="O1044" i="11"/>
  <c r="P1044" i="11" s="1"/>
  <c r="J1045" i="11"/>
  <c r="K1045" i="11" s="1"/>
  <c r="M1045" i="11" s="1"/>
  <c r="N1045" i="11" s="1"/>
  <c r="L1045" i="11"/>
  <c r="O1045" i="11"/>
  <c r="P1045" i="11" s="1"/>
  <c r="J1046" i="11"/>
  <c r="L1046" i="11"/>
  <c r="J1047" i="11"/>
  <c r="K1047" i="11"/>
  <c r="L1047" i="11"/>
  <c r="M1047" i="11" s="1"/>
  <c r="N1047" i="11" s="1"/>
  <c r="O1047" i="11"/>
  <c r="P1047" i="11" s="1"/>
  <c r="J1048" i="11"/>
  <c r="O1048" i="11" s="1"/>
  <c r="P1048" i="11" s="1"/>
  <c r="K1048" i="11"/>
  <c r="M1048" i="11" s="1"/>
  <c r="N1048" i="11" s="1"/>
  <c r="L1048" i="11"/>
  <c r="J1049" i="11"/>
  <c r="O1049" i="11" s="1"/>
  <c r="P1049" i="11" s="1"/>
  <c r="L1049" i="11"/>
  <c r="J1050" i="11"/>
  <c r="K1050" i="11"/>
  <c r="L1050" i="11"/>
  <c r="M1050" i="11"/>
  <c r="N1050" i="11"/>
  <c r="O1050" i="11"/>
  <c r="P1050" i="11" s="1"/>
  <c r="J1051" i="11"/>
  <c r="O1051" i="11" s="1"/>
  <c r="P1051" i="11" s="1"/>
  <c r="K1051" i="11"/>
  <c r="M1051" i="11" s="1"/>
  <c r="N1051" i="11" s="1"/>
  <c r="L1051" i="11"/>
  <c r="J1052" i="11"/>
  <c r="K1052" i="11"/>
  <c r="L1052" i="11"/>
  <c r="M1052" i="11"/>
  <c r="N1052" i="11" s="1"/>
  <c r="O1052" i="11"/>
  <c r="P1052" i="11" s="1"/>
  <c r="J1053" i="11"/>
  <c r="O1053" i="11" s="1"/>
  <c r="P1053" i="11" s="1"/>
  <c r="K1053" i="11"/>
  <c r="M1053" i="11" s="1"/>
  <c r="N1053" i="11" s="1"/>
  <c r="L1053" i="11"/>
  <c r="J1054" i="11"/>
  <c r="O1054" i="11" s="1"/>
  <c r="P1054" i="11" s="1"/>
  <c r="K1054" i="11"/>
  <c r="M1054" i="11" s="1"/>
  <c r="L1054" i="11"/>
  <c r="N1054" i="11"/>
  <c r="J1055" i="11"/>
  <c r="K1055" i="11" s="1"/>
  <c r="M1055" i="11" s="1"/>
  <c r="N1055" i="11" s="1"/>
  <c r="L1055" i="11"/>
  <c r="J1056" i="11"/>
  <c r="K1056" i="11" s="1"/>
  <c r="M1056" i="11" s="1"/>
  <c r="N1056" i="11" s="1"/>
  <c r="L1056" i="11"/>
  <c r="O1056" i="11"/>
  <c r="P1056" i="11" s="1"/>
  <c r="J1057" i="11"/>
  <c r="K1057" i="11" s="1"/>
  <c r="M1057" i="11" s="1"/>
  <c r="N1057" i="11" s="1"/>
  <c r="L1057" i="11"/>
  <c r="O1057" i="11"/>
  <c r="P1057" i="11" s="1"/>
  <c r="J1058" i="11"/>
  <c r="L1058" i="11"/>
  <c r="J1059" i="11"/>
  <c r="K1059" i="11"/>
  <c r="L1059" i="11"/>
  <c r="M1059" i="11" s="1"/>
  <c r="N1059" i="11" s="1"/>
  <c r="O1059" i="11"/>
  <c r="P1059" i="11" s="1"/>
  <c r="J1060" i="11"/>
  <c r="O1060" i="11" s="1"/>
  <c r="P1060" i="11" s="1"/>
  <c r="K1060" i="11"/>
  <c r="M1060" i="11" s="1"/>
  <c r="N1060" i="11" s="1"/>
  <c r="L1060" i="11"/>
  <c r="J1061" i="11"/>
  <c r="O1061" i="11" s="1"/>
  <c r="P1061" i="11" s="1"/>
  <c r="L1061" i="11"/>
  <c r="J1062" i="11"/>
  <c r="K1062" i="11"/>
  <c r="L1062" i="11"/>
  <c r="M1062" i="11"/>
  <c r="N1062" i="11"/>
  <c r="O1062" i="11"/>
  <c r="P1062" i="11" s="1"/>
  <c r="J1063" i="11"/>
  <c r="O1063" i="11" s="1"/>
  <c r="P1063" i="11" s="1"/>
  <c r="K1063" i="11"/>
  <c r="M1063" i="11" s="1"/>
  <c r="N1063" i="11" s="1"/>
  <c r="L1063" i="11"/>
  <c r="J1064" i="11"/>
  <c r="K1064" i="11"/>
  <c r="L1064" i="11"/>
  <c r="M1064" i="11"/>
  <c r="N1064" i="11" s="1"/>
  <c r="O1064" i="11"/>
  <c r="P1064" i="11" s="1"/>
  <c r="J1065" i="11"/>
  <c r="O1065" i="11" s="1"/>
  <c r="P1065" i="11" s="1"/>
  <c r="K1065" i="11"/>
  <c r="M1065" i="11" s="1"/>
  <c r="N1065" i="11" s="1"/>
  <c r="L1065" i="11"/>
  <c r="J1066" i="11"/>
  <c r="O1066" i="11" s="1"/>
  <c r="P1066" i="11" s="1"/>
  <c r="K1066" i="11"/>
  <c r="M1066" i="11" s="1"/>
  <c r="L1066" i="11"/>
  <c r="N1066" i="11"/>
  <c r="J1067" i="11"/>
  <c r="K1067" i="11" s="1"/>
  <c r="M1067" i="11" s="1"/>
  <c r="N1067" i="11" s="1"/>
  <c r="L1067" i="11"/>
  <c r="J1068" i="11"/>
  <c r="K1068" i="11" s="1"/>
  <c r="M1068" i="11" s="1"/>
  <c r="N1068" i="11" s="1"/>
  <c r="L1068" i="11"/>
  <c r="O1068" i="11"/>
  <c r="P1068" i="11" s="1"/>
  <c r="J1069" i="11"/>
  <c r="K1069" i="11" s="1"/>
  <c r="M1069" i="11" s="1"/>
  <c r="N1069" i="11" s="1"/>
  <c r="L1069" i="11"/>
  <c r="O1069" i="11"/>
  <c r="P1069" i="11" s="1"/>
  <c r="J1070" i="11"/>
  <c r="L1070" i="11"/>
  <c r="J1071" i="11"/>
  <c r="K1071" i="11"/>
  <c r="L1071" i="11"/>
  <c r="M1071" i="11" s="1"/>
  <c r="N1071" i="11" s="1"/>
  <c r="O1071" i="11"/>
  <c r="P1071" i="11" s="1"/>
  <c r="J1072" i="11"/>
  <c r="O1072" i="11" s="1"/>
  <c r="P1072" i="11" s="1"/>
  <c r="K1072" i="11"/>
  <c r="M1072" i="11" s="1"/>
  <c r="N1072" i="11" s="1"/>
  <c r="L1072" i="11"/>
  <c r="J1073" i="11"/>
  <c r="O1073" i="11" s="1"/>
  <c r="P1073" i="11" s="1"/>
  <c r="L1073" i="11"/>
  <c r="J1074" i="11"/>
  <c r="K1074" i="11"/>
  <c r="L1074" i="11"/>
  <c r="M1074" i="11"/>
  <c r="N1074" i="11"/>
  <c r="O1074" i="11"/>
  <c r="P1074" i="11" s="1"/>
  <c r="J1075" i="11"/>
  <c r="O1075" i="11" s="1"/>
  <c r="P1075" i="11" s="1"/>
  <c r="K1075" i="11"/>
  <c r="M1075" i="11" s="1"/>
  <c r="N1075" i="11" s="1"/>
  <c r="L1075" i="11"/>
  <c r="J1076" i="11"/>
  <c r="K1076" i="11"/>
  <c r="L1076" i="11"/>
  <c r="M1076" i="11"/>
  <c r="N1076" i="11" s="1"/>
  <c r="O1076" i="11"/>
  <c r="P1076" i="11" s="1"/>
  <c r="J1077" i="11"/>
  <c r="O1077" i="11" s="1"/>
  <c r="P1077" i="11" s="1"/>
  <c r="K1077" i="11"/>
  <c r="M1077" i="11" s="1"/>
  <c r="N1077" i="11" s="1"/>
  <c r="L1077" i="11"/>
  <c r="J1078" i="11"/>
  <c r="O1078" i="11" s="1"/>
  <c r="P1078" i="11" s="1"/>
  <c r="K1078" i="11"/>
  <c r="M1078" i="11" s="1"/>
  <c r="L1078" i="11"/>
  <c r="N1078" i="11"/>
  <c r="J1079" i="11"/>
  <c r="K1079" i="11" s="1"/>
  <c r="M1079" i="11" s="1"/>
  <c r="N1079" i="11" s="1"/>
  <c r="L1079" i="11"/>
  <c r="J1080" i="11"/>
  <c r="K1080" i="11" s="1"/>
  <c r="M1080" i="11" s="1"/>
  <c r="N1080" i="11" s="1"/>
  <c r="L1080" i="11"/>
  <c r="O1080" i="11"/>
  <c r="P1080" i="11" s="1"/>
  <c r="J1081" i="11"/>
  <c r="K1081" i="11" s="1"/>
  <c r="M1081" i="11" s="1"/>
  <c r="N1081" i="11" s="1"/>
  <c r="L1081" i="11"/>
  <c r="O1081" i="11"/>
  <c r="P1081" i="11" s="1"/>
  <c r="J1082" i="11"/>
  <c r="L1082" i="11"/>
  <c r="J1083" i="11"/>
  <c r="K1083" i="11"/>
  <c r="L1083" i="11"/>
  <c r="M1083" i="11" s="1"/>
  <c r="N1083" i="11" s="1"/>
  <c r="O1083" i="11"/>
  <c r="P1083" i="11" s="1"/>
  <c r="J1084" i="11"/>
  <c r="O1084" i="11" s="1"/>
  <c r="P1084" i="11" s="1"/>
  <c r="K1084" i="11"/>
  <c r="M1084" i="11" s="1"/>
  <c r="N1084" i="11" s="1"/>
  <c r="L1084" i="11"/>
  <c r="J1085" i="11"/>
  <c r="O1085" i="11" s="1"/>
  <c r="P1085" i="11" s="1"/>
  <c r="L1085" i="11"/>
  <c r="J1086" i="11"/>
  <c r="K1086" i="11"/>
  <c r="L1086" i="11"/>
  <c r="M1086" i="11"/>
  <c r="N1086" i="11"/>
  <c r="O1086" i="11"/>
  <c r="P1086" i="11" s="1"/>
  <c r="J1087" i="11"/>
  <c r="O1087" i="11" s="1"/>
  <c r="P1087" i="11" s="1"/>
  <c r="K1087" i="11"/>
  <c r="M1087" i="11" s="1"/>
  <c r="N1087" i="11" s="1"/>
  <c r="L1087" i="11"/>
  <c r="J1088" i="11"/>
  <c r="K1088" i="11"/>
  <c r="L1088" i="11"/>
  <c r="M1088" i="11"/>
  <c r="N1088" i="11" s="1"/>
  <c r="O1088" i="11"/>
  <c r="P1088" i="11" s="1"/>
  <c r="J1089" i="11"/>
  <c r="O1089" i="11" s="1"/>
  <c r="P1089" i="11" s="1"/>
  <c r="K1089" i="11"/>
  <c r="M1089" i="11" s="1"/>
  <c r="N1089" i="11" s="1"/>
  <c r="L1089" i="11"/>
  <c r="J1090" i="11"/>
  <c r="O1090" i="11" s="1"/>
  <c r="P1090" i="11" s="1"/>
  <c r="K1090" i="11"/>
  <c r="M1090" i="11" s="1"/>
  <c r="L1090" i="11"/>
  <c r="N1090" i="11"/>
  <c r="J1091" i="11"/>
  <c r="K1091" i="11" s="1"/>
  <c r="M1091" i="11" s="1"/>
  <c r="N1091" i="11" s="1"/>
  <c r="L1091" i="11"/>
  <c r="J1092" i="11"/>
  <c r="K1092" i="11" s="1"/>
  <c r="L1092" i="11"/>
  <c r="O1092" i="11"/>
  <c r="P1092" i="11" s="1"/>
  <c r="J1093" i="11"/>
  <c r="K1093" i="11" s="1"/>
  <c r="M1093" i="11" s="1"/>
  <c r="N1093" i="11" s="1"/>
  <c r="L1093" i="11"/>
  <c r="O1093" i="11"/>
  <c r="P1093" i="11" s="1"/>
  <c r="J1094" i="11"/>
  <c r="L1094" i="11"/>
  <c r="J1095" i="11"/>
  <c r="K1095" i="11"/>
  <c r="L1095" i="11"/>
  <c r="M1095" i="11" s="1"/>
  <c r="N1095" i="11" s="1"/>
  <c r="O1095" i="11"/>
  <c r="P1095" i="11" s="1"/>
  <c r="J1096" i="11"/>
  <c r="O1096" i="11" s="1"/>
  <c r="P1096" i="11" s="1"/>
  <c r="K1096" i="11"/>
  <c r="M1096" i="11" s="1"/>
  <c r="N1096" i="11" s="1"/>
  <c r="L1096" i="11"/>
  <c r="J1097" i="11"/>
  <c r="L1097" i="11"/>
  <c r="J1098" i="11"/>
  <c r="K1098" i="11"/>
  <c r="L1098" i="11"/>
  <c r="M1098" i="11"/>
  <c r="N1098" i="11"/>
  <c r="O1098" i="11"/>
  <c r="P1098" i="11" s="1"/>
  <c r="J1099" i="11"/>
  <c r="O1099" i="11" s="1"/>
  <c r="P1099" i="11" s="1"/>
  <c r="K1099" i="11"/>
  <c r="M1099" i="11" s="1"/>
  <c r="N1099" i="11" s="1"/>
  <c r="L1099" i="11"/>
  <c r="J1100" i="11"/>
  <c r="K1100" i="11"/>
  <c r="L1100" i="11"/>
  <c r="M1100" i="11"/>
  <c r="N1100" i="11" s="1"/>
  <c r="O1100" i="11"/>
  <c r="P1100" i="11" s="1"/>
  <c r="J1101" i="11"/>
  <c r="O1101" i="11" s="1"/>
  <c r="P1101" i="11" s="1"/>
  <c r="K1101" i="11"/>
  <c r="L1101" i="11"/>
  <c r="J1102" i="11"/>
  <c r="O1102" i="11" s="1"/>
  <c r="P1102" i="11" s="1"/>
  <c r="K1102" i="11"/>
  <c r="M1102" i="11" s="1"/>
  <c r="L1102" i="11"/>
  <c r="N1102" i="11"/>
  <c r="J1103" i="11"/>
  <c r="L1103" i="11"/>
  <c r="J1104" i="11"/>
  <c r="K1104" i="11" s="1"/>
  <c r="M1104" i="11" s="1"/>
  <c r="N1104" i="11" s="1"/>
  <c r="L1104" i="11"/>
  <c r="O1104" i="11"/>
  <c r="P1104" i="11" s="1"/>
  <c r="J1105" i="11"/>
  <c r="K1105" i="11" s="1"/>
  <c r="M1105" i="11" s="1"/>
  <c r="L1105" i="11"/>
  <c r="N1105" i="11"/>
  <c r="O1105" i="11"/>
  <c r="P1105" i="11" s="1"/>
  <c r="J1106" i="11"/>
  <c r="L1106" i="11"/>
  <c r="J1107" i="11"/>
  <c r="K1107" i="11"/>
  <c r="L1107" i="11"/>
  <c r="M1107" i="11" s="1"/>
  <c r="N1107" i="11" s="1"/>
  <c r="O1107" i="11"/>
  <c r="P1107" i="11" s="1"/>
  <c r="J1108" i="11"/>
  <c r="O1108" i="11" s="1"/>
  <c r="P1108" i="11" s="1"/>
  <c r="K1108" i="11"/>
  <c r="M1108" i="11" s="1"/>
  <c r="N1108" i="11" s="1"/>
  <c r="L1108" i="11"/>
  <c r="J1109" i="11"/>
  <c r="L1109" i="11"/>
  <c r="J1110" i="11"/>
  <c r="K1110" i="11"/>
  <c r="L1110" i="11"/>
  <c r="M1110" i="11"/>
  <c r="N1110" i="11"/>
  <c r="O1110" i="11"/>
  <c r="P1110" i="11" s="1"/>
  <c r="J1111" i="11"/>
  <c r="O1111" i="11" s="1"/>
  <c r="P1111" i="11" s="1"/>
  <c r="K1111" i="11"/>
  <c r="M1111" i="11" s="1"/>
  <c r="N1111" i="11" s="1"/>
  <c r="L1111" i="11"/>
  <c r="J1112" i="11"/>
  <c r="K1112" i="11"/>
  <c r="L1112" i="11"/>
  <c r="M1112" i="11"/>
  <c r="N1112" i="11"/>
  <c r="O1112" i="11"/>
  <c r="P1112" i="11" s="1"/>
  <c r="J1113" i="11"/>
  <c r="O1113" i="11" s="1"/>
  <c r="P1113" i="11" s="1"/>
  <c r="K1113" i="11"/>
  <c r="L1113" i="11"/>
  <c r="J1114" i="11"/>
  <c r="O1114" i="11" s="1"/>
  <c r="P1114" i="11" s="1"/>
  <c r="K1114" i="11"/>
  <c r="M1114" i="11" s="1"/>
  <c r="L1114" i="11"/>
  <c r="N1114" i="11"/>
  <c r="J1115" i="11"/>
  <c r="L1115" i="11"/>
  <c r="J1116" i="11"/>
  <c r="K1116" i="11" s="1"/>
  <c r="M1116" i="11" s="1"/>
  <c r="N1116" i="11" s="1"/>
  <c r="L1116" i="11"/>
  <c r="J1117" i="11"/>
  <c r="K1117" i="11" s="1"/>
  <c r="M1117" i="11" s="1"/>
  <c r="L1117" i="11"/>
  <c r="N1117" i="11"/>
  <c r="O1117" i="11"/>
  <c r="P1117" i="11" s="1"/>
  <c r="J1118" i="11"/>
  <c r="K1118" i="11" s="1"/>
  <c r="L1118" i="11"/>
  <c r="M1118" i="11"/>
  <c r="N1118" i="11" s="1"/>
  <c r="O1118" i="11"/>
  <c r="P1118" i="11" s="1"/>
  <c r="J1119" i="11"/>
  <c r="K1119" i="11"/>
  <c r="L1119" i="11"/>
  <c r="M1119" i="11"/>
  <c r="N1119" i="11" s="1"/>
  <c r="O1119" i="11"/>
  <c r="P1119" i="11" s="1"/>
  <c r="J1120" i="11"/>
  <c r="K1120" i="11"/>
  <c r="M1120" i="11" s="1"/>
  <c r="N1120" i="11" s="1"/>
  <c r="L1120" i="11"/>
  <c r="O1120" i="11"/>
  <c r="P1120" i="11" s="1"/>
  <c r="J1121" i="11"/>
  <c r="K1121" i="11" s="1"/>
  <c r="M1121" i="11" s="1"/>
  <c r="N1121" i="11" s="1"/>
  <c r="L1121" i="11"/>
  <c r="O1121" i="11"/>
  <c r="P1121" i="11" s="1"/>
  <c r="J1122" i="11"/>
  <c r="K1122" i="11"/>
  <c r="L1122" i="11"/>
  <c r="M1122" i="11"/>
  <c r="N1122" i="11"/>
  <c r="O1122" i="11"/>
  <c r="P1122" i="11" s="1"/>
  <c r="J1123" i="11"/>
  <c r="K1123" i="11"/>
  <c r="M1123" i="11" s="1"/>
  <c r="N1123" i="11" s="1"/>
  <c r="L1123" i="11"/>
  <c r="O1123" i="11"/>
  <c r="P1123" i="11"/>
  <c r="J1124" i="11"/>
  <c r="K1124" i="11"/>
  <c r="L1124" i="11"/>
  <c r="M1124" i="11"/>
  <c r="N1124" i="11" s="1"/>
  <c r="O1124" i="11"/>
  <c r="P1124" i="11"/>
  <c r="J1125" i="11"/>
  <c r="K1125" i="11"/>
  <c r="L1125" i="11"/>
  <c r="O1125" i="11"/>
  <c r="P1125" i="11" s="1"/>
  <c r="J1126" i="11"/>
  <c r="K1126" i="11" s="1"/>
  <c r="M1126" i="11" s="1"/>
  <c r="N1126" i="11" s="1"/>
  <c r="L1126" i="11"/>
  <c r="O1126" i="11"/>
  <c r="P1126" i="11" s="1"/>
  <c r="J1127" i="11"/>
  <c r="K1127" i="11" s="1"/>
  <c r="M1127" i="11" s="1"/>
  <c r="N1127" i="11" s="1"/>
  <c r="L1127" i="11"/>
  <c r="O1127" i="11"/>
  <c r="P1127" i="11"/>
  <c r="J1128" i="11"/>
  <c r="K1128" i="11" s="1"/>
  <c r="L1128" i="11"/>
  <c r="O1128" i="11"/>
  <c r="P1128" i="11" s="1"/>
  <c r="J1129" i="11"/>
  <c r="K1129" i="11" s="1"/>
  <c r="L1129" i="11"/>
  <c r="M1129" i="11"/>
  <c r="N1129" i="11" s="1"/>
  <c r="O1129" i="11"/>
  <c r="P1129" i="11" s="1"/>
  <c r="J1130" i="11"/>
  <c r="L1130" i="11"/>
  <c r="J1131" i="11"/>
  <c r="K1131" i="11"/>
  <c r="M1131" i="11" s="1"/>
  <c r="N1131" i="11" s="1"/>
  <c r="L1131" i="11"/>
  <c r="O1131" i="11"/>
  <c r="P1131" i="11" s="1"/>
  <c r="J1132" i="11"/>
  <c r="L1132" i="11"/>
  <c r="J1133" i="11"/>
  <c r="K1133" i="11" s="1"/>
  <c r="M1133" i="11" s="1"/>
  <c r="N1133" i="11" s="1"/>
  <c r="L1133" i="11"/>
  <c r="J1134" i="11"/>
  <c r="K1134" i="11"/>
  <c r="L1134" i="11"/>
  <c r="M1134" i="11"/>
  <c r="N1134" i="11"/>
  <c r="O1134" i="11"/>
  <c r="P1134" i="11"/>
  <c r="J1135" i="11"/>
  <c r="O1135" i="11" s="1"/>
  <c r="P1135" i="11" s="1"/>
  <c r="K1135" i="11"/>
  <c r="L1135" i="11"/>
  <c r="M1135" i="11"/>
  <c r="N1135" i="11"/>
  <c r="J1136" i="11"/>
  <c r="K1136" i="11"/>
  <c r="L1136" i="11"/>
  <c r="M1136" i="11" s="1"/>
  <c r="N1136" i="11" s="1"/>
  <c r="O1136" i="11"/>
  <c r="P1136" i="11" s="1"/>
  <c r="J1137" i="11"/>
  <c r="O1137" i="11" s="1"/>
  <c r="P1137" i="11" s="1"/>
  <c r="K1137" i="11"/>
  <c r="M1137" i="11" s="1"/>
  <c r="N1137" i="11" s="1"/>
  <c r="L1137" i="11"/>
  <c r="J1138" i="11"/>
  <c r="O1138" i="11" s="1"/>
  <c r="K1138" i="11"/>
  <c r="M1138" i="11" s="1"/>
  <c r="N1138" i="11" s="1"/>
  <c r="L1138" i="11"/>
  <c r="P1138" i="11"/>
  <c r="J1139" i="11"/>
  <c r="K1139" i="11" s="1"/>
  <c r="M1139" i="11" s="1"/>
  <c r="N1139" i="11" s="1"/>
  <c r="L1139" i="11"/>
  <c r="O1139" i="11"/>
  <c r="P1139" i="11"/>
  <c r="J1140" i="11"/>
  <c r="K1140" i="11" s="1"/>
  <c r="L1140" i="11"/>
  <c r="O1140" i="11"/>
  <c r="P1140" i="11" s="1"/>
  <c r="J1141" i="11"/>
  <c r="K1141" i="11" s="1"/>
  <c r="M1141" i="11" s="1"/>
  <c r="L1141" i="11"/>
  <c r="N1141" i="11"/>
  <c r="O1141" i="11"/>
  <c r="P1141" i="11" s="1"/>
  <c r="J1142" i="11"/>
  <c r="L1142" i="11"/>
  <c r="J1143" i="11"/>
  <c r="K1143" i="11"/>
  <c r="L1143" i="11"/>
  <c r="M1143" i="11"/>
  <c r="N1143" i="11" s="1"/>
  <c r="O1143" i="11"/>
  <c r="P1143" i="11" s="1"/>
  <c r="J1144" i="11"/>
  <c r="O1144" i="11" s="1"/>
  <c r="P1144" i="11" s="1"/>
  <c r="L1144" i="11"/>
  <c r="J1145" i="11"/>
  <c r="K1145" i="11"/>
  <c r="M1145" i="11" s="1"/>
  <c r="N1145" i="11" s="1"/>
  <c r="L1145" i="11"/>
  <c r="O1145" i="11"/>
  <c r="P1145" i="11" s="1"/>
  <c r="J1146" i="11"/>
  <c r="K1146" i="11"/>
  <c r="L1146" i="11"/>
  <c r="M1146" i="11"/>
  <c r="N1146" i="11"/>
  <c r="O1146" i="11"/>
  <c r="P1146" i="11" s="1"/>
  <c r="J1147" i="11"/>
  <c r="O1147" i="11" s="1"/>
  <c r="P1147" i="11" s="1"/>
  <c r="K1147" i="11"/>
  <c r="M1147" i="11" s="1"/>
  <c r="N1147" i="11" s="1"/>
  <c r="L1147" i="11"/>
  <c r="J1148" i="11"/>
  <c r="K1148" i="11"/>
  <c r="L1148" i="11"/>
  <c r="M1148" i="11" s="1"/>
  <c r="N1148" i="11" s="1"/>
  <c r="O1148" i="11"/>
  <c r="P1148" i="11"/>
  <c r="J1149" i="11"/>
  <c r="O1149" i="11" s="1"/>
  <c r="P1149" i="11" s="1"/>
  <c r="K1149" i="11"/>
  <c r="M1149" i="11" s="1"/>
  <c r="N1149" i="11" s="1"/>
  <c r="L1149" i="11"/>
  <c r="J1150" i="11"/>
  <c r="O1150" i="11" s="1"/>
  <c r="P1150" i="11" s="1"/>
  <c r="L1150" i="11"/>
  <c r="J1151" i="11"/>
  <c r="K1151" i="11" s="1"/>
  <c r="M1151" i="11" s="1"/>
  <c r="N1151" i="11" s="1"/>
  <c r="L1151" i="11"/>
  <c r="O1151" i="11"/>
  <c r="P1151" i="11" s="1"/>
  <c r="J1152" i="11"/>
  <c r="K1152" i="11" s="1"/>
  <c r="L1152" i="11"/>
  <c r="J1153" i="11"/>
  <c r="K1153" i="11" s="1"/>
  <c r="L1153" i="11"/>
  <c r="M1153" i="11"/>
  <c r="N1153" i="11" s="1"/>
  <c r="O1153" i="11"/>
  <c r="P1153" i="11" s="1"/>
  <c r="J1154" i="11"/>
  <c r="L1154" i="11"/>
  <c r="J1155" i="11"/>
  <c r="K1155" i="11"/>
  <c r="M1155" i="11" s="1"/>
  <c r="N1155" i="11" s="1"/>
  <c r="L1155" i="11"/>
  <c r="O1155" i="11"/>
  <c r="P1155" i="11" s="1"/>
  <c r="J1156" i="11"/>
  <c r="O1156" i="11" s="1"/>
  <c r="P1156" i="11" s="1"/>
  <c r="K1156" i="11"/>
  <c r="M1156" i="11" s="1"/>
  <c r="N1156" i="11" s="1"/>
  <c r="L1156" i="11"/>
  <c r="J1157" i="11"/>
  <c r="K1157" i="11" s="1"/>
  <c r="M1157" i="11" s="1"/>
  <c r="N1157" i="11" s="1"/>
  <c r="L1157" i="11"/>
  <c r="J1158" i="11"/>
  <c r="K1158" i="11"/>
  <c r="L1158" i="11"/>
  <c r="M1158" i="11"/>
  <c r="N1158" i="11"/>
  <c r="O1158" i="11"/>
  <c r="P1158" i="11" s="1"/>
  <c r="J1159" i="11"/>
  <c r="O1159" i="11" s="1"/>
  <c r="P1159" i="11" s="1"/>
  <c r="K1159" i="11"/>
  <c r="L1159" i="11"/>
  <c r="M1159" i="11"/>
  <c r="N1159" i="11" s="1"/>
  <c r="J1160" i="11"/>
  <c r="K1160" i="11"/>
  <c r="L1160" i="11"/>
  <c r="M1160" i="11"/>
  <c r="N1160" i="11" s="1"/>
  <c r="O1160" i="11"/>
  <c r="P1160" i="11" s="1"/>
  <c r="J1161" i="11"/>
  <c r="O1161" i="11" s="1"/>
  <c r="P1161" i="11" s="1"/>
  <c r="K1161" i="11"/>
  <c r="L1161" i="11"/>
  <c r="J1162" i="11"/>
  <c r="L1162" i="11"/>
  <c r="J1163" i="11"/>
  <c r="K1163" i="11" s="1"/>
  <c r="M1163" i="11" s="1"/>
  <c r="N1163" i="11" s="1"/>
  <c r="L1163" i="11"/>
  <c r="J1164" i="11"/>
  <c r="K1164" i="11" s="1"/>
  <c r="M1164" i="11" s="1"/>
  <c r="L1164" i="11"/>
  <c r="N1164" i="11"/>
  <c r="O1164" i="11"/>
  <c r="P1164" i="11" s="1"/>
  <c r="J1165" i="11"/>
  <c r="K1165" i="11" s="1"/>
  <c r="L1165" i="11"/>
  <c r="M1165" i="11"/>
  <c r="N1165" i="11"/>
  <c r="O1165" i="11"/>
  <c r="P1165" i="11" s="1"/>
  <c r="J1166" i="11"/>
  <c r="L1166" i="11"/>
  <c r="J1167" i="11"/>
  <c r="K1167" i="11"/>
  <c r="L1167" i="11"/>
  <c r="M1167" i="11"/>
  <c r="N1167" i="11" s="1"/>
  <c r="O1167" i="11"/>
  <c r="P1167" i="11" s="1"/>
  <c r="J1168" i="11"/>
  <c r="O1168" i="11" s="1"/>
  <c r="P1168" i="11" s="1"/>
  <c r="L1168" i="11"/>
  <c r="J1169" i="11"/>
  <c r="O1169" i="11" s="1"/>
  <c r="P1169" i="11" s="1"/>
  <c r="L1169" i="11"/>
  <c r="J1170" i="11"/>
  <c r="K1170" i="11"/>
  <c r="L1170" i="11"/>
  <c r="M1170" i="11"/>
  <c r="N1170" i="11"/>
  <c r="O1170" i="11"/>
  <c r="P1170" i="11" s="1"/>
  <c r="J1171" i="11"/>
  <c r="O1171" i="11" s="1"/>
  <c r="P1171" i="11" s="1"/>
  <c r="K1171" i="11"/>
  <c r="M1171" i="11" s="1"/>
  <c r="N1171" i="11" s="1"/>
  <c r="L1171" i="11"/>
  <c r="J1172" i="11"/>
  <c r="K1172" i="11"/>
  <c r="L1172" i="11"/>
  <c r="M1172" i="11" s="1"/>
  <c r="N1172" i="11" s="1"/>
  <c r="O1172" i="11"/>
  <c r="P1172" i="11"/>
  <c r="J1173" i="11"/>
  <c r="O1173" i="11" s="1"/>
  <c r="P1173" i="11" s="1"/>
  <c r="K1173" i="11"/>
  <c r="M1173" i="11" s="1"/>
  <c r="N1173" i="11" s="1"/>
  <c r="L1173" i="11"/>
  <c r="J1174" i="11"/>
  <c r="O1174" i="11" s="1"/>
  <c r="P1174" i="11" s="1"/>
  <c r="K1174" i="11"/>
  <c r="L1174" i="11"/>
  <c r="J1175" i="11"/>
  <c r="K1175" i="11" s="1"/>
  <c r="M1175" i="11" s="1"/>
  <c r="N1175" i="11" s="1"/>
  <c r="L1175" i="11"/>
  <c r="O1175" i="11"/>
  <c r="P1175" i="11" s="1"/>
  <c r="J1176" i="11"/>
  <c r="K1176" i="11" s="1"/>
  <c r="L1176" i="11"/>
  <c r="J1177" i="11"/>
  <c r="K1177" i="11" s="1"/>
  <c r="M1177" i="11" s="1"/>
  <c r="N1177" i="11" s="1"/>
  <c r="L1177" i="11"/>
  <c r="O1177" i="11"/>
  <c r="P1177" i="11" s="1"/>
  <c r="J1178" i="11"/>
  <c r="L1178" i="11"/>
  <c r="J1179" i="11"/>
  <c r="K1179" i="11"/>
  <c r="M1179" i="11" s="1"/>
  <c r="N1179" i="11" s="1"/>
  <c r="L1179" i="11"/>
  <c r="O1179" i="11"/>
  <c r="P1179" i="11" s="1"/>
  <c r="J1180" i="11"/>
  <c r="L1180" i="11"/>
  <c r="J1181" i="11"/>
  <c r="K1181" i="11"/>
  <c r="M1181" i="11" s="1"/>
  <c r="N1181" i="11" s="1"/>
  <c r="L1181" i="11"/>
  <c r="O1181" i="11"/>
  <c r="P1181" i="11" s="1"/>
  <c r="J1182" i="11"/>
  <c r="K1182" i="11"/>
  <c r="L1182" i="11"/>
  <c r="M1182" i="11"/>
  <c r="N1182" i="11"/>
  <c r="O1182" i="11"/>
  <c r="P1182" i="11" s="1"/>
  <c r="J1183" i="11"/>
  <c r="O1183" i="11" s="1"/>
  <c r="P1183" i="11" s="1"/>
  <c r="K1183" i="11"/>
  <c r="L1183" i="11"/>
  <c r="M1183" i="11"/>
  <c r="N1183" i="11" s="1"/>
  <c r="J1184" i="11"/>
  <c r="K1184" i="11"/>
  <c r="L1184" i="11"/>
  <c r="M1184" i="11" s="1"/>
  <c r="N1184" i="11" s="1"/>
  <c r="O1184" i="11"/>
  <c r="P1184" i="11"/>
  <c r="J1185" i="11"/>
  <c r="O1185" i="11" s="1"/>
  <c r="P1185" i="11" s="1"/>
  <c r="K1185" i="11"/>
  <c r="M1185" i="11" s="1"/>
  <c r="N1185" i="11" s="1"/>
  <c r="L1185" i="11"/>
  <c r="J1186" i="11"/>
  <c r="L1186" i="11"/>
  <c r="J1187" i="11"/>
  <c r="K1187" i="11" s="1"/>
  <c r="M1187" i="11" s="1"/>
  <c r="N1187" i="11" s="1"/>
  <c r="L1187" i="11"/>
  <c r="O1187" i="11"/>
  <c r="P1187" i="11" s="1"/>
  <c r="J1188" i="11"/>
  <c r="K1188" i="11" s="1"/>
  <c r="M1188" i="11" s="1"/>
  <c r="N1188" i="11" s="1"/>
  <c r="L1188" i="11"/>
  <c r="O1188" i="11"/>
  <c r="P1188" i="11" s="1"/>
  <c r="J1189" i="11"/>
  <c r="K1189" i="11" s="1"/>
  <c r="L1189" i="11"/>
  <c r="M1189" i="11"/>
  <c r="N1189" i="11"/>
  <c r="O1189" i="11"/>
  <c r="P1189" i="11" s="1"/>
  <c r="J1190" i="11"/>
  <c r="L1190" i="11"/>
  <c r="J1191" i="11"/>
  <c r="K1191" i="11"/>
  <c r="L1191" i="11"/>
  <c r="M1191" i="11"/>
  <c r="N1191" i="11" s="1"/>
  <c r="O1191" i="11"/>
  <c r="P1191" i="11" s="1"/>
  <c r="J1192" i="11"/>
  <c r="O1192" i="11" s="1"/>
  <c r="K1192" i="11"/>
  <c r="M1192" i="11" s="1"/>
  <c r="N1192" i="11" s="1"/>
  <c r="L1192" i="11"/>
  <c r="P1192" i="11"/>
  <c r="J1193" i="11"/>
  <c r="K1193" i="11" s="1"/>
  <c r="L1193" i="11"/>
  <c r="M1193" i="11"/>
  <c r="N1193" i="11" s="1"/>
  <c r="O1193" i="11"/>
  <c r="P1193" i="11" s="1"/>
  <c r="J1194" i="11"/>
  <c r="K1194" i="11"/>
  <c r="L1194" i="11"/>
  <c r="M1194" i="11"/>
  <c r="N1194" i="11"/>
  <c r="O1194" i="11"/>
  <c r="P1194" i="11" s="1"/>
  <c r="J1195" i="11"/>
  <c r="O1195" i="11" s="1"/>
  <c r="P1195" i="11" s="1"/>
  <c r="K1195" i="11"/>
  <c r="M1195" i="11" s="1"/>
  <c r="N1195" i="11" s="1"/>
  <c r="L1195" i="11"/>
  <c r="J1196" i="11"/>
  <c r="K1196" i="11"/>
  <c r="L1196" i="11"/>
  <c r="M1196" i="11"/>
  <c r="N1196" i="11"/>
  <c r="O1196" i="11"/>
  <c r="P1196" i="11" s="1"/>
  <c r="J1197" i="11"/>
  <c r="O1197" i="11" s="1"/>
  <c r="P1197" i="11" s="1"/>
  <c r="K1197" i="11"/>
  <c r="L1197" i="11"/>
  <c r="J1198" i="11"/>
  <c r="K1198" i="11"/>
  <c r="M1198" i="11" s="1"/>
  <c r="N1198" i="11" s="1"/>
  <c r="L1198" i="11"/>
  <c r="O1198" i="11"/>
  <c r="P1198" i="11" s="1"/>
  <c r="J1199" i="11"/>
  <c r="K1199" i="11" s="1"/>
  <c r="M1199" i="11" s="1"/>
  <c r="L1199" i="11"/>
  <c r="N1199" i="11"/>
  <c r="O1199" i="11"/>
  <c r="P1199" i="11" s="1"/>
  <c r="J1200" i="11"/>
  <c r="K1200" i="11" s="1"/>
  <c r="L1200" i="11"/>
  <c r="M1200" i="11"/>
  <c r="N1200" i="11" s="1"/>
  <c r="J1201" i="11"/>
  <c r="K1201" i="11" s="1"/>
  <c r="M1201" i="11" s="1"/>
  <c r="N1201" i="11" s="1"/>
  <c r="L1201" i="11"/>
  <c r="O1201" i="11"/>
  <c r="P1201" i="11" s="1"/>
  <c r="J1202" i="11"/>
  <c r="O1202" i="11" s="1"/>
  <c r="P1202" i="11" s="1"/>
  <c r="K1202" i="11"/>
  <c r="M1202" i="11" s="1"/>
  <c r="N1202" i="11" s="1"/>
  <c r="L1202" i="11"/>
  <c r="J1203" i="11"/>
  <c r="K1203" i="11" s="1"/>
  <c r="M1203" i="11" s="1"/>
  <c r="N1203" i="11" s="1"/>
  <c r="L1203" i="11"/>
  <c r="J1204" i="11"/>
  <c r="K1204" i="11"/>
  <c r="M1204" i="11" s="1"/>
  <c r="N1204" i="11" s="1"/>
  <c r="L1204" i="11"/>
  <c r="O1204" i="11"/>
  <c r="P1204" i="11" s="1"/>
  <c r="J1205" i="11"/>
  <c r="K1205" i="11"/>
  <c r="M1205" i="11" s="1"/>
  <c r="N1205" i="11" s="1"/>
  <c r="L1205" i="11"/>
  <c r="O1205" i="11"/>
  <c r="P1205" i="11" s="1"/>
  <c r="J1206" i="11"/>
  <c r="K1206" i="11"/>
  <c r="L1206" i="11"/>
  <c r="M1206" i="11"/>
  <c r="N1206" i="11" s="1"/>
  <c r="O1206" i="11"/>
  <c r="P1206" i="11" s="1"/>
  <c r="J1207" i="11"/>
  <c r="O1207" i="11" s="1"/>
  <c r="P1207" i="11" s="1"/>
  <c r="K1207" i="11"/>
  <c r="L1207" i="11"/>
  <c r="M1207" i="11"/>
  <c r="N1207" i="11" s="1"/>
  <c r="J1208" i="11"/>
  <c r="K1208" i="11"/>
  <c r="M1208" i="11" s="1"/>
  <c r="N1208" i="11" s="1"/>
  <c r="L1208" i="11"/>
  <c r="O1208" i="11"/>
  <c r="P1208" i="11" s="1"/>
  <c r="J1209" i="11"/>
  <c r="O1209" i="11" s="1"/>
  <c r="P1209" i="11" s="1"/>
  <c r="K1209" i="11"/>
  <c r="L1209" i="11"/>
  <c r="J1210" i="11"/>
  <c r="K1210" i="11"/>
  <c r="L1210" i="11"/>
  <c r="O1210" i="11"/>
  <c r="P1210" i="11" s="1"/>
  <c r="J1211" i="11"/>
  <c r="K1211" i="11" s="1"/>
  <c r="L1211" i="11"/>
  <c r="O1211" i="11"/>
  <c r="P1211" i="11" s="1"/>
  <c r="J1212" i="11"/>
  <c r="K1212" i="11"/>
  <c r="M1212" i="11" s="1"/>
  <c r="N1212" i="11" s="1"/>
  <c r="L1212" i="11"/>
  <c r="O1212" i="11"/>
  <c r="P1212" i="11" s="1"/>
  <c r="J1213" i="11"/>
  <c r="K1213" i="11" s="1"/>
  <c r="L1213" i="11"/>
  <c r="M1213" i="11"/>
  <c r="N1213" i="11"/>
  <c r="J1214" i="11"/>
  <c r="O1214" i="11" s="1"/>
  <c r="P1214" i="11" s="1"/>
  <c r="K1214" i="11"/>
  <c r="M1214" i="11" s="1"/>
  <c r="N1214" i="11" s="1"/>
  <c r="L1214" i="11"/>
  <c r="J1215" i="11"/>
  <c r="L1215" i="11"/>
  <c r="J1216" i="11"/>
  <c r="O1216" i="11" s="1"/>
  <c r="P1216" i="11" s="1"/>
  <c r="K1216" i="11"/>
  <c r="M1216" i="11" s="1"/>
  <c r="N1216" i="11" s="1"/>
  <c r="L1216" i="11"/>
  <c r="J1217" i="11"/>
  <c r="K1217" i="11" s="1"/>
  <c r="L1217" i="11"/>
  <c r="M1217" i="11"/>
  <c r="N1217" i="11" s="1"/>
  <c r="J1218" i="11"/>
  <c r="O1218" i="11" s="1"/>
  <c r="P1218" i="11" s="1"/>
  <c r="K1218" i="11"/>
  <c r="M1218" i="11" s="1"/>
  <c r="L1218" i="11"/>
  <c r="N1218" i="11"/>
  <c r="J1219" i="11"/>
  <c r="O1219" i="11" s="1"/>
  <c r="P1219" i="11" s="1"/>
  <c r="K1219" i="11"/>
  <c r="M1219" i="11" s="1"/>
  <c r="N1219" i="11" s="1"/>
  <c r="L1219" i="11"/>
  <c r="J1220" i="11"/>
  <c r="K1220" i="11"/>
  <c r="L1220" i="11"/>
  <c r="M1220" i="11" s="1"/>
  <c r="N1220" i="11" s="1"/>
  <c r="O1220" i="11"/>
  <c r="P1220" i="11" s="1"/>
  <c r="J1221" i="11"/>
  <c r="O1221" i="11" s="1"/>
  <c r="P1221" i="11" s="1"/>
  <c r="K1221" i="11"/>
  <c r="L1221" i="11"/>
  <c r="M1221" i="11"/>
  <c r="N1221" i="11"/>
  <c r="J1222" i="11"/>
  <c r="K1222" i="11"/>
  <c r="M1222" i="11" s="1"/>
  <c r="N1222" i="11" s="1"/>
  <c r="L1222" i="11"/>
  <c r="O1222" i="11"/>
  <c r="P1222" i="11" s="1"/>
  <c r="J1223" i="11"/>
  <c r="O1223" i="11" s="1"/>
  <c r="P1223" i="11" s="1"/>
  <c r="K1223" i="11"/>
  <c r="L1223" i="11"/>
  <c r="M1223" i="11"/>
  <c r="N1223" i="11" s="1"/>
  <c r="J1224" i="11"/>
  <c r="K1224" i="11" s="1"/>
  <c r="L1224" i="11"/>
  <c r="M1224" i="11"/>
  <c r="N1224" i="11" s="1"/>
  <c r="J1225" i="11"/>
  <c r="O1225" i="11" s="1"/>
  <c r="P1225" i="11" s="1"/>
  <c r="K1225" i="11"/>
  <c r="M1225" i="11" s="1"/>
  <c r="L1225" i="11"/>
  <c r="N1225" i="11"/>
  <c r="J1226" i="11"/>
  <c r="O1226" i="11" s="1"/>
  <c r="P1226" i="11" s="1"/>
  <c r="K1226" i="11"/>
  <c r="M1226" i="11" s="1"/>
  <c r="N1226" i="11" s="1"/>
  <c r="L1226" i="11"/>
  <c r="J1227" i="11"/>
  <c r="K1227" i="11" s="1"/>
  <c r="M1227" i="11" s="1"/>
  <c r="N1227" i="11" s="1"/>
  <c r="L1227" i="11"/>
  <c r="O1227" i="11"/>
  <c r="P1227" i="11" s="1"/>
  <c r="J1228" i="11"/>
  <c r="K1228" i="11"/>
  <c r="L1228" i="11"/>
  <c r="M1228" i="11"/>
  <c r="N1228" i="11"/>
  <c r="O1228" i="11"/>
  <c r="P1228" i="11" s="1"/>
  <c r="J1229" i="11"/>
  <c r="L1229" i="11"/>
  <c r="J1230" i="11"/>
  <c r="K1230" i="11"/>
  <c r="L1230" i="11"/>
  <c r="O1230" i="11"/>
  <c r="P1230" i="11" s="1"/>
  <c r="J1231" i="11"/>
  <c r="K1231" i="11"/>
  <c r="L1231" i="11"/>
  <c r="O1231" i="11"/>
  <c r="P1231" i="11" s="1"/>
  <c r="J1232" i="11"/>
  <c r="L1232" i="11"/>
  <c r="J1233" i="11"/>
  <c r="K1233" i="11" s="1"/>
  <c r="M1233" i="11" s="1"/>
  <c r="N1233" i="11" s="1"/>
  <c r="L1233" i="11"/>
  <c r="O1233" i="11"/>
  <c r="P1233" i="11" s="1"/>
  <c r="J1234" i="11"/>
  <c r="K1234" i="11"/>
  <c r="M1234" i="11" s="1"/>
  <c r="L1234" i="11"/>
  <c r="N1234" i="11"/>
  <c r="O1234" i="11"/>
  <c r="P1234" i="11" s="1"/>
  <c r="J1235" i="11"/>
  <c r="O1235" i="11" s="1"/>
  <c r="P1235" i="11" s="1"/>
  <c r="K1235" i="11"/>
  <c r="L1235" i="11"/>
  <c r="M1235" i="11"/>
  <c r="N1235" i="11" s="1"/>
  <c r="J1236" i="11"/>
  <c r="K1236" i="11" s="1"/>
  <c r="M1236" i="11" s="1"/>
  <c r="N1236" i="11" s="1"/>
  <c r="L1236" i="11"/>
  <c r="J1237" i="11"/>
  <c r="O1237" i="11" s="1"/>
  <c r="P1237" i="11" s="1"/>
  <c r="K1237" i="11"/>
  <c r="M1237" i="11" s="1"/>
  <c r="L1237" i="11"/>
  <c r="N1237" i="11"/>
  <c r="J1238" i="11"/>
  <c r="O1238" i="11" s="1"/>
  <c r="P1238" i="11" s="1"/>
  <c r="L1238" i="11"/>
  <c r="J1239" i="11"/>
  <c r="K1239" i="11" s="1"/>
  <c r="L1239" i="11"/>
  <c r="O1239" i="11"/>
  <c r="P1239" i="11" s="1"/>
  <c r="J1240" i="11"/>
  <c r="K1240" i="11"/>
  <c r="L1240" i="11"/>
  <c r="M1240" i="11"/>
  <c r="N1240" i="11"/>
  <c r="O1240" i="11"/>
  <c r="P1240" i="11" s="1"/>
  <c r="J1241" i="11"/>
  <c r="L1241" i="11"/>
  <c r="J1242" i="11"/>
  <c r="K1242" i="11"/>
  <c r="M1242" i="11" s="1"/>
  <c r="N1242" i="11" s="1"/>
  <c r="L1242" i="11"/>
  <c r="O1242" i="11"/>
  <c r="P1242" i="11" s="1"/>
  <c r="J1243" i="11"/>
  <c r="K1243" i="11"/>
  <c r="M1243" i="11" s="1"/>
  <c r="N1243" i="11" s="1"/>
  <c r="L1243" i="11"/>
  <c r="O1243" i="11"/>
  <c r="P1243" i="11" s="1"/>
  <c r="J1244" i="11"/>
  <c r="L1244" i="11"/>
  <c r="J1245" i="11"/>
  <c r="K1245" i="11" s="1"/>
  <c r="M1245" i="11" s="1"/>
  <c r="L1245" i="11"/>
  <c r="N1245" i="11"/>
  <c r="O1245" i="11"/>
  <c r="P1245" i="11" s="1"/>
  <c r="J1246" i="11"/>
  <c r="K1246" i="11"/>
  <c r="M1246" i="11" s="1"/>
  <c r="L1246" i="11"/>
  <c r="N1246" i="11"/>
  <c r="O1246" i="11"/>
  <c r="P1246" i="11" s="1"/>
  <c r="J1247" i="11"/>
  <c r="K1247" i="11" s="1"/>
  <c r="L1247" i="11"/>
  <c r="M1247" i="11" s="1"/>
  <c r="N1247" i="11" s="1"/>
  <c r="J1248" i="11"/>
  <c r="K1248" i="11" s="1"/>
  <c r="L1248" i="11"/>
  <c r="M1248" i="11" s="1"/>
  <c r="N1248" i="11" s="1"/>
  <c r="J1249" i="11"/>
  <c r="O1249" i="11" s="1"/>
  <c r="P1249" i="11" s="1"/>
  <c r="L1249" i="11"/>
  <c r="J1250" i="11"/>
  <c r="K1250" i="11" s="1"/>
  <c r="M1250" i="11" s="1"/>
  <c r="N1250" i="11" s="1"/>
  <c r="L1250" i="11"/>
  <c r="J1251" i="11"/>
  <c r="K1251" i="11" s="1"/>
  <c r="L1251" i="11"/>
  <c r="O1251" i="11"/>
  <c r="P1251" i="11"/>
  <c r="J1252" i="11"/>
  <c r="K1252" i="11"/>
  <c r="L1252" i="11"/>
  <c r="M1252" i="11"/>
  <c r="N1252" i="11" s="1"/>
  <c r="O1252" i="11"/>
  <c r="P1252" i="11" s="1"/>
  <c r="J1253" i="11"/>
  <c r="L1253" i="11"/>
  <c r="J1254" i="11"/>
  <c r="K1254" i="11"/>
  <c r="M1254" i="11" s="1"/>
  <c r="N1254" i="11" s="1"/>
  <c r="L1254" i="11"/>
  <c r="O1254" i="11"/>
  <c r="P1254" i="11" s="1"/>
  <c r="J1255" i="11"/>
  <c r="K1255" i="11"/>
  <c r="M1255" i="11" s="1"/>
  <c r="N1255" i="11" s="1"/>
  <c r="L1255" i="11"/>
  <c r="O1255" i="11"/>
  <c r="P1255" i="11" s="1"/>
  <c r="J1256" i="11"/>
  <c r="L1256" i="11"/>
  <c r="J1257" i="11"/>
  <c r="K1257" i="11" s="1"/>
  <c r="M1257" i="11" s="1"/>
  <c r="N1257" i="11" s="1"/>
  <c r="L1257" i="11"/>
  <c r="O1257" i="11"/>
  <c r="P1257" i="11" s="1"/>
  <c r="J1258" i="11"/>
  <c r="K1258" i="11"/>
  <c r="M1258" i="11" s="1"/>
  <c r="L1258" i="11"/>
  <c r="N1258" i="11"/>
  <c r="O1258" i="11"/>
  <c r="P1258" i="11" s="1"/>
  <c r="J1259" i="11"/>
  <c r="K1259" i="11" s="1"/>
  <c r="L1259" i="11"/>
  <c r="M1259" i="11"/>
  <c r="N1259" i="11" s="1"/>
  <c r="J1260" i="11"/>
  <c r="K1260" i="11" s="1"/>
  <c r="L1260" i="11"/>
  <c r="M1260" i="11"/>
  <c r="N1260" i="11" s="1"/>
  <c r="J1261" i="11"/>
  <c r="O1261" i="11" s="1"/>
  <c r="P1261" i="11" s="1"/>
  <c r="L1261" i="11"/>
  <c r="J1262" i="11"/>
  <c r="K1262" i="11" s="1"/>
  <c r="M1262" i="11" s="1"/>
  <c r="N1262" i="11" s="1"/>
  <c r="L1262" i="11"/>
  <c r="O1262" i="11"/>
  <c r="P1262" i="11"/>
  <c r="J1263" i="11"/>
  <c r="K1263" i="11" s="1"/>
  <c r="M1263" i="11" s="1"/>
  <c r="N1263" i="11" s="1"/>
  <c r="L1263" i="11"/>
  <c r="O1263" i="11"/>
  <c r="P1263" i="11" s="1"/>
  <c r="J1264" i="11"/>
  <c r="K1264" i="11"/>
  <c r="L1264" i="11"/>
  <c r="M1264" i="11"/>
  <c r="N1264" i="11" s="1"/>
  <c r="O1264" i="11"/>
  <c r="P1264" i="11" s="1"/>
  <c r="J1265" i="11"/>
  <c r="K1265" i="11" s="1"/>
  <c r="L1265" i="11"/>
  <c r="M1265" i="11"/>
  <c r="N1265" i="11" s="1"/>
  <c r="O1265" i="11"/>
  <c r="P1265" i="11" s="1"/>
  <c r="J1266" i="11"/>
  <c r="K1266" i="11"/>
  <c r="M1266" i="11" s="1"/>
  <c r="N1266" i="11" s="1"/>
  <c r="L1266" i="11"/>
  <c r="O1266" i="11"/>
  <c r="P1266" i="11" s="1"/>
  <c r="J1267" i="11"/>
  <c r="K1267" i="11"/>
  <c r="L1267" i="11"/>
  <c r="O1267" i="11"/>
  <c r="P1267" i="11" s="1"/>
  <c r="J1268" i="11"/>
  <c r="K1268" i="11" s="1"/>
  <c r="L1268" i="11"/>
  <c r="M1268" i="11"/>
  <c r="N1268" i="11" s="1"/>
  <c r="O1268" i="11"/>
  <c r="P1268" i="11" s="1"/>
  <c r="J1269" i="11"/>
  <c r="K1269" i="11" s="1"/>
  <c r="M1269" i="11" s="1"/>
  <c r="N1269" i="11" s="1"/>
  <c r="L1269" i="11"/>
  <c r="O1269" i="11"/>
  <c r="P1269" i="11" s="1"/>
  <c r="J1270" i="11"/>
  <c r="K1270" i="11"/>
  <c r="M1270" i="11" s="1"/>
  <c r="N1270" i="11" s="1"/>
  <c r="L1270" i="11"/>
  <c r="O1270" i="11"/>
  <c r="P1270" i="11" s="1"/>
  <c r="J1271" i="11"/>
  <c r="K1271" i="11"/>
  <c r="L1271" i="11"/>
  <c r="M1271" i="11" s="1"/>
  <c r="N1271" i="11" s="1"/>
  <c r="O1271" i="11"/>
  <c r="P1271" i="11" s="1"/>
  <c r="J1272" i="11"/>
  <c r="K1272" i="11" s="1"/>
  <c r="L1272" i="11"/>
  <c r="M1272" i="11"/>
  <c r="N1272" i="11" s="1"/>
  <c r="O1272" i="11"/>
  <c r="P1272" i="11" s="1"/>
  <c r="J1273" i="11"/>
  <c r="K1273" i="11"/>
  <c r="M1273" i="11" s="1"/>
  <c r="N1273" i="11" s="1"/>
  <c r="L1273" i="11"/>
  <c r="O1273" i="11"/>
  <c r="P1273" i="11" s="1"/>
  <c r="J1274" i="11"/>
  <c r="K1274" i="11"/>
  <c r="M1274" i="11" s="1"/>
  <c r="N1274" i="11" s="1"/>
  <c r="L1274" i="11"/>
  <c r="O1274" i="11"/>
  <c r="P1274" i="11" s="1"/>
  <c r="J1275" i="11"/>
  <c r="K1275" i="11" s="1"/>
  <c r="M1275" i="11" s="1"/>
  <c r="N1275" i="11" s="1"/>
  <c r="L1275" i="11"/>
  <c r="O1275" i="11"/>
  <c r="P1275" i="11" s="1"/>
  <c r="J1276" i="11"/>
  <c r="K1276" i="11"/>
  <c r="L1276" i="11"/>
  <c r="M1276" i="11"/>
  <c r="N1276" i="11"/>
  <c r="O1276" i="11"/>
  <c r="P1276" i="11" s="1"/>
  <c r="J1277" i="11"/>
  <c r="L1277" i="11"/>
  <c r="J1278" i="11"/>
  <c r="K1278" i="11"/>
  <c r="M1278" i="11" s="1"/>
  <c r="N1278" i="11" s="1"/>
  <c r="L1278" i="11"/>
  <c r="O1278" i="11"/>
  <c r="P1278" i="11" s="1"/>
  <c r="J1279" i="11"/>
  <c r="K1279" i="11"/>
  <c r="L1279" i="11"/>
  <c r="O1279" i="11"/>
  <c r="P1279" i="11" s="1"/>
  <c r="J1280" i="11"/>
  <c r="L1280" i="11"/>
  <c r="J1281" i="11"/>
  <c r="L1281" i="11"/>
  <c r="J1282" i="11"/>
  <c r="K1282" i="11"/>
  <c r="M1282" i="11" s="1"/>
  <c r="L1282" i="11"/>
  <c r="N1282" i="11"/>
  <c r="O1282" i="11"/>
  <c r="P1282" i="11" s="1"/>
  <c r="J1283" i="11"/>
  <c r="K1283" i="11" s="1"/>
  <c r="M1283" i="11" s="1"/>
  <c r="N1283" i="11" s="1"/>
  <c r="L1283" i="11"/>
  <c r="J1284" i="11"/>
  <c r="K1284" i="11" s="1"/>
  <c r="L1284" i="11"/>
  <c r="M1284" i="11"/>
  <c r="N1284" i="11" s="1"/>
  <c r="J1285" i="11"/>
  <c r="K1285" i="11"/>
  <c r="M1285" i="11" s="1"/>
  <c r="L1285" i="11"/>
  <c r="N1285" i="11"/>
  <c r="O1285" i="11"/>
  <c r="P1285" i="11" s="1"/>
  <c r="J1286" i="11"/>
  <c r="K1286" i="11" s="1"/>
  <c r="M1286" i="11" s="1"/>
  <c r="N1286" i="11" s="1"/>
  <c r="L1286" i="11"/>
  <c r="O1286" i="11"/>
  <c r="P1286" i="11" s="1"/>
  <c r="J1287" i="11"/>
  <c r="K1287" i="11" s="1"/>
  <c r="L1287" i="11"/>
  <c r="M1287" i="11" s="1"/>
  <c r="N1287" i="11" s="1"/>
  <c r="O1287" i="11"/>
  <c r="P1287" i="11" s="1"/>
  <c r="J1288" i="11"/>
  <c r="K1288" i="11"/>
  <c r="L1288" i="11"/>
  <c r="M1288" i="11"/>
  <c r="N1288" i="11" s="1"/>
  <c r="O1288" i="11"/>
  <c r="P1288" i="11" s="1"/>
  <c r="J1289" i="11"/>
  <c r="O1289" i="11" s="1"/>
  <c r="P1289" i="11" s="1"/>
  <c r="L1289" i="11"/>
  <c r="J1290" i="11"/>
  <c r="K1290" i="11"/>
  <c r="L1290" i="11"/>
  <c r="M1290" i="11"/>
  <c r="N1290" i="11" s="1"/>
  <c r="O1290" i="11"/>
  <c r="P1290" i="11" s="1"/>
  <c r="J1291" i="11"/>
  <c r="K1291" i="11"/>
  <c r="M1291" i="11" s="1"/>
  <c r="N1291" i="11" s="1"/>
  <c r="L1291" i="11"/>
  <c r="O1291" i="11"/>
  <c r="P1291" i="11"/>
  <c r="J1292" i="11"/>
  <c r="O1292" i="11" s="1"/>
  <c r="P1292" i="11" s="1"/>
  <c r="L1292" i="11"/>
  <c r="J1293" i="11"/>
  <c r="K1293" i="11" s="1"/>
  <c r="M1293" i="11" s="1"/>
  <c r="L1293" i="11"/>
  <c r="N1293" i="11"/>
  <c r="J1294" i="11"/>
  <c r="K1294" i="11"/>
  <c r="M1294" i="11" s="1"/>
  <c r="L1294" i="11"/>
  <c r="N1294" i="11"/>
  <c r="O1294" i="11"/>
  <c r="P1294" i="11" s="1"/>
  <c r="J1295" i="11"/>
  <c r="K1295" i="11" s="1"/>
  <c r="M1295" i="11" s="1"/>
  <c r="L1295" i="11"/>
  <c r="N1295" i="11"/>
  <c r="J1296" i="11"/>
  <c r="L1296" i="11"/>
  <c r="J1297" i="11"/>
  <c r="K1297" i="11" s="1"/>
  <c r="M1297" i="11" s="1"/>
  <c r="N1297" i="11" s="1"/>
  <c r="L1297" i="11"/>
  <c r="O1297" i="11"/>
  <c r="P1297" i="11" s="1"/>
  <c r="J1298" i="11"/>
  <c r="O1298" i="11" s="1"/>
  <c r="P1298" i="11" s="1"/>
  <c r="L1298" i="11"/>
  <c r="J1299" i="11"/>
  <c r="K1299" i="11" s="1"/>
  <c r="M1299" i="11" s="1"/>
  <c r="N1299" i="11" s="1"/>
  <c r="L1299" i="11"/>
  <c r="O1299" i="11"/>
  <c r="P1299" i="11"/>
  <c r="J1300" i="11"/>
  <c r="K1300" i="11"/>
  <c r="L1300" i="11"/>
  <c r="M1300" i="11"/>
  <c r="N1300" i="11" s="1"/>
  <c r="O1300" i="11"/>
  <c r="P1300" i="11" s="1"/>
  <c r="J1301" i="11"/>
  <c r="O1301" i="11" s="1"/>
  <c r="P1301" i="11" s="1"/>
  <c r="L1301" i="11"/>
  <c r="J1302" i="11"/>
  <c r="O1302" i="11" s="1"/>
  <c r="P1302" i="11" s="1"/>
  <c r="L1302" i="11"/>
  <c r="J1303" i="11"/>
  <c r="K1303" i="11"/>
  <c r="L1303" i="11"/>
  <c r="O1303" i="11"/>
  <c r="P1303" i="11" s="1"/>
  <c r="J1304" i="11"/>
  <c r="O1304" i="11" s="1"/>
  <c r="P1304" i="11" s="1"/>
  <c r="L1304" i="11"/>
  <c r="J1305" i="11"/>
  <c r="K1305" i="11" s="1"/>
  <c r="M1305" i="11" s="1"/>
  <c r="N1305" i="11" s="1"/>
  <c r="L1305" i="11"/>
  <c r="J1306" i="11"/>
  <c r="K1306" i="11"/>
  <c r="M1306" i="11" s="1"/>
  <c r="L1306" i="11"/>
  <c r="N1306" i="11"/>
  <c r="O1306" i="11"/>
  <c r="P1306" i="11" s="1"/>
  <c r="J1307" i="11"/>
  <c r="O1307" i="11" s="1"/>
  <c r="P1307" i="11" s="1"/>
  <c r="K1307" i="11"/>
  <c r="M1307" i="11" s="1"/>
  <c r="N1307" i="11" s="1"/>
  <c r="L1307" i="11"/>
  <c r="J1308" i="11"/>
  <c r="K1308" i="11" s="1"/>
  <c r="M1308" i="11" s="1"/>
  <c r="N1308" i="11" s="1"/>
  <c r="L1308" i="11"/>
  <c r="J1309" i="11"/>
  <c r="K1309" i="11" s="1"/>
  <c r="M1309" i="11" s="1"/>
  <c r="N1309" i="11" s="1"/>
  <c r="L1309" i="11"/>
  <c r="J1310" i="11"/>
  <c r="K1310" i="11"/>
  <c r="L1310" i="11"/>
  <c r="M1310" i="11"/>
  <c r="N1310" i="11" s="1"/>
  <c r="O1310" i="11"/>
  <c r="P1310" i="11" s="1"/>
  <c r="J1311" i="11"/>
  <c r="K1311" i="11" s="1"/>
  <c r="L1311" i="11"/>
  <c r="M1311" i="11"/>
  <c r="N1311" i="11" s="1"/>
  <c r="J1312" i="11"/>
  <c r="K1312" i="11"/>
  <c r="L1312" i="11"/>
  <c r="M1312" i="11"/>
  <c r="N1312" i="11" s="1"/>
  <c r="O1312" i="11"/>
  <c r="P1312" i="11" s="1"/>
  <c r="J1313" i="11"/>
  <c r="L1313" i="11"/>
  <c r="J1314" i="11"/>
  <c r="K1314" i="11"/>
  <c r="L1314" i="11"/>
  <c r="M1314" i="11"/>
  <c r="N1314" i="11" s="1"/>
  <c r="O1314" i="11"/>
  <c r="P1314" i="11" s="1"/>
  <c r="J1315" i="11"/>
  <c r="K1315" i="11"/>
  <c r="M1315" i="11" s="1"/>
  <c r="L1315" i="11"/>
  <c r="N1315" i="11"/>
  <c r="O1315" i="11"/>
  <c r="P1315" i="11" s="1"/>
  <c r="J1316" i="11"/>
  <c r="O1316" i="11" s="1"/>
  <c r="P1316" i="11" s="1"/>
  <c r="K1316" i="11"/>
  <c r="L1316" i="11"/>
  <c r="M1316" i="11"/>
  <c r="N1316" i="11" s="1"/>
  <c r="J1317" i="11"/>
  <c r="L1317" i="11"/>
  <c r="J1318" i="11"/>
  <c r="K1318" i="11"/>
  <c r="L1318" i="11"/>
  <c r="O1318" i="11"/>
  <c r="P1318" i="11" s="1"/>
  <c r="J1319" i="11"/>
  <c r="O1319" i="11" s="1"/>
  <c r="P1319" i="11" s="1"/>
  <c r="K1319" i="11"/>
  <c r="M1319" i="11" s="1"/>
  <c r="N1319" i="11" s="1"/>
  <c r="L1319" i="11"/>
  <c r="J1320" i="11"/>
  <c r="K1320" i="11" s="1"/>
  <c r="L1320" i="11"/>
  <c r="M1320" i="11"/>
  <c r="N1320" i="11" s="1"/>
  <c r="O1320" i="11"/>
  <c r="P1320" i="11"/>
  <c r="J1321" i="11"/>
  <c r="O1321" i="11" s="1"/>
  <c r="P1321" i="11" s="1"/>
  <c r="L1321" i="11"/>
  <c r="J1322" i="11"/>
  <c r="K1322" i="11" s="1"/>
  <c r="M1322" i="11" s="1"/>
  <c r="N1322" i="11" s="1"/>
  <c r="L1322" i="11"/>
  <c r="J1323" i="11"/>
  <c r="K1323" i="11" s="1"/>
  <c r="L1323" i="11"/>
  <c r="M1323" i="11"/>
  <c r="N1323" i="11" s="1"/>
  <c r="O1323" i="11"/>
  <c r="P1323" i="11" s="1"/>
  <c r="J1324" i="11"/>
  <c r="K1324" i="11"/>
  <c r="M1324" i="11" s="1"/>
  <c r="N1324" i="11" s="1"/>
  <c r="L1324" i="11"/>
  <c r="O1324" i="11"/>
  <c r="P1324" i="11" s="1"/>
  <c r="J1325" i="11"/>
  <c r="O1325" i="11" s="1"/>
  <c r="P1325" i="11" s="1"/>
  <c r="L1325" i="11"/>
  <c r="J1326" i="11"/>
  <c r="K1326" i="11" s="1"/>
  <c r="M1326" i="11" s="1"/>
  <c r="N1326" i="11" s="1"/>
  <c r="L1326" i="11"/>
  <c r="J1327" i="11"/>
  <c r="K1327" i="11"/>
  <c r="M1327" i="11" s="1"/>
  <c r="L1327" i="11"/>
  <c r="N1327" i="11"/>
  <c r="O1327" i="11"/>
  <c r="P1327" i="11" s="1"/>
  <c r="J1328" i="11"/>
  <c r="O1328" i="11" s="1"/>
  <c r="P1328" i="11" s="1"/>
  <c r="L1328" i="11"/>
  <c r="J1329" i="11"/>
  <c r="K1329" i="11" s="1"/>
  <c r="M1329" i="11" s="1"/>
  <c r="N1329" i="11" s="1"/>
  <c r="L1329" i="11"/>
  <c r="J1330" i="11"/>
  <c r="K1330" i="11"/>
  <c r="L1330" i="11"/>
  <c r="O1330" i="11"/>
  <c r="P1330" i="11" s="1"/>
  <c r="J1331" i="11"/>
  <c r="O1331" i="11" s="1"/>
  <c r="P1331" i="11" s="1"/>
  <c r="K1331" i="11"/>
  <c r="M1331" i="11" s="1"/>
  <c r="L1331" i="11"/>
  <c r="N1331" i="11"/>
  <c r="J1332" i="11"/>
  <c r="K1332" i="11" s="1"/>
  <c r="L1332" i="11"/>
  <c r="M1332" i="11" s="1"/>
  <c r="N1332" i="11" s="1"/>
  <c r="O1332" i="11"/>
  <c r="P1332" i="11" s="1"/>
  <c r="J1333" i="11"/>
  <c r="K1333" i="11"/>
  <c r="M1333" i="11" s="1"/>
  <c r="N1333" i="11" s="1"/>
  <c r="L1333" i="11"/>
  <c r="O1333" i="11"/>
  <c r="P1333" i="11" s="1"/>
  <c r="J1334" i="11"/>
  <c r="K1334" i="11" s="1"/>
  <c r="M1334" i="11" s="1"/>
  <c r="N1334" i="11" s="1"/>
  <c r="L1334" i="11"/>
  <c r="J1335" i="11"/>
  <c r="K1335" i="11"/>
  <c r="M1335" i="11" s="1"/>
  <c r="N1335" i="11" s="1"/>
  <c r="L1335" i="11"/>
  <c r="O1335" i="11"/>
  <c r="P1335" i="11" s="1"/>
  <c r="J1336" i="11"/>
  <c r="K1336" i="11"/>
  <c r="M1336" i="11" s="1"/>
  <c r="N1336" i="11" s="1"/>
  <c r="L1336" i="11"/>
  <c r="O1336" i="11"/>
  <c r="P1336" i="11"/>
  <c r="J1337" i="11"/>
  <c r="O1337" i="11" s="1"/>
  <c r="P1337" i="11" s="1"/>
  <c r="L1337" i="11"/>
  <c r="J1338" i="11"/>
  <c r="K1338" i="11" s="1"/>
  <c r="M1338" i="11" s="1"/>
  <c r="N1338" i="11" s="1"/>
  <c r="L1338" i="11"/>
  <c r="J1339" i="11"/>
  <c r="K1339" i="11"/>
  <c r="L1339" i="11"/>
  <c r="M1339" i="11" s="1"/>
  <c r="N1339" i="11" s="1"/>
  <c r="O1339" i="11"/>
  <c r="P1339" i="11" s="1"/>
  <c r="J1340" i="11"/>
  <c r="O1340" i="11" s="1"/>
  <c r="P1340" i="11" s="1"/>
  <c r="L1340" i="11"/>
  <c r="J1341" i="11"/>
  <c r="O1341" i="11" s="1"/>
  <c r="P1341" i="11" s="1"/>
  <c r="K1341" i="11"/>
  <c r="M1341" i="11" s="1"/>
  <c r="N1341" i="11" s="1"/>
  <c r="L1341" i="11"/>
  <c r="J1342" i="11"/>
  <c r="K1342" i="11"/>
  <c r="L1342" i="11"/>
  <c r="O1342" i="11"/>
  <c r="P1342" i="11" s="1"/>
  <c r="J1343" i="11"/>
  <c r="L1343" i="11"/>
  <c r="J1344" i="11"/>
  <c r="K1344" i="11" s="1"/>
  <c r="L1344" i="11"/>
  <c r="M1344" i="11"/>
  <c r="N1344" i="11" s="1"/>
  <c r="J1345" i="11"/>
  <c r="K1345" i="11" s="1"/>
  <c r="M1345" i="11" s="1"/>
  <c r="N1345" i="11" s="1"/>
  <c r="L1345" i="11"/>
  <c r="J1346" i="11"/>
  <c r="K1346" i="11"/>
  <c r="M1346" i="11" s="1"/>
  <c r="N1346" i="11" s="1"/>
  <c r="L1346" i="11"/>
  <c r="O1346" i="11"/>
  <c r="P1346" i="11" s="1"/>
  <c r="J1347" i="11"/>
  <c r="O1347" i="11" s="1"/>
  <c r="P1347" i="11" s="1"/>
  <c r="K1347" i="11"/>
  <c r="M1347" i="11" s="1"/>
  <c r="N1347" i="11" s="1"/>
  <c r="L1347" i="11"/>
  <c r="J1348" i="11"/>
  <c r="O1348" i="11" s="1"/>
  <c r="P1348" i="11" s="1"/>
  <c r="K1348" i="11"/>
  <c r="M1348" i="11" s="1"/>
  <c r="N1348" i="11" s="1"/>
  <c r="L1348" i="11"/>
  <c r="J1349" i="11"/>
  <c r="K1349" i="11" s="1"/>
  <c r="M1349" i="11" s="1"/>
  <c r="N1349" i="11" s="1"/>
  <c r="L1349" i="11"/>
  <c r="J1350" i="11"/>
  <c r="K1350" i="11" s="1"/>
  <c r="M1350" i="11" s="1"/>
  <c r="N1350" i="11" s="1"/>
  <c r="L1350" i="11"/>
  <c r="O1350" i="11"/>
  <c r="P1350" i="11" s="1"/>
  <c r="J1351" i="11"/>
  <c r="K1351" i="11"/>
  <c r="L1351" i="11"/>
  <c r="M1351" i="11"/>
  <c r="N1351" i="11"/>
  <c r="O1351" i="11"/>
  <c r="P1351" i="11" s="1"/>
  <c r="J1352" i="11"/>
  <c r="L1352" i="11"/>
  <c r="J1353" i="11"/>
  <c r="K1353" i="11"/>
  <c r="L1353" i="11"/>
  <c r="M1353" i="11"/>
  <c r="N1353" i="11" s="1"/>
  <c r="O1353" i="11"/>
  <c r="P1353" i="11" s="1"/>
  <c r="J1354" i="11"/>
  <c r="K1354" i="11" s="1"/>
  <c r="M1354" i="11" s="1"/>
  <c r="N1354" i="11" s="1"/>
  <c r="L1354" i="11"/>
  <c r="J1355" i="11"/>
  <c r="K1355" i="11"/>
  <c r="M1355" i="11" s="1"/>
  <c r="N1355" i="11" s="1"/>
  <c r="L1355" i="11"/>
  <c r="O1355" i="11"/>
  <c r="P1355" i="11" s="1"/>
  <c r="J1356" i="11"/>
  <c r="K1356" i="11" s="1"/>
  <c r="L1356" i="11"/>
  <c r="M1356" i="11" s="1"/>
  <c r="N1356" i="11" s="1"/>
  <c r="O1356" i="11"/>
  <c r="P1356" i="11" s="1"/>
  <c r="J1357" i="11"/>
  <c r="O1357" i="11" s="1"/>
  <c r="P1357" i="11" s="1"/>
  <c r="K1357" i="11"/>
  <c r="M1357" i="11" s="1"/>
  <c r="L1357" i="11"/>
  <c r="N1357" i="11"/>
  <c r="J1358" i="11"/>
  <c r="K1358" i="11"/>
  <c r="M1358" i="11" s="1"/>
  <c r="N1358" i="11" s="1"/>
  <c r="L1358" i="11"/>
  <c r="O1358" i="11"/>
  <c r="P1358" i="11" s="1"/>
  <c r="J1359" i="11"/>
  <c r="O1359" i="11" s="1"/>
  <c r="P1359" i="11" s="1"/>
  <c r="L1359" i="11"/>
  <c r="J1360" i="11"/>
  <c r="K1360" i="11" s="1"/>
  <c r="M1360" i="11" s="1"/>
  <c r="N1360" i="11" s="1"/>
  <c r="L1360" i="11"/>
  <c r="J1361" i="11"/>
  <c r="K1361" i="11" s="1"/>
  <c r="M1361" i="11" s="1"/>
  <c r="N1361" i="11" s="1"/>
  <c r="L1361" i="11"/>
  <c r="O1361" i="11"/>
  <c r="P1361" i="11" s="1"/>
  <c r="J1362" i="11"/>
  <c r="K1362" i="11" s="1"/>
  <c r="M1362" i="11" s="1"/>
  <c r="N1362" i="11" s="1"/>
  <c r="L1362" i="11"/>
  <c r="O1362" i="11"/>
  <c r="P1362" i="11" s="1"/>
  <c r="J1363" i="11"/>
  <c r="K1363" i="11"/>
  <c r="L1363" i="11"/>
  <c r="M1363" i="11"/>
  <c r="N1363" i="11" s="1"/>
  <c r="O1363" i="11"/>
  <c r="P1363" i="11" s="1"/>
  <c r="J1364" i="11"/>
  <c r="O1364" i="11" s="1"/>
  <c r="P1364" i="11" s="1"/>
  <c r="K1364" i="11"/>
  <c r="M1364" i="11" s="1"/>
  <c r="N1364" i="11" s="1"/>
  <c r="L1364" i="11"/>
  <c r="J1365" i="11"/>
  <c r="K1365" i="11" s="1"/>
  <c r="M1365" i="11" s="1"/>
  <c r="N1365" i="11" s="1"/>
  <c r="L1365" i="11"/>
  <c r="J1366" i="11"/>
  <c r="K1366" i="11"/>
  <c r="M1366" i="11" s="1"/>
  <c r="N1366" i="11" s="1"/>
  <c r="L1366" i="11"/>
  <c r="O1366" i="11"/>
  <c r="P1366" i="11" s="1"/>
  <c r="J1367" i="11"/>
  <c r="K1367" i="11"/>
  <c r="M1367" i="11" s="1"/>
  <c r="N1367" i="11" s="1"/>
  <c r="L1367" i="11"/>
  <c r="O1367" i="11"/>
  <c r="P1367" i="11" s="1"/>
  <c r="J1368" i="11"/>
  <c r="K1368" i="11" s="1"/>
  <c r="M1368" i="11" s="1"/>
  <c r="N1368" i="11" s="1"/>
  <c r="L1368" i="11"/>
  <c r="J1369" i="11"/>
  <c r="K1369" i="11" s="1"/>
  <c r="M1369" i="11" s="1"/>
  <c r="N1369" i="11" s="1"/>
  <c r="L1369" i="11"/>
  <c r="J1370" i="11"/>
  <c r="O1370" i="11" s="1"/>
  <c r="P1370" i="11" s="1"/>
  <c r="L1370" i="11"/>
  <c r="J1371" i="11"/>
  <c r="K1371" i="11"/>
  <c r="L1371" i="11"/>
  <c r="M1371" i="11"/>
  <c r="N1371" i="11" s="1"/>
  <c r="O1371" i="11"/>
  <c r="P1371" i="11" s="1"/>
  <c r="J1372" i="11"/>
  <c r="K1372" i="11" s="1"/>
  <c r="L1372" i="11"/>
  <c r="O1372" i="11"/>
  <c r="P1372" i="11" s="1"/>
  <c r="J1373" i="11"/>
  <c r="K1373" i="11" s="1"/>
  <c r="M1373" i="11" s="1"/>
  <c r="N1373" i="11" s="1"/>
  <c r="L1373" i="11"/>
  <c r="O1373" i="11"/>
  <c r="P1373" i="11" s="1"/>
  <c r="J1374" i="11"/>
  <c r="L1374" i="11"/>
  <c r="J1375" i="11"/>
  <c r="K1375" i="11"/>
  <c r="M1375" i="11" s="1"/>
  <c r="N1375" i="11" s="1"/>
  <c r="L1375" i="11"/>
  <c r="O1375" i="11"/>
  <c r="P1375" i="11" s="1"/>
  <c r="J1376" i="11"/>
  <c r="O1376" i="11" s="1"/>
  <c r="P1376" i="11" s="1"/>
  <c r="K1376" i="11"/>
  <c r="M1376" i="11" s="1"/>
  <c r="N1376" i="11" s="1"/>
  <c r="L1376" i="11"/>
  <c r="J1377" i="11"/>
  <c r="O1377" i="11" s="1"/>
  <c r="P1377" i="11" s="1"/>
  <c r="K1377" i="11"/>
  <c r="M1377" i="11" s="1"/>
  <c r="N1377" i="11" s="1"/>
  <c r="L1377" i="11"/>
  <c r="J1378" i="11"/>
  <c r="K1378" i="11" s="1"/>
  <c r="M1378" i="11" s="1"/>
  <c r="N1378" i="11" s="1"/>
  <c r="L1378" i="11"/>
  <c r="J1379" i="11"/>
  <c r="O1379" i="11" s="1"/>
  <c r="P1379" i="11" s="1"/>
  <c r="L1379" i="11"/>
  <c r="J1380" i="11"/>
  <c r="K1380" i="11" s="1"/>
  <c r="M1380" i="11" s="1"/>
  <c r="N1380" i="11" s="1"/>
  <c r="L1380" i="11"/>
  <c r="O1380" i="11"/>
  <c r="P1380" i="11" s="1"/>
  <c r="J1381" i="11"/>
  <c r="K1381" i="11" s="1"/>
  <c r="L1381" i="11"/>
  <c r="O1381" i="11"/>
  <c r="P1381" i="11" s="1"/>
  <c r="J1382" i="11"/>
  <c r="K1382" i="11" s="1"/>
  <c r="M1382" i="11" s="1"/>
  <c r="N1382" i="11" s="1"/>
  <c r="L1382" i="11"/>
  <c r="O1382" i="11"/>
  <c r="P1382" i="11" s="1"/>
  <c r="J1383" i="11"/>
  <c r="L1383" i="11"/>
  <c r="J1384" i="11"/>
  <c r="K1384" i="11"/>
  <c r="M1384" i="11" s="1"/>
  <c r="N1384" i="11" s="1"/>
  <c r="L1384" i="11"/>
  <c r="O1384" i="11"/>
  <c r="P1384" i="11" s="1"/>
  <c r="J1385" i="11"/>
  <c r="K1385" i="11"/>
  <c r="M1385" i="11" s="1"/>
  <c r="N1385" i="11" s="1"/>
  <c r="L1385" i="11"/>
  <c r="O1385" i="11"/>
  <c r="P1385" i="11" s="1"/>
  <c r="J1386" i="11"/>
  <c r="O1386" i="11" s="1"/>
  <c r="P1386" i="11" s="1"/>
  <c r="L1386" i="11"/>
  <c r="J1387" i="11"/>
  <c r="K1387" i="11"/>
  <c r="L1387" i="11"/>
  <c r="M1387" i="11"/>
  <c r="N1387" i="11"/>
  <c r="O1387" i="11"/>
  <c r="P1387" i="11" s="1"/>
  <c r="J1388" i="11"/>
  <c r="O1388" i="11" s="1"/>
  <c r="P1388" i="11" s="1"/>
  <c r="K1388" i="11"/>
  <c r="M1388" i="11" s="1"/>
  <c r="N1388" i="11" s="1"/>
  <c r="L1388" i="11"/>
  <c r="J1389" i="11"/>
  <c r="K1389" i="11"/>
  <c r="L1389" i="11"/>
  <c r="M1389" i="11"/>
  <c r="N1389" i="11" s="1"/>
  <c r="O1389" i="11"/>
  <c r="P1389" i="11" s="1"/>
  <c r="J1390" i="11"/>
  <c r="K1390" i="11" s="1"/>
  <c r="M1390" i="11" s="1"/>
  <c r="N1390" i="11" s="1"/>
  <c r="L1390" i="11"/>
  <c r="J1391" i="11"/>
  <c r="O1391" i="11" s="1"/>
  <c r="P1391" i="11" s="1"/>
  <c r="K1391" i="11"/>
  <c r="M1391" i="11" s="1"/>
  <c r="L1391" i="11"/>
  <c r="N1391" i="11"/>
  <c r="J1392" i="11"/>
  <c r="K1392" i="11" s="1"/>
  <c r="M1392" i="11" s="1"/>
  <c r="N1392" i="11" s="1"/>
  <c r="L1392" i="11"/>
  <c r="J1393" i="11"/>
  <c r="K1393" i="11" s="1"/>
  <c r="L1393" i="11"/>
  <c r="O1393" i="11"/>
  <c r="P1393" i="11" s="1"/>
  <c r="J1394" i="11"/>
  <c r="K1394" i="11" s="1"/>
  <c r="M1394" i="11" s="1"/>
  <c r="N1394" i="11" s="1"/>
  <c r="L1394" i="11"/>
  <c r="O1394" i="11"/>
  <c r="P1394" i="11" s="1"/>
  <c r="J1395" i="11"/>
  <c r="L1395" i="11"/>
  <c r="J1396" i="11"/>
  <c r="K1396" i="11"/>
  <c r="M1396" i="11" s="1"/>
  <c r="N1396" i="11" s="1"/>
  <c r="L1396" i="11"/>
  <c r="O1396" i="11"/>
  <c r="P1396" i="11" s="1"/>
  <c r="J1397" i="11"/>
  <c r="K1397" i="11"/>
  <c r="M1397" i="11" s="1"/>
  <c r="N1397" i="11" s="1"/>
  <c r="L1397" i="11"/>
  <c r="O1397" i="11"/>
  <c r="P1397" i="11" s="1"/>
  <c r="J1398" i="11"/>
  <c r="O1398" i="11" s="1"/>
  <c r="P1398" i="11" s="1"/>
  <c r="L1398" i="11"/>
  <c r="J1399" i="11"/>
  <c r="K1399" i="11"/>
  <c r="L1399" i="11"/>
  <c r="M1399" i="11"/>
  <c r="N1399" i="11"/>
  <c r="O1399" i="11"/>
  <c r="P1399" i="11" s="1"/>
  <c r="J1400" i="11"/>
  <c r="O1400" i="11" s="1"/>
  <c r="P1400" i="11" s="1"/>
  <c r="K1400" i="11"/>
  <c r="M1400" i="11" s="1"/>
  <c r="N1400" i="11" s="1"/>
  <c r="L1400" i="11"/>
  <c r="J1401" i="11"/>
  <c r="K1401" i="11"/>
  <c r="L1401" i="11"/>
  <c r="M1401" i="11"/>
  <c r="N1401" i="11" s="1"/>
  <c r="O1401" i="11"/>
  <c r="P1401" i="11" s="1"/>
  <c r="J1402" i="11"/>
  <c r="K1402" i="11" s="1"/>
  <c r="M1402" i="11" s="1"/>
  <c r="N1402" i="11" s="1"/>
  <c r="L1402" i="11"/>
  <c r="J1403" i="11"/>
  <c r="O1403" i="11" s="1"/>
  <c r="P1403" i="11" s="1"/>
  <c r="K1403" i="11"/>
  <c r="M1403" i="11" s="1"/>
  <c r="L1403" i="11"/>
  <c r="N1403" i="11"/>
  <c r="J1404" i="11"/>
  <c r="K1404" i="11" s="1"/>
  <c r="M1404" i="11" s="1"/>
  <c r="N1404" i="11" s="1"/>
  <c r="L1404" i="11"/>
  <c r="J1405" i="11"/>
  <c r="K1405" i="11" s="1"/>
  <c r="L1405" i="11"/>
  <c r="O1405" i="11"/>
  <c r="P1405" i="11" s="1"/>
  <c r="J1406" i="11"/>
  <c r="K1406" i="11" s="1"/>
  <c r="M1406" i="11" s="1"/>
  <c r="N1406" i="11" s="1"/>
  <c r="L1406" i="11"/>
  <c r="O1406" i="11"/>
  <c r="P1406" i="11" s="1"/>
  <c r="J1407" i="11"/>
  <c r="K1407" i="11" s="1"/>
  <c r="M1407" i="11" s="1"/>
  <c r="N1407" i="11" s="1"/>
  <c r="L1407" i="11"/>
  <c r="O1407" i="11"/>
  <c r="P1407" i="11" s="1"/>
  <c r="J1408" i="11"/>
  <c r="K1408" i="11"/>
  <c r="M1408" i="11" s="1"/>
  <c r="N1408" i="11" s="1"/>
  <c r="L1408" i="11"/>
  <c r="O1408" i="11"/>
  <c r="P1408" i="11" s="1"/>
  <c r="J1409" i="11"/>
  <c r="K1409" i="11"/>
  <c r="M1409" i="11" s="1"/>
  <c r="N1409" i="11" s="1"/>
  <c r="L1409" i="11"/>
  <c r="O1409" i="11"/>
  <c r="P1409" i="11" s="1"/>
  <c r="J1410" i="11"/>
  <c r="K1410" i="11" s="1"/>
  <c r="L1410" i="11"/>
  <c r="M1410" i="11"/>
  <c r="N1410" i="11" s="1"/>
  <c r="O1410" i="11"/>
  <c r="P1410" i="11" s="1"/>
  <c r="J1411" i="11"/>
  <c r="K1411" i="11"/>
  <c r="L1411" i="11"/>
  <c r="M1411" i="11"/>
  <c r="N1411" i="11"/>
  <c r="O1411" i="11"/>
  <c r="P1411" i="11" s="1"/>
  <c r="J1412" i="11"/>
  <c r="K1412" i="11"/>
  <c r="M1412" i="11" s="1"/>
  <c r="N1412" i="11" s="1"/>
  <c r="L1412" i="11"/>
  <c r="O1412" i="11"/>
  <c r="P1412" i="11" s="1"/>
  <c r="J1413" i="11"/>
  <c r="K1413" i="11"/>
  <c r="L1413" i="11"/>
  <c r="M1413" i="11"/>
  <c r="N1413" i="11" s="1"/>
  <c r="O1413" i="11"/>
  <c r="P1413" i="11" s="1"/>
  <c r="J1414" i="11"/>
  <c r="K1414" i="11" s="1"/>
  <c r="M1414" i="11" s="1"/>
  <c r="N1414" i="11" s="1"/>
  <c r="L1414" i="11"/>
  <c r="O1414" i="11"/>
  <c r="P1414" i="11" s="1"/>
  <c r="J1415" i="11"/>
  <c r="K1415" i="11"/>
  <c r="M1415" i="11" s="1"/>
  <c r="L1415" i="11"/>
  <c r="N1415" i="11"/>
  <c r="O1415" i="11"/>
  <c r="P1415" i="11" s="1"/>
  <c r="J1416" i="11"/>
  <c r="K1416" i="11" s="1"/>
  <c r="M1416" i="11" s="1"/>
  <c r="N1416" i="11" s="1"/>
  <c r="L1416" i="11"/>
  <c r="O1416" i="11"/>
  <c r="P1416" i="11"/>
  <c r="J1417" i="11"/>
  <c r="K1417" i="11" s="1"/>
  <c r="L1417" i="11"/>
  <c r="O1417" i="11"/>
  <c r="P1417" i="11" s="1"/>
  <c r="J1418" i="11"/>
  <c r="K1418" i="11" s="1"/>
  <c r="M1418" i="11" s="1"/>
  <c r="N1418" i="11" s="1"/>
  <c r="L1418" i="11"/>
  <c r="O1418" i="11"/>
  <c r="P1418" i="11" s="1"/>
  <c r="J1419" i="11"/>
  <c r="L1419" i="11"/>
  <c r="J1420" i="11"/>
  <c r="K1420" i="11"/>
  <c r="M1420" i="11" s="1"/>
  <c r="N1420" i="11" s="1"/>
  <c r="L1420" i="11"/>
  <c r="O1420" i="11"/>
  <c r="P1420" i="11" s="1"/>
  <c r="J1421" i="11"/>
  <c r="K1421" i="11"/>
  <c r="M1421" i="11" s="1"/>
  <c r="N1421" i="11" s="1"/>
  <c r="L1421" i="11"/>
  <c r="O1421" i="11"/>
  <c r="P1421" i="11" s="1"/>
  <c r="J1422" i="11"/>
  <c r="O1422" i="11" s="1"/>
  <c r="P1422" i="11" s="1"/>
  <c r="L1422" i="11"/>
  <c r="J1423" i="11"/>
  <c r="K1423" i="11"/>
  <c r="L1423" i="11"/>
  <c r="M1423" i="11"/>
  <c r="N1423" i="11"/>
  <c r="O1423" i="11"/>
  <c r="P1423" i="11" s="1"/>
  <c r="J1424" i="11"/>
  <c r="O1424" i="11" s="1"/>
  <c r="P1424" i="11" s="1"/>
  <c r="K1424" i="11"/>
  <c r="M1424" i="11" s="1"/>
  <c r="N1424" i="11" s="1"/>
  <c r="L1424" i="11"/>
  <c r="J1425" i="11"/>
  <c r="K1425" i="11"/>
  <c r="L1425" i="11"/>
  <c r="M1425" i="11"/>
  <c r="N1425" i="11" s="1"/>
  <c r="O1425" i="11"/>
  <c r="P1425" i="11" s="1"/>
  <c r="J1426" i="11"/>
  <c r="K1426" i="11" s="1"/>
  <c r="M1426" i="11" s="1"/>
  <c r="N1426" i="11" s="1"/>
  <c r="L1426" i="11"/>
  <c r="J1427" i="11"/>
  <c r="O1427" i="11" s="1"/>
  <c r="P1427" i="11" s="1"/>
  <c r="K1427" i="11"/>
  <c r="M1427" i="11" s="1"/>
  <c r="L1427" i="11"/>
  <c r="N1427" i="11"/>
  <c r="J1428" i="11"/>
  <c r="K1428" i="11" s="1"/>
  <c r="M1428" i="11" s="1"/>
  <c r="N1428" i="11" s="1"/>
  <c r="L1428" i="11"/>
  <c r="J1429" i="11"/>
  <c r="K1429" i="11" s="1"/>
  <c r="L1429" i="11"/>
  <c r="O1429" i="11"/>
  <c r="P1429" i="11" s="1"/>
  <c r="J1430" i="11"/>
  <c r="K1430" i="11" s="1"/>
  <c r="M1430" i="11" s="1"/>
  <c r="N1430" i="11" s="1"/>
  <c r="L1430" i="11"/>
  <c r="O1430" i="11"/>
  <c r="P1430" i="11" s="1"/>
  <c r="J1431" i="11"/>
  <c r="L1431" i="11"/>
  <c r="J1432" i="11"/>
  <c r="K1432" i="11"/>
  <c r="M1432" i="11" s="1"/>
  <c r="N1432" i="11" s="1"/>
  <c r="L1432" i="11"/>
  <c r="O1432" i="11"/>
  <c r="P1432" i="11" s="1"/>
  <c r="J1433" i="11"/>
  <c r="K1433" i="11"/>
  <c r="M1433" i="11" s="1"/>
  <c r="N1433" i="11" s="1"/>
  <c r="L1433" i="11"/>
  <c r="O1433" i="11"/>
  <c r="P1433" i="11" s="1"/>
  <c r="J1434" i="11"/>
  <c r="O1434" i="11" s="1"/>
  <c r="P1434" i="11" s="1"/>
  <c r="L1434" i="11"/>
  <c r="J1435" i="11"/>
  <c r="K1435" i="11"/>
  <c r="L1435" i="11"/>
  <c r="M1435" i="11"/>
  <c r="N1435" i="11"/>
  <c r="O1435" i="11"/>
  <c r="P1435" i="11" s="1"/>
  <c r="J1436" i="11"/>
  <c r="O1436" i="11" s="1"/>
  <c r="P1436" i="11" s="1"/>
  <c r="K1436" i="11"/>
  <c r="M1436" i="11" s="1"/>
  <c r="N1436" i="11" s="1"/>
  <c r="L1436" i="11"/>
  <c r="J1437" i="11"/>
  <c r="K1437" i="11"/>
  <c r="L1437" i="11"/>
  <c r="M1437" i="11"/>
  <c r="N1437" i="11" s="1"/>
  <c r="O1437" i="11"/>
  <c r="P1437" i="11" s="1"/>
  <c r="J1438" i="11"/>
  <c r="K1438" i="11" s="1"/>
  <c r="M1438" i="11" s="1"/>
  <c r="N1438" i="11" s="1"/>
  <c r="L1438" i="11"/>
  <c r="J1439" i="11"/>
  <c r="O1439" i="11" s="1"/>
  <c r="P1439" i="11" s="1"/>
  <c r="K1439" i="11"/>
  <c r="M1439" i="11" s="1"/>
  <c r="N1439" i="11" s="1"/>
  <c r="L1439" i="11"/>
  <c r="J1440" i="11"/>
  <c r="K1440" i="11" s="1"/>
  <c r="M1440" i="11" s="1"/>
  <c r="N1440" i="11" s="1"/>
  <c r="L1440" i="11"/>
  <c r="J1441" i="11"/>
  <c r="K1441" i="11" s="1"/>
  <c r="L1441" i="11"/>
  <c r="O1441" i="11"/>
  <c r="P1441" i="11" s="1"/>
  <c r="J1442" i="11"/>
  <c r="K1442" i="11" s="1"/>
  <c r="M1442" i="11" s="1"/>
  <c r="N1442" i="11" s="1"/>
  <c r="L1442" i="11"/>
  <c r="O1442" i="11"/>
  <c r="P1442" i="11" s="1"/>
  <c r="J1443" i="11"/>
  <c r="L1443" i="11"/>
  <c r="J1444" i="11"/>
  <c r="K1444" i="11"/>
  <c r="M1444" i="11" s="1"/>
  <c r="N1444" i="11" s="1"/>
  <c r="L1444" i="11"/>
  <c r="O1444" i="11"/>
  <c r="P1444" i="11" s="1"/>
  <c r="J1445" i="11"/>
  <c r="K1445" i="11"/>
  <c r="M1445" i="11" s="1"/>
  <c r="N1445" i="11" s="1"/>
  <c r="L1445" i="11"/>
  <c r="O1445" i="11"/>
  <c r="P1445" i="11" s="1"/>
  <c r="J1446" i="11"/>
  <c r="O1446" i="11" s="1"/>
  <c r="P1446" i="11" s="1"/>
  <c r="L1446" i="11"/>
  <c r="J1447" i="11"/>
  <c r="K1447" i="11"/>
  <c r="L1447" i="11"/>
  <c r="M1447" i="11"/>
  <c r="N1447" i="11"/>
  <c r="O1447" i="11"/>
  <c r="P1447" i="11" s="1"/>
  <c r="J1448" i="11"/>
  <c r="O1448" i="11" s="1"/>
  <c r="P1448" i="11" s="1"/>
  <c r="K1448" i="11"/>
  <c r="M1448" i="11" s="1"/>
  <c r="N1448" i="11" s="1"/>
  <c r="L1448" i="11"/>
  <c r="J1449" i="11"/>
  <c r="K1449" i="11"/>
  <c r="L1449" i="11"/>
  <c r="M1449" i="11"/>
  <c r="N1449" i="11" s="1"/>
  <c r="O1449" i="11"/>
  <c r="P1449" i="11" s="1"/>
  <c r="J1450" i="11"/>
  <c r="K1450" i="11" s="1"/>
  <c r="M1450" i="11" s="1"/>
  <c r="N1450" i="11" s="1"/>
  <c r="L1450" i="11"/>
  <c r="J1451" i="11"/>
  <c r="O1451" i="11" s="1"/>
  <c r="P1451" i="11" s="1"/>
  <c r="K1451" i="11"/>
  <c r="M1451" i="11" s="1"/>
  <c r="L1451" i="11"/>
  <c r="N1451" i="11"/>
  <c r="J1452" i="11"/>
  <c r="K1452" i="11" s="1"/>
  <c r="M1452" i="11" s="1"/>
  <c r="N1452" i="11" s="1"/>
  <c r="L1452" i="11"/>
  <c r="J1453" i="11"/>
  <c r="K1453" i="11" s="1"/>
  <c r="L1453" i="11"/>
  <c r="O1453" i="11"/>
  <c r="P1453" i="11" s="1"/>
  <c r="J1454" i="11"/>
  <c r="K1454" i="11" s="1"/>
  <c r="M1454" i="11" s="1"/>
  <c r="N1454" i="11" s="1"/>
  <c r="L1454" i="11"/>
  <c r="O1454" i="11"/>
  <c r="P1454" i="11" s="1"/>
  <c r="J1455" i="11"/>
  <c r="L1455" i="11"/>
  <c r="J1456" i="11"/>
  <c r="K1456" i="11"/>
  <c r="M1456" i="11" s="1"/>
  <c r="N1456" i="11" s="1"/>
  <c r="L1456" i="11"/>
  <c r="O1456" i="11"/>
  <c r="P1456" i="11" s="1"/>
  <c r="J1457" i="11"/>
  <c r="K1457" i="11"/>
  <c r="M1457" i="11" s="1"/>
  <c r="N1457" i="11" s="1"/>
  <c r="L1457" i="11"/>
  <c r="O1457" i="11"/>
  <c r="P1457" i="11"/>
  <c r="J1458" i="11"/>
  <c r="O1458" i="11" s="1"/>
  <c r="P1458" i="11" s="1"/>
  <c r="L1458" i="11"/>
  <c r="J1459" i="11"/>
  <c r="K1459" i="11"/>
  <c r="L1459" i="11"/>
  <c r="M1459" i="11"/>
  <c r="N1459" i="11"/>
  <c r="O1459" i="11"/>
  <c r="P1459" i="11" s="1"/>
  <c r="J1460" i="11"/>
  <c r="O1460" i="11" s="1"/>
  <c r="P1460" i="11" s="1"/>
  <c r="K1460" i="11"/>
  <c r="M1460" i="11" s="1"/>
  <c r="N1460" i="11" s="1"/>
  <c r="L1460" i="11"/>
  <c r="J1461" i="11"/>
  <c r="K1461" i="11"/>
  <c r="L1461" i="11"/>
  <c r="M1461" i="11"/>
  <c r="N1461" i="11" s="1"/>
  <c r="O1461" i="11"/>
  <c r="P1461" i="11" s="1"/>
  <c r="J1462" i="11"/>
  <c r="K1462" i="11" s="1"/>
  <c r="M1462" i="11" s="1"/>
  <c r="N1462" i="11" s="1"/>
  <c r="L1462" i="11"/>
  <c r="J1463" i="11"/>
  <c r="O1463" i="11" s="1"/>
  <c r="P1463" i="11" s="1"/>
  <c r="K1463" i="11"/>
  <c r="M1463" i="11" s="1"/>
  <c r="N1463" i="11" s="1"/>
  <c r="L1463" i="11"/>
  <c r="J1464" i="11"/>
  <c r="K1464" i="11" s="1"/>
  <c r="M1464" i="11" s="1"/>
  <c r="N1464" i="11" s="1"/>
  <c r="L1464" i="11"/>
  <c r="J1465" i="11"/>
  <c r="K1465" i="11" s="1"/>
  <c r="M1465" i="11" s="1"/>
  <c r="N1465" i="11" s="1"/>
  <c r="L1465" i="11"/>
  <c r="O1465" i="11"/>
  <c r="P1465" i="11" s="1"/>
  <c r="J1466" i="11"/>
  <c r="K1466" i="11" s="1"/>
  <c r="M1466" i="11" s="1"/>
  <c r="N1466" i="11" s="1"/>
  <c r="L1466" i="11"/>
  <c r="O1466" i="11"/>
  <c r="P1466" i="11" s="1"/>
  <c r="J1467" i="11"/>
  <c r="L1467" i="11"/>
  <c r="J1468" i="11"/>
  <c r="K1468" i="11"/>
  <c r="M1468" i="11" s="1"/>
  <c r="N1468" i="11" s="1"/>
  <c r="L1468" i="11"/>
  <c r="O1468" i="11"/>
  <c r="P1468" i="11" s="1"/>
  <c r="J1469" i="11"/>
  <c r="K1469" i="11"/>
  <c r="M1469" i="11" s="1"/>
  <c r="N1469" i="11" s="1"/>
  <c r="L1469" i="11"/>
  <c r="O1469" i="11"/>
  <c r="P1469" i="11"/>
  <c r="J1470" i="11"/>
  <c r="O1470" i="11" s="1"/>
  <c r="P1470" i="11" s="1"/>
  <c r="L1470" i="11"/>
  <c r="J1471" i="11"/>
  <c r="K1471" i="11"/>
  <c r="L1471" i="11"/>
  <c r="M1471" i="11"/>
  <c r="N1471" i="11"/>
  <c r="O1471" i="11"/>
  <c r="P1471" i="11" s="1"/>
  <c r="J1472" i="11"/>
  <c r="O1472" i="11" s="1"/>
  <c r="P1472" i="11" s="1"/>
  <c r="K1472" i="11"/>
  <c r="M1472" i="11" s="1"/>
  <c r="N1472" i="11" s="1"/>
  <c r="L1472" i="11"/>
  <c r="J1473" i="11"/>
  <c r="K1473" i="11"/>
  <c r="L1473" i="11"/>
  <c r="M1473" i="11"/>
  <c r="N1473" i="11" s="1"/>
  <c r="O1473" i="11"/>
  <c r="P1473" i="11"/>
  <c r="J1474" i="11"/>
  <c r="K1474" i="11" s="1"/>
  <c r="M1474" i="11" s="1"/>
  <c r="N1474" i="11" s="1"/>
  <c r="L1474" i="11"/>
  <c r="J1475" i="11"/>
  <c r="O1475" i="11" s="1"/>
  <c r="P1475" i="11" s="1"/>
  <c r="K1475" i="11"/>
  <c r="M1475" i="11" s="1"/>
  <c r="N1475" i="11" s="1"/>
  <c r="L1475" i="11"/>
  <c r="J1476" i="11"/>
  <c r="K1476" i="11" s="1"/>
  <c r="M1476" i="11" s="1"/>
  <c r="N1476" i="11" s="1"/>
  <c r="L1476" i="11"/>
  <c r="J1477" i="11"/>
  <c r="K1477" i="11" s="1"/>
  <c r="M1477" i="11" s="1"/>
  <c r="N1477" i="11" s="1"/>
  <c r="L1477" i="11"/>
  <c r="O1477" i="11"/>
  <c r="P1477" i="11" s="1"/>
  <c r="J1478" i="11"/>
  <c r="K1478" i="11" s="1"/>
  <c r="M1478" i="11" s="1"/>
  <c r="N1478" i="11" s="1"/>
  <c r="L1478" i="11"/>
  <c r="O1478" i="11"/>
  <c r="P1478" i="11" s="1"/>
  <c r="J1479" i="11"/>
  <c r="L1479" i="11"/>
  <c r="J1480" i="11"/>
  <c r="K1480" i="11"/>
  <c r="M1480" i="11" s="1"/>
  <c r="N1480" i="11" s="1"/>
  <c r="L1480" i="11"/>
  <c r="O1480" i="11"/>
  <c r="P1480" i="11" s="1"/>
  <c r="J1481" i="11"/>
  <c r="K1481" i="11"/>
  <c r="M1481" i="11" s="1"/>
  <c r="N1481" i="11" s="1"/>
  <c r="L1481" i="11"/>
  <c r="O1481" i="11"/>
  <c r="P1481" i="11"/>
  <c r="J1482" i="11"/>
  <c r="O1482" i="11" s="1"/>
  <c r="P1482" i="11" s="1"/>
  <c r="L1482" i="11"/>
  <c r="J1483" i="11"/>
  <c r="K1483" i="11"/>
  <c r="L1483" i="11"/>
  <c r="M1483" i="11"/>
  <c r="N1483" i="11"/>
  <c r="O1483" i="11"/>
  <c r="P1483" i="11" s="1"/>
  <c r="J1484" i="11"/>
  <c r="O1484" i="11" s="1"/>
  <c r="P1484" i="11" s="1"/>
  <c r="K1484" i="11"/>
  <c r="M1484" i="11" s="1"/>
  <c r="N1484" i="11" s="1"/>
  <c r="L1484" i="11"/>
  <c r="J1485" i="11"/>
  <c r="K1485" i="11"/>
  <c r="L1485" i="11"/>
  <c r="M1485" i="11"/>
  <c r="N1485" i="11" s="1"/>
  <c r="O1485" i="11"/>
  <c r="P1485" i="11" s="1"/>
  <c r="J1486" i="11"/>
  <c r="K1486" i="11" s="1"/>
  <c r="M1486" i="11" s="1"/>
  <c r="N1486" i="11" s="1"/>
  <c r="L1486" i="11"/>
  <c r="J1487" i="11"/>
  <c r="O1487" i="11" s="1"/>
  <c r="P1487" i="11" s="1"/>
  <c r="K1487" i="11"/>
  <c r="M1487" i="11" s="1"/>
  <c r="L1487" i="11"/>
  <c r="N1487" i="11"/>
  <c r="J1488" i="11"/>
  <c r="K1488" i="11" s="1"/>
  <c r="M1488" i="11" s="1"/>
  <c r="N1488" i="11" s="1"/>
  <c r="L1488" i="11"/>
  <c r="J1489" i="11"/>
  <c r="K1489" i="11" s="1"/>
  <c r="M1489" i="11" s="1"/>
  <c r="N1489" i="11" s="1"/>
  <c r="L1489" i="11"/>
  <c r="O1489" i="11"/>
  <c r="P1489" i="11" s="1"/>
  <c r="J1490" i="11"/>
  <c r="K1490" i="11" s="1"/>
  <c r="M1490" i="11" s="1"/>
  <c r="N1490" i="11" s="1"/>
  <c r="L1490" i="11"/>
  <c r="O1490" i="11"/>
  <c r="P1490" i="11" s="1"/>
  <c r="J1491" i="11"/>
  <c r="L1491" i="11"/>
  <c r="J1492" i="11"/>
  <c r="K1492" i="11"/>
  <c r="M1492" i="11" s="1"/>
  <c r="N1492" i="11" s="1"/>
  <c r="L1492" i="11"/>
  <c r="O1492" i="11"/>
  <c r="P1492" i="11" s="1"/>
  <c r="J1493" i="11"/>
  <c r="K1493" i="11"/>
  <c r="M1493" i="11" s="1"/>
  <c r="N1493" i="11" s="1"/>
  <c r="L1493" i="11"/>
  <c r="O1493" i="11"/>
  <c r="P1493" i="11" s="1"/>
  <c r="J1494" i="11"/>
  <c r="O1494" i="11" s="1"/>
  <c r="P1494" i="11" s="1"/>
  <c r="L1494" i="11"/>
  <c r="J1495" i="11"/>
  <c r="K1495" i="11"/>
  <c r="L1495" i="11"/>
  <c r="M1495" i="11"/>
  <c r="N1495" i="11"/>
  <c r="O1495" i="11"/>
  <c r="P1495" i="11" s="1"/>
  <c r="J1496" i="11"/>
  <c r="O1496" i="11" s="1"/>
  <c r="P1496" i="11" s="1"/>
  <c r="K1496" i="11"/>
  <c r="M1496" i="11" s="1"/>
  <c r="N1496" i="11" s="1"/>
  <c r="L1496" i="11"/>
  <c r="J1497" i="11"/>
  <c r="K1497" i="11"/>
  <c r="L1497" i="11"/>
  <c r="M1497" i="11"/>
  <c r="N1497" i="11" s="1"/>
  <c r="O1497" i="11"/>
  <c r="P1497" i="11" s="1"/>
  <c r="J1498" i="11"/>
  <c r="K1498" i="11" s="1"/>
  <c r="M1498" i="11" s="1"/>
  <c r="N1498" i="11" s="1"/>
  <c r="L1498" i="11"/>
  <c r="J1499" i="11"/>
  <c r="O1499" i="11" s="1"/>
  <c r="P1499" i="11" s="1"/>
  <c r="K1499" i="11"/>
  <c r="M1499" i="11" s="1"/>
  <c r="L1499" i="11"/>
  <c r="N1499" i="11"/>
  <c r="J1500" i="11"/>
  <c r="K1500" i="11" s="1"/>
  <c r="M1500" i="11" s="1"/>
  <c r="N1500" i="11" s="1"/>
  <c r="L1500" i="11"/>
  <c r="J1501" i="11"/>
  <c r="K1501" i="11" s="1"/>
  <c r="L1501" i="11"/>
  <c r="O1501" i="11"/>
  <c r="P1501" i="11" s="1"/>
  <c r="J1502" i="11"/>
  <c r="K1502" i="11" s="1"/>
  <c r="M1502" i="11" s="1"/>
  <c r="N1502" i="11" s="1"/>
  <c r="L1502" i="11"/>
  <c r="O1502" i="11"/>
  <c r="P1502" i="11" s="1"/>
  <c r="J1503" i="11"/>
  <c r="L1503" i="11"/>
  <c r="J1504" i="11"/>
  <c r="K1504" i="11"/>
  <c r="M1504" i="11" s="1"/>
  <c r="N1504" i="11" s="1"/>
  <c r="L1504" i="11"/>
  <c r="O1504" i="11"/>
  <c r="P1504" i="11" s="1"/>
  <c r="J1505" i="11"/>
  <c r="K1505" i="11"/>
  <c r="M1505" i="11" s="1"/>
  <c r="N1505" i="11" s="1"/>
  <c r="L1505" i="11"/>
  <c r="O1505" i="11"/>
  <c r="P1505" i="11" s="1"/>
  <c r="J1506" i="11"/>
  <c r="O1506" i="11" s="1"/>
  <c r="P1506" i="11" s="1"/>
  <c r="L1506" i="11"/>
  <c r="J1507" i="11"/>
  <c r="K1507" i="11"/>
  <c r="L1507" i="11"/>
  <c r="M1507" i="11"/>
  <c r="N1507" i="11"/>
  <c r="O1507" i="11"/>
  <c r="P1507" i="11" s="1"/>
  <c r="J1508" i="11"/>
  <c r="O1508" i="11" s="1"/>
  <c r="P1508" i="11" s="1"/>
  <c r="K1508" i="11"/>
  <c r="M1508" i="11" s="1"/>
  <c r="N1508" i="11" s="1"/>
  <c r="L1508" i="11"/>
  <c r="J1509" i="11"/>
  <c r="K1509" i="11"/>
  <c r="L1509" i="11"/>
  <c r="M1509" i="11"/>
  <c r="N1509" i="11" s="1"/>
  <c r="O1509" i="11"/>
  <c r="P1509" i="11" s="1"/>
  <c r="J1510" i="11"/>
  <c r="K1510" i="11" s="1"/>
  <c r="M1510" i="11" s="1"/>
  <c r="N1510" i="11" s="1"/>
  <c r="L1510" i="11"/>
  <c r="J1511" i="11"/>
  <c r="O1511" i="11" s="1"/>
  <c r="P1511" i="11" s="1"/>
  <c r="K1511" i="11"/>
  <c r="M1511" i="11" s="1"/>
  <c r="N1511" i="11" s="1"/>
  <c r="L1511" i="11"/>
  <c r="J1512" i="11"/>
  <c r="K1512" i="11" s="1"/>
  <c r="M1512" i="11" s="1"/>
  <c r="N1512" i="11" s="1"/>
  <c r="L1512" i="11"/>
  <c r="J1513" i="11"/>
  <c r="K1513" i="11" s="1"/>
  <c r="L1513" i="11"/>
  <c r="O1513" i="11"/>
  <c r="P1513" i="11" s="1"/>
  <c r="J1514" i="11"/>
  <c r="K1514" i="11" s="1"/>
  <c r="M1514" i="11" s="1"/>
  <c r="N1514" i="11" s="1"/>
  <c r="L1514" i="11"/>
  <c r="O1514" i="11"/>
  <c r="P1514" i="11" s="1"/>
  <c r="J1515" i="11"/>
  <c r="L1515" i="11"/>
  <c r="J1516" i="11"/>
  <c r="K1516" i="11"/>
  <c r="M1516" i="11" s="1"/>
  <c r="N1516" i="11" s="1"/>
  <c r="L1516" i="11"/>
  <c r="O1516" i="11"/>
  <c r="P1516" i="11" s="1"/>
  <c r="J1517" i="11"/>
  <c r="K1517" i="11"/>
  <c r="M1517" i="11" s="1"/>
  <c r="N1517" i="11" s="1"/>
  <c r="L1517" i="11"/>
  <c r="O1517" i="11"/>
  <c r="P1517" i="11" s="1"/>
  <c r="J1518" i="11"/>
  <c r="O1518" i="11" s="1"/>
  <c r="P1518" i="11" s="1"/>
  <c r="L1518" i="11"/>
  <c r="J1519" i="11"/>
  <c r="K1519" i="11"/>
  <c r="L1519" i="11"/>
  <c r="M1519" i="11"/>
  <c r="N1519" i="11"/>
  <c r="O1519" i="11"/>
  <c r="P1519" i="11" s="1"/>
  <c r="J1520" i="11"/>
  <c r="O1520" i="11" s="1"/>
  <c r="P1520" i="11" s="1"/>
  <c r="K1520" i="11"/>
  <c r="M1520" i="11" s="1"/>
  <c r="N1520" i="11" s="1"/>
  <c r="L1520" i="11"/>
  <c r="J1521" i="11"/>
  <c r="K1521" i="11"/>
  <c r="L1521" i="11"/>
  <c r="M1521" i="11"/>
  <c r="N1521" i="11" s="1"/>
  <c r="O1521" i="11"/>
  <c r="P1521" i="11"/>
  <c r="J1522" i="11"/>
  <c r="K1522" i="11" s="1"/>
  <c r="M1522" i="11" s="1"/>
  <c r="N1522" i="11" s="1"/>
  <c r="L1522" i="11"/>
  <c r="J1523" i="11"/>
  <c r="O1523" i="11" s="1"/>
  <c r="P1523" i="11" s="1"/>
  <c r="K1523" i="11"/>
  <c r="M1523" i="11" s="1"/>
  <c r="N1523" i="11" s="1"/>
  <c r="L1523" i="11"/>
  <c r="J1524" i="11"/>
  <c r="K1524" i="11" s="1"/>
  <c r="M1524" i="11" s="1"/>
  <c r="N1524" i="11" s="1"/>
  <c r="L1524" i="11"/>
  <c r="J1525" i="11"/>
  <c r="K1525" i="11" s="1"/>
  <c r="M1525" i="11" s="1"/>
  <c r="N1525" i="11" s="1"/>
  <c r="L1525" i="11"/>
  <c r="O1525" i="11"/>
  <c r="P1525" i="11" s="1"/>
  <c r="J1526" i="11"/>
  <c r="K1526" i="11" s="1"/>
  <c r="M1526" i="11" s="1"/>
  <c r="N1526" i="11" s="1"/>
  <c r="L1526" i="11"/>
  <c r="O1526" i="11"/>
  <c r="P1526" i="11" s="1"/>
  <c r="J1527" i="11"/>
  <c r="L1527" i="11"/>
  <c r="J1528" i="11"/>
  <c r="K1528" i="11"/>
  <c r="M1528" i="11" s="1"/>
  <c r="N1528" i="11" s="1"/>
  <c r="L1528" i="11"/>
  <c r="O1528" i="11"/>
  <c r="P1528" i="11" s="1"/>
  <c r="J1529" i="11"/>
  <c r="K1529" i="11"/>
  <c r="M1529" i="11" s="1"/>
  <c r="N1529" i="11" s="1"/>
  <c r="L1529" i="11"/>
  <c r="O1529" i="11"/>
  <c r="P1529" i="11"/>
  <c r="J1530" i="11"/>
  <c r="O1530" i="11" s="1"/>
  <c r="P1530" i="11" s="1"/>
  <c r="L1530" i="11"/>
  <c r="J1531" i="11"/>
  <c r="K1531" i="11"/>
  <c r="L1531" i="11"/>
  <c r="M1531" i="11"/>
  <c r="N1531" i="11"/>
  <c r="O1531" i="11"/>
  <c r="P1531" i="11" s="1"/>
  <c r="J1532" i="11"/>
  <c r="O1532" i="11" s="1"/>
  <c r="P1532" i="11" s="1"/>
  <c r="K1532" i="11"/>
  <c r="M1532" i="11" s="1"/>
  <c r="N1532" i="11" s="1"/>
  <c r="L1532" i="11"/>
  <c r="J1533" i="11"/>
  <c r="K1533" i="11"/>
  <c r="L1533" i="11"/>
  <c r="M1533" i="11"/>
  <c r="N1533" i="11" s="1"/>
  <c r="O1533" i="11"/>
  <c r="P1533" i="11" s="1"/>
  <c r="J1534" i="11"/>
  <c r="K1534" i="11" s="1"/>
  <c r="M1534" i="11" s="1"/>
  <c r="N1534" i="11" s="1"/>
  <c r="L1534" i="11"/>
  <c r="J1535" i="11"/>
  <c r="O1535" i="11" s="1"/>
  <c r="P1535" i="11" s="1"/>
  <c r="K1535" i="11"/>
  <c r="M1535" i="11" s="1"/>
  <c r="N1535" i="11" s="1"/>
  <c r="L1535" i="11"/>
  <c r="J1536" i="11"/>
  <c r="K1536" i="11" s="1"/>
  <c r="M1536" i="11" s="1"/>
  <c r="N1536" i="11" s="1"/>
  <c r="L1536" i="11"/>
  <c r="J1537" i="11"/>
  <c r="K1537" i="11" s="1"/>
  <c r="M1537" i="11" s="1"/>
  <c r="N1537" i="11" s="1"/>
  <c r="L1537" i="11"/>
  <c r="O1537" i="11"/>
  <c r="P1537" i="11" s="1"/>
  <c r="J1538" i="11"/>
  <c r="K1538" i="11" s="1"/>
  <c r="M1538" i="11" s="1"/>
  <c r="N1538" i="11" s="1"/>
  <c r="L1538" i="11"/>
  <c r="O1538" i="11"/>
  <c r="P1538" i="11" s="1"/>
  <c r="J1539" i="11"/>
  <c r="L1539" i="11"/>
  <c r="J1540" i="11"/>
  <c r="K1540" i="11"/>
  <c r="M1540" i="11" s="1"/>
  <c r="N1540" i="11" s="1"/>
  <c r="L1540" i="11"/>
  <c r="O1540" i="11"/>
  <c r="P1540" i="11" s="1"/>
  <c r="J1541" i="11"/>
  <c r="K1541" i="11"/>
  <c r="M1541" i="11" s="1"/>
  <c r="N1541" i="11" s="1"/>
  <c r="L1541" i="11"/>
  <c r="O1541" i="11"/>
  <c r="P1541" i="11" s="1"/>
  <c r="J1542" i="11"/>
  <c r="O1542" i="11" s="1"/>
  <c r="P1542" i="11" s="1"/>
  <c r="L1542" i="11"/>
  <c r="J1543" i="11"/>
  <c r="K1543" i="11"/>
  <c r="L1543" i="11"/>
  <c r="M1543" i="11"/>
  <c r="N1543" i="11"/>
  <c r="O1543" i="11"/>
  <c r="P1543" i="11" s="1"/>
  <c r="J1544" i="11"/>
  <c r="O1544" i="11" s="1"/>
  <c r="P1544" i="11" s="1"/>
  <c r="K1544" i="11"/>
  <c r="M1544" i="11" s="1"/>
  <c r="N1544" i="11" s="1"/>
  <c r="L1544" i="11"/>
  <c r="J1545" i="11"/>
  <c r="K1545" i="11"/>
  <c r="L1545" i="11"/>
  <c r="M1545" i="11"/>
  <c r="N1545" i="11" s="1"/>
  <c r="O1545" i="11"/>
  <c r="P1545" i="11" s="1"/>
  <c r="J1546" i="11"/>
  <c r="K1546" i="11" s="1"/>
  <c r="M1546" i="11" s="1"/>
  <c r="N1546" i="11" s="1"/>
  <c r="L1546" i="11"/>
  <c r="J1547" i="11"/>
  <c r="O1547" i="11" s="1"/>
  <c r="P1547" i="11" s="1"/>
  <c r="K1547" i="11"/>
  <c r="M1547" i="11" s="1"/>
  <c r="L1547" i="11"/>
  <c r="N1547" i="11"/>
  <c r="J1548" i="11"/>
  <c r="K1548" i="11" s="1"/>
  <c r="M1548" i="11" s="1"/>
  <c r="N1548" i="11" s="1"/>
  <c r="L1548" i="11"/>
  <c r="J1549" i="11"/>
  <c r="K1549" i="11" s="1"/>
  <c r="L1549" i="11"/>
  <c r="O1549" i="11"/>
  <c r="P1549" i="11" s="1"/>
  <c r="J1550" i="11"/>
  <c r="K1550" i="11" s="1"/>
  <c r="M1550" i="11" s="1"/>
  <c r="N1550" i="11" s="1"/>
  <c r="L1550" i="11"/>
  <c r="O1550" i="11"/>
  <c r="P1550" i="11" s="1"/>
  <c r="J1551" i="11"/>
  <c r="K1551" i="11" s="1"/>
  <c r="M1551" i="11" s="1"/>
  <c r="N1551" i="11" s="1"/>
  <c r="L1551" i="11"/>
  <c r="O1551" i="11"/>
  <c r="P1551" i="11" s="1"/>
  <c r="J1552" i="11"/>
  <c r="K1552" i="11"/>
  <c r="M1552" i="11" s="1"/>
  <c r="N1552" i="11" s="1"/>
  <c r="L1552" i="11"/>
  <c r="O1552" i="11"/>
  <c r="P1552" i="11" s="1"/>
  <c r="J1553" i="11"/>
  <c r="K1553" i="11"/>
  <c r="M1553" i="11" s="1"/>
  <c r="N1553" i="11" s="1"/>
  <c r="L1553" i="11"/>
  <c r="O1553" i="11"/>
  <c r="P1553" i="11"/>
  <c r="J1554" i="11"/>
  <c r="K1554" i="11" s="1"/>
  <c r="M1554" i="11" s="1"/>
  <c r="N1554" i="11" s="1"/>
  <c r="L1554" i="11"/>
  <c r="O1554" i="11"/>
  <c r="P1554" i="11"/>
  <c r="J1555" i="11"/>
  <c r="K1555" i="11"/>
  <c r="L1555" i="11"/>
  <c r="M1555" i="11"/>
  <c r="N1555" i="11"/>
  <c r="O1555" i="11"/>
  <c r="P1555" i="11" s="1"/>
  <c r="J1556" i="11"/>
  <c r="K1556" i="11"/>
  <c r="M1556" i="11" s="1"/>
  <c r="N1556" i="11" s="1"/>
  <c r="L1556" i="11"/>
  <c r="O1556" i="11"/>
  <c r="P1556" i="11" s="1"/>
  <c r="J1557" i="11"/>
  <c r="K1557" i="11"/>
  <c r="L1557" i="11"/>
  <c r="M1557" i="11"/>
  <c r="N1557" i="11" s="1"/>
  <c r="O1557" i="11"/>
  <c r="P1557" i="11"/>
  <c r="J1558" i="11"/>
  <c r="K1558" i="11" s="1"/>
  <c r="M1558" i="11" s="1"/>
  <c r="N1558" i="11" s="1"/>
  <c r="L1558" i="11"/>
  <c r="O1558" i="11"/>
  <c r="P1558" i="11" s="1"/>
  <c r="J1559" i="11"/>
  <c r="K1559" i="11"/>
  <c r="M1559" i="11" s="1"/>
  <c r="L1559" i="11"/>
  <c r="N1559" i="11"/>
  <c r="O1559" i="11"/>
  <c r="P1559" i="11" s="1"/>
  <c r="J1560" i="11"/>
  <c r="K1560" i="11" s="1"/>
  <c r="M1560" i="11" s="1"/>
  <c r="N1560" i="11" s="1"/>
  <c r="L1560" i="11"/>
  <c r="O1560" i="11"/>
  <c r="P1560" i="11"/>
  <c r="J1561" i="11"/>
  <c r="K1561" i="11" s="1"/>
  <c r="M1561" i="11" s="1"/>
  <c r="N1561" i="11" s="1"/>
  <c r="L1561" i="11"/>
  <c r="O1561" i="11"/>
  <c r="P1561" i="11" s="1"/>
  <c r="J1562" i="11"/>
  <c r="K1562" i="11" s="1"/>
  <c r="M1562" i="11" s="1"/>
  <c r="N1562" i="11" s="1"/>
  <c r="L1562" i="11"/>
  <c r="O1562" i="11"/>
  <c r="P1562" i="11" s="1"/>
  <c r="J1563" i="11"/>
  <c r="L1563" i="11"/>
  <c r="J1564" i="11"/>
  <c r="K1564" i="11"/>
  <c r="M1564" i="11" s="1"/>
  <c r="N1564" i="11" s="1"/>
  <c r="L1564" i="11"/>
  <c r="O1564" i="11"/>
  <c r="P1564" i="11" s="1"/>
  <c r="J1565" i="11"/>
  <c r="K1565" i="11"/>
  <c r="M1565" i="11" s="1"/>
  <c r="N1565" i="11" s="1"/>
  <c r="L1565" i="11"/>
  <c r="O1565" i="11"/>
  <c r="P1565" i="11"/>
  <c r="J1566" i="11"/>
  <c r="O1566" i="11" s="1"/>
  <c r="P1566" i="11" s="1"/>
  <c r="L1566" i="11"/>
  <c r="J1567" i="11"/>
  <c r="K1567" i="11"/>
  <c r="L1567" i="11"/>
  <c r="M1567" i="11"/>
  <c r="N1567" i="11"/>
  <c r="O1567" i="11"/>
  <c r="P1567" i="11" s="1"/>
  <c r="J1568" i="11"/>
  <c r="O1568" i="11" s="1"/>
  <c r="P1568" i="11" s="1"/>
  <c r="K1568" i="11"/>
  <c r="M1568" i="11" s="1"/>
  <c r="N1568" i="11" s="1"/>
  <c r="L1568" i="11"/>
  <c r="J1569" i="11"/>
  <c r="K1569" i="11"/>
  <c r="L1569" i="11"/>
  <c r="M1569" i="11"/>
  <c r="N1569" i="11" s="1"/>
  <c r="O1569" i="11"/>
  <c r="P1569" i="11" s="1"/>
  <c r="J1570" i="11"/>
  <c r="K1570" i="11" s="1"/>
  <c r="M1570" i="11" s="1"/>
  <c r="N1570" i="11" s="1"/>
  <c r="L1570" i="11"/>
  <c r="J1571" i="11"/>
  <c r="O1571" i="11" s="1"/>
  <c r="P1571" i="11" s="1"/>
  <c r="K1571" i="11"/>
  <c r="M1571" i="11" s="1"/>
  <c r="L1571" i="11"/>
  <c r="N1571" i="11"/>
  <c r="J1572" i="11"/>
  <c r="K1572" i="11" s="1"/>
  <c r="M1572" i="11" s="1"/>
  <c r="N1572" i="11" s="1"/>
  <c r="L1572" i="11"/>
  <c r="O1572" i="11"/>
  <c r="P1572" i="11"/>
  <c r="J1573" i="11"/>
  <c r="K1573" i="11" s="1"/>
  <c r="L1573" i="11"/>
  <c r="O1573" i="11"/>
  <c r="P1573" i="11" s="1"/>
  <c r="J1574" i="11"/>
  <c r="K1574" i="11" s="1"/>
  <c r="M1574" i="11" s="1"/>
  <c r="N1574" i="11" s="1"/>
  <c r="L1574" i="11"/>
  <c r="O1574" i="11"/>
  <c r="P1574" i="11" s="1"/>
  <c r="J1575" i="11"/>
  <c r="L1575" i="11"/>
  <c r="J1576" i="11"/>
  <c r="K1576" i="11"/>
  <c r="M1576" i="11" s="1"/>
  <c r="N1576" i="11" s="1"/>
  <c r="L1576" i="11"/>
  <c r="O1576" i="11"/>
  <c r="P1576" i="11" s="1"/>
  <c r="J1577" i="11"/>
  <c r="K1577" i="11"/>
  <c r="M1577" i="11" s="1"/>
  <c r="N1577" i="11" s="1"/>
  <c r="L1577" i="11"/>
  <c r="O1577" i="11"/>
  <c r="P1577" i="11" s="1"/>
  <c r="J1578" i="11"/>
  <c r="O1578" i="11" s="1"/>
  <c r="P1578" i="11" s="1"/>
  <c r="L1578" i="11"/>
  <c r="J1579" i="11"/>
  <c r="K1579" i="11"/>
  <c r="L1579" i="11"/>
  <c r="M1579" i="11"/>
  <c r="N1579" i="11"/>
  <c r="O1579" i="11"/>
  <c r="P1579" i="11" s="1"/>
  <c r="J1580" i="11"/>
  <c r="O1580" i="11" s="1"/>
  <c r="P1580" i="11" s="1"/>
  <c r="K1580" i="11"/>
  <c r="M1580" i="11" s="1"/>
  <c r="N1580" i="11" s="1"/>
  <c r="L1580" i="11"/>
  <c r="J1581" i="11"/>
  <c r="K1581" i="11"/>
  <c r="L1581" i="11"/>
  <c r="M1581" i="11"/>
  <c r="N1581" i="11" s="1"/>
  <c r="O1581" i="11"/>
  <c r="P1581" i="11" s="1"/>
  <c r="J1582" i="11"/>
  <c r="K1582" i="11" s="1"/>
  <c r="M1582" i="11" s="1"/>
  <c r="N1582" i="11" s="1"/>
  <c r="L1582" i="11"/>
  <c r="J1583" i="11"/>
  <c r="O1583" i="11" s="1"/>
  <c r="P1583" i="11" s="1"/>
  <c r="K1583" i="11"/>
  <c r="M1583" i="11" s="1"/>
  <c r="N1583" i="11" s="1"/>
  <c r="L1583" i="11"/>
  <c r="J1584" i="11"/>
  <c r="K1584" i="11" s="1"/>
  <c r="M1584" i="11" s="1"/>
  <c r="N1584" i="11" s="1"/>
  <c r="L1584" i="11"/>
  <c r="O1584" i="11"/>
  <c r="P1584" i="11" s="1"/>
  <c r="J1585" i="11"/>
  <c r="K1585" i="11" s="1"/>
  <c r="M1585" i="11" s="1"/>
  <c r="N1585" i="11" s="1"/>
  <c r="L1585" i="11"/>
  <c r="O1585" i="11"/>
  <c r="P1585" i="11" s="1"/>
  <c r="J1586" i="11"/>
  <c r="K1586" i="11" s="1"/>
  <c r="M1586" i="11" s="1"/>
  <c r="N1586" i="11" s="1"/>
  <c r="L1586" i="11"/>
  <c r="O1586" i="11"/>
  <c r="P1586" i="11" s="1"/>
  <c r="J1587" i="11"/>
  <c r="L1587" i="11"/>
  <c r="J1588" i="11"/>
  <c r="K1588" i="11"/>
  <c r="M1588" i="11" s="1"/>
  <c r="N1588" i="11" s="1"/>
  <c r="L1588" i="11"/>
  <c r="O1588" i="11"/>
  <c r="P1588" i="11" s="1"/>
  <c r="J1589" i="11"/>
  <c r="K1589" i="11"/>
  <c r="M1589" i="11" s="1"/>
  <c r="N1589" i="11" s="1"/>
  <c r="L1589" i="11"/>
  <c r="O1589" i="11"/>
  <c r="P1589" i="11" s="1"/>
  <c r="J1590" i="11"/>
  <c r="O1590" i="11" s="1"/>
  <c r="P1590" i="11" s="1"/>
  <c r="L1590" i="11"/>
  <c r="J1591" i="11"/>
  <c r="K1591" i="11"/>
  <c r="L1591" i="11"/>
  <c r="M1591" i="11"/>
  <c r="N1591" i="11"/>
  <c r="O1591" i="11"/>
  <c r="P1591" i="11" s="1"/>
  <c r="J1592" i="11"/>
  <c r="O1592" i="11" s="1"/>
  <c r="P1592" i="11" s="1"/>
  <c r="K1592" i="11"/>
  <c r="M1592" i="11" s="1"/>
  <c r="N1592" i="11" s="1"/>
  <c r="L1592" i="11"/>
  <c r="J1593" i="11"/>
  <c r="K1593" i="11"/>
  <c r="L1593" i="11"/>
  <c r="M1593" i="11"/>
  <c r="N1593" i="11" s="1"/>
  <c r="O1593" i="11"/>
  <c r="P1593" i="11" s="1"/>
  <c r="J1594" i="11"/>
  <c r="K1594" i="11" s="1"/>
  <c r="M1594" i="11" s="1"/>
  <c r="N1594" i="11" s="1"/>
  <c r="L1594" i="11"/>
  <c r="J1595" i="11"/>
  <c r="O1595" i="11" s="1"/>
  <c r="P1595" i="11" s="1"/>
  <c r="K1595" i="11"/>
  <c r="M1595" i="11" s="1"/>
  <c r="N1595" i="11" s="1"/>
  <c r="L1595" i="11"/>
  <c r="J1596" i="11"/>
  <c r="K1596" i="11" s="1"/>
  <c r="M1596" i="11" s="1"/>
  <c r="N1596" i="11" s="1"/>
  <c r="L1596" i="11"/>
  <c r="O1596" i="11"/>
  <c r="P1596" i="11" s="1"/>
  <c r="J1597" i="11"/>
  <c r="K1597" i="11" s="1"/>
  <c r="L1597" i="11"/>
  <c r="O1597" i="11"/>
  <c r="P1597" i="11" s="1"/>
  <c r="J1598" i="11"/>
  <c r="K1598" i="11" s="1"/>
  <c r="M1598" i="11" s="1"/>
  <c r="N1598" i="11" s="1"/>
  <c r="L1598" i="11"/>
  <c r="O1598" i="11"/>
  <c r="P1598" i="11" s="1"/>
  <c r="J1599" i="11"/>
  <c r="L1599" i="11"/>
  <c r="J1600" i="11"/>
  <c r="K1600" i="11"/>
  <c r="M1600" i="11" s="1"/>
  <c r="N1600" i="11" s="1"/>
  <c r="L1600" i="11"/>
  <c r="O1600" i="11"/>
  <c r="P1600" i="11" s="1"/>
  <c r="J1601" i="11"/>
  <c r="K1601" i="11"/>
  <c r="M1601" i="11" s="1"/>
  <c r="N1601" i="11" s="1"/>
  <c r="L1601" i="11"/>
  <c r="O1601" i="11"/>
  <c r="P1601" i="11" s="1"/>
  <c r="J1602" i="11"/>
  <c r="O1602" i="11" s="1"/>
  <c r="P1602" i="11" s="1"/>
  <c r="L1602" i="11"/>
  <c r="J1603" i="11"/>
  <c r="K1603" i="11"/>
  <c r="L1603" i="11"/>
  <c r="M1603" i="11"/>
  <c r="N1603" i="11"/>
  <c r="O1603" i="11"/>
  <c r="P1603" i="11" s="1"/>
  <c r="J1604" i="11"/>
  <c r="O1604" i="11" s="1"/>
  <c r="P1604" i="11" s="1"/>
  <c r="K1604" i="11"/>
  <c r="M1604" i="11" s="1"/>
  <c r="N1604" i="11" s="1"/>
  <c r="L1604" i="11"/>
  <c r="J1605" i="11"/>
  <c r="K1605" i="11"/>
  <c r="L1605" i="11"/>
  <c r="M1605" i="11"/>
  <c r="N1605" i="11" s="1"/>
  <c r="O1605" i="11"/>
  <c r="P1605" i="11" s="1"/>
  <c r="J1606" i="11"/>
  <c r="K1606" i="11" s="1"/>
  <c r="M1606" i="11" s="1"/>
  <c r="N1606" i="11" s="1"/>
  <c r="L1606" i="11"/>
  <c r="J1607" i="11"/>
  <c r="O1607" i="11" s="1"/>
  <c r="P1607" i="11" s="1"/>
  <c r="K1607" i="11"/>
  <c r="M1607" i="11" s="1"/>
  <c r="N1607" i="11" s="1"/>
  <c r="L1607" i="11"/>
  <c r="J1608" i="11"/>
  <c r="K1608" i="11" s="1"/>
  <c r="M1608" i="11" s="1"/>
  <c r="N1608" i="11" s="1"/>
  <c r="L1608" i="11"/>
  <c r="O1608" i="11"/>
  <c r="P1608" i="11"/>
  <c r="J1609" i="11"/>
  <c r="K1609" i="11" s="1"/>
  <c r="M1609" i="11" s="1"/>
  <c r="N1609" i="11" s="1"/>
  <c r="L1609" i="11"/>
  <c r="O1609" i="11"/>
  <c r="P1609" i="11" s="1"/>
  <c r="J1610" i="11"/>
  <c r="K1610" i="11" s="1"/>
  <c r="M1610" i="11" s="1"/>
  <c r="N1610" i="11" s="1"/>
  <c r="L1610" i="11"/>
  <c r="O1610" i="11"/>
  <c r="P1610" i="11" s="1"/>
  <c r="J1611" i="11"/>
  <c r="L1611" i="11"/>
  <c r="J1612" i="11"/>
  <c r="K1612" i="11"/>
  <c r="M1612" i="11" s="1"/>
  <c r="N1612" i="11" s="1"/>
  <c r="L1612" i="11"/>
  <c r="O1612" i="11"/>
  <c r="P1612" i="11" s="1"/>
  <c r="J1613" i="11"/>
  <c r="K1613" i="11"/>
  <c r="M1613" i="11" s="1"/>
  <c r="N1613" i="11" s="1"/>
  <c r="L1613" i="11"/>
  <c r="O1613" i="11"/>
  <c r="P1613" i="11" s="1"/>
  <c r="J1614" i="11"/>
  <c r="O1614" i="11" s="1"/>
  <c r="P1614" i="11" s="1"/>
  <c r="L1614" i="11"/>
  <c r="J1615" i="11"/>
  <c r="K1615" i="11"/>
  <c r="L1615" i="11"/>
  <c r="M1615" i="11"/>
  <c r="N1615" i="11"/>
  <c r="O1615" i="11"/>
  <c r="P1615" i="11" s="1"/>
  <c r="J1616" i="11"/>
  <c r="O1616" i="11" s="1"/>
  <c r="P1616" i="11" s="1"/>
  <c r="K1616" i="11"/>
  <c r="M1616" i="11" s="1"/>
  <c r="N1616" i="11" s="1"/>
  <c r="L1616" i="11"/>
  <c r="J1617" i="11"/>
  <c r="K1617" i="11"/>
  <c r="L1617" i="11"/>
  <c r="M1617" i="11"/>
  <c r="N1617" i="11" s="1"/>
  <c r="O1617" i="11"/>
  <c r="P1617" i="11" s="1"/>
  <c r="J1618" i="11"/>
  <c r="K1618" i="11" s="1"/>
  <c r="M1618" i="11" s="1"/>
  <c r="N1618" i="11" s="1"/>
  <c r="L1618" i="11"/>
  <c r="J1619" i="11"/>
  <c r="O1619" i="11" s="1"/>
  <c r="P1619" i="11" s="1"/>
  <c r="K1619" i="11"/>
  <c r="M1619" i="11" s="1"/>
  <c r="L1619" i="11"/>
  <c r="N1619" i="11"/>
  <c r="J1620" i="11"/>
  <c r="K1620" i="11" s="1"/>
  <c r="M1620" i="11" s="1"/>
  <c r="N1620" i="11" s="1"/>
  <c r="L1620" i="11"/>
  <c r="O1620" i="11"/>
  <c r="P1620" i="11" s="1"/>
  <c r="J1621" i="11"/>
  <c r="K1621" i="11" s="1"/>
  <c r="L1621" i="11"/>
  <c r="O1621" i="11"/>
  <c r="P1621" i="11" s="1"/>
  <c r="J1622" i="11"/>
  <c r="K1622" i="11" s="1"/>
  <c r="M1622" i="11" s="1"/>
  <c r="N1622" i="11" s="1"/>
  <c r="L1622" i="11"/>
  <c r="O1622" i="11"/>
  <c r="P1622" i="11" s="1"/>
  <c r="J1623" i="11"/>
  <c r="L1623" i="11"/>
  <c r="J1624" i="11"/>
  <c r="K1624" i="11"/>
  <c r="M1624" i="11" s="1"/>
  <c r="N1624" i="11" s="1"/>
  <c r="L1624" i="11"/>
  <c r="O1624" i="11"/>
  <c r="P1624" i="11" s="1"/>
  <c r="J1625" i="11"/>
  <c r="K1625" i="11"/>
  <c r="M1625" i="11" s="1"/>
  <c r="N1625" i="11" s="1"/>
  <c r="L1625" i="11"/>
  <c r="O1625" i="11"/>
  <c r="P1625" i="11"/>
  <c r="J1626" i="11"/>
  <c r="O1626" i="11" s="1"/>
  <c r="L1626" i="11"/>
  <c r="P1626" i="11"/>
  <c r="J1627" i="11"/>
  <c r="K1627" i="11"/>
  <c r="L1627" i="11"/>
  <c r="M1627" i="11"/>
  <c r="N1627" i="11"/>
  <c r="O1627" i="11"/>
  <c r="P1627" i="11" s="1"/>
  <c r="J1628" i="11"/>
  <c r="O1628" i="11" s="1"/>
  <c r="P1628" i="11" s="1"/>
  <c r="K1628" i="11"/>
  <c r="M1628" i="11" s="1"/>
  <c r="N1628" i="11" s="1"/>
  <c r="L1628" i="11"/>
  <c r="J1629" i="11"/>
  <c r="K1629" i="11"/>
  <c r="L1629" i="11"/>
  <c r="M1629" i="11" s="1"/>
  <c r="N1629" i="11" s="1"/>
  <c r="O1629" i="11"/>
  <c r="P1629" i="11" s="1"/>
  <c r="J1630" i="11"/>
  <c r="K1630" i="11" s="1"/>
  <c r="L1630" i="11"/>
  <c r="J1631" i="11"/>
  <c r="O1631" i="11" s="1"/>
  <c r="P1631" i="11" s="1"/>
  <c r="L1631" i="11"/>
  <c r="J1632" i="11"/>
  <c r="K1632" i="11" s="1"/>
  <c r="M1632" i="11" s="1"/>
  <c r="N1632" i="11" s="1"/>
  <c r="L1632" i="11"/>
  <c r="O1632" i="11"/>
  <c r="P1632" i="11" s="1"/>
  <c r="J1633" i="11"/>
  <c r="K1633" i="11" s="1"/>
  <c r="M1633" i="11" s="1"/>
  <c r="N1633" i="11" s="1"/>
  <c r="L1633" i="11"/>
  <c r="O1633" i="11"/>
  <c r="P1633" i="11" s="1"/>
  <c r="J1634" i="11"/>
  <c r="K1634" i="11" s="1"/>
  <c r="M1634" i="11" s="1"/>
  <c r="N1634" i="11" s="1"/>
  <c r="L1634" i="11"/>
  <c r="O1634" i="11"/>
  <c r="P1634" i="11" s="1"/>
  <c r="J1635" i="11"/>
  <c r="L1635" i="11"/>
  <c r="J1636" i="11"/>
  <c r="K1636" i="11"/>
  <c r="M1636" i="11" s="1"/>
  <c r="N1636" i="11" s="1"/>
  <c r="L1636" i="11"/>
  <c r="O1636" i="11"/>
  <c r="P1636" i="11" s="1"/>
  <c r="J1637" i="11"/>
  <c r="K1637" i="11"/>
  <c r="M1637" i="11" s="1"/>
  <c r="N1637" i="11" s="1"/>
  <c r="L1637" i="11"/>
  <c r="O1637" i="11"/>
  <c r="P1637" i="11" s="1"/>
  <c r="J1638" i="11"/>
  <c r="L1638" i="11"/>
  <c r="J1639" i="11"/>
  <c r="K1639" i="11"/>
  <c r="L1639" i="11"/>
  <c r="M1639" i="11"/>
  <c r="N1639" i="11" s="1"/>
  <c r="O1639" i="11"/>
  <c r="P1639" i="11" s="1"/>
  <c r="J1640" i="11"/>
  <c r="O1640" i="11" s="1"/>
  <c r="P1640" i="11" s="1"/>
  <c r="K1640" i="11"/>
  <c r="L1640" i="11"/>
  <c r="J1641" i="11"/>
  <c r="K1641" i="11"/>
  <c r="M1641" i="11" s="1"/>
  <c r="N1641" i="11" s="1"/>
  <c r="L1641" i="11"/>
  <c r="O1641" i="11"/>
  <c r="P1641" i="11"/>
  <c r="J1642" i="11"/>
  <c r="L1642" i="11"/>
  <c r="J1643" i="11"/>
  <c r="K1643" i="11"/>
  <c r="M1643" i="11" s="1"/>
  <c r="N1643" i="11" s="1"/>
  <c r="L1643" i="11"/>
  <c r="O1643" i="11"/>
  <c r="P1643" i="11" s="1"/>
  <c r="J1644" i="11"/>
  <c r="K1644" i="11" s="1"/>
  <c r="M1644" i="11" s="1"/>
  <c r="L1644" i="11"/>
  <c r="N1644" i="11"/>
  <c r="O1644" i="11"/>
  <c r="P1644" i="11" s="1"/>
  <c r="J1645" i="11"/>
  <c r="K1645" i="11" s="1"/>
  <c r="L1645" i="11"/>
  <c r="M1645" i="11"/>
  <c r="N1645" i="11" s="1"/>
  <c r="O1645" i="11"/>
  <c r="P1645" i="11" s="1"/>
  <c r="J1646" i="11"/>
  <c r="K1646" i="11" s="1"/>
  <c r="L1646" i="11"/>
  <c r="M1646" i="11"/>
  <c r="N1646" i="11" s="1"/>
  <c r="O1646" i="11"/>
  <c r="P1646" i="11" s="1"/>
  <c r="J1647" i="11"/>
  <c r="O1647" i="11" s="1"/>
  <c r="P1647" i="11" s="1"/>
  <c r="K1647" i="11"/>
  <c r="M1647" i="11" s="1"/>
  <c r="N1647" i="11" s="1"/>
  <c r="L1647" i="11"/>
  <c r="J1648" i="11"/>
  <c r="K1648" i="11"/>
  <c r="L1648" i="11"/>
  <c r="O1648" i="11"/>
  <c r="P1648" i="11" s="1"/>
  <c r="J1649" i="11"/>
  <c r="K1649" i="11"/>
  <c r="M1649" i="11" s="1"/>
  <c r="N1649" i="11" s="1"/>
  <c r="L1649" i="11"/>
  <c r="O1649" i="11"/>
  <c r="P1649" i="11"/>
  <c r="J1650" i="11"/>
  <c r="L1650" i="11"/>
  <c r="J1651" i="11"/>
  <c r="K1651" i="11"/>
  <c r="L1651" i="11"/>
  <c r="M1651" i="11"/>
  <c r="N1651" i="11"/>
  <c r="O1651" i="11"/>
  <c r="P1651" i="11" s="1"/>
  <c r="J1652" i="11"/>
  <c r="O1652" i="11" s="1"/>
  <c r="P1652" i="11" s="1"/>
  <c r="K1652" i="11"/>
  <c r="M1652" i="11" s="1"/>
  <c r="N1652" i="11" s="1"/>
  <c r="L1652" i="11"/>
  <c r="J1653" i="11"/>
  <c r="K1653" i="11"/>
  <c r="M1653" i="11" s="1"/>
  <c r="N1653" i="11" s="1"/>
  <c r="L1653" i="11"/>
  <c r="O1653" i="11"/>
  <c r="P1653" i="11" s="1"/>
  <c r="J1654" i="11"/>
  <c r="L1654" i="11"/>
  <c r="J1655" i="11"/>
  <c r="K1655" i="11"/>
  <c r="L1655" i="11"/>
  <c r="O1655" i="11"/>
  <c r="P1655" i="11" s="1"/>
  <c r="J1656" i="11"/>
  <c r="K1656" i="11" s="1"/>
  <c r="M1656" i="11" s="1"/>
  <c r="N1656" i="11" s="1"/>
  <c r="L1656" i="11"/>
  <c r="J1657" i="11"/>
  <c r="K1657" i="11" s="1"/>
  <c r="M1657" i="11" s="1"/>
  <c r="N1657" i="11" s="1"/>
  <c r="L1657" i="11"/>
  <c r="J1658" i="11"/>
  <c r="K1658" i="11" s="1"/>
  <c r="L1658" i="11"/>
  <c r="M1658" i="11" s="1"/>
  <c r="N1658" i="11" s="1"/>
  <c r="O1658" i="11"/>
  <c r="P1658" i="11" s="1"/>
  <c r="J1659" i="11"/>
  <c r="O1659" i="11" s="1"/>
  <c r="P1659" i="11" s="1"/>
  <c r="K1659" i="11"/>
  <c r="L1659" i="11"/>
  <c r="M1659" i="11"/>
  <c r="N1659" i="11" s="1"/>
  <c r="J1660" i="11"/>
  <c r="K1660" i="11" s="1"/>
  <c r="M1660" i="11" s="1"/>
  <c r="N1660" i="11" s="1"/>
  <c r="L1660" i="11"/>
  <c r="O1660" i="11"/>
  <c r="P1660" i="11" s="1"/>
  <c r="J1661" i="11"/>
  <c r="K1661" i="11"/>
  <c r="M1661" i="11" s="1"/>
  <c r="N1661" i="11" s="1"/>
  <c r="L1661" i="11"/>
  <c r="O1661" i="11"/>
  <c r="P1661" i="11" s="1"/>
  <c r="J1662" i="11"/>
  <c r="O1662" i="11" s="1"/>
  <c r="P1662" i="11" s="1"/>
  <c r="L1662" i="11"/>
  <c r="J1663" i="11"/>
  <c r="K1663" i="11"/>
  <c r="L1663" i="11"/>
  <c r="M1663" i="11"/>
  <c r="N1663" i="11"/>
  <c r="O1663" i="11"/>
  <c r="P1663" i="11"/>
  <c r="J1664" i="11"/>
  <c r="O1664" i="11" s="1"/>
  <c r="P1664" i="11" s="1"/>
  <c r="K1664" i="11"/>
  <c r="L1664" i="11"/>
  <c r="J1665" i="11"/>
  <c r="K1665" i="11"/>
  <c r="L1665" i="11"/>
  <c r="M1665" i="11"/>
  <c r="N1665" i="11" s="1"/>
  <c r="O1665" i="11"/>
  <c r="P1665" i="11"/>
  <c r="J1666" i="11"/>
  <c r="L1666" i="11"/>
  <c r="J1667" i="11"/>
  <c r="O1667" i="11" s="1"/>
  <c r="P1667" i="11" s="1"/>
  <c r="K1667" i="11"/>
  <c r="L1667" i="11"/>
  <c r="J1668" i="11"/>
  <c r="L1668" i="11"/>
  <c r="J1669" i="11"/>
  <c r="K1669" i="11" s="1"/>
  <c r="M1669" i="11" s="1"/>
  <c r="N1669" i="11" s="1"/>
  <c r="L1669" i="11"/>
  <c r="J1670" i="11"/>
  <c r="K1670" i="11" s="1"/>
  <c r="M1670" i="11" s="1"/>
  <c r="N1670" i="11" s="1"/>
  <c r="L1670" i="11"/>
  <c r="O1670" i="11"/>
  <c r="P1670" i="11" s="1"/>
  <c r="J1671" i="11"/>
  <c r="O1671" i="11" s="1"/>
  <c r="P1671" i="11" s="1"/>
  <c r="K1671" i="11"/>
  <c r="M1671" i="11" s="1"/>
  <c r="N1671" i="11" s="1"/>
  <c r="L1671" i="11"/>
  <c r="J1672" i="11"/>
  <c r="K1672" i="11"/>
  <c r="L1672" i="11"/>
  <c r="M1672" i="11"/>
  <c r="N1672" i="11" s="1"/>
  <c r="O1672" i="11"/>
  <c r="P1672" i="11" s="1"/>
  <c r="J1673" i="11"/>
  <c r="K1673" i="11"/>
  <c r="L1673" i="11"/>
  <c r="M1673" i="11"/>
  <c r="N1673" i="11" s="1"/>
  <c r="O1673" i="11"/>
  <c r="P1673" i="11" s="1"/>
  <c r="J1674" i="11"/>
  <c r="O1674" i="11" s="1"/>
  <c r="K1674" i="11"/>
  <c r="L1674" i="11"/>
  <c r="M1674" i="11"/>
  <c r="N1674" i="11" s="1"/>
  <c r="P1674" i="11"/>
  <c r="J1675" i="11"/>
  <c r="K1675" i="11"/>
  <c r="L1675" i="11"/>
  <c r="M1675" i="11"/>
  <c r="N1675" i="11"/>
  <c r="O1675" i="11"/>
  <c r="P1675" i="11" s="1"/>
  <c r="J1676" i="11"/>
  <c r="O1676" i="11" s="1"/>
  <c r="P1676" i="11" s="1"/>
  <c r="K1676" i="11"/>
  <c r="L1676" i="11"/>
  <c r="J1677" i="11"/>
  <c r="K1677" i="11"/>
  <c r="L1677" i="11"/>
  <c r="M1677" i="11"/>
  <c r="N1677" i="11"/>
  <c r="O1677" i="11"/>
  <c r="P1677" i="11" s="1"/>
  <c r="J1678" i="11"/>
  <c r="L1678" i="11"/>
  <c r="J1679" i="11"/>
  <c r="K1679" i="11"/>
  <c r="M1679" i="11" s="1"/>
  <c r="N1679" i="11" s="1"/>
  <c r="L1679" i="11"/>
  <c r="O1679" i="11"/>
  <c r="P1679" i="11" s="1"/>
  <c r="J1680" i="11"/>
  <c r="K1680" i="11" s="1"/>
  <c r="M1680" i="11" s="1"/>
  <c r="N1680" i="11" s="1"/>
  <c r="L1680" i="11"/>
  <c r="J1681" i="11"/>
  <c r="O1681" i="11" s="1"/>
  <c r="P1681" i="11" s="1"/>
  <c r="L1681" i="11"/>
  <c r="J1682" i="11"/>
  <c r="K1682" i="11" s="1"/>
  <c r="M1682" i="11" s="1"/>
  <c r="N1682" i="11" s="1"/>
  <c r="L1682" i="11"/>
  <c r="J1683" i="11"/>
  <c r="O1683" i="11" s="1"/>
  <c r="P1683" i="11" s="1"/>
  <c r="L1683" i="11"/>
  <c r="J1684" i="11"/>
  <c r="K1684" i="11"/>
  <c r="M1684" i="11" s="1"/>
  <c r="N1684" i="11" s="1"/>
  <c r="L1684" i="11"/>
  <c r="O1684" i="11"/>
  <c r="P1684" i="11" s="1"/>
  <c r="J1685" i="11"/>
  <c r="K1685" i="11"/>
  <c r="L1685" i="11"/>
  <c r="M1685" i="11"/>
  <c r="N1685" i="11" s="1"/>
  <c r="O1685" i="11"/>
  <c r="P1685" i="11"/>
  <c r="J1686" i="11"/>
  <c r="O1686" i="11" s="1"/>
  <c r="P1686" i="11" s="1"/>
  <c r="K1686" i="11"/>
  <c r="M1686" i="11" s="1"/>
  <c r="N1686" i="11" s="1"/>
  <c r="L1686" i="11"/>
  <c r="J1687" i="11"/>
  <c r="K1687" i="11"/>
  <c r="L1687" i="11"/>
  <c r="M1687" i="11"/>
  <c r="N1687" i="11" s="1"/>
  <c r="O1687" i="11"/>
  <c r="P1687" i="11"/>
  <c r="J1688" i="11"/>
  <c r="O1688" i="11" s="1"/>
  <c r="P1688" i="11" s="1"/>
  <c r="L1688" i="11"/>
  <c r="J1689" i="11"/>
  <c r="K1689" i="11"/>
  <c r="L1689" i="11"/>
  <c r="O1689" i="11"/>
  <c r="P1689" i="11" s="1"/>
  <c r="J1690" i="11"/>
  <c r="O1690" i="11" s="1"/>
  <c r="L1690" i="11"/>
  <c r="P1690" i="11"/>
  <c r="J1691" i="11"/>
  <c r="K1691" i="11" s="1"/>
  <c r="L1691" i="11"/>
  <c r="O1691" i="11"/>
  <c r="P1691" i="11"/>
  <c r="J1692" i="11"/>
  <c r="K1692" i="11" s="1"/>
  <c r="M1692" i="11" s="1"/>
  <c r="N1692" i="11" s="1"/>
  <c r="L1692" i="11"/>
  <c r="O1692" i="11"/>
  <c r="P1692" i="11" s="1"/>
  <c r="J1693" i="11"/>
  <c r="L1693" i="11"/>
  <c r="J1694" i="11"/>
  <c r="K1694" i="11"/>
  <c r="L1694" i="11"/>
  <c r="M1694" i="11" s="1"/>
  <c r="N1694" i="11" s="1"/>
  <c r="O1694" i="11"/>
  <c r="P1694" i="11" s="1"/>
  <c r="J1695" i="11"/>
  <c r="K1695" i="11"/>
  <c r="M1695" i="11" s="1"/>
  <c r="N1695" i="11" s="1"/>
  <c r="L1695" i="11"/>
  <c r="O1695" i="11"/>
  <c r="P1695" i="11" s="1"/>
  <c r="J1696" i="11"/>
  <c r="K1696" i="11" s="1"/>
  <c r="M1696" i="11" s="1"/>
  <c r="N1696" i="11" s="1"/>
  <c r="L1696" i="11"/>
  <c r="O1696" i="11"/>
  <c r="P1696" i="11" s="1"/>
  <c r="J1697" i="11"/>
  <c r="K1697" i="11" s="1"/>
  <c r="M1697" i="11" s="1"/>
  <c r="N1697" i="11" s="1"/>
  <c r="L1697" i="11"/>
  <c r="O1697" i="11"/>
  <c r="P1697" i="11" s="1"/>
  <c r="J1698" i="11"/>
  <c r="K1698" i="11"/>
  <c r="M1698" i="11" s="1"/>
  <c r="N1698" i="11" s="1"/>
  <c r="L1698" i="11"/>
  <c r="O1698" i="11"/>
  <c r="P1698" i="11" s="1"/>
  <c r="J1699" i="11"/>
  <c r="K1699" i="11"/>
  <c r="L1699" i="11"/>
  <c r="M1699" i="11"/>
  <c r="N1699" i="11" s="1"/>
  <c r="O1699" i="11"/>
  <c r="P1699" i="11" s="1"/>
  <c r="J1700" i="11"/>
  <c r="K1700" i="11"/>
  <c r="L1700" i="11"/>
  <c r="M1700" i="11"/>
  <c r="N1700" i="11" s="1"/>
  <c r="O1700" i="11"/>
  <c r="P1700" i="11" s="1"/>
  <c r="J1701" i="11"/>
  <c r="K1701" i="11"/>
  <c r="M1701" i="11" s="1"/>
  <c r="N1701" i="11" s="1"/>
  <c r="L1701" i="11"/>
  <c r="O1701" i="11"/>
  <c r="P1701" i="11" s="1"/>
  <c r="J1702" i="11"/>
  <c r="K1702" i="11"/>
  <c r="M1702" i="11" s="1"/>
  <c r="N1702" i="11" s="1"/>
  <c r="L1702" i="11"/>
  <c r="O1702" i="11"/>
  <c r="P1702" i="11" s="1"/>
  <c r="J1703" i="11"/>
  <c r="K1703" i="11" s="1"/>
  <c r="M1703" i="11" s="1"/>
  <c r="N1703" i="11" s="1"/>
  <c r="L1703" i="11"/>
  <c r="O1703" i="11"/>
  <c r="P1703" i="11"/>
  <c r="J1704" i="11"/>
  <c r="K1704" i="11" s="1"/>
  <c r="M1704" i="11" s="1"/>
  <c r="N1704" i="11" s="1"/>
  <c r="L1704" i="11"/>
  <c r="O1704" i="11"/>
  <c r="P1704" i="11" s="1"/>
  <c r="J1705" i="11"/>
  <c r="K1705" i="11" s="1"/>
  <c r="M1705" i="11" s="1"/>
  <c r="N1705" i="11" s="1"/>
  <c r="L1705" i="11"/>
  <c r="O1705" i="11"/>
  <c r="P1705" i="11" s="1"/>
  <c r="J1706" i="11"/>
  <c r="K1706" i="11"/>
  <c r="L1706" i="11"/>
  <c r="M1706" i="11" s="1"/>
  <c r="N1706" i="11" s="1"/>
  <c r="O1706" i="11"/>
  <c r="P1706" i="11" s="1"/>
  <c r="J1707" i="11"/>
  <c r="K1707" i="11"/>
  <c r="M1707" i="11" s="1"/>
  <c r="N1707" i="11" s="1"/>
  <c r="L1707" i="11"/>
  <c r="O1707" i="11"/>
  <c r="P1707" i="11" s="1"/>
  <c r="J1708" i="11"/>
  <c r="O1708" i="11" s="1"/>
  <c r="P1708" i="11" s="1"/>
  <c r="L1708" i="11"/>
  <c r="J1709" i="11"/>
  <c r="K1709" i="11" s="1"/>
  <c r="M1709" i="11" s="1"/>
  <c r="N1709" i="11" s="1"/>
  <c r="L1709" i="11"/>
  <c r="O1709" i="11"/>
  <c r="P1709" i="11" s="1"/>
  <c r="J1710" i="11"/>
  <c r="K1710" i="11"/>
  <c r="M1710" i="11" s="1"/>
  <c r="N1710" i="11" s="1"/>
  <c r="L1710" i="11"/>
  <c r="O1710" i="11"/>
  <c r="P1710" i="11" s="1"/>
  <c r="J1711" i="11"/>
  <c r="K1711" i="11"/>
  <c r="L1711" i="11"/>
  <c r="M1711" i="11"/>
  <c r="N1711" i="11" s="1"/>
  <c r="O1711" i="11"/>
  <c r="P1711" i="11" s="1"/>
  <c r="J1712" i="11"/>
  <c r="K1712" i="11"/>
  <c r="L1712" i="11"/>
  <c r="M1712" i="11"/>
  <c r="N1712" i="11" s="1"/>
  <c r="O1712" i="11"/>
  <c r="P1712" i="11" s="1"/>
  <c r="J1713" i="11"/>
  <c r="O1713" i="11" s="1"/>
  <c r="P1713" i="11" s="1"/>
  <c r="K1713" i="11"/>
  <c r="M1713" i="11" s="1"/>
  <c r="L1713" i="11"/>
  <c r="N1713" i="11"/>
  <c r="J1714" i="11"/>
  <c r="O1714" i="11" s="1"/>
  <c r="P1714" i="11" s="1"/>
  <c r="K1714" i="11"/>
  <c r="M1714" i="11" s="1"/>
  <c r="N1714" i="11" s="1"/>
  <c r="L1714" i="11"/>
  <c r="J1715" i="11"/>
  <c r="K1715" i="11" s="1"/>
  <c r="M1715" i="11" s="1"/>
  <c r="N1715" i="11" s="1"/>
  <c r="L1715" i="11"/>
  <c r="O1715" i="11"/>
  <c r="P1715" i="11" s="1"/>
  <c r="J1716" i="11"/>
  <c r="K1716" i="11" s="1"/>
  <c r="M1716" i="11" s="1"/>
  <c r="N1716" i="11" s="1"/>
  <c r="L1716" i="11"/>
  <c r="O1716" i="11"/>
  <c r="P1716" i="11" s="1"/>
  <c r="J1717" i="11"/>
  <c r="L1717" i="11"/>
  <c r="J1718" i="11"/>
  <c r="K1718" i="11"/>
  <c r="L1718" i="11"/>
  <c r="M1718" i="11" s="1"/>
  <c r="N1718" i="11" s="1"/>
  <c r="O1718" i="11"/>
  <c r="P1718" i="11" s="1"/>
  <c r="J1719" i="11"/>
  <c r="K1719" i="11"/>
  <c r="M1719" i="11" s="1"/>
  <c r="N1719" i="11" s="1"/>
  <c r="L1719" i="11"/>
  <c r="O1719" i="11"/>
  <c r="P1719" i="11" s="1"/>
  <c r="J1720" i="11"/>
  <c r="O1720" i="11" s="1"/>
  <c r="P1720" i="11" s="1"/>
  <c r="L1720" i="11"/>
  <c r="J1721" i="11"/>
  <c r="K1721" i="11" s="1"/>
  <c r="M1721" i="11" s="1"/>
  <c r="N1721" i="11" s="1"/>
  <c r="L1721" i="11"/>
  <c r="O1721" i="11"/>
  <c r="P1721" i="11" s="1"/>
  <c r="J1722" i="11"/>
  <c r="K1722" i="11"/>
  <c r="M1722" i="11" s="1"/>
  <c r="N1722" i="11" s="1"/>
  <c r="L1722" i="11"/>
  <c r="O1722" i="11"/>
  <c r="P1722" i="11" s="1"/>
  <c r="J1723" i="11"/>
  <c r="K1723" i="11"/>
  <c r="L1723" i="11"/>
  <c r="M1723" i="11"/>
  <c r="N1723" i="11" s="1"/>
  <c r="O1723" i="11"/>
  <c r="P1723" i="11" s="1"/>
  <c r="J1724" i="11"/>
  <c r="K1724" i="11"/>
  <c r="L1724" i="11"/>
  <c r="M1724" i="11"/>
  <c r="N1724" i="11" s="1"/>
  <c r="O1724" i="11"/>
  <c r="P1724" i="11"/>
  <c r="J1725" i="11"/>
  <c r="O1725" i="11" s="1"/>
  <c r="P1725" i="11" s="1"/>
  <c r="K1725" i="11"/>
  <c r="M1725" i="11" s="1"/>
  <c r="N1725" i="11" s="1"/>
  <c r="L1725" i="11"/>
  <c r="J1726" i="11"/>
  <c r="O1726" i="11" s="1"/>
  <c r="P1726" i="11" s="1"/>
  <c r="K1726" i="11"/>
  <c r="M1726" i="11" s="1"/>
  <c r="N1726" i="11" s="1"/>
  <c r="L1726" i="11"/>
  <c r="J1727" i="11"/>
  <c r="K1727" i="11" s="1"/>
  <c r="L1727" i="11"/>
  <c r="O1727" i="11"/>
  <c r="P1727" i="11" s="1"/>
  <c r="J1728" i="11"/>
  <c r="K1728" i="11" s="1"/>
  <c r="M1728" i="11" s="1"/>
  <c r="N1728" i="11" s="1"/>
  <c r="L1728" i="11"/>
  <c r="O1728" i="11"/>
  <c r="P1728" i="11" s="1"/>
  <c r="J1729" i="11"/>
  <c r="L1729" i="11"/>
  <c r="J1730" i="11"/>
  <c r="K1730" i="11"/>
  <c r="L1730" i="11"/>
  <c r="M1730" i="11" s="1"/>
  <c r="N1730" i="11" s="1"/>
  <c r="O1730" i="11"/>
  <c r="P1730" i="11" s="1"/>
  <c r="J1731" i="11"/>
  <c r="K1731" i="11"/>
  <c r="M1731" i="11" s="1"/>
  <c r="N1731" i="11" s="1"/>
  <c r="L1731" i="11"/>
  <c r="O1731" i="11"/>
  <c r="P1731" i="11"/>
  <c r="J1732" i="11"/>
  <c r="O1732" i="11" s="1"/>
  <c r="P1732" i="11" s="1"/>
  <c r="L1732" i="11"/>
  <c r="J1733" i="11"/>
  <c r="K1733" i="11" s="1"/>
  <c r="M1733" i="11" s="1"/>
  <c r="N1733" i="11" s="1"/>
  <c r="L1733" i="11"/>
  <c r="O1733" i="11"/>
  <c r="P1733" i="11" s="1"/>
  <c r="J1734" i="11"/>
  <c r="K1734" i="11"/>
  <c r="M1734" i="11" s="1"/>
  <c r="N1734" i="11" s="1"/>
  <c r="L1734" i="11"/>
  <c r="O1734" i="11"/>
  <c r="P1734" i="11" s="1"/>
  <c r="J1735" i="11"/>
  <c r="K1735" i="11"/>
  <c r="L1735" i="11"/>
  <c r="M1735" i="11"/>
  <c r="N1735" i="11" s="1"/>
  <c r="O1735" i="11"/>
  <c r="P1735" i="11" s="1"/>
  <c r="J1736" i="11"/>
  <c r="K1736" i="11"/>
  <c r="L1736" i="11"/>
  <c r="M1736" i="11"/>
  <c r="N1736" i="11" s="1"/>
  <c r="O1736" i="11"/>
  <c r="P1736" i="11" s="1"/>
  <c r="J1737" i="11"/>
  <c r="O1737" i="11" s="1"/>
  <c r="P1737" i="11" s="1"/>
  <c r="K1737" i="11"/>
  <c r="M1737" i="11" s="1"/>
  <c r="N1737" i="11" s="1"/>
  <c r="L1737" i="11"/>
  <c r="J1738" i="11"/>
  <c r="O1738" i="11" s="1"/>
  <c r="P1738" i="11" s="1"/>
  <c r="K1738" i="11"/>
  <c r="M1738" i="11" s="1"/>
  <c r="N1738" i="11" s="1"/>
  <c r="L1738" i="11"/>
  <c r="J1739" i="11"/>
  <c r="K1739" i="11" s="1"/>
  <c r="L1739" i="11"/>
  <c r="O1739" i="11"/>
  <c r="P1739" i="11"/>
  <c r="J1740" i="11"/>
  <c r="K1740" i="11" s="1"/>
  <c r="M1740" i="11" s="1"/>
  <c r="N1740" i="11" s="1"/>
  <c r="L1740" i="11"/>
  <c r="O1740" i="11"/>
  <c r="P1740" i="11" s="1"/>
  <c r="J1741" i="11"/>
  <c r="L1741" i="11"/>
  <c r="J1742" i="11"/>
  <c r="K1742" i="11"/>
  <c r="L1742" i="11"/>
  <c r="M1742" i="11" s="1"/>
  <c r="N1742" i="11" s="1"/>
  <c r="O1742" i="11"/>
  <c r="P1742" i="11" s="1"/>
  <c r="J1743" i="11"/>
  <c r="K1743" i="11"/>
  <c r="M1743" i="11" s="1"/>
  <c r="N1743" i="11" s="1"/>
  <c r="L1743" i="11"/>
  <c r="O1743" i="11"/>
  <c r="P1743" i="11" s="1"/>
  <c r="J1744" i="11"/>
  <c r="O1744" i="11" s="1"/>
  <c r="P1744" i="11" s="1"/>
  <c r="L1744" i="11"/>
  <c r="J1745" i="11"/>
  <c r="K1745" i="11" s="1"/>
  <c r="M1745" i="11" s="1"/>
  <c r="N1745" i="11" s="1"/>
  <c r="L1745" i="11"/>
  <c r="O1745" i="11"/>
  <c r="P1745" i="11" s="1"/>
  <c r="J1746" i="11"/>
  <c r="K1746" i="11"/>
  <c r="M1746" i="11" s="1"/>
  <c r="N1746" i="11" s="1"/>
  <c r="L1746" i="11"/>
  <c r="O1746" i="11"/>
  <c r="P1746" i="11" s="1"/>
  <c r="J1747" i="11"/>
  <c r="K1747" i="11"/>
  <c r="L1747" i="11"/>
  <c r="M1747" i="11"/>
  <c r="N1747" i="11" s="1"/>
  <c r="O1747" i="11"/>
  <c r="P1747" i="11"/>
  <c r="J1748" i="11"/>
  <c r="K1748" i="11"/>
  <c r="L1748" i="11"/>
  <c r="M1748" i="11"/>
  <c r="N1748" i="11" s="1"/>
  <c r="O1748" i="11"/>
  <c r="P1748" i="11" s="1"/>
  <c r="J1749" i="11"/>
  <c r="O1749" i="11" s="1"/>
  <c r="P1749" i="11" s="1"/>
  <c r="K1749" i="11"/>
  <c r="M1749" i="11" s="1"/>
  <c r="L1749" i="11"/>
  <c r="N1749" i="11"/>
  <c r="J1750" i="11"/>
  <c r="O1750" i="11" s="1"/>
  <c r="P1750" i="11" s="1"/>
  <c r="K1750" i="11"/>
  <c r="M1750" i="11" s="1"/>
  <c r="N1750" i="11" s="1"/>
  <c r="L1750" i="11"/>
  <c r="J1751" i="11"/>
  <c r="K1751" i="11" s="1"/>
  <c r="L1751" i="11"/>
  <c r="O1751" i="11"/>
  <c r="P1751" i="11" s="1"/>
  <c r="J1752" i="11"/>
  <c r="K1752" i="11" s="1"/>
  <c r="M1752" i="11" s="1"/>
  <c r="N1752" i="11" s="1"/>
  <c r="L1752" i="11"/>
  <c r="O1752" i="11"/>
  <c r="P1752" i="11" s="1"/>
  <c r="J1753" i="11"/>
  <c r="L1753" i="11"/>
  <c r="J1754" i="11"/>
  <c r="K1754" i="11"/>
  <c r="L1754" i="11"/>
  <c r="M1754" i="11" s="1"/>
  <c r="N1754" i="11" s="1"/>
  <c r="O1754" i="11"/>
  <c r="P1754" i="11" s="1"/>
  <c r="J1755" i="11"/>
  <c r="K1755" i="11"/>
  <c r="M1755" i="11" s="1"/>
  <c r="N1755" i="11" s="1"/>
  <c r="L1755" i="11"/>
  <c r="O1755" i="11"/>
  <c r="P1755" i="11"/>
  <c r="J1756" i="11"/>
  <c r="O1756" i="11" s="1"/>
  <c r="P1756" i="11" s="1"/>
  <c r="L1756" i="11"/>
  <c r="J1757" i="11"/>
  <c r="K1757" i="11" s="1"/>
  <c r="M1757" i="11" s="1"/>
  <c r="N1757" i="11" s="1"/>
  <c r="L1757" i="11"/>
  <c r="O1757" i="11"/>
  <c r="P1757" i="11" s="1"/>
  <c r="J1758" i="11"/>
  <c r="K1758" i="11"/>
  <c r="M1758" i="11" s="1"/>
  <c r="N1758" i="11" s="1"/>
  <c r="L1758" i="11"/>
  <c r="O1758" i="11"/>
  <c r="P1758" i="11" s="1"/>
  <c r="J1759" i="11"/>
  <c r="K1759" i="11"/>
  <c r="L1759" i="11"/>
  <c r="M1759" i="11"/>
  <c r="N1759" i="11" s="1"/>
  <c r="O1759" i="11"/>
  <c r="P1759" i="11"/>
  <c r="J1760" i="11"/>
  <c r="K1760" i="11"/>
  <c r="L1760" i="11"/>
  <c r="M1760" i="11"/>
  <c r="N1760" i="11" s="1"/>
  <c r="O1760" i="11"/>
  <c r="P1760" i="11" s="1"/>
  <c r="J1761" i="11"/>
  <c r="O1761" i="11" s="1"/>
  <c r="P1761" i="11" s="1"/>
  <c r="K1761" i="11"/>
  <c r="M1761" i="11" s="1"/>
  <c r="N1761" i="11" s="1"/>
  <c r="L1761" i="11"/>
  <c r="J1762" i="11"/>
  <c r="O1762" i="11" s="1"/>
  <c r="P1762" i="11" s="1"/>
  <c r="K1762" i="11"/>
  <c r="M1762" i="11" s="1"/>
  <c r="N1762" i="11" s="1"/>
  <c r="L1762" i="11"/>
  <c r="J1763" i="11"/>
  <c r="K1763" i="11" s="1"/>
  <c r="L1763" i="11"/>
  <c r="O1763" i="11"/>
  <c r="P1763" i="11"/>
  <c r="J1764" i="11"/>
  <c r="K1764" i="11" s="1"/>
  <c r="M1764" i="11" s="1"/>
  <c r="N1764" i="11" s="1"/>
  <c r="L1764" i="11"/>
  <c r="O1764" i="11"/>
  <c r="P1764" i="11" s="1"/>
  <c r="J1765" i="11"/>
  <c r="L1765" i="11"/>
  <c r="J1766" i="11"/>
  <c r="K1766" i="11"/>
  <c r="L1766" i="11"/>
  <c r="M1766" i="11" s="1"/>
  <c r="N1766" i="11" s="1"/>
  <c r="O1766" i="11"/>
  <c r="P1766" i="11" s="1"/>
  <c r="J1767" i="11"/>
  <c r="K1767" i="11"/>
  <c r="M1767" i="11" s="1"/>
  <c r="N1767" i="11" s="1"/>
  <c r="L1767" i="11"/>
  <c r="O1767" i="11"/>
  <c r="P1767" i="11" s="1"/>
  <c r="J1768" i="11"/>
  <c r="O1768" i="11" s="1"/>
  <c r="P1768" i="11" s="1"/>
  <c r="L1768" i="11"/>
  <c r="J1769" i="11"/>
  <c r="K1769" i="11" s="1"/>
  <c r="M1769" i="11" s="1"/>
  <c r="N1769" i="11" s="1"/>
  <c r="L1769" i="11"/>
  <c r="O1769" i="11"/>
  <c r="P1769" i="11" s="1"/>
  <c r="J1770" i="11"/>
  <c r="K1770" i="11"/>
  <c r="M1770" i="11" s="1"/>
  <c r="N1770" i="11" s="1"/>
  <c r="L1770" i="11"/>
  <c r="O1770" i="11"/>
  <c r="P1770" i="11" s="1"/>
  <c r="J1771" i="11"/>
  <c r="K1771" i="11"/>
  <c r="L1771" i="11"/>
  <c r="M1771" i="11"/>
  <c r="N1771" i="11" s="1"/>
  <c r="O1771" i="11"/>
  <c r="P1771" i="11"/>
  <c r="J1772" i="11"/>
  <c r="K1772" i="11"/>
  <c r="L1772" i="11"/>
  <c r="M1772" i="11"/>
  <c r="N1772" i="11" s="1"/>
  <c r="O1772" i="11"/>
  <c r="P1772" i="11"/>
  <c r="J1773" i="11"/>
  <c r="O1773" i="11" s="1"/>
  <c r="P1773" i="11" s="1"/>
  <c r="K1773" i="11"/>
  <c r="M1773" i="11" s="1"/>
  <c r="N1773" i="11" s="1"/>
  <c r="L1773" i="11"/>
  <c r="J1774" i="11"/>
  <c r="O1774" i="11" s="1"/>
  <c r="P1774" i="11" s="1"/>
  <c r="K1774" i="11"/>
  <c r="M1774" i="11" s="1"/>
  <c r="N1774" i="11" s="1"/>
  <c r="L1774" i="11"/>
  <c r="J1775" i="11"/>
  <c r="K1775" i="11" s="1"/>
  <c r="M1775" i="11" s="1"/>
  <c r="N1775" i="11" s="1"/>
  <c r="L1775" i="11"/>
  <c r="O1775" i="11"/>
  <c r="P1775" i="11" s="1"/>
  <c r="J1776" i="11"/>
  <c r="K1776" i="11" s="1"/>
  <c r="M1776" i="11" s="1"/>
  <c r="N1776" i="11" s="1"/>
  <c r="L1776" i="11"/>
  <c r="O1776" i="11"/>
  <c r="P1776" i="11" s="1"/>
  <c r="J1777" i="11"/>
  <c r="L1777" i="11"/>
  <c r="J1778" i="11"/>
  <c r="K1778" i="11"/>
  <c r="L1778" i="11"/>
  <c r="M1778" i="11" s="1"/>
  <c r="N1778" i="11" s="1"/>
  <c r="O1778" i="11"/>
  <c r="P1778" i="11" s="1"/>
  <c r="J1779" i="11"/>
  <c r="K1779" i="11"/>
  <c r="M1779" i="11" s="1"/>
  <c r="N1779" i="11" s="1"/>
  <c r="L1779" i="11"/>
  <c r="O1779" i="11"/>
  <c r="P1779" i="11"/>
  <c r="J1780" i="11"/>
  <c r="O1780" i="11" s="1"/>
  <c r="P1780" i="11" s="1"/>
  <c r="L1780" i="11"/>
  <c r="J1781" i="11"/>
  <c r="K1781" i="11" s="1"/>
  <c r="M1781" i="11" s="1"/>
  <c r="N1781" i="11" s="1"/>
  <c r="L1781" i="11"/>
  <c r="O1781" i="11"/>
  <c r="P1781" i="11" s="1"/>
  <c r="J1782" i="11"/>
  <c r="K1782" i="11"/>
  <c r="M1782" i="11" s="1"/>
  <c r="N1782" i="11" s="1"/>
  <c r="L1782" i="11"/>
  <c r="O1782" i="11"/>
  <c r="P1782" i="11" s="1"/>
  <c r="J1783" i="11"/>
  <c r="K1783" i="11"/>
  <c r="L1783" i="11"/>
  <c r="M1783" i="11"/>
  <c r="N1783" i="11" s="1"/>
  <c r="O1783" i="11"/>
  <c r="P1783" i="11" s="1"/>
  <c r="J1784" i="11"/>
  <c r="K1784" i="11"/>
  <c r="L1784" i="11"/>
  <c r="M1784" i="11"/>
  <c r="N1784" i="11" s="1"/>
  <c r="O1784" i="11"/>
  <c r="P1784" i="11" s="1"/>
  <c r="J1785" i="11"/>
  <c r="O1785" i="11" s="1"/>
  <c r="P1785" i="11" s="1"/>
  <c r="K1785" i="11"/>
  <c r="M1785" i="11" s="1"/>
  <c r="L1785" i="11"/>
  <c r="N1785" i="11"/>
  <c r="J1786" i="11"/>
  <c r="O1786" i="11" s="1"/>
  <c r="P1786" i="11" s="1"/>
  <c r="K1786" i="11"/>
  <c r="M1786" i="11" s="1"/>
  <c r="N1786" i="11" s="1"/>
  <c r="L1786" i="11"/>
  <c r="J1787" i="11"/>
  <c r="K1787" i="11" s="1"/>
  <c r="L1787" i="11"/>
  <c r="O1787" i="11"/>
  <c r="P1787" i="11" s="1"/>
  <c r="J1788" i="11"/>
  <c r="K1788" i="11" s="1"/>
  <c r="M1788" i="11" s="1"/>
  <c r="N1788" i="11" s="1"/>
  <c r="L1788" i="11"/>
  <c r="O1788" i="11"/>
  <c r="P1788" i="11" s="1"/>
  <c r="J1789" i="11"/>
  <c r="L1789" i="11"/>
  <c r="J1790" i="11"/>
  <c r="K1790" i="11"/>
  <c r="L1790" i="11"/>
  <c r="M1790" i="11" s="1"/>
  <c r="N1790" i="11" s="1"/>
  <c r="O1790" i="11"/>
  <c r="P1790" i="11" s="1"/>
  <c r="J1791" i="11"/>
  <c r="K1791" i="11"/>
  <c r="M1791" i="11" s="1"/>
  <c r="N1791" i="11" s="1"/>
  <c r="L1791" i="11"/>
  <c r="O1791" i="11"/>
  <c r="P1791" i="11" s="1"/>
  <c r="J1792" i="11"/>
  <c r="O1792" i="11" s="1"/>
  <c r="P1792" i="11" s="1"/>
  <c r="L1792" i="11"/>
  <c r="J1793" i="11"/>
  <c r="K1793" i="11" s="1"/>
  <c r="M1793" i="11" s="1"/>
  <c r="N1793" i="11" s="1"/>
  <c r="L1793" i="11"/>
  <c r="O1793" i="11"/>
  <c r="P1793" i="11" s="1"/>
  <c r="J1794" i="11"/>
  <c r="K1794" i="11"/>
  <c r="M1794" i="11" s="1"/>
  <c r="N1794" i="11" s="1"/>
  <c r="L1794" i="11"/>
  <c r="O1794" i="11"/>
  <c r="P1794" i="11" s="1"/>
  <c r="J1795" i="11"/>
  <c r="K1795" i="11"/>
  <c r="L1795" i="11"/>
  <c r="M1795" i="11"/>
  <c r="N1795" i="11" s="1"/>
  <c r="O1795" i="11"/>
  <c r="P1795" i="11" s="1"/>
  <c r="J1796" i="11"/>
  <c r="K1796" i="11"/>
  <c r="L1796" i="11"/>
  <c r="M1796" i="11"/>
  <c r="N1796" i="11" s="1"/>
  <c r="O1796" i="11"/>
  <c r="P1796" i="11"/>
  <c r="J1797" i="11"/>
  <c r="O1797" i="11" s="1"/>
  <c r="P1797" i="11" s="1"/>
  <c r="K1797" i="11"/>
  <c r="M1797" i="11" s="1"/>
  <c r="N1797" i="11" s="1"/>
  <c r="L1797" i="11"/>
  <c r="J1798" i="11"/>
  <c r="O1798" i="11" s="1"/>
  <c r="P1798" i="11" s="1"/>
  <c r="K1798" i="11"/>
  <c r="M1798" i="11" s="1"/>
  <c r="N1798" i="11" s="1"/>
  <c r="L1798" i="11"/>
  <c r="J1799" i="11"/>
  <c r="K1799" i="11" s="1"/>
  <c r="M1799" i="11" s="1"/>
  <c r="N1799" i="11" s="1"/>
  <c r="L1799" i="11"/>
  <c r="O1799" i="11"/>
  <c r="P1799" i="11" s="1"/>
  <c r="J1800" i="11"/>
  <c r="K1800" i="11" s="1"/>
  <c r="M1800" i="11" s="1"/>
  <c r="N1800" i="11" s="1"/>
  <c r="L1800" i="11"/>
  <c r="O1800" i="11"/>
  <c r="P1800" i="11" s="1"/>
  <c r="J1801" i="11"/>
  <c r="L1801" i="11"/>
  <c r="J1802" i="11"/>
  <c r="K1802" i="11"/>
  <c r="L1802" i="11"/>
  <c r="M1802" i="11" s="1"/>
  <c r="N1802" i="11" s="1"/>
  <c r="O1802" i="11"/>
  <c r="P1802" i="11" s="1"/>
  <c r="J1803" i="11"/>
  <c r="K1803" i="11"/>
  <c r="M1803" i="11" s="1"/>
  <c r="N1803" i="11" s="1"/>
  <c r="L1803" i="11"/>
  <c r="O1803" i="11"/>
  <c r="P1803" i="11" s="1"/>
  <c r="J1804" i="11"/>
  <c r="O1804" i="11" s="1"/>
  <c r="P1804" i="11" s="1"/>
  <c r="L1804" i="11"/>
  <c r="J1805" i="11"/>
  <c r="K1805" i="11" s="1"/>
  <c r="M1805" i="11" s="1"/>
  <c r="N1805" i="11" s="1"/>
  <c r="L1805" i="11"/>
  <c r="O1805" i="11"/>
  <c r="P1805" i="11" s="1"/>
  <c r="J1806" i="11"/>
  <c r="K1806" i="11"/>
  <c r="M1806" i="11" s="1"/>
  <c r="N1806" i="11" s="1"/>
  <c r="L1806" i="11"/>
  <c r="O1806" i="11"/>
  <c r="P1806" i="11" s="1"/>
  <c r="J1807" i="11"/>
  <c r="K1807" i="11"/>
  <c r="L1807" i="11"/>
  <c r="M1807" i="11"/>
  <c r="N1807" i="11" s="1"/>
  <c r="O1807" i="11"/>
  <c r="P1807" i="11" s="1"/>
  <c r="J1808" i="11"/>
  <c r="K1808" i="11"/>
  <c r="L1808" i="11"/>
  <c r="M1808" i="11"/>
  <c r="N1808" i="11" s="1"/>
  <c r="O1808" i="11"/>
  <c r="P1808" i="11" s="1"/>
  <c r="J1809" i="11"/>
  <c r="O1809" i="11" s="1"/>
  <c r="P1809" i="11" s="1"/>
  <c r="K1809" i="11"/>
  <c r="M1809" i="11" s="1"/>
  <c r="L1809" i="11"/>
  <c r="N1809" i="11"/>
  <c r="J1810" i="11"/>
  <c r="O1810" i="11" s="1"/>
  <c r="P1810" i="11" s="1"/>
  <c r="K1810" i="11"/>
  <c r="M1810" i="11" s="1"/>
  <c r="N1810" i="11" s="1"/>
  <c r="L1810" i="11"/>
  <c r="J1811" i="11"/>
  <c r="K1811" i="11" s="1"/>
  <c r="L1811" i="11"/>
  <c r="O1811" i="11"/>
  <c r="P1811" i="11"/>
  <c r="J1812" i="11"/>
  <c r="K1812" i="11" s="1"/>
  <c r="M1812" i="11" s="1"/>
  <c r="N1812" i="11" s="1"/>
  <c r="L1812" i="11"/>
  <c r="O1812" i="11"/>
  <c r="P1812" i="11" s="1"/>
  <c r="J1813" i="11"/>
  <c r="L1813" i="11"/>
  <c r="J1814" i="11"/>
  <c r="K1814" i="11"/>
  <c r="L1814" i="11"/>
  <c r="M1814" i="11" s="1"/>
  <c r="N1814" i="11" s="1"/>
  <c r="O1814" i="11"/>
  <c r="P1814" i="11" s="1"/>
  <c r="J1815" i="11"/>
  <c r="K1815" i="11"/>
  <c r="M1815" i="11" s="1"/>
  <c r="N1815" i="11" s="1"/>
  <c r="L1815" i="11"/>
  <c r="O1815" i="11"/>
  <c r="P1815" i="11" s="1"/>
  <c r="J1816" i="11"/>
  <c r="O1816" i="11" s="1"/>
  <c r="P1816" i="11" s="1"/>
  <c r="L1816" i="11"/>
  <c r="J1817" i="11"/>
  <c r="K1817" i="11" s="1"/>
  <c r="M1817" i="11" s="1"/>
  <c r="N1817" i="11" s="1"/>
  <c r="L1817" i="11"/>
  <c r="O1817" i="11"/>
  <c r="P1817" i="11" s="1"/>
  <c r="J1818" i="11"/>
  <c r="K1818" i="11"/>
  <c r="M1818" i="11" s="1"/>
  <c r="N1818" i="11" s="1"/>
  <c r="L1818" i="11"/>
  <c r="O1818" i="11"/>
  <c r="P1818" i="11" s="1"/>
  <c r="J1819" i="11"/>
  <c r="K1819" i="11"/>
  <c r="L1819" i="11"/>
  <c r="M1819" i="11"/>
  <c r="N1819" i="11" s="1"/>
  <c r="O1819" i="11"/>
  <c r="P1819" i="11" s="1"/>
  <c r="J1820" i="11"/>
  <c r="K1820" i="11"/>
  <c r="L1820" i="11"/>
  <c r="M1820" i="11"/>
  <c r="N1820" i="11" s="1"/>
  <c r="O1820" i="11"/>
  <c r="P1820" i="11" s="1"/>
  <c r="J1821" i="11"/>
  <c r="O1821" i="11" s="1"/>
  <c r="P1821" i="11" s="1"/>
  <c r="K1821" i="11"/>
  <c r="M1821" i="11" s="1"/>
  <c r="L1821" i="11"/>
  <c r="N1821" i="11"/>
  <c r="J1822" i="11"/>
  <c r="O1822" i="11" s="1"/>
  <c r="P1822" i="11" s="1"/>
  <c r="K1822" i="11"/>
  <c r="M1822" i="11" s="1"/>
  <c r="N1822" i="11" s="1"/>
  <c r="L1822" i="11"/>
  <c r="J1823" i="11"/>
  <c r="K1823" i="11" s="1"/>
  <c r="L1823" i="11"/>
  <c r="O1823" i="11"/>
  <c r="P1823" i="11" s="1"/>
  <c r="J1824" i="11"/>
  <c r="K1824" i="11" s="1"/>
  <c r="M1824" i="11" s="1"/>
  <c r="L1824" i="11"/>
  <c r="N1824" i="11"/>
  <c r="O1824" i="11"/>
  <c r="P1824" i="11" s="1"/>
  <c r="J1825" i="11"/>
  <c r="L1825" i="11"/>
  <c r="J1826" i="11"/>
  <c r="K1826" i="11"/>
  <c r="L1826" i="11"/>
  <c r="M1826" i="11" s="1"/>
  <c r="N1826" i="11" s="1"/>
  <c r="O1826" i="11"/>
  <c r="P1826" i="11" s="1"/>
  <c r="J1827" i="11"/>
  <c r="K1827" i="11"/>
  <c r="L1827" i="11"/>
  <c r="O1827" i="11"/>
  <c r="P1827" i="11" s="1"/>
  <c r="J1828" i="11"/>
  <c r="L1828" i="11"/>
  <c r="J1829" i="11"/>
  <c r="K1829" i="11" s="1"/>
  <c r="M1829" i="11" s="1"/>
  <c r="N1829" i="11" s="1"/>
  <c r="L1829" i="11"/>
  <c r="O1829" i="11"/>
  <c r="P1829" i="11" s="1"/>
  <c r="J1830" i="11"/>
  <c r="K1830" i="11"/>
  <c r="M1830" i="11" s="1"/>
  <c r="N1830" i="11" s="1"/>
  <c r="L1830" i="11"/>
  <c r="O1830" i="11"/>
  <c r="P1830" i="11" s="1"/>
  <c r="J1831" i="11"/>
  <c r="K1831" i="11"/>
  <c r="L1831" i="11"/>
  <c r="M1831" i="11"/>
  <c r="N1831" i="11" s="1"/>
  <c r="O1831" i="11"/>
  <c r="P1831" i="11" s="1"/>
  <c r="J1832" i="11"/>
  <c r="K1832" i="11"/>
  <c r="L1832" i="11"/>
  <c r="M1832" i="11"/>
  <c r="N1832" i="11" s="1"/>
  <c r="O1832" i="11"/>
  <c r="P1832" i="11"/>
  <c r="J1833" i="11"/>
  <c r="O1833" i="11" s="1"/>
  <c r="P1833" i="11" s="1"/>
  <c r="K1833" i="11"/>
  <c r="M1833" i="11" s="1"/>
  <c r="N1833" i="11" s="1"/>
  <c r="L1833" i="11"/>
  <c r="J1834" i="11"/>
  <c r="O1834" i="11" s="1"/>
  <c r="P1834" i="11" s="1"/>
  <c r="K1834" i="11"/>
  <c r="M1834" i="11" s="1"/>
  <c r="N1834" i="11" s="1"/>
  <c r="L1834" i="11"/>
  <c r="J1835" i="11"/>
  <c r="K1835" i="11" s="1"/>
  <c r="L1835" i="11"/>
  <c r="O1835" i="11"/>
  <c r="P1835" i="11" s="1"/>
  <c r="J1836" i="11"/>
  <c r="K1836" i="11" s="1"/>
  <c r="M1836" i="11" s="1"/>
  <c r="L1836" i="11"/>
  <c r="N1836" i="11"/>
  <c r="O1836" i="11"/>
  <c r="P1836" i="11" s="1"/>
  <c r="J1837" i="11"/>
  <c r="L1837" i="11"/>
  <c r="J1838" i="11"/>
  <c r="K1838" i="11"/>
  <c r="L1838" i="11"/>
  <c r="M1838" i="11" s="1"/>
  <c r="N1838" i="11" s="1"/>
  <c r="O1838" i="11"/>
  <c r="P1838" i="11" s="1"/>
  <c r="J1839" i="11"/>
  <c r="K1839" i="11"/>
  <c r="L1839" i="11"/>
  <c r="O1839" i="11"/>
  <c r="P1839" i="11" s="1"/>
  <c r="J1840" i="11"/>
  <c r="K1840" i="11" s="1"/>
  <c r="M1840" i="11" s="1"/>
  <c r="N1840" i="11" s="1"/>
  <c r="L1840" i="11"/>
  <c r="O1840" i="11"/>
  <c r="P1840" i="11" s="1"/>
  <c r="J1841" i="11"/>
  <c r="K1841" i="11" s="1"/>
  <c r="M1841" i="11" s="1"/>
  <c r="N1841" i="11" s="1"/>
  <c r="L1841" i="11"/>
  <c r="O1841" i="11"/>
  <c r="P1841" i="11" s="1"/>
  <c r="J1842" i="11"/>
  <c r="K1842" i="11"/>
  <c r="M1842" i="11" s="1"/>
  <c r="N1842" i="11" s="1"/>
  <c r="L1842" i="11"/>
  <c r="O1842" i="11"/>
  <c r="P1842" i="11" s="1"/>
  <c r="J1843" i="11"/>
  <c r="K1843" i="11"/>
  <c r="L1843" i="11"/>
  <c r="M1843" i="11"/>
  <c r="N1843" i="11" s="1"/>
  <c r="O1843" i="11"/>
  <c r="P1843" i="11"/>
  <c r="J1844" i="11"/>
  <c r="K1844" i="11"/>
  <c r="L1844" i="11"/>
  <c r="M1844" i="11"/>
  <c r="N1844" i="11" s="1"/>
  <c r="O1844" i="11"/>
  <c r="P1844" i="11" s="1"/>
  <c r="J1845" i="11"/>
  <c r="K1845" i="11"/>
  <c r="M1845" i="11" s="1"/>
  <c r="L1845" i="11"/>
  <c r="N1845" i="11"/>
  <c r="O1845" i="11"/>
  <c r="P1845" i="11"/>
  <c r="J1846" i="11"/>
  <c r="K1846" i="11"/>
  <c r="M1846" i="11" s="1"/>
  <c r="N1846" i="11" s="1"/>
  <c r="L1846" i="11"/>
  <c r="O1846" i="11"/>
  <c r="P1846" i="11" s="1"/>
  <c r="J1847" i="11"/>
  <c r="K1847" i="11" s="1"/>
  <c r="L1847" i="11"/>
  <c r="O1847" i="11"/>
  <c r="P1847" i="11" s="1"/>
  <c r="J1848" i="11"/>
  <c r="K1848" i="11" s="1"/>
  <c r="M1848" i="11" s="1"/>
  <c r="N1848" i="11" s="1"/>
  <c r="L1848" i="11"/>
  <c r="O1848" i="11"/>
  <c r="P1848" i="11" s="1"/>
  <c r="J1849" i="11"/>
  <c r="K1849" i="11" s="1"/>
  <c r="M1849" i="11" s="1"/>
  <c r="L1849" i="11"/>
  <c r="N1849" i="11"/>
  <c r="O1849" i="11"/>
  <c r="P1849" i="11" s="1"/>
  <c r="J1850" i="11"/>
  <c r="K1850" i="11"/>
  <c r="L1850" i="11"/>
  <c r="M1850" i="11" s="1"/>
  <c r="N1850" i="11" s="1"/>
  <c r="O1850" i="11"/>
  <c r="P1850" i="11" s="1"/>
  <c r="J1851" i="11"/>
  <c r="K1851" i="11"/>
  <c r="L1851" i="11"/>
  <c r="O1851" i="11"/>
  <c r="P1851" i="11" s="1"/>
  <c r="J1852" i="11"/>
  <c r="L1852" i="11"/>
  <c r="J1853" i="11"/>
  <c r="K1853" i="11" s="1"/>
  <c r="M1853" i="11" s="1"/>
  <c r="N1853" i="11" s="1"/>
  <c r="L1853" i="11"/>
  <c r="J1854" i="11"/>
  <c r="K1854" i="11"/>
  <c r="M1854" i="11" s="1"/>
  <c r="N1854" i="11" s="1"/>
  <c r="L1854" i="11"/>
  <c r="O1854" i="11"/>
  <c r="P1854" i="11" s="1"/>
  <c r="J1855" i="11"/>
  <c r="K1855" i="11"/>
  <c r="L1855" i="11"/>
  <c r="M1855" i="11"/>
  <c r="N1855" i="11" s="1"/>
  <c r="O1855" i="11"/>
  <c r="P1855" i="11" s="1"/>
  <c r="J1856" i="11"/>
  <c r="K1856" i="11"/>
  <c r="L1856" i="11"/>
  <c r="M1856" i="11"/>
  <c r="N1856" i="11" s="1"/>
  <c r="O1856" i="11"/>
  <c r="P1856" i="11" s="1"/>
  <c r="J1857" i="11"/>
  <c r="O1857" i="11" s="1"/>
  <c r="P1857" i="11" s="1"/>
  <c r="K1857" i="11"/>
  <c r="M1857" i="11" s="1"/>
  <c r="L1857" i="11"/>
  <c r="N1857" i="11"/>
  <c r="J1858" i="11"/>
  <c r="O1858" i="11" s="1"/>
  <c r="P1858" i="11" s="1"/>
  <c r="K1858" i="11"/>
  <c r="M1858" i="11" s="1"/>
  <c r="N1858" i="11" s="1"/>
  <c r="L1858" i="11"/>
  <c r="J1859" i="11"/>
  <c r="K1859" i="11" s="1"/>
  <c r="L1859" i="11"/>
  <c r="O1859" i="11"/>
  <c r="P1859" i="11"/>
  <c r="J1860" i="11"/>
  <c r="K1860" i="11" s="1"/>
  <c r="M1860" i="11" s="1"/>
  <c r="L1860" i="11"/>
  <c r="N1860" i="11"/>
  <c r="O1860" i="11"/>
  <c r="P1860" i="11" s="1"/>
  <c r="J1861" i="11"/>
  <c r="L1861" i="11"/>
  <c r="J1862" i="11"/>
  <c r="K1862" i="11"/>
  <c r="L1862" i="11"/>
  <c r="M1862" i="11" s="1"/>
  <c r="N1862" i="11" s="1"/>
  <c r="O1862" i="11"/>
  <c r="P1862" i="11" s="1"/>
  <c r="J1863" i="11"/>
  <c r="K1863" i="11"/>
  <c r="L1863" i="11"/>
  <c r="O1863" i="11"/>
  <c r="P1863" i="11"/>
  <c r="J1864" i="11"/>
  <c r="L1864" i="11"/>
  <c r="J1865" i="11"/>
  <c r="K1865" i="11" s="1"/>
  <c r="M1865" i="11" s="1"/>
  <c r="N1865" i="11" s="1"/>
  <c r="L1865" i="11"/>
  <c r="O1865" i="11"/>
  <c r="P1865" i="11" s="1"/>
  <c r="J1866" i="11"/>
  <c r="K1866" i="11"/>
  <c r="M1866" i="11" s="1"/>
  <c r="N1866" i="11" s="1"/>
  <c r="L1866" i="11"/>
  <c r="O1866" i="11"/>
  <c r="P1866" i="11" s="1"/>
  <c r="J1867" i="11"/>
  <c r="K1867" i="11"/>
  <c r="L1867" i="11"/>
  <c r="M1867" i="11"/>
  <c r="N1867" i="11" s="1"/>
  <c r="O1867" i="11"/>
  <c r="P1867" i="11"/>
  <c r="J1868" i="11"/>
  <c r="K1868" i="11"/>
  <c r="L1868" i="11"/>
  <c r="M1868" i="11"/>
  <c r="N1868" i="11" s="1"/>
  <c r="O1868" i="11"/>
  <c r="P1868" i="11"/>
  <c r="J1869" i="11"/>
  <c r="O1869" i="11" s="1"/>
  <c r="P1869" i="11" s="1"/>
  <c r="K1869" i="11"/>
  <c r="M1869" i="11" s="1"/>
  <c r="N1869" i="11" s="1"/>
  <c r="L1869" i="11"/>
  <c r="J1870" i="11"/>
  <c r="O1870" i="11" s="1"/>
  <c r="P1870" i="11" s="1"/>
  <c r="K1870" i="11"/>
  <c r="M1870" i="11" s="1"/>
  <c r="N1870" i="11" s="1"/>
  <c r="L1870" i="11"/>
  <c r="J1871" i="11"/>
  <c r="K1871" i="11" s="1"/>
  <c r="L1871" i="11"/>
  <c r="O1871" i="11"/>
  <c r="P1871" i="11"/>
  <c r="J1872" i="11"/>
  <c r="K1872" i="11" s="1"/>
  <c r="M1872" i="11" s="1"/>
  <c r="L1872" i="11"/>
  <c r="N1872" i="11"/>
  <c r="O1872" i="11"/>
  <c r="P1872" i="11" s="1"/>
  <c r="J1873" i="11"/>
  <c r="L1873" i="11"/>
  <c r="J1874" i="11"/>
  <c r="K1874" i="11"/>
  <c r="L1874" i="11"/>
  <c r="M1874" i="11" s="1"/>
  <c r="N1874" i="11" s="1"/>
  <c r="O1874" i="11"/>
  <c r="P1874" i="11" s="1"/>
  <c r="J1875" i="11"/>
  <c r="K1875" i="11"/>
  <c r="L1875" i="11"/>
  <c r="O1875" i="11"/>
  <c r="P1875" i="11" s="1"/>
  <c r="J1876" i="11"/>
  <c r="L1876" i="11"/>
  <c r="J1877" i="11"/>
  <c r="K1877" i="11" s="1"/>
  <c r="M1877" i="11" s="1"/>
  <c r="N1877" i="11" s="1"/>
  <c r="L1877" i="11"/>
  <c r="J1878" i="11"/>
  <c r="K1878" i="11"/>
  <c r="M1878" i="11" s="1"/>
  <c r="N1878" i="11" s="1"/>
  <c r="L1878" i="11"/>
  <c r="O1878" i="11"/>
  <c r="P1878" i="11" s="1"/>
  <c r="J1879" i="11"/>
  <c r="K1879" i="11"/>
  <c r="L1879" i="11"/>
  <c r="M1879" i="11"/>
  <c r="N1879" i="11" s="1"/>
  <c r="O1879" i="11"/>
  <c r="P1879" i="11" s="1"/>
  <c r="J1880" i="11"/>
  <c r="K1880" i="11"/>
  <c r="L1880" i="11"/>
  <c r="M1880" i="11"/>
  <c r="N1880" i="11" s="1"/>
  <c r="O1880" i="11"/>
  <c r="P1880" i="11"/>
  <c r="J1881" i="11"/>
  <c r="O1881" i="11" s="1"/>
  <c r="P1881" i="11" s="1"/>
  <c r="K1881" i="11"/>
  <c r="M1881" i="11" s="1"/>
  <c r="N1881" i="11" s="1"/>
  <c r="L1881" i="11"/>
  <c r="J1882" i="11"/>
  <c r="O1882" i="11" s="1"/>
  <c r="P1882" i="11" s="1"/>
  <c r="K1882" i="11"/>
  <c r="M1882" i="11" s="1"/>
  <c r="N1882" i="11" s="1"/>
  <c r="L1882" i="11"/>
  <c r="J1883" i="11"/>
  <c r="K1883" i="11" s="1"/>
  <c r="L1883" i="11"/>
  <c r="O1883" i="11"/>
  <c r="P1883" i="11"/>
  <c r="J1884" i="11"/>
  <c r="K1884" i="11" s="1"/>
  <c r="M1884" i="11" s="1"/>
  <c r="L1884" i="11"/>
  <c r="N1884" i="11"/>
  <c r="O1884" i="11"/>
  <c r="P1884" i="11" s="1"/>
  <c r="J1885" i="11"/>
  <c r="L1885" i="11"/>
  <c r="J1886" i="11"/>
  <c r="K1886" i="11"/>
  <c r="L1886" i="11"/>
  <c r="M1886" i="11" s="1"/>
  <c r="N1886" i="11" s="1"/>
  <c r="O1886" i="11"/>
  <c r="P1886" i="11" s="1"/>
  <c r="J1887" i="11"/>
  <c r="K1887" i="11"/>
  <c r="M1887" i="11" s="1"/>
  <c r="N1887" i="11" s="1"/>
  <c r="L1887" i="11"/>
  <c r="O1887" i="11"/>
  <c r="P1887" i="11" s="1"/>
  <c r="J1888" i="11"/>
  <c r="L1888" i="11"/>
  <c r="J1889" i="11"/>
  <c r="K1889" i="11" s="1"/>
  <c r="M1889" i="11" s="1"/>
  <c r="N1889" i="11" s="1"/>
  <c r="L1889" i="11"/>
  <c r="O1889" i="11"/>
  <c r="P1889" i="11" s="1"/>
  <c r="J1890" i="11"/>
  <c r="K1890" i="11"/>
  <c r="M1890" i="11" s="1"/>
  <c r="N1890" i="11" s="1"/>
  <c r="L1890" i="11"/>
  <c r="O1890" i="11"/>
  <c r="P1890" i="11" s="1"/>
  <c r="J1891" i="11"/>
  <c r="K1891" i="11"/>
  <c r="L1891" i="11"/>
  <c r="M1891" i="11"/>
  <c r="N1891" i="11" s="1"/>
  <c r="O1891" i="11"/>
  <c r="P1891" i="11" s="1"/>
  <c r="J1892" i="11"/>
  <c r="K1892" i="11"/>
  <c r="L1892" i="11"/>
  <c r="M1892" i="11"/>
  <c r="N1892" i="11" s="1"/>
  <c r="O1892" i="11"/>
  <c r="P1892" i="11" s="1"/>
  <c r="J1893" i="11"/>
  <c r="O1893" i="11" s="1"/>
  <c r="P1893" i="11" s="1"/>
  <c r="K1893" i="11"/>
  <c r="M1893" i="11" s="1"/>
  <c r="L1893" i="11"/>
  <c r="N1893" i="11"/>
  <c r="J1894" i="11"/>
  <c r="O1894" i="11" s="1"/>
  <c r="P1894" i="11" s="1"/>
  <c r="K1894" i="11"/>
  <c r="M1894" i="11" s="1"/>
  <c r="N1894" i="11" s="1"/>
  <c r="L1894" i="11"/>
  <c r="J1895" i="11"/>
  <c r="K1895" i="11" s="1"/>
  <c r="L1895" i="11"/>
  <c r="O1895" i="11"/>
  <c r="P1895" i="11" s="1"/>
  <c r="J1896" i="11"/>
  <c r="K1896" i="11" s="1"/>
  <c r="M1896" i="11" s="1"/>
  <c r="N1896" i="11" s="1"/>
  <c r="L1896" i="11"/>
  <c r="O1896" i="11"/>
  <c r="P1896" i="11" s="1"/>
  <c r="J1897" i="11"/>
  <c r="L1897" i="11"/>
  <c r="J1898" i="11"/>
  <c r="K1898" i="11"/>
  <c r="L1898" i="11"/>
  <c r="M1898" i="11" s="1"/>
  <c r="N1898" i="11" s="1"/>
  <c r="O1898" i="11"/>
  <c r="P1898" i="11" s="1"/>
  <c r="J1899" i="11"/>
  <c r="K1899" i="11"/>
  <c r="M1899" i="11" s="1"/>
  <c r="N1899" i="11" s="1"/>
  <c r="L1899" i="11"/>
  <c r="O1899" i="11"/>
  <c r="P1899" i="11" s="1"/>
  <c r="J1900" i="11"/>
  <c r="L1900" i="11"/>
  <c r="J1901" i="11"/>
  <c r="K1901" i="11" s="1"/>
  <c r="M1901" i="11" s="1"/>
  <c r="N1901" i="11" s="1"/>
  <c r="L1901" i="11"/>
  <c r="O1901" i="11"/>
  <c r="P1901" i="11" s="1"/>
  <c r="J1902" i="11"/>
  <c r="K1902" i="11"/>
  <c r="M1902" i="11" s="1"/>
  <c r="N1902" i="11" s="1"/>
  <c r="L1902" i="11"/>
  <c r="O1902" i="11"/>
  <c r="P1902" i="11" s="1"/>
  <c r="J1903" i="11"/>
  <c r="K1903" i="11"/>
  <c r="L1903" i="11"/>
  <c r="M1903" i="11"/>
  <c r="N1903" i="11" s="1"/>
  <c r="O1903" i="11"/>
  <c r="P1903" i="11" s="1"/>
  <c r="J1904" i="11"/>
  <c r="K1904" i="11"/>
  <c r="L1904" i="11"/>
  <c r="M1904" i="11"/>
  <c r="N1904" i="11" s="1"/>
  <c r="O1904" i="11"/>
  <c r="P1904" i="11" s="1"/>
  <c r="J1905" i="11"/>
  <c r="O1905" i="11" s="1"/>
  <c r="P1905" i="11" s="1"/>
  <c r="K1905" i="11"/>
  <c r="M1905" i="11" s="1"/>
  <c r="N1905" i="11" s="1"/>
  <c r="L1905" i="11"/>
  <c r="J1906" i="11"/>
  <c r="O1906" i="11" s="1"/>
  <c r="P1906" i="11" s="1"/>
  <c r="K1906" i="11"/>
  <c r="M1906" i="11" s="1"/>
  <c r="N1906" i="11" s="1"/>
  <c r="L1906" i="11"/>
  <c r="J1907" i="11"/>
  <c r="K1907" i="11" s="1"/>
  <c r="M1907" i="11" s="1"/>
  <c r="N1907" i="11" s="1"/>
  <c r="L1907" i="11"/>
  <c r="O1907" i="11"/>
  <c r="P1907" i="11"/>
  <c r="J1908" i="11"/>
  <c r="K1908" i="11" s="1"/>
  <c r="M1908" i="11" s="1"/>
  <c r="N1908" i="11" s="1"/>
  <c r="L1908" i="11"/>
  <c r="O1908" i="11"/>
  <c r="P1908" i="11" s="1"/>
  <c r="J1909" i="11"/>
  <c r="L1909" i="11"/>
  <c r="J1910" i="11"/>
  <c r="K1910" i="11"/>
  <c r="L1910" i="11"/>
  <c r="M1910" i="11" s="1"/>
  <c r="N1910" i="11" s="1"/>
  <c r="O1910" i="11"/>
  <c r="P1910" i="11" s="1"/>
  <c r="J1911" i="11"/>
  <c r="K1911" i="11"/>
  <c r="L1911" i="11"/>
  <c r="O1911" i="11"/>
  <c r="P1911" i="11" s="1"/>
  <c r="J1912" i="11"/>
  <c r="L1912" i="11"/>
  <c r="J1913" i="11"/>
  <c r="K1913" i="11" s="1"/>
  <c r="M1913" i="11" s="1"/>
  <c r="N1913" i="11" s="1"/>
  <c r="L1913" i="11"/>
  <c r="J1914" i="11"/>
  <c r="K1914" i="11"/>
  <c r="M1914" i="11" s="1"/>
  <c r="N1914" i="11" s="1"/>
  <c r="L1914" i="11"/>
  <c r="O1914" i="11"/>
  <c r="P1914" i="11" s="1"/>
  <c r="J1915" i="11"/>
  <c r="K1915" i="11"/>
  <c r="L1915" i="11"/>
  <c r="M1915" i="11"/>
  <c r="N1915" i="11" s="1"/>
  <c r="O1915" i="11"/>
  <c r="P1915" i="11" s="1"/>
  <c r="J1916" i="11"/>
  <c r="K1916" i="11"/>
  <c r="L1916" i="11"/>
  <c r="M1916" i="11"/>
  <c r="N1916" i="11" s="1"/>
  <c r="O1916" i="11"/>
  <c r="P1916" i="11" s="1"/>
  <c r="J1917" i="11"/>
  <c r="O1917" i="11" s="1"/>
  <c r="P1917" i="11" s="1"/>
  <c r="K1917" i="11"/>
  <c r="M1917" i="11" s="1"/>
  <c r="L1917" i="11"/>
  <c r="N1917" i="11"/>
  <c r="J1918" i="11"/>
  <c r="O1918" i="11" s="1"/>
  <c r="P1918" i="11" s="1"/>
  <c r="K1918" i="11"/>
  <c r="M1918" i="11" s="1"/>
  <c r="N1918" i="11" s="1"/>
  <c r="L1918" i="11"/>
  <c r="J1919" i="11"/>
  <c r="K1919" i="11" s="1"/>
  <c r="M1919" i="11" s="1"/>
  <c r="N1919" i="11" s="1"/>
  <c r="L1919" i="11"/>
  <c r="O1919" i="11"/>
  <c r="P1919" i="11" s="1"/>
  <c r="J1920" i="11"/>
  <c r="K1920" i="11" s="1"/>
  <c r="M1920" i="11" s="1"/>
  <c r="L1920" i="11"/>
  <c r="N1920" i="11"/>
  <c r="O1920" i="11"/>
  <c r="P1920" i="11" s="1"/>
  <c r="J1921" i="11"/>
  <c r="L1921" i="11"/>
  <c r="J1922" i="11"/>
  <c r="K1922" i="11"/>
  <c r="L1922" i="11"/>
  <c r="M1922" i="11" s="1"/>
  <c r="N1922" i="11" s="1"/>
  <c r="O1922" i="11"/>
  <c r="P1922" i="11" s="1"/>
  <c r="J1923" i="11"/>
  <c r="K1923" i="11"/>
  <c r="M1923" i="11" s="1"/>
  <c r="N1923" i="11" s="1"/>
  <c r="L1923" i="11"/>
  <c r="O1923" i="11"/>
  <c r="P1923" i="11" s="1"/>
  <c r="J1924" i="11"/>
  <c r="L1924" i="11"/>
  <c r="J1925" i="11"/>
  <c r="K1925" i="11" s="1"/>
  <c r="M1925" i="11" s="1"/>
  <c r="N1925" i="11" s="1"/>
  <c r="L1925" i="11"/>
  <c r="O1925" i="11"/>
  <c r="P1925" i="11" s="1"/>
  <c r="J1926" i="11"/>
  <c r="K1926" i="11"/>
  <c r="M1926" i="11" s="1"/>
  <c r="L1926" i="11"/>
  <c r="N1926" i="11"/>
  <c r="O1926" i="11"/>
  <c r="P1926" i="11" s="1"/>
  <c r="J1927" i="11"/>
  <c r="K1927" i="11"/>
  <c r="L1927" i="11"/>
  <c r="M1927" i="11"/>
  <c r="N1927" i="11" s="1"/>
  <c r="O1927" i="11"/>
  <c r="P1927" i="11" s="1"/>
  <c r="J1928" i="11"/>
  <c r="K1928" i="11"/>
  <c r="L1928" i="11"/>
  <c r="M1928" i="11" s="1"/>
  <c r="N1928" i="11" s="1"/>
  <c r="O1928" i="11"/>
  <c r="P1928" i="11" s="1"/>
  <c r="J1929" i="11"/>
  <c r="O1929" i="11" s="1"/>
  <c r="P1929" i="11" s="1"/>
  <c r="K1929" i="11"/>
  <c r="M1929" i="11" s="1"/>
  <c r="L1929" i="11"/>
  <c r="N1929" i="11"/>
  <c r="J1930" i="11"/>
  <c r="O1930" i="11" s="1"/>
  <c r="P1930" i="11" s="1"/>
  <c r="K1930" i="11"/>
  <c r="M1930" i="11" s="1"/>
  <c r="N1930" i="11" s="1"/>
  <c r="L1930" i="11"/>
  <c r="J1931" i="11"/>
  <c r="K1931" i="11" s="1"/>
  <c r="M1931" i="11" s="1"/>
  <c r="N1931" i="11" s="1"/>
  <c r="L1931" i="11"/>
  <c r="O1931" i="11"/>
  <c r="P1931" i="11" s="1"/>
  <c r="J1932" i="11"/>
  <c r="K1932" i="11" s="1"/>
  <c r="M1932" i="11" s="1"/>
  <c r="N1932" i="11" s="1"/>
  <c r="L1932" i="11"/>
  <c r="O1932" i="11"/>
  <c r="P1932" i="11" s="1"/>
  <c r="J1933" i="11"/>
  <c r="L1933" i="11"/>
  <c r="J1934" i="11"/>
  <c r="K1934" i="11"/>
  <c r="L1934" i="11"/>
  <c r="M1934" i="11" s="1"/>
  <c r="N1934" i="11" s="1"/>
  <c r="O1934" i="11"/>
  <c r="P1934" i="11" s="1"/>
  <c r="J1935" i="11"/>
  <c r="K1935" i="11"/>
  <c r="L1935" i="11"/>
  <c r="O1935" i="11"/>
  <c r="P1935" i="11" s="1"/>
  <c r="J1936" i="11"/>
  <c r="O1936" i="11" s="1"/>
  <c r="P1936" i="11" s="1"/>
  <c r="L1936" i="11"/>
  <c r="J1937" i="11"/>
  <c r="K1937" i="11" s="1"/>
  <c r="M1937" i="11" s="1"/>
  <c r="N1937" i="11" s="1"/>
  <c r="L1937" i="11"/>
  <c r="O1937" i="11"/>
  <c r="P1937" i="11" s="1"/>
  <c r="J1938" i="11"/>
  <c r="K1938" i="11"/>
  <c r="M1938" i="11" s="1"/>
  <c r="L1938" i="11"/>
  <c r="N1938" i="11"/>
  <c r="O1938" i="11"/>
  <c r="P1938" i="11" s="1"/>
  <c r="J1939" i="11"/>
  <c r="K1939" i="11"/>
  <c r="L1939" i="11"/>
  <c r="M1939" i="11"/>
  <c r="N1939" i="11"/>
  <c r="O1939" i="11"/>
  <c r="P1939" i="11"/>
  <c r="J1940" i="11"/>
  <c r="K1940" i="11"/>
  <c r="L1940" i="11"/>
  <c r="M1940" i="11"/>
  <c r="N1940" i="11" s="1"/>
  <c r="O1940" i="11"/>
  <c r="P1940" i="11"/>
  <c r="J1941" i="11"/>
  <c r="O1941" i="11" s="1"/>
  <c r="P1941" i="11" s="1"/>
  <c r="K1941" i="11"/>
  <c r="M1941" i="11" s="1"/>
  <c r="L1941" i="11"/>
  <c r="N1941" i="11"/>
  <c r="J1942" i="11"/>
  <c r="O1942" i="11" s="1"/>
  <c r="P1942" i="11" s="1"/>
  <c r="L1942" i="11"/>
  <c r="J1943" i="11"/>
  <c r="K1943" i="11" s="1"/>
  <c r="L1943" i="11"/>
  <c r="O1943" i="11"/>
  <c r="P1943" i="11" s="1"/>
  <c r="J1944" i="11"/>
  <c r="K1944" i="11" s="1"/>
  <c r="M1944" i="11" s="1"/>
  <c r="L1944" i="11"/>
  <c r="N1944" i="11"/>
  <c r="O1944" i="11"/>
  <c r="P1944" i="11" s="1"/>
  <c r="J1945" i="11"/>
  <c r="L1945" i="11"/>
  <c r="J1946" i="11"/>
  <c r="K1946" i="11"/>
  <c r="L1946" i="11"/>
  <c r="M1946" i="11"/>
  <c r="N1946" i="11" s="1"/>
  <c r="O1946" i="11"/>
  <c r="P1946" i="11" s="1"/>
  <c r="J1947" i="11"/>
  <c r="K1947" i="11"/>
  <c r="L1947" i="11"/>
  <c r="M1947" i="11"/>
  <c r="N1947" i="11" s="1"/>
  <c r="O1947" i="11"/>
  <c r="P1947" i="11" s="1"/>
  <c r="J1948" i="11"/>
  <c r="O1948" i="11" s="1"/>
  <c r="K1948" i="11"/>
  <c r="L1948" i="11"/>
  <c r="M1948" i="11"/>
  <c r="N1948" i="11" s="1"/>
  <c r="P1948" i="11"/>
  <c r="J1949" i="11"/>
  <c r="K1949" i="11"/>
  <c r="M1949" i="11" s="1"/>
  <c r="N1949" i="11" s="1"/>
  <c r="L1949" i="11"/>
  <c r="O1949" i="11"/>
  <c r="P1949" i="11" s="1"/>
  <c r="J1950" i="11"/>
  <c r="K1950" i="11"/>
  <c r="M1950" i="11" s="1"/>
  <c r="N1950" i="11" s="1"/>
  <c r="L1950" i="11"/>
  <c r="O1950" i="11"/>
  <c r="P1950" i="11" s="1"/>
  <c r="J1951" i="11"/>
  <c r="K1951" i="11"/>
  <c r="L1951" i="11"/>
  <c r="M1951" i="11"/>
  <c r="N1951" i="11"/>
  <c r="O1951" i="11"/>
  <c r="P1951" i="11" s="1"/>
  <c r="J1952" i="11"/>
  <c r="K1952" i="11"/>
  <c r="L1952" i="11"/>
  <c r="M1952" i="11"/>
  <c r="N1952" i="11" s="1"/>
  <c r="O1952" i="11"/>
  <c r="P1952" i="11" s="1"/>
  <c r="J1953" i="11"/>
  <c r="O1953" i="11" s="1"/>
  <c r="P1953" i="11" s="1"/>
  <c r="K1953" i="11"/>
  <c r="L1953" i="11"/>
  <c r="J1954" i="11"/>
  <c r="O1954" i="11" s="1"/>
  <c r="P1954" i="11" s="1"/>
  <c r="K1954" i="11"/>
  <c r="M1954" i="11" s="1"/>
  <c r="N1954" i="11" s="1"/>
  <c r="L1954" i="11"/>
  <c r="J1955" i="11"/>
  <c r="K1955" i="11" s="1"/>
  <c r="M1955" i="11" s="1"/>
  <c r="N1955" i="11" s="1"/>
  <c r="L1955" i="11"/>
  <c r="J1956" i="11"/>
  <c r="K1956" i="11" s="1"/>
  <c r="L1956" i="11"/>
  <c r="M1956" i="11"/>
  <c r="N1956" i="11"/>
  <c r="O1956" i="11"/>
  <c r="P1956" i="11" s="1"/>
  <c r="J1957" i="11"/>
  <c r="L1957" i="11"/>
  <c r="J1958" i="11"/>
  <c r="K1958" i="11"/>
  <c r="L1958" i="11"/>
  <c r="M1958" i="11" s="1"/>
  <c r="N1958" i="11" s="1"/>
  <c r="O1958" i="11"/>
  <c r="P1958" i="11" s="1"/>
  <c r="J1959" i="11"/>
  <c r="K1959" i="11"/>
  <c r="L1959" i="11"/>
  <c r="O1959" i="11"/>
  <c r="P1959" i="11" s="1"/>
  <c r="J1960" i="11"/>
  <c r="O1960" i="11" s="1"/>
  <c r="K1960" i="11"/>
  <c r="L1960" i="11"/>
  <c r="M1960" i="11"/>
  <c r="N1960" i="11" s="1"/>
  <c r="P1960" i="11"/>
  <c r="J1961" i="11"/>
  <c r="O1961" i="11" s="1"/>
  <c r="P1961" i="11" s="1"/>
  <c r="L1961" i="11"/>
  <c r="J1962" i="11"/>
  <c r="K1962" i="11" s="1"/>
  <c r="M1962" i="11" s="1"/>
  <c r="N1962" i="11" s="1"/>
  <c r="L1962" i="11"/>
  <c r="J1963" i="11"/>
  <c r="K1963" i="11"/>
  <c r="L1963" i="11"/>
  <c r="M1963" i="11"/>
  <c r="N1963" i="11" s="1"/>
  <c r="O1963" i="11"/>
  <c r="P1963" i="11" s="1"/>
  <c r="J1964" i="11"/>
  <c r="K1964" i="11"/>
  <c r="L1964" i="11"/>
  <c r="M1964" i="11"/>
  <c r="N1964" i="11" s="1"/>
  <c r="O1964" i="11"/>
  <c r="P1964" i="11" s="1"/>
  <c r="J1965" i="11"/>
  <c r="O1965" i="11" s="1"/>
  <c r="P1965" i="11" s="1"/>
  <c r="K1965" i="11"/>
  <c r="M1965" i="11" s="1"/>
  <c r="N1965" i="11" s="1"/>
  <c r="L1965" i="11"/>
  <c r="J1966" i="11"/>
  <c r="K1966" i="11"/>
  <c r="M1966" i="11" s="1"/>
  <c r="N1966" i="11" s="1"/>
  <c r="L1966" i="11"/>
  <c r="O1966" i="11"/>
  <c r="P1966" i="11" s="1"/>
  <c r="J1967" i="11"/>
  <c r="K1967" i="11" s="1"/>
  <c r="M1967" i="11" s="1"/>
  <c r="N1967" i="11" s="1"/>
  <c r="L1967" i="11"/>
  <c r="O1967" i="11"/>
  <c r="P1967" i="11" s="1"/>
  <c r="J1968" i="11"/>
  <c r="K1968" i="11" s="1"/>
  <c r="L1968" i="11"/>
  <c r="M1968" i="11"/>
  <c r="N1968" i="11"/>
  <c r="O1968" i="11"/>
  <c r="P1968" i="11" s="1"/>
  <c r="J1969" i="11"/>
  <c r="K1969" i="11" s="1"/>
  <c r="L1969" i="11"/>
  <c r="M1969" i="11"/>
  <c r="N1969" i="11" s="1"/>
  <c r="O1969" i="11"/>
  <c r="P1969" i="11" s="1"/>
  <c r="J1970" i="11"/>
  <c r="K1970" i="11"/>
  <c r="L1970" i="11"/>
  <c r="M1970" i="11" s="1"/>
  <c r="N1970" i="11" s="1"/>
  <c r="O1970" i="11"/>
  <c r="P1970" i="11" s="1"/>
  <c r="J1971" i="11"/>
  <c r="K1971" i="11" s="1"/>
  <c r="M1971" i="11" s="1"/>
  <c r="N1971" i="11" s="1"/>
  <c r="L1971" i="11"/>
  <c r="O1971" i="11"/>
  <c r="P1971" i="11" s="1"/>
  <c r="J1972" i="11"/>
  <c r="K1972" i="11"/>
  <c r="L1972" i="11"/>
  <c r="M1972" i="11" s="1"/>
  <c r="N1972" i="11" s="1"/>
  <c r="O1972" i="11"/>
  <c r="P1972" i="11" s="1"/>
  <c r="J1973" i="11"/>
  <c r="K1973" i="11" s="1"/>
  <c r="M1973" i="11" s="1"/>
  <c r="N1973" i="11" s="1"/>
  <c r="L1973" i="11"/>
  <c r="O1973" i="11"/>
  <c r="P1973" i="11" s="1"/>
  <c r="J1974" i="11"/>
  <c r="K1974" i="11"/>
  <c r="M1974" i="11" s="1"/>
  <c r="N1974" i="11" s="1"/>
  <c r="L1974" i="11"/>
  <c r="O1974" i="11"/>
  <c r="P1974" i="11" s="1"/>
  <c r="J1975" i="11"/>
  <c r="K1975" i="11"/>
  <c r="L1975" i="11"/>
  <c r="M1975" i="11"/>
  <c r="N1975" i="11" s="1"/>
  <c r="O1975" i="11"/>
  <c r="P1975" i="11"/>
  <c r="J1976" i="11"/>
  <c r="K1976" i="11"/>
  <c r="L1976" i="11"/>
  <c r="M1976" i="11"/>
  <c r="N1976" i="11" s="1"/>
  <c r="O1976" i="11"/>
  <c r="P1976" i="11" s="1"/>
  <c r="J1977" i="11"/>
  <c r="O1977" i="11" s="1"/>
  <c r="P1977" i="11" s="1"/>
  <c r="K1977" i="11"/>
  <c r="M1977" i="11" s="1"/>
  <c r="N1977" i="11" s="1"/>
  <c r="L1977" i="11"/>
  <c r="J1978" i="11"/>
  <c r="K1978" i="11" s="1"/>
  <c r="M1978" i="11" s="1"/>
  <c r="N1978" i="11" s="1"/>
  <c r="L1978" i="11"/>
  <c r="O1978" i="11"/>
  <c r="P1978" i="11" s="1"/>
  <c r="J1979" i="11"/>
  <c r="K1979" i="11"/>
  <c r="M1979" i="11" s="1"/>
  <c r="N1979" i="11" s="1"/>
  <c r="L1979" i="11"/>
  <c r="O1979" i="11"/>
  <c r="P1979" i="11" s="1"/>
  <c r="J1980" i="11"/>
  <c r="K1980" i="11" s="1"/>
  <c r="M1980" i="11" s="1"/>
  <c r="N1980" i="11" s="1"/>
  <c r="L1980" i="11"/>
  <c r="O1980" i="11"/>
  <c r="P1980" i="11" s="1"/>
  <c r="J1981" i="11"/>
  <c r="L1981" i="11"/>
  <c r="J1982" i="11"/>
  <c r="K1982" i="11"/>
  <c r="L1982" i="11"/>
  <c r="M1982" i="11"/>
  <c r="N1982" i="11"/>
  <c r="O1982" i="11"/>
  <c r="P1982" i="11" s="1"/>
  <c r="J1983" i="11"/>
  <c r="K1983" i="11" s="1"/>
  <c r="M1983" i="11" s="1"/>
  <c r="N1983" i="11" s="1"/>
  <c r="L1983" i="11"/>
  <c r="O1983" i="11"/>
  <c r="P1983" i="11" s="1"/>
  <c r="J1984" i="11"/>
  <c r="K1984" i="11" s="1"/>
  <c r="M1984" i="11" s="1"/>
  <c r="N1984" i="11" s="1"/>
  <c r="L1984" i="11"/>
  <c r="O1984" i="11"/>
  <c r="P1984" i="11" s="1"/>
  <c r="J1985" i="11"/>
  <c r="K1985" i="11"/>
  <c r="L1985" i="11"/>
  <c r="M1985" i="11" s="1"/>
  <c r="N1985" i="11" s="1"/>
  <c r="O1985" i="11"/>
  <c r="P1985" i="11" s="1"/>
  <c r="J1986" i="11"/>
  <c r="K1986" i="11"/>
  <c r="M1986" i="11" s="1"/>
  <c r="N1986" i="11" s="1"/>
  <c r="L1986" i="11"/>
  <c r="O1986" i="11"/>
  <c r="P1986" i="11" s="1"/>
  <c r="J1987" i="11"/>
  <c r="K1987" i="11" s="1"/>
  <c r="M1987" i="11" s="1"/>
  <c r="N1987" i="11" s="1"/>
  <c r="L1987" i="11"/>
  <c r="O1987" i="11"/>
  <c r="P1987" i="11" s="1"/>
  <c r="J1988" i="11"/>
  <c r="K1988" i="11"/>
  <c r="L1988" i="11"/>
  <c r="O1988" i="11"/>
  <c r="P1988" i="11" s="1"/>
  <c r="J1989" i="11"/>
  <c r="K1989" i="11" s="1"/>
  <c r="M1989" i="11" s="1"/>
  <c r="N1989" i="11" s="1"/>
  <c r="L1989" i="11"/>
  <c r="O1989" i="11"/>
  <c r="P1989" i="11" s="1"/>
  <c r="J1990" i="11"/>
  <c r="K1990" i="11" s="1"/>
  <c r="M1990" i="11" s="1"/>
  <c r="N1990" i="11" s="1"/>
  <c r="L1990" i="11"/>
  <c r="O1990" i="11"/>
  <c r="P1990" i="11" s="1"/>
  <c r="J1991" i="11"/>
  <c r="K1991" i="11" s="1"/>
  <c r="M1991" i="11" s="1"/>
  <c r="N1991" i="11" s="1"/>
  <c r="L1991" i="11"/>
  <c r="O1991" i="11"/>
  <c r="P1991" i="11"/>
  <c r="J1992" i="11"/>
  <c r="K1992" i="11"/>
  <c r="L1992" i="11"/>
  <c r="M1992" i="11" s="1"/>
  <c r="N1992" i="11" s="1"/>
  <c r="O1992" i="11"/>
  <c r="P1992" i="11" s="1"/>
  <c r="J1993" i="11"/>
  <c r="K1993" i="11" s="1"/>
  <c r="L1993" i="11"/>
  <c r="M1993" i="11"/>
  <c r="N1993" i="11" s="1"/>
  <c r="O1993" i="11"/>
  <c r="P1993" i="11" s="1"/>
  <c r="J1994" i="11"/>
  <c r="K1994" i="11"/>
  <c r="M1994" i="11" s="1"/>
  <c r="N1994" i="11" s="1"/>
  <c r="L1994" i="11"/>
  <c r="O1994" i="11"/>
  <c r="P1994" i="11" s="1"/>
  <c r="J1995" i="11"/>
  <c r="O1995" i="11" s="1"/>
  <c r="P1995" i="11" s="1"/>
  <c r="K1995" i="11"/>
  <c r="M1995" i="11" s="1"/>
  <c r="L1995" i="11"/>
  <c r="N1995" i="11"/>
  <c r="J1996" i="11"/>
  <c r="K1996" i="11" s="1"/>
  <c r="M1996" i="11" s="1"/>
  <c r="N1996" i="11" s="1"/>
  <c r="L1996" i="11"/>
  <c r="J1997" i="11"/>
  <c r="O1997" i="11" s="1"/>
  <c r="P1997" i="11" s="1"/>
  <c r="K1997" i="11"/>
  <c r="L1997" i="11"/>
  <c r="M1997" i="11"/>
  <c r="N1997" i="11" s="1"/>
  <c r="J1998" i="11"/>
  <c r="K1998" i="11"/>
  <c r="L1998" i="11"/>
  <c r="M1998" i="11"/>
  <c r="N1998" i="11" s="1"/>
  <c r="O1998" i="11"/>
  <c r="P1998" i="11" s="1"/>
  <c r="J1999" i="11"/>
  <c r="O1999" i="11" s="1"/>
  <c r="P1999" i="11" s="1"/>
  <c r="K1999" i="11"/>
  <c r="M1999" i="11" s="1"/>
  <c r="N1999" i="11" s="1"/>
  <c r="L1999" i="11"/>
  <c r="J2000" i="11"/>
  <c r="K2000" i="11"/>
  <c r="L2000" i="11"/>
  <c r="M2000" i="11"/>
  <c r="N2000" i="11"/>
  <c r="O2000" i="11"/>
  <c r="P2000" i="11" s="1"/>
  <c r="J2001" i="11"/>
  <c r="K2001" i="11"/>
  <c r="L2001" i="11"/>
  <c r="M2001" i="11" s="1"/>
  <c r="N2001" i="11" s="1"/>
  <c r="O2001" i="11"/>
  <c r="P2001" i="11" s="1"/>
  <c r="J2002" i="11"/>
  <c r="O2002" i="11" s="1"/>
  <c r="P2002" i="11" s="1"/>
  <c r="K2002" i="11"/>
  <c r="M2002" i="11" s="1"/>
  <c r="N2002" i="11" s="1"/>
  <c r="L2002" i="11"/>
  <c r="J2003" i="11"/>
  <c r="K2003" i="11" s="1"/>
  <c r="M2003" i="11" s="1"/>
  <c r="N2003" i="11" s="1"/>
  <c r="L2003" i="11"/>
  <c r="J2004" i="11"/>
  <c r="O2004" i="11" s="1"/>
  <c r="P2004" i="11" s="1"/>
  <c r="L2004" i="11"/>
  <c r="J2005" i="11"/>
  <c r="K2005" i="11" s="1"/>
  <c r="M2005" i="11" s="1"/>
  <c r="N2005" i="11" s="1"/>
  <c r="L2005" i="11"/>
  <c r="O2005" i="11"/>
  <c r="P2005" i="11" s="1"/>
  <c r="J2006" i="11"/>
  <c r="L2006" i="11"/>
  <c r="J2007" i="11"/>
  <c r="K2007" i="11" s="1"/>
  <c r="M2007" i="11" s="1"/>
  <c r="N2007" i="11" s="1"/>
  <c r="L2007" i="11"/>
  <c r="O2007" i="11"/>
  <c r="P2007" i="11" s="1"/>
  <c r="J2008" i="11"/>
  <c r="K2008" i="11"/>
  <c r="M2008" i="11" s="1"/>
  <c r="N2008" i="11" s="1"/>
  <c r="L2008" i="11"/>
  <c r="O2008" i="11"/>
  <c r="P2008" i="11" s="1"/>
  <c r="J2009" i="11"/>
  <c r="O2009" i="11" s="1"/>
  <c r="P2009" i="11" s="1"/>
  <c r="K2009" i="11"/>
  <c r="L2009" i="11"/>
  <c r="M2009" i="11"/>
  <c r="N2009" i="11" s="1"/>
  <c r="J2010" i="11"/>
  <c r="K2010" i="11"/>
  <c r="L2010" i="11"/>
  <c r="M2010" i="11"/>
  <c r="N2010" i="11" s="1"/>
  <c r="O2010" i="11"/>
  <c r="P2010" i="11" s="1"/>
  <c r="J2011" i="11"/>
  <c r="O2011" i="11" s="1"/>
  <c r="P2011" i="11" s="1"/>
  <c r="K2011" i="11"/>
  <c r="M2011" i="11" s="1"/>
  <c r="N2011" i="11" s="1"/>
  <c r="L2011" i="11"/>
  <c r="J2012" i="11"/>
  <c r="K2012" i="11"/>
  <c r="L2012" i="11"/>
  <c r="M2012" i="11"/>
  <c r="N2012" i="11"/>
  <c r="O2012" i="11"/>
  <c r="P2012" i="11" s="1"/>
  <c r="J2013" i="11"/>
  <c r="K2013" i="11"/>
  <c r="L2013" i="11"/>
  <c r="M2013" i="11" s="1"/>
  <c r="N2013" i="11" s="1"/>
  <c r="O2013" i="11"/>
  <c r="P2013" i="11"/>
  <c r="J2014" i="11"/>
  <c r="O2014" i="11" s="1"/>
  <c r="P2014" i="11" s="1"/>
  <c r="K2014" i="11"/>
  <c r="M2014" i="11" s="1"/>
  <c r="N2014" i="11" s="1"/>
  <c r="L2014" i="11"/>
  <c r="J2015" i="11"/>
  <c r="K2015" i="11" s="1"/>
  <c r="M2015" i="11" s="1"/>
  <c r="N2015" i="11" s="1"/>
  <c r="L2015" i="11"/>
  <c r="J2016" i="11"/>
  <c r="O2016" i="11" s="1"/>
  <c r="P2016" i="11" s="1"/>
  <c r="L2016" i="11"/>
  <c r="J2017" i="11"/>
  <c r="K2017" i="11" s="1"/>
  <c r="M2017" i="11" s="1"/>
  <c r="N2017" i="11" s="1"/>
  <c r="L2017" i="11"/>
  <c r="O2017" i="11"/>
  <c r="P2017" i="11" s="1"/>
  <c r="J2018" i="11"/>
  <c r="L2018" i="11"/>
  <c r="J2019" i="11"/>
  <c r="K2019" i="11" s="1"/>
  <c r="M2019" i="11" s="1"/>
  <c r="N2019" i="11" s="1"/>
  <c r="L2019" i="11"/>
  <c r="O2019" i="11"/>
  <c r="P2019" i="11" s="1"/>
  <c r="J2020" i="11"/>
  <c r="K2020" i="11"/>
  <c r="M2020" i="11" s="1"/>
  <c r="N2020" i="11" s="1"/>
  <c r="L2020" i="11"/>
  <c r="O2020" i="11"/>
  <c r="P2020" i="11" s="1"/>
  <c r="J2021" i="11"/>
  <c r="O2021" i="11" s="1"/>
  <c r="P2021" i="11" s="1"/>
  <c r="K2021" i="11"/>
  <c r="L2021" i="11"/>
  <c r="M2021" i="11"/>
  <c r="N2021" i="11" s="1"/>
  <c r="J2022" i="11"/>
  <c r="K2022" i="11" s="1"/>
  <c r="M2022" i="11" s="1"/>
  <c r="N2022" i="11" s="1"/>
  <c r="L2022" i="11"/>
  <c r="O2022" i="11"/>
  <c r="P2022" i="11" s="1"/>
  <c r="J2023" i="11"/>
  <c r="O2023" i="11" s="1"/>
  <c r="P2023" i="11" s="1"/>
  <c r="K2023" i="11"/>
  <c r="M2023" i="11" s="1"/>
  <c r="N2023" i="11" s="1"/>
  <c r="L2023" i="11"/>
  <c r="J2024" i="11"/>
  <c r="K2024" i="11"/>
  <c r="L2024" i="11"/>
  <c r="M2024" i="11"/>
  <c r="N2024" i="11"/>
  <c r="O2024" i="11"/>
  <c r="P2024" i="11" s="1"/>
  <c r="J2025" i="11"/>
  <c r="K2025" i="11"/>
  <c r="L2025" i="11"/>
  <c r="M2025" i="11" s="1"/>
  <c r="N2025" i="11" s="1"/>
  <c r="O2025" i="11"/>
  <c r="P2025" i="11"/>
  <c r="J2026" i="11"/>
  <c r="O2026" i="11" s="1"/>
  <c r="P2026" i="11" s="1"/>
  <c r="K2026" i="11"/>
  <c r="M2026" i="11" s="1"/>
  <c r="N2026" i="11" s="1"/>
  <c r="L2026" i="11"/>
  <c r="J2027" i="11"/>
  <c r="K2027" i="11" s="1"/>
  <c r="M2027" i="11" s="1"/>
  <c r="N2027" i="11" s="1"/>
  <c r="L2027" i="11"/>
  <c r="J2028" i="11"/>
  <c r="O2028" i="11" s="1"/>
  <c r="P2028" i="11" s="1"/>
  <c r="L2028" i="11"/>
  <c r="J2029" i="11"/>
  <c r="K2029" i="11" s="1"/>
  <c r="M2029" i="11" s="1"/>
  <c r="N2029" i="11" s="1"/>
  <c r="L2029" i="11"/>
  <c r="O2029" i="11"/>
  <c r="P2029" i="11" s="1"/>
  <c r="J2030" i="11"/>
  <c r="L2030" i="11"/>
  <c r="J2031" i="11"/>
  <c r="K2031" i="11" s="1"/>
  <c r="M2031" i="11" s="1"/>
  <c r="N2031" i="11" s="1"/>
  <c r="L2031" i="11"/>
  <c r="O2031" i="11"/>
  <c r="P2031" i="11" s="1"/>
  <c r="J2032" i="11"/>
  <c r="K2032" i="11"/>
  <c r="M2032" i="11" s="1"/>
  <c r="N2032" i="11" s="1"/>
  <c r="L2032" i="11"/>
  <c r="O2032" i="11"/>
  <c r="P2032" i="11" s="1"/>
  <c r="J2033" i="11"/>
  <c r="O2033" i="11" s="1"/>
  <c r="P2033" i="11" s="1"/>
  <c r="K2033" i="11"/>
  <c r="L2033" i="11"/>
  <c r="M2033" i="11"/>
  <c r="N2033" i="11" s="1"/>
  <c r="J2034" i="11"/>
  <c r="K2034" i="11" s="1"/>
  <c r="M2034" i="11" s="1"/>
  <c r="N2034" i="11" s="1"/>
  <c r="L2034" i="11"/>
  <c r="O2034" i="11"/>
  <c r="P2034" i="11"/>
  <c r="J2035" i="11"/>
  <c r="O2035" i="11" s="1"/>
  <c r="P2035" i="11" s="1"/>
  <c r="K2035" i="11"/>
  <c r="M2035" i="11" s="1"/>
  <c r="N2035" i="11" s="1"/>
  <c r="L2035" i="11"/>
  <c r="J2036" i="11"/>
  <c r="K2036" i="11"/>
  <c r="L2036" i="11"/>
  <c r="M2036" i="11"/>
  <c r="N2036" i="11"/>
  <c r="O2036" i="11"/>
  <c r="P2036" i="11" s="1"/>
  <c r="J2037" i="11"/>
  <c r="K2037" i="11"/>
  <c r="L2037" i="11"/>
  <c r="M2037" i="11" s="1"/>
  <c r="N2037" i="11" s="1"/>
  <c r="O2037" i="11"/>
  <c r="P2037" i="11"/>
  <c r="J2038" i="11"/>
  <c r="O2038" i="11" s="1"/>
  <c r="P2038" i="11" s="1"/>
  <c r="K2038" i="11"/>
  <c r="M2038" i="11" s="1"/>
  <c r="N2038" i="11" s="1"/>
  <c r="L2038" i="11"/>
  <c r="J2039" i="11"/>
  <c r="K2039" i="11" s="1"/>
  <c r="M2039" i="11" s="1"/>
  <c r="N2039" i="11" s="1"/>
  <c r="L2039" i="11"/>
  <c r="J2040" i="11"/>
  <c r="O2040" i="11" s="1"/>
  <c r="P2040" i="11" s="1"/>
  <c r="L2040" i="11"/>
  <c r="J2041" i="11"/>
  <c r="K2041" i="11" s="1"/>
  <c r="M2041" i="11" s="1"/>
  <c r="N2041" i="11" s="1"/>
  <c r="L2041" i="11"/>
  <c r="O2041" i="11"/>
  <c r="P2041" i="11" s="1"/>
  <c r="J2042" i="11"/>
  <c r="L2042" i="11"/>
  <c r="J2043" i="11"/>
  <c r="K2043" i="11" s="1"/>
  <c r="M2043" i="11" s="1"/>
  <c r="N2043" i="11" s="1"/>
  <c r="L2043" i="11"/>
  <c r="O2043" i="11"/>
  <c r="P2043" i="11" s="1"/>
  <c r="J2044" i="11"/>
  <c r="K2044" i="11"/>
  <c r="M2044" i="11" s="1"/>
  <c r="N2044" i="11" s="1"/>
  <c r="L2044" i="11"/>
  <c r="O2044" i="11"/>
  <c r="P2044" i="11" s="1"/>
  <c r="J2045" i="11"/>
  <c r="O2045" i="11" s="1"/>
  <c r="P2045" i="11" s="1"/>
  <c r="K2045" i="11"/>
  <c r="L2045" i="11"/>
  <c r="M2045" i="11"/>
  <c r="N2045" i="11" s="1"/>
  <c r="J2046" i="11"/>
  <c r="K2046" i="11" s="1"/>
  <c r="M2046" i="11" s="1"/>
  <c r="N2046" i="11" s="1"/>
  <c r="L2046" i="11"/>
  <c r="O2046" i="11"/>
  <c r="P2046" i="11" s="1"/>
  <c r="J2047" i="11"/>
  <c r="O2047" i="11" s="1"/>
  <c r="P2047" i="11" s="1"/>
  <c r="K2047" i="11"/>
  <c r="M2047" i="11" s="1"/>
  <c r="N2047" i="11" s="1"/>
  <c r="L2047" i="11"/>
  <c r="J2048" i="11"/>
  <c r="K2048" i="11"/>
  <c r="L2048" i="11"/>
  <c r="M2048" i="11"/>
  <c r="N2048" i="11"/>
  <c r="O2048" i="11"/>
  <c r="P2048" i="11" s="1"/>
  <c r="J2049" i="11"/>
  <c r="K2049" i="11"/>
  <c r="L2049" i="11"/>
  <c r="M2049" i="11" s="1"/>
  <c r="N2049" i="11" s="1"/>
  <c r="O2049" i="11"/>
  <c r="P2049" i="11"/>
  <c r="J2050" i="11"/>
  <c r="O2050" i="11" s="1"/>
  <c r="P2050" i="11" s="1"/>
  <c r="K2050" i="11"/>
  <c r="M2050" i="11" s="1"/>
  <c r="L2050" i="11"/>
  <c r="N2050" i="11"/>
  <c r="J2051" i="11"/>
  <c r="K2051" i="11" s="1"/>
  <c r="M2051" i="11" s="1"/>
  <c r="N2051" i="11" s="1"/>
  <c r="L2051" i="11"/>
  <c r="J2052" i="11"/>
  <c r="O2052" i="11" s="1"/>
  <c r="P2052" i="11" s="1"/>
  <c r="L2052" i="11"/>
  <c r="J2053" i="11"/>
  <c r="K2053" i="11" s="1"/>
  <c r="M2053" i="11" s="1"/>
  <c r="N2053" i="11" s="1"/>
  <c r="L2053" i="11"/>
  <c r="O2053" i="11"/>
  <c r="P2053" i="11" s="1"/>
  <c r="J2054" i="11"/>
  <c r="L2054" i="11"/>
  <c r="J2055" i="11"/>
  <c r="K2055" i="11" s="1"/>
  <c r="M2055" i="11" s="1"/>
  <c r="N2055" i="11" s="1"/>
  <c r="L2055" i="11"/>
  <c r="O2055" i="11"/>
  <c r="P2055" i="11" s="1"/>
  <c r="J2056" i="11"/>
  <c r="K2056" i="11"/>
  <c r="M2056" i="11" s="1"/>
  <c r="N2056" i="11" s="1"/>
  <c r="L2056" i="11"/>
  <c r="O2056" i="11"/>
  <c r="P2056" i="11" s="1"/>
  <c r="J2057" i="11"/>
  <c r="O2057" i="11" s="1"/>
  <c r="P2057" i="11" s="1"/>
  <c r="K2057" i="11"/>
  <c r="L2057" i="11"/>
  <c r="M2057" i="11"/>
  <c r="N2057" i="11" s="1"/>
  <c r="J2058" i="11"/>
  <c r="K2058" i="11" s="1"/>
  <c r="M2058" i="11" s="1"/>
  <c r="N2058" i="11" s="1"/>
  <c r="L2058" i="11"/>
  <c r="O2058" i="11"/>
  <c r="P2058" i="11" s="1"/>
  <c r="J2059" i="11"/>
  <c r="O2059" i="11" s="1"/>
  <c r="P2059" i="11" s="1"/>
  <c r="K2059" i="11"/>
  <c r="M2059" i="11" s="1"/>
  <c r="N2059" i="11" s="1"/>
  <c r="L2059" i="11"/>
  <c r="J2060" i="11"/>
  <c r="K2060" i="11"/>
  <c r="L2060" i="11"/>
  <c r="M2060" i="11"/>
  <c r="N2060" i="11"/>
  <c r="O2060" i="11"/>
  <c r="P2060" i="11" s="1"/>
  <c r="J2061" i="11"/>
  <c r="K2061" i="11"/>
  <c r="L2061" i="11"/>
  <c r="M2061" i="11" s="1"/>
  <c r="N2061" i="11" s="1"/>
  <c r="O2061" i="11"/>
  <c r="P2061" i="11" s="1"/>
  <c r="J2062" i="11"/>
  <c r="O2062" i="11" s="1"/>
  <c r="P2062" i="11" s="1"/>
  <c r="K2062" i="11"/>
  <c r="M2062" i="11" s="1"/>
  <c r="L2062" i="11"/>
  <c r="N2062" i="11"/>
  <c r="J2063" i="11"/>
  <c r="K2063" i="11" s="1"/>
  <c r="M2063" i="11" s="1"/>
  <c r="N2063" i="11" s="1"/>
  <c r="L2063" i="11"/>
  <c r="J2064" i="11"/>
  <c r="O2064" i="11" s="1"/>
  <c r="P2064" i="11" s="1"/>
  <c r="L2064" i="11"/>
  <c r="J2065" i="11"/>
  <c r="K2065" i="11" s="1"/>
  <c r="M2065" i="11" s="1"/>
  <c r="N2065" i="11" s="1"/>
  <c r="L2065" i="11"/>
  <c r="O2065" i="11"/>
  <c r="P2065" i="11" s="1"/>
  <c r="J2066" i="11"/>
  <c r="L2066" i="11"/>
  <c r="J2067" i="11"/>
  <c r="K2067" i="11" s="1"/>
  <c r="M2067" i="11" s="1"/>
  <c r="N2067" i="11" s="1"/>
  <c r="L2067" i="11"/>
  <c r="O2067" i="11"/>
  <c r="P2067" i="11" s="1"/>
  <c r="J2068" i="11"/>
  <c r="K2068" i="11"/>
  <c r="M2068" i="11" s="1"/>
  <c r="N2068" i="11" s="1"/>
  <c r="L2068" i="11"/>
  <c r="O2068" i="11"/>
  <c r="P2068" i="11" s="1"/>
  <c r="J2069" i="11"/>
  <c r="O2069" i="11" s="1"/>
  <c r="P2069" i="11" s="1"/>
  <c r="K2069" i="11"/>
  <c r="L2069" i="11"/>
  <c r="M2069" i="11"/>
  <c r="N2069" i="11" s="1"/>
  <c r="J2070" i="11"/>
  <c r="K2070" i="11" s="1"/>
  <c r="M2070" i="11" s="1"/>
  <c r="N2070" i="11" s="1"/>
  <c r="L2070" i="11"/>
  <c r="O2070" i="11"/>
  <c r="P2070" i="11" s="1"/>
  <c r="J2071" i="11"/>
  <c r="O2071" i="11" s="1"/>
  <c r="P2071" i="11" s="1"/>
  <c r="K2071" i="11"/>
  <c r="M2071" i="11" s="1"/>
  <c r="N2071" i="11" s="1"/>
  <c r="L2071" i="11"/>
  <c r="J2072" i="11"/>
  <c r="K2072" i="11"/>
  <c r="L2072" i="11"/>
  <c r="M2072" i="11"/>
  <c r="N2072" i="11"/>
  <c r="O2072" i="11"/>
  <c r="P2072" i="11"/>
  <c r="J2073" i="11"/>
  <c r="K2073" i="11"/>
  <c r="L2073" i="11"/>
  <c r="M2073" i="11" s="1"/>
  <c r="N2073" i="11" s="1"/>
  <c r="O2073" i="11"/>
  <c r="P2073" i="11"/>
  <c r="J2074" i="11"/>
  <c r="O2074" i="11" s="1"/>
  <c r="P2074" i="11" s="1"/>
  <c r="K2074" i="11"/>
  <c r="M2074" i="11" s="1"/>
  <c r="N2074" i="11" s="1"/>
  <c r="L2074" i="11"/>
  <c r="J2075" i="11"/>
  <c r="K2075" i="11" s="1"/>
  <c r="M2075" i="11" s="1"/>
  <c r="N2075" i="11" s="1"/>
  <c r="L2075" i="11"/>
  <c r="J2076" i="11"/>
  <c r="O2076" i="11" s="1"/>
  <c r="P2076" i="11" s="1"/>
  <c r="L2076" i="11"/>
  <c r="J2077" i="11"/>
  <c r="K2077" i="11" s="1"/>
  <c r="M2077" i="11" s="1"/>
  <c r="N2077" i="11" s="1"/>
  <c r="L2077" i="11"/>
  <c r="O2077" i="11"/>
  <c r="P2077" i="11" s="1"/>
  <c r="J2078" i="11"/>
  <c r="L2078" i="11"/>
  <c r="J2079" i="11"/>
  <c r="K2079" i="11" s="1"/>
  <c r="M2079" i="11" s="1"/>
  <c r="N2079" i="11" s="1"/>
  <c r="L2079" i="11"/>
  <c r="O2079" i="11"/>
  <c r="P2079" i="11" s="1"/>
  <c r="J2080" i="11"/>
  <c r="K2080" i="11"/>
  <c r="M2080" i="11" s="1"/>
  <c r="N2080" i="11" s="1"/>
  <c r="L2080" i="11"/>
  <c r="O2080" i="11"/>
  <c r="P2080" i="11" s="1"/>
  <c r="J2081" i="11"/>
  <c r="O2081" i="11" s="1"/>
  <c r="P2081" i="11" s="1"/>
  <c r="K2081" i="11"/>
  <c r="L2081" i="11"/>
  <c r="M2081" i="11"/>
  <c r="N2081" i="11" s="1"/>
  <c r="J2082" i="11"/>
  <c r="K2082" i="11" s="1"/>
  <c r="M2082" i="11" s="1"/>
  <c r="N2082" i="11" s="1"/>
  <c r="L2082" i="11"/>
  <c r="O2082" i="11"/>
  <c r="P2082" i="11" s="1"/>
  <c r="J2083" i="11"/>
  <c r="O2083" i="11" s="1"/>
  <c r="P2083" i="11" s="1"/>
  <c r="K2083" i="11"/>
  <c r="M2083" i="11" s="1"/>
  <c r="N2083" i="11" s="1"/>
  <c r="L2083" i="11"/>
  <c r="J2084" i="11"/>
  <c r="K2084" i="11"/>
  <c r="L2084" i="11"/>
  <c r="M2084" i="11"/>
  <c r="N2084" i="11"/>
  <c r="O2084" i="11"/>
  <c r="P2084" i="11"/>
  <c r="J2085" i="11"/>
  <c r="K2085" i="11"/>
  <c r="L2085" i="11"/>
  <c r="M2085" i="11" s="1"/>
  <c r="N2085" i="11" s="1"/>
  <c r="O2085" i="11"/>
  <c r="P2085" i="11" s="1"/>
  <c r="J2086" i="11"/>
  <c r="O2086" i="11" s="1"/>
  <c r="P2086" i="11" s="1"/>
  <c r="K2086" i="11"/>
  <c r="M2086" i="11" s="1"/>
  <c r="N2086" i="11" s="1"/>
  <c r="L2086" i="11"/>
  <c r="J2087" i="11"/>
  <c r="K2087" i="11" s="1"/>
  <c r="M2087" i="11" s="1"/>
  <c r="N2087" i="11" s="1"/>
  <c r="L2087" i="11"/>
  <c r="J2088" i="11"/>
  <c r="O2088" i="11" s="1"/>
  <c r="P2088" i="11" s="1"/>
  <c r="L2088" i="11"/>
  <c r="J2089" i="11"/>
  <c r="K2089" i="11" s="1"/>
  <c r="M2089" i="11" s="1"/>
  <c r="N2089" i="11" s="1"/>
  <c r="L2089" i="11"/>
  <c r="O2089" i="11"/>
  <c r="P2089" i="11" s="1"/>
  <c r="J2090" i="11"/>
  <c r="L2090" i="11"/>
  <c r="J2091" i="11"/>
  <c r="K2091" i="11" s="1"/>
  <c r="M2091" i="11" s="1"/>
  <c r="N2091" i="11" s="1"/>
  <c r="L2091" i="11"/>
  <c r="O2091" i="11"/>
  <c r="P2091" i="11" s="1"/>
  <c r="J2092" i="11"/>
  <c r="K2092" i="11"/>
  <c r="M2092" i="11" s="1"/>
  <c r="N2092" i="11" s="1"/>
  <c r="L2092" i="11"/>
  <c r="O2092" i="11"/>
  <c r="P2092" i="11" s="1"/>
  <c r="J2093" i="11"/>
  <c r="O2093" i="11" s="1"/>
  <c r="P2093" i="11" s="1"/>
  <c r="K2093" i="11"/>
  <c r="L2093" i="11"/>
  <c r="M2093" i="11"/>
  <c r="N2093" i="11" s="1"/>
  <c r="J2094" i="11"/>
  <c r="K2094" i="11" s="1"/>
  <c r="M2094" i="11" s="1"/>
  <c r="N2094" i="11" s="1"/>
  <c r="L2094" i="11"/>
  <c r="O2094" i="11"/>
  <c r="P2094" i="11" s="1"/>
  <c r="J2095" i="11"/>
  <c r="O2095" i="11" s="1"/>
  <c r="P2095" i="11" s="1"/>
  <c r="K2095" i="11"/>
  <c r="M2095" i="11" s="1"/>
  <c r="N2095" i="11" s="1"/>
  <c r="L2095" i="11"/>
  <c r="J2096" i="11"/>
  <c r="K2096" i="11"/>
  <c r="L2096" i="11"/>
  <c r="M2096" i="11"/>
  <c r="N2096" i="11"/>
  <c r="O2096" i="11"/>
  <c r="P2096" i="11"/>
  <c r="J2097" i="11"/>
  <c r="K2097" i="11"/>
  <c r="L2097" i="11"/>
  <c r="M2097" i="11" s="1"/>
  <c r="N2097" i="11" s="1"/>
  <c r="O2097" i="11"/>
  <c r="P2097" i="11" s="1"/>
  <c r="J2098" i="11"/>
  <c r="O2098" i="11" s="1"/>
  <c r="P2098" i="11" s="1"/>
  <c r="K2098" i="11"/>
  <c r="M2098" i="11" s="1"/>
  <c r="L2098" i="11"/>
  <c r="N2098" i="11"/>
  <c r="J2099" i="11"/>
  <c r="K2099" i="11" s="1"/>
  <c r="M2099" i="11" s="1"/>
  <c r="N2099" i="11" s="1"/>
  <c r="L2099" i="11"/>
  <c r="J2100" i="11"/>
  <c r="O2100" i="11" s="1"/>
  <c r="P2100" i="11" s="1"/>
  <c r="L2100" i="11"/>
  <c r="J2101" i="11"/>
  <c r="K2101" i="11" s="1"/>
  <c r="M2101" i="11" s="1"/>
  <c r="N2101" i="11" s="1"/>
  <c r="L2101" i="11"/>
  <c r="O2101" i="11"/>
  <c r="P2101" i="11" s="1"/>
  <c r="J2102" i="11"/>
  <c r="L2102" i="11"/>
  <c r="J2103" i="11"/>
  <c r="K2103" i="11" s="1"/>
  <c r="M2103" i="11" s="1"/>
  <c r="N2103" i="11" s="1"/>
  <c r="L2103" i="11"/>
  <c r="O2103" i="11"/>
  <c r="P2103" i="11" s="1"/>
  <c r="J2104" i="11"/>
  <c r="K2104" i="11"/>
  <c r="M2104" i="11" s="1"/>
  <c r="N2104" i="11" s="1"/>
  <c r="L2104" i="11"/>
  <c r="O2104" i="11"/>
  <c r="P2104" i="11" s="1"/>
  <c r="J2105" i="11"/>
  <c r="O2105" i="11" s="1"/>
  <c r="P2105" i="11" s="1"/>
  <c r="K2105" i="11"/>
  <c r="L2105" i="11"/>
  <c r="M2105" i="11"/>
  <c r="N2105" i="11" s="1"/>
  <c r="J2106" i="11"/>
  <c r="K2106" i="11" s="1"/>
  <c r="M2106" i="11" s="1"/>
  <c r="N2106" i="11" s="1"/>
  <c r="L2106" i="11"/>
  <c r="O2106" i="11"/>
  <c r="P2106" i="11" s="1"/>
  <c r="J2107" i="11"/>
  <c r="O2107" i="11" s="1"/>
  <c r="P2107" i="11" s="1"/>
  <c r="K2107" i="11"/>
  <c r="M2107" i="11" s="1"/>
  <c r="N2107" i="11" s="1"/>
  <c r="L2107" i="11"/>
  <c r="J2108" i="11"/>
  <c r="K2108" i="11"/>
  <c r="L2108" i="11"/>
  <c r="M2108" i="11"/>
  <c r="N2108" i="11"/>
  <c r="O2108" i="11"/>
  <c r="P2108" i="11"/>
  <c r="J2109" i="11"/>
  <c r="K2109" i="11"/>
  <c r="L2109" i="11"/>
  <c r="M2109" i="11" s="1"/>
  <c r="N2109" i="11" s="1"/>
  <c r="O2109" i="11"/>
  <c r="P2109" i="11"/>
  <c r="J2110" i="11"/>
  <c r="O2110" i="11" s="1"/>
  <c r="P2110" i="11" s="1"/>
  <c r="K2110" i="11"/>
  <c r="M2110" i="11" s="1"/>
  <c r="N2110" i="11" s="1"/>
  <c r="L2110" i="11"/>
  <c r="J2111" i="11"/>
  <c r="K2111" i="11" s="1"/>
  <c r="M2111" i="11" s="1"/>
  <c r="N2111" i="11" s="1"/>
  <c r="L2111" i="11"/>
  <c r="J2112" i="11"/>
  <c r="O2112" i="11" s="1"/>
  <c r="P2112" i="11" s="1"/>
  <c r="L2112" i="11"/>
  <c r="J2113" i="11"/>
  <c r="K2113" i="11" s="1"/>
  <c r="M2113" i="11" s="1"/>
  <c r="N2113" i="11" s="1"/>
  <c r="L2113" i="11"/>
  <c r="O2113" i="11"/>
  <c r="P2113" i="11" s="1"/>
  <c r="J2114" i="11"/>
  <c r="L2114" i="11"/>
  <c r="J2115" i="11"/>
  <c r="K2115" i="11" s="1"/>
  <c r="M2115" i="11" s="1"/>
  <c r="N2115" i="11" s="1"/>
  <c r="L2115" i="11"/>
  <c r="O2115" i="11"/>
  <c r="P2115" i="11" s="1"/>
  <c r="J2116" i="11"/>
  <c r="K2116" i="11"/>
  <c r="M2116" i="11" s="1"/>
  <c r="N2116" i="11" s="1"/>
  <c r="L2116" i="11"/>
  <c r="O2116" i="11"/>
  <c r="P2116" i="11" s="1"/>
  <c r="J2117" i="11"/>
  <c r="O2117" i="11" s="1"/>
  <c r="P2117" i="11" s="1"/>
  <c r="K2117" i="11"/>
  <c r="L2117" i="11"/>
  <c r="M2117" i="11"/>
  <c r="N2117" i="11" s="1"/>
  <c r="J2118" i="11"/>
  <c r="K2118" i="11" s="1"/>
  <c r="M2118" i="11" s="1"/>
  <c r="N2118" i="11" s="1"/>
  <c r="L2118" i="11"/>
  <c r="O2118" i="11"/>
  <c r="P2118" i="11" s="1"/>
  <c r="J2119" i="11"/>
  <c r="O2119" i="11" s="1"/>
  <c r="P2119" i="11" s="1"/>
  <c r="K2119" i="11"/>
  <c r="M2119" i="11" s="1"/>
  <c r="N2119" i="11" s="1"/>
  <c r="L2119" i="11"/>
  <c r="J2120" i="11"/>
  <c r="K2120" i="11"/>
  <c r="L2120" i="11"/>
  <c r="M2120" i="11"/>
  <c r="N2120" i="11"/>
  <c r="O2120" i="11"/>
  <c r="P2120" i="11"/>
  <c r="J2121" i="11"/>
  <c r="K2121" i="11"/>
  <c r="L2121" i="11"/>
  <c r="M2121" i="11" s="1"/>
  <c r="N2121" i="11" s="1"/>
  <c r="O2121" i="11"/>
  <c r="P2121" i="11"/>
  <c r="J2122" i="11"/>
  <c r="O2122" i="11" s="1"/>
  <c r="P2122" i="11" s="1"/>
  <c r="K2122" i="11"/>
  <c r="M2122" i="11" s="1"/>
  <c r="N2122" i="11" s="1"/>
  <c r="L2122" i="11"/>
  <c r="J2123" i="11"/>
  <c r="K2123" i="11" s="1"/>
  <c r="M2123" i="11" s="1"/>
  <c r="N2123" i="11" s="1"/>
  <c r="L2123" i="11"/>
  <c r="J2124" i="11"/>
  <c r="O2124" i="11" s="1"/>
  <c r="P2124" i="11" s="1"/>
  <c r="L2124" i="11"/>
  <c r="J2125" i="11"/>
  <c r="K2125" i="11" s="1"/>
  <c r="M2125" i="11" s="1"/>
  <c r="N2125" i="11" s="1"/>
  <c r="L2125" i="11"/>
  <c r="O2125" i="11"/>
  <c r="P2125" i="11" s="1"/>
  <c r="J2126" i="11"/>
  <c r="K2126" i="11" s="1"/>
  <c r="M2126" i="11" s="1"/>
  <c r="N2126" i="11" s="1"/>
  <c r="L2126" i="11"/>
  <c r="O2126" i="11"/>
  <c r="P2126" i="11" s="1"/>
  <c r="J2127" i="11"/>
  <c r="K2127" i="11" s="1"/>
  <c r="M2127" i="11" s="1"/>
  <c r="N2127" i="11" s="1"/>
  <c r="L2127" i="11"/>
  <c r="O2127" i="11"/>
  <c r="P2127" i="11" s="1"/>
  <c r="J2128" i="11"/>
  <c r="K2128" i="11"/>
  <c r="M2128" i="11" s="1"/>
  <c r="N2128" i="11" s="1"/>
  <c r="L2128" i="11"/>
  <c r="O2128" i="11"/>
  <c r="P2128" i="11" s="1"/>
  <c r="J2129" i="11"/>
  <c r="K2129" i="11"/>
  <c r="L2129" i="11"/>
  <c r="M2129" i="11"/>
  <c r="N2129" i="11" s="1"/>
  <c r="O2129" i="11"/>
  <c r="P2129" i="11" s="1"/>
  <c r="J2130" i="11"/>
  <c r="K2130" i="11" s="1"/>
  <c r="M2130" i="11" s="1"/>
  <c r="N2130" i="11" s="1"/>
  <c r="L2130" i="11"/>
  <c r="O2130" i="11"/>
  <c r="P2130" i="11" s="1"/>
  <c r="J2131" i="11"/>
  <c r="K2131" i="11"/>
  <c r="M2131" i="11" s="1"/>
  <c r="N2131" i="11" s="1"/>
  <c r="L2131" i="11"/>
  <c r="O2131" i="11"/>
  <c r="P2131" i="11" s="1"/>
  <c r="J2132" i="11"/>
  <c r="K2132" i="11"/>
  <c r="L2132" i="11"/>
  <c r="M2132" i="11"/>
  <c r="N2132" i="11"/>
  <c r="O2132" i="11"/>
  <c r="P2132" i="11" s="1"/>
  <c r="J2133" i="11"/>
  <c r="K2133" i="11"/>
  <c r="L2133" i="11"/>
  <c r="M2133" i="11" s="1"/>
  <c r="N2133" i="11" s="1"/>
  <c r="O2133" i="11"/>
  <c r="P2133" i="11" s="1"/>
  <c r="J2134" i="11"/>
  <c r="K2134" i="11"/>
  <c r="M2134" i="11" s="1"/>
  <c r="N2134" i="11" s="1"/>
  <c r="L2134" i="11"/>
  <c r="O2134" i="11"/>
  <c r="P2134" i="11"/>
  <c r="J2135" i="11"/>
  <c r="K2135" i="11" s="1"/>
  <c r="M2135" i="11" s="1"/>
  <c r="N2135" i="11" s="1"/>
  <c r="L2135" i="11"/>
  <c r="O2135" i="11"/>
  <c r="P2135" i="11" s="1"/>
  <c r="J2136" i="11"/>
  <c r="K2136" i="11" s="1"/>
  <c r="L2136" i="11"/>
  <c r="O2136" i="11"/>
  <c r="P2136" i="11" s="1"/>
  <c r="J2137" i="11"/>
  <c r="K2137" i="11" s="1"/>
  <c r="M2137" i="11" s="1"/>
  <c r="N2137" i="11" s="1"/>
  <c r="L2137" i="11"/>
  <c r="O2137" i="11"/>
  <c r="P2137" i="11" s="1"/>
  <c r="J2138" i="11"/>
  <c r="L2138" i="11"/>
  <c r="J2139" i="11"/>
  <c r="K2139" i="11" s="1"/>
  <c r="M2139" i="11" s="1"/>
  <c r="N2139" i="11" s="1"/>
  <c r="L2139" i="11"/>
  <c r="O2139" i="11"/>
  <c r="P2139" i="11" s="1"/>
  <c r="J2140" i="11"/>
  <c r="K2140" i="11"/>
  <c r="M2140" i="11" s="1"/>
  <c r="N2140" i="11" s="1"/>
  <c r="L2140" i="11"/>
  <c r="O2140" i="11"/>
  <c r="P2140" i="11" s="1"/>
  <c r="J2141" i="11"/>
  <c r="O2141" i="11" s="1"/>
  <c r="P2141" i="11" s="1"/>
  <c r="K2141" i="11"/>
  <c r="L2141" i="11"/>
  <c r="M2141" i="11"/>
  <c r="N2141" i="11" s="1"/>
  <c r="J2142" i="11"/>
  <c r="K2142" i="11" s="1"/>
  <c r="M2142" i="11" s="1"/>
  <c r="N2142" i="11" s="1"/>
  <c r="L2142" i="11"/>
  <c r="O2142" i="11"/>
  <c r="P2142" i="11"/>
  <c r="J2143" i="11"/>
  <c r="O2143" i="11" s="1"/>
  <c r="P2143" i="11" s="1"/>
  <c r="K2143" i="11"/>
  <c r="M2143" i="11" s="1"/>
  <c r="N2143" i="11" s="1"/>
  <c r="L2143" i="11"/>
  <c r="J2144" i="11"/>
  <c r="K2144" i="11"/>
  <c r="L2144" i="11"/>
  <c r="M2144" i="11"/>
  <c r="N2144" i="11"/>
  <c r="O2144" i="11"/>
  <c r="P2144" i="11" s="1"/>
  <c r="J2145" i="11"/>
  <c r="K2145" i="11"/>
  <c r="L2145" i="11"/>
  <c r="M2145" i="11" s="1"/>
  <c r="N2145" i="11" s="1"/>
  <c r="O2145" i="11"/>
  <c r="P2145" i="11" s="1"/>
  <c r="J2146" i="11"/>
  <c r="O2146" i="11" s="1"/>
  <c r="P2146" i="11" s="1"/>
  <c r="K2146" i="11"/>
  <c r="M2146" i="11" s="1"/>
  <c r="N2146" i="11" s="1"/>
  <c r="L2146" i="11"/>
  <c r="J2147" i="11"/>
  <c r="K2147" i="11" s="1"/>
  <c r="M2147" i="11" s="1"/>
  <c r="N2147" i="11" s="1"/>
  <c r="L2147" i="11"/>
  <c r="J2148" i="11"/>
  <c r="O2148" i="11" s="1"/>
  <c r="P2148" i="11" s="1"/>
  <c r="L2148" i="11"/>
  <c r="J2149" i="11"/>
  <c r="K2149" i="11" s="1"/>
  <c r="M2149" i="11" s="1"/>
  <c r="N2149" i="11" s="1"/>
  <c r="L2149" i="11"/>
  <c r="O2149" i="11"/>
  <c r="P2149" i="11" s="1"/>
  <c r="J2150" i="11"/>
  <c r="L2150" i="11"/>
  <c r="J2151" i="11"/>
  <c r="K2151" i="11" s="1"/>
  <c r="M2151" i="11" s="1"/>
  <c r="N2151" i="11" s="1"/>
  <c r="L2151" i="11"/>
  <c r="O2151" i="11"/>
  <c r="P2151" i="11" s="1"/>
  <c r="J2152" i="11"/>
  <c r="K2152" i="11"/>
  <c r="M2152" i="11" s="1"/>
  <c r="N2152" i="11" s="1"/>
  <c r="L2152" i="11"/>
  <c r="O2152" i="11"/>
  <c r="P2152" i="11" s="1"/>
  <c r="J2153" i="11"/>
  <c r="O2153" i="11" s="1"/>
  <c r="P2153" i="11" s="1"/>
  <c r="K2153" i="11"/>
  <c r="L2153" i="11"/>
  <c r="M2153" i="11"/>
  <c r="N2153" i="11" s="1"/>
  <c r="J2154" i="11"/>
  <c r="K2154" i="11" s="1"/>
  <c r="M2154" i="11" s="1"/>
  <c r="N2154" i="11" s="1"/>
  <c r="L2154" i="11"/>
  <c r="O2154" i="11"/>
  <c r="P2154" i="11"/>
  <c r="J2155" i="11"/>
  <c r="O2155" i="11" s="1"/>
  <c r="P2155" i="11" s="1"/>
  <c r="K2155" i="11"/>
  <c r="M2155" i="11" s="1"/>
  <c r="N2155" i="11" s="1"/>
  <c r="L2155" i="11"/>
  <c r="J2156" i="11"/>
  <c r="K2156" i="11"/>
  <c r="L2156" i="11"/>
  <c r="M2156" i="11"/>
  <c r="N2156" i="11"/>
  <c r="O2156" i="11"/>
  <c r="P2156" i="11" s="1"/>
  <c r="J2157" i="11"/>
  <c r="K2157" i="11"/>
  <c r="L2157" i="11"/>
  <c r="M2157" i="11" s="1"/>
  <c r="N2157" i="11" s="1"/>
  <c r="O2157" i="11"/>
  <c r="P2157" i="11"/>
  <c r="J2158" i="11"/>
  <c r="O2158" i="11" s="1"/>
  <c r="P2158" i="11" s="1"/>
  <c r="K2158" i="11"/>
  <c r="L2158" i="11"/>
  <c r="J2159" i="11"/>
  <c r="K2159" i="11" s="1"/>
  <c r="M2159" i="11" s="1"/>
  <c r="N2159" i="11" s="1"/>
  <c r="L2159" i="11"/>
  <c r="J2160" i="11"/>
  <c r="L2160" i="11"/>
  <c r="J2161" i="11"/>
  <c r="K2161" i="11" s="1"/>
  <c r="M2161" i="11" s="1"/>
  <c r="N2161" i="11" s="1"/>
  <c r="L2161" i="11"/>
  <c r="O2161" i="11"/>
  <c r="P2161" i="11" s="1"/>
  <c r="J2162" i="11"/>
  <c r="L2162" i="11"/>
  <c r="J2163" i="11"/>
  <c r="K2163" i="11" s="1"/>
  <c r="L2163" i="11"/>
  <c r="M2163" i="11"/>
  <c r="N2163" i="11" s="1"/>
  <c r="O2163" i="11"/>
  <c r="P2163" i="11" s="1"/>
  <c r="J2164" i="11"/>
  <c r="K2164" i="11"/>
  <c r="M2164" i="11" s="1"/>
  <c r="N2164" i="11" s="1"/>
  <c r="L2164" i="11"/>
  <c r="O2164" i="11"/>
  <c r="P2164" i="11" s="1"/>
  <c r="J2165" i="11"/>
  <c r="O2165" i="11" s="1"/>
  <c r="P2165" i="11" s="1"/>
  <c r="K2165" i="11"/>
  <c r="M2165" i="11" s="1"/>
  <c r="N2165" i="11" s="1"/>
  <c r="L2165" i="11"/>
  <c r="J2166" i="11"/>
  <c r="K2166" i="11" s="1"/>
  <c r="M2166" i="11" s="1"/>
  <c r="N2166" i="11" s="1"/>
  <c r="L2166" i="11"/>
  <c r="O2166" i="11"/>
  <c r="P2166" i="11"/>
  <c r="J2167" i="11"/>
  <c r="O2167" i="11" s="1"/>
  <c r="P2167" i="11" s="1"/>
  <c r="K2167" i="11"/>
  <c r="M2167" i="11" s="1"/>
  <c r="N2167" i="11" s="1"/>
  <c r="L2167" i="11"/>
  <c r="J2168" i="11"/>
  <c r="K2168" i="11"/>
  <c r="L2168" i="11"/>
  <c r="M2168" i="11"/>
  <c r="N2168" i="11"/>
  <c r="O2168" i="11"/>
  <c r="P2168" i="11" s="1"/>
  <c r="J2169" i="11"/>
  <c r="K2169" i="11"/>
  <c r="L2169" i="11"/>
  <c r="M2169" i="11" s="1"/>
  <c r="N2169" i="11" s="1"/>
  <c r="O2169" i="11"/>
  <c r="P2169" i="11" s="1"/>
  <c r="J2170" i="11"/>
  <c r="O2170" i="11" s="1"/>
  <c r="P2170" i="11" s="1"/>
  <c r="K2170" i="11"/>
  <c r="L2170" i="11"/>
  <c r="J2171" i="11"/>
  <c r="K2171" i="11" s="1"/>
  <c r="M2171" i="11" s="1"/>
  <c r="N2171" i="11" s="1"/>
  <c r="L2171" i="11"/>
  <c r="J2172" i="11"/>
  <c r="L2172" i="11"/>
  <c r="J2173" i="11"/>
  <c r="K2173" i="11" s="1"/>
  <c r="M2173" i="11" s="1"/>
  <c r="N2173" i="11" s="1"/>
  <c r="L2173" i="11"/>
  <c r="O2173" i="11"/>
  <c r="P2173" i="11" s="1"/>
  <c r="J2174" i="11"/>
  <c r="L2174" i="11"/>
  <c r="J2175" i="11"/>
  <c r="K2175" i="11" s="1"/>
  <c r="M2175" i="11" s="1"/>
  <c r="N2175" i="11" s="1"/>
  <c r="L2175" i="11"/>
  <c r="O2175" i="11"/>
  <c r="P2175" i="11" s="1"/>
  <c r="J2176" i="11"/>
  <c r="K2176" i="11"/>
  <c r="M2176" i="11" s="1"/>
  <c r="N2176" i="11" s="1"/>
  <c r="L2176" i="11"/>
  <c r="O2176" i="11"/>
  <c r="P2176" i="11" s="1"/>
  <c r="J2177" i="11"/>
  <c r="O2177" i="11" s="1"/>
  <c r="P2177" i="11" s="1"/>
  <c r="K2177" i="11"/>
  <c r="M2177" i="11" s="1"/>
  <c r="N2177" i="11" s="1"/>
  <c r="L2177" i="11"/>
  <c r="J2178" i="11"/>
  <c r="K2178" i="11" s="1"/>
  <c r="M2178" i="11" s="1"/>
  <c r="N2178" i="11" s="1"/>
  <c r="L2178" i="11"/>
  <c r="O2178" i="11"/>
  <c r="P2178" i="11" s="1"/>
  <c r="J2179" i="11"/>
  <c r="O2179" i="11" s="1"/>
  <c r="P2179" i="11" s="1"/>
  <c r="K2179" i="11"/>
  <c r="M2179" i="11" s="1"/>
  <c r="N2179" i="11" s="1"/>
  <c r="L2179" i="11"/>
  <c r="J2180" i="11"/>
  <c r="K2180" i="11"/>
  <c r="L2180" i="11"/>
  <c r="M2180" i="11"/>
  <c r="N2180" i="11"/>
  <c r="O2180" i="11"/>
  <c r="P2180" i="11" s="1"/>
  <c r="J2181" i="11"/>
  <c r="K2181" i="11"/>
  <c r="L2181" i="11"/>
  <c r="M2181" i="11" s="1"/>
  <c r="N2181" i="11" s="1"/>
  <c r="O2181" i="11"/>
  <c r="P2181" i="11" s="1"/>
  <c r="J2182" i="11"/>
  <c r="O2182" i="11" s="1"/>
  <c r="P2182" i="11" s="1"/>
  <c r="K2182" i="11"/>
  <c r="L2182" i="11"/>
  <c r="J2183" i="11"/>
  <c r="K2183" i="11" s="1"/>
  <c r="M2183" i="11" s="1"/>
  <c r="N2183" i="11" s="1"/>
  <c r="L2183" i="11"/>
  <c r="J2184" i="11"/>
  <c r="L2184" i="11"/>
  <c r="J2185" i="11"/>
  <c r="K2185" i="11" s="1"/>
  <c r="M2185" i="11" s="1"/>
  <c r="N2185" i="11" s="1"/>
  <c r="L2185" i="11"/>
  <c r="O2185" i="11"/>
  <c r="P2185" i="11" s="1"/>
  <c r="J2186" i="11"/>
  <c r="L2186" i="11"/>
  <c r="J2187" i="11"/>
  <c r="K2187" i="11" s="1"/>
  <c r="M2187" i="11" s="1"/>
  <c r="N2187" i="11" s="1"/>
  <c r="L2187" i="11"/>
  <c r="O2187" i="11"/>
  <c r="P2187" i="11" s="1"/>
  <c r="J2188" i="11"/>
  <c r="K2188" i="11"/>
  <c r="M2188" i="11" s="1"/>
  <c r="N2188" i="11" s="1"/>
  <c r="L2188" i="11"/>
  <c r="O2188" i="11"/>
  <c r="P2188" i="11" s="1"/>
  <c r="J2189" i="11"/>
  <c r="O2189" i="11" s="1"/>
  <c r="P2189" i="11" s="1"/>
  <c r="K2189" i="11"/>
  <c r="L2189" i="11"/>
  <c r="M2189" i="11"/>
  <c r="N2189" i="11" s="1"/>
  <c r="J2190" i="11"/>
  <c r="K2190" i="11" s="1"/>
  <c r="M2190" i="11" s="1"/>
  <c r="N2190" i="11" s="1"/>
  <c r="L2190" i="11"/>
  <c r="O2190" i="11"/>
  <c r="P2190" i="11" s="1"/>
  <c r="J2191" i="11"/>
  <c r="O2191" i="11" s="1"/>
  <c r="P2191" i="11" s="1"/>
  <c r="K2191" i="11"/>
  <c r="M2191" i="11" s="1"/>
  <c r="N2191" i="11" s="1"/>
  <c r="L2191" i="11"/>
  <c r="J2192" i="11"/>
  <c r="K2192" i="11"/>
  <c r="L2192" i="11"/>
  <c r="M2192" i="11"/>
  <c r="N2192" i="11"/>
  <c r="O2192" i="11"/>
  <c r="P2192" i="11"/>
  <c r="J2193" i="11"/>
  <c r="K2193" i="11"/>
  <c r="L2193" i="11"/>
  <c r="M2193" i="11" s="1"/>
  <c r="N2193" i="11" s="1"/>
  <c r="O2193" i="11"/>
  <c r="P2193" i="11" s="1"/>
  <c r="J2194" i="11"/>
  <c r="O2194" i="11" s="1"/>
  <c r="P2194" i="11" s="1"/>
  <c r="K2194" i="11"/>
  <c r="L2194" i="11"/>
  <c r="M2194" i="11" s="1"/>
  <c r="N2194" i="11"/>
  <c r="J2195" i="11"/>
  <c r="K2195" i="11" s="1"/>
  <c r="M2195" i="11" s="1"/>
  <c r="N2195" i="11" s="1"/>
  <c r="L2195" i="11"/>
  <c r="J2196" i="11"/>
  <c r="L2196" i="11"/>
  <c r="J2197" i="11"/>
  <c r="K2197" i="11" s="1"/>
  <c r="M2197" i="11" s="1"/>
  <c r="N2197" i="11" s="1"/>
  <c r="L2197" i="11"/>
  <c r="O2197" i="11"/>
  <c r="P2197" i="11" s="1"/>
  <c r="J2198" i="11"/>
  <c r="L2198" i="11"/>
  <c r="J2199" i="11"/>
  <c r="K2199" i="11" s="1"/>
  <c r="L2199" i="11"/>
  <c r="M2199" i="11"/>
  <c r="N2199" i="11" s="1"/>
  <c r="O2199" i="11"/>
  <c r="P2199" i="11" s="1"/>
  <c r="J2200" i="11"/>
  <c r="K2200" i="11"/>
  <c r="M2200" i="11" s="1"/>
  <c r="N2200" i="11" s="1"/>
  <c r="L2200" i="11"/>
  <c r="O2200" i="11"/>
  <c r="P2200" i="11" s="1"/>
  <c r="J2201" i="11"/>
  <c r="O2201" i="11" s="1"/>
  <c r="P2201" i="11" s="1"/>
  <c r="K2201" i="11"/>
  <c r="M2201" i="11" s="1"/>
  <c r="N2201" i="11" s="1"/>
  <c r="L2201" i="11"/>
  <c r="J2202" i="11"/>
  <c r="K2202" i="11" s="1"/>
  <c r="M2202" i="11" s="1"/>
  <c r="N2202" i="11" s="1"/>
  <c r="L2202" i="11"/>
  <c r="O2202" i="11"/>
  <c r="P2202" i="11"/>
  <c r="J2203" i="11"/>
  <c r="O2203" i="11" s="1"/>
  <c r="P2203" i="11" s="1"/>
  <c r="K2203" i="11"/>
  <c r="M2203" i="11" s="1"/>
  <c r="N2203" i="11" s="1"/>
  <c r="L2203" i="11"/>
  <c r="J2204" i="11"/>
  <c r="K2204" i="11"/>
  <c r="L2204" i="11"/>
  <c r="M2204" i="11"/>
  <c r="N2204" i="11"/>
  <c r="O2204" i="11"/>
  <c r="P2204" i="11" s="1"/>
  <c r="J2205" i="11"/>
  <c r="K2205" i="11"/>
  <c r="L2205" i="11"/>
  <c r="M2205" i="11" s="1"/>
  <c r="N2205" i="11" s="1"/>
  <c r="O2205" i="11"/>
  <c r="P2205" i="11" s="1"/>
  <c r="J2206" i="11"/>
  <c r="O2206" i="11" s="1"/>
  <c r="P2206" i="11" s="1"/>
  <c r="K2206" i="11"/>
  <c r="L2206" i="11"/>
  <c r="M2206" i="11" s="1"/>
  <c r="N2206" i="11" s="1"/>
  <c r="J2207" i="11"/>
  <c r="K2207" i="11" s="1"/>
  <c r="M2207" i="11" s="1"/>
  <c r="N2207" i="11" s="1"/>
  <c r="L2207" i="11"/>
  <c r="J2208" i="11"/>
  <c r="L2208" i="11"/>
  <c r="J2209" i="11"/>
  <c r="K2209" i="11" s="1"/>
  <c r="M2209" i="11" s="1"/>
  <c r="N2209" i="11" s="1"/>
  <c r="L2209" i="11"/>
  <c r="O2209" i="11"/>
  <c r="P2209" i="11" s="1"/>
  <c r="J2210" i="11"/>
  <c r="L2210" i="11"/>
  <c r="J2211" i="11"/>
  <c r="K2211" i="11" s="1"/>
  <c r="M2211" i="11" s="1"/>
  <c r="N2211" i="11" s="1"/>
  <c r="L2211" i="11"/>
  <c r="O2211" i="11"/>
  <c r="P2211" i="11" s="1"/>
  <c r="J2212" i="11"/>
  <c r="K2212" i="11"/>
  <c r="M2212" i="11" s="1"/>
  <c r="N2212" i="11" s="1"/>
  <c r="L2212" i="11"/>
  <c r="O2212" i="11"/>
  <c r="P2212" i="11" s="1"/>
  <c r="J2213" i="11"/>
  <c r="O2213" i="11" s="1"/>
  <c r="P2213" i="11" s="1"/>
  <c r="K2213" i="11"/>
  <c r="M2213" i="11" s="1"/>
  <c r="N2213" i="11" s="1"/>
  <c r="L2213" i="11"/>
  <c r="J2214" i="11"/>
  <c r="K2214" i="11" s="1"/>
  <c r="M2214" i="11" s="1"/>
  <c r="N2214" i="11" s="1"/>
  <c r="L2214" i="11"/>
  <c r="O2214" i="11"/>
  <c r="P2214" i="11" s="1"/>
  <c r="J2215" i="11"/>
  <c r="O2215" i="11" s="1"/>
  <c r="P2215" i="11" s="1"/>
  <c r="K2215" i="11"/>
  <c r="M2215" i="11" s="1"/>
  <c r="N2215" i="11" s="1"/>
  <c r="L2215" i="11"/>
  <c r="J2216" i="11"/>
  <c r="K2216" i="11"/>
  <c r="L2216" i="11"/>
  <c r="M2216" i="11"/>
  <c r="N2216" i="11"/>
  <c r="O2216" i="11"/>
  <c r="P2216" i="11"/>
  <c r="J2217" i="11"/>
  <c r="K2217" i="11"/>
  <c r="L2217" i="11"/>
  <c r="M2217" i="11" s="1"/>
  <c r="N2217" i="11" s="1"/>
  <c r="O2217" i="11"/>
  <c r="P2217" i="11" s="1"/>
  <c r="J2218" i="11"/>
  <c r="O2218" i="11" s="1"/>
  <c r="P2218" i="11" s="1"/>
  <c r="K2218" i="11"/>
  <c r="L2218" i="11"/>
  <c r="M2218" i="11" s="1"/>
  <c r="N2218" i="11" s="1"/>
  <c r="J2219" i="11"/>
  <c r="K2219" i="11" s="1"/>
  <c r="M2219" i="11" s="1"/>
  <c r="N2219" i="11" s="1"/>
  <c r="L2219" i="11"/>
  <c r="J2220" i="11"/>
  <c r="L2220" i="11"/>
  <c r="J2221" i="11"/>
  <c r="K2221" i="11" s="1"/>
  <c r="M2221" i="11" s="1"/>
  <c r="N2221" i="11" s="1"/>
  <c r="L2221" i="11"/>
  <c r="O2221" i="11"/>
  <c r="P2221" i="11" s="1"/>
  <c r="J2222" i="11"/>
  <c r="L2222" i="11"/>
  <c r="J2223" i="11"/>
  <c r="K2223" i="11" s="1"/>
  <c r="M2223" i="11" s="1"/>
  <c r="N2223" i="11" s="1"/>
  <c r="L2223" i="11"/>
  <c r="O2223" i="11"/>
  <c r="P2223" i="11" s="1"/>
  <c r="J2224" i="11"/>
  <c r="K2224" i="11"/>
  <c r="M2224" i="11" s="1"/>
  <c r="N2224" i="11" s="1"/>
  <c r="L2224" i="11"/>
  <c r="O2224" i="11"/>
  <c r="P2224" i="11" s="1"/>
  <c r="J2225" i="11"/>
  <c r="O2225" i="11" s="1"/>
  <c r="P2225" i="11" s="1"/>
  <c r="K2225" i="11"/>
  <c r="M2225" i="11" s="1"/>
  <c r="N2225" i="11" s="1"/>
  <c r="L2225" i="11"/>
  <c r="J2226" i="11"/>
  <c r="K2226" i="11" s="1"/>
  <c r="M2226" i="11" s="1"/>
  <c r="N2226" i="11" s="1"/>
  <c r="L2226" i="11"/>
  <c r="O2226" i="11"/>
  <c r="P2226" i="11" s="1"/>
  <c r="J2227" i="11"/>
  <c r="O2227" i="11" s="1"/>
  <c r="P2227" i="11" s="1"/>
  <c r="K2227" i="11"/>
  <c r="M2227" i="11" s="1"/>
  <c r="L2227" i="11"/>
  <c r="N2227" i="11"/>
  <c r="J2228" i="11"/>
  <c r="K2228" i="11"/>
  <c r="L2228" i="11"/>
  <c r="M2228" i="11"/>
  <c r="N2228" i="11" s="1"/>
  <c r="O2228" i="11"/>
  <c r="P2228" i="11" s="1"/>
  <c r="J2229" i="11"/>
  <c r="K2229" i="11"/>
  <c r="L2229" i="11"/>
  <c r="M2229" i="11" s="1"/>
  <c r="N2229" i="11" s="1"/>
  <c r="O2229" i="11"/>
  <c r="P2229" i="11" s="1"/>
  <c r="J2230" i="11"/>
  <c r="O2230" i="11" s="1"/>
  <c r="P2230" i="11" s="1"/>
  <c r="K2230" i="11"/>
  <c r="L2230" i="11"/>
  <c r="M2230" i="11"/>
  <c r="N2230" i="11" s="1"/>
  <c r="J2231" i="11"/>
  <c r="L2231" i="11"/>
  <c r="J2232" i="11"/>
  <c r="K2232" i="11"/>
  <c r="L2232" i="11"/>
  <c r="O2232" i="11"/>
  <c r="P2232" i="11" s="1"/>
  <c r="J2233" i="11"/>
  <c r="K2233" i="11" s="1"/>
  <c r="M2233" i="11" s="1"/>
  <c r="N2233" i="11" s="1"/>
  <c r="L2233" i="11"/>
  <c r="O2233" i="11"/>
  <c r="P2233" i="11" s="1"/>
  <c r="J2234" i="11"/>
  <c r="L2234" i="11"/>
  <c r="J2235" i="11"/>
  <c r="K2235" i="11" s="1"/>
  <c r="L2235" i="11"/>
  <c r="M2235" i="11"/>
  <c r="N2235" i="11"/>
  <c r="O2235" i="11"/>
  <c r="P2235" i="11" s="1"/>
  <c r="J2236" i="11"/>
  <c r="K2236" i="11"/>
  <c r="M2236" i="11" s="1"/>
  <c r="N2236" i="11" s="1"/>
  <c r="L2236" i="11"/>
  <c r="O2236" i="11"/>
  <c r="P2236" i="11" s="1"/>
  <c r="J2237" i="11"/>
  <c r="O2237" i="11" s="1"/>
  <c r="P2237" i="11" s="1"/>
  <c r="K2237" i="11"/>
  <c r="M2237" i="11" s="1"/>
  <c r="N2237" i="11" s="1"/>
  <c r="L2237" i="11"/>
  <c r="J2238" i="11"/>
  <c r="K2238" i="11" s="1"/>
  <c r="M2238" i="11" s="1"/>
  <c r="N2238" i="11" s="1"/>
  <c r="L2238" i="11"/>
  <c r="O2238" i="11"/>
  <c r="P2238" i="11" s="1"/>
  <c r="J2239" i="11"/>
  <c r="L2239" i="11"/>
  <c r="J2240" i="11"/>
  <c r="K2240" i="11"/>
  <c r="L2240" i="11"/>
  <c r="M2240" i="11"/>
  <c r="N2240" i="11"/>
  <c r="O2240" i="11"/>
  <c r="P2240" i="11" s="1"/>
  <c r="J2241" i="11"/>
  <c r="K2241" i="11"/>
  <c r="L2241" i="11"/>
  <c r="M2241" i="11"/>
  <c r="N2241" i="11" s="1"/>
  <c r="O2241" i="11"/>
  <c r="P2241" i="11" s="1"/>
  <c r="J2242" i="11"/>
  <c r="O2242" i="11" s="1"/>
  <c r="P2242" i="11" s="1"/>
  <c r="K2242" i="11"/>
  <c r="L2242" i="11"/>
  <c r="M2242" i="11"/>
  <c r="N2242" i="11" s="1"/>
  <c r="J2243" i="11"/>
  <c r="O2243" i="11" s="1"/>
  <c r="P2243" i="11" s="1"/>
  <c r="K2243" i="11"/>
  <c r="M2243" i="11" s="1"/>
  <c r="N2243" i="11" s="1"/>
  <c r="L2243" i="11"/>
  <c r="J2244" i="11"/>
  <c r="O2244" i="11" s="1"/>
  <c r="P2244" i="11" s="1"/>
  <c r="K2244" i="11"/>
  <c r="M2244" i="11" s="1"/>
  <c r="N2244" i="11" s="1"/>
  <c r="L2244" i="11"/>
  <c r="J2245" i="11"/>
  <c r="K2245" i="11" s="1"/>
  <c r="M2245" i="11" s="1"/>
  <c r="L2245" i="11"/>
  <c r="N2245" i="11"/>
  <c r="O2245" i="11"/>
  <c r="P2245" i="11" s="1"/>
  <c r="J2246" i="11"/>
  <c r="L2246" i="11"/>
  <c r="J2247" i="11"/>
  <c r="K2247" i="11" s="1"/>
  <c r="L2247" i="11"/>
  <c r="M2247" i="11" s="1"/>
  <c r="N2247" i="11" s="1"/>
  <c r="O2247" i="11"/>
  <c r="P2247" i="11" s="1"/>
  <c r="J2248" i="11"/>
  <c r="K2248" i="11"/>
  <c r="L2248" i="11"/>
  <c r="O2248" i="11"/>
  <c r="P2248" i="11" s="1"/>
  <c r="J2249" i="11"/>
  <c r="O2249" i="11" s="1"/>
  <c r="P2249" i="11" s="1"/>
  <c r="K2249" i="11"/>
  <c r="M2249" i="11" s="1"/>
  <c r="N2249" i="11" s="1"/>
  <c r="L2249" i="11"/>
  <c r="J2250" i="11"/>
  <c r="K2250" i="11" s="1"/>
  <c r="M2250" i="11" s="1"/>
  <c r="N2250" i="11" s="1"/>
  <c r="L2250" i="11"/>
  <c r="O2250" i="11"/>
  <c r="P2250" i="11" s="1"/>
  <c r="J2251" i="11"/>
  <c r="K2251" i="11"/>
  <c r="M2251" i="11" s="1"/>
  <c r="N2251" i="11" s="1"/>
  <c r="L2251" i="11"/>
  <c r="O2251" i="11"/>
  <c r="P2251" i="11" s="1"/>
  <c r="J2252" i="11"/>
  <c r="K2252" i="11"/>
  <c r="L2252" i="11"/>
  <c r="M2252" i="11"/>
  <c r="N2252" i="11"/>
  <c r="O2252" i="11"/>
  <c r="P2252" i="11" s="1"/>
  <c r="J2253" i="11"/>
  <c r="K2253" i="11"/>
  <c r="L2253" i="11"/>
  <c r="M2253" i="11"/>
  <c r="N2253" i="11" s="1"/>
  <c r="O2253" i="11"/>
  <c r="P2253" i="11"/>
  <c r="J2254" i="11"/>
  <c r="O2254" i="11" s="1"/>
  <c r="P2254" i="11" s="1"/>
  <c r="K2254" i="11"/>
  <c r="L2254" i="11"/>
  <c r="M2254" i="11"/>
  <c r="N2254" i="11"/>
  <c r="J2255" i="11"/>
  <c r="O2255" i="11" s="1"/>
  <c r="P2255" i="11" s="1"/>
  <c r="L2255" i="11"/>
  <c r="J2256" i="11"/>
  <c r="O2256" i="11" s="1"/>
  <c r="P2256" i="11" s="1"/>
  <c r="K2256" i="11"/>
  <c r="M2256" i="11" s="1"/>
  <c r="N2256" i="11" s="1"/>
  <c r="L2256" i="11"/>
  <c r="J2257" i="11"/>
  <c r="K2257" i="11" s="1"/>
  <c r="L2257" i="11"/>
  <c r="O2257" i="11"/>
  <c r="P2257" i="11" s="1"/>
  <c r="J2258" i="11"/>
  <c r="L2258" i="11"/>
  <c r="J2259" i="11"/>
  <c r="K2259" i="11" s="1"/>
  <c r="L2259" i="11"/>
  <c r="M2259" i="11" s="1"/>
  <c r="N2259" i="11" s="1"/>
  <c r="O2259" i="11"/>
  <c r="P2259" i="11" s="1"/>
  <c r="J2260" i="11"/>
  <c r="K2260" i="11"/>
  <c r="L2260" i="11"/>
  <c r="O2260" i="11"/>
  <c r="P2260" i="11" s="1"/>
  <c r="J2261" i="11"/>
  <c r="O2261" i="11" s="1"/>
  <c r="P2261" i="11" s="1"/>
  <c r="K2261" i="11"/>
  <c r="M2261" i="11" s="1"/>
  <c r="N2261" i="11" s="1"/>
  <c r="L2261" i="11"/>
  <c r="J2262" i="11"/>
  <c r="K2262" i="11"/>
  <c r="M2262" i="11" s="1"/>
  <c r="N2262" i="11" s="1"/>
  <c r="L2262" i="11"/>
  <c r="O2262" i="11"/>
  <c r="P2262" i="11" s="1"/>
  <c r="J2263" i="11"/>
  <c r="K2263" i="11"/>
  <c r="M2263" i="11" s="1"/>
  <c r="N2263" i="11" s="1"/>
  <c r="L2263" i="11"/>
  <c r="O2263" i="11"/>
  <c r="P2263" i="11" s="1"/>
  <c r="J2264" i="11"/>
  <c r="K2264" i="11"/>
  <c r="M2264" i="11" s="1"/>
  <c r="N2264" i="11" s="1"/>
  <c r="L2264" i="11"/>
  <c r="O2264" i="11"/>
  <c r="P2264" i="11" s="1"/>
  <c r="J2265" i="11"/>
  <c r="K2265" i="11"/>
  <c r="L2265" i="11"/>
  <c r="M2265" i="11"/>
  <c r="N2265" i="11" s="1"/>
  <c r="O2265" i="11"/>
  <c r="P2265" i="11"/>
  <c r="J2266" i="11"/>
  <c r="O2266" i="11" s="1"/>
  <c r="P2266" i="11" s="1"/>
  <c r="K2266" i="11"/>
  <c r="L2266" i="11"/>
  <c r="J2267" i="11"/>
  <c r="O2267" i="11" s="1"/>
  <c r="P2267" i="11" s="1"/>
  <c r="K2267" i="11"/>
  <c r="M2267" i="11" s="1"/>
  <c r="N2267" i="11" s="1"/>
  <c r="L2267" i="11"/>
  <c r="J2268" i="11"/>
  <c r="O2268" i="11" s="1"/>
  <c r="P2268" i="11" s="1"/>
  <c r="K2268" i="11"/>
  <c r="M2268" i="11" s="1"/>
  <c r="N2268" i="11" s="1"/>
  <c r="L2268" i="11"/>
  <c r="J2269" i="11"/>
  <c r="K2269" i="11" s="1"/>
  <c r="L2269" i="11"/>
  <c r="M2269" i="11"/>
  <c r="N2269" i="11"/>
  <c r="O2269" i="11"/>
  <c r="P2269" i="11" s="1"/>
  <c r="J2270" i="11"/>
  <c r="K2270" i="11" s="1"/>
  <c r="L2270" i="11"/>
  <c r="M2270" i="11"/>
  <c r="N2270" i="11" s="1"/>
  <c r="O2270" i="11"/>
  <c r="P2270" i="11" s="1"/>
  <c r="J2271" i="11"/>
  <c r="K2271" i="11" s="1"/>
  <c r="M2271" i="11" s="1"/>
  <c r="N2271" i="11" s="1"/>
  <c r="L2271" i="11"/>
  <c r="O2271" i="11"/>
  <c r="P2271" i="11" s="1"/>
  <c r="J2272" i="11"/>
  <c r="K2272" i="11"/>
  <c r="L2272" i="11"/>
  <c r="M2272" i="11"/>
  <c r="N2272" i="11" s="1"/>
  <c r="O2272" i="11"/>
  <c r="P2272" i="11" s="1"/>
  <c r="J2273" i="11"/>
  <c r="K2273" i="11" s="1"/>
  <c r="M2273" i="11" s="1"/>
  <c r="N2273" i="11" s="1"/>
  <c r="L2273" i="11"/>
  <c r="O2273" i="11"/>
  <c r="P2273" i="11" s="1"/>
  <c r="J2274" i="11"/>
  <c r="K2274" i="11" s="1"/>
  <c r="M2274" i="11" s="1"/>
  <c r="N2274" i="11" s="1"/>
  <c r="L2274" i="11"/>
  <c r="O2274" i="11"/>
  <c r="P2274" i="11"/>
  <c r="J2275" i="11"/>
  <c r="K2275" i="11"/>
  <c r="M2275" i="11" s="1"/>
  <c r="L2275" i="11"/>
  <c r="N2275" i="11"/>
  <c r="O2275" i="11"/>
  <c r="P2275" i="11" s="1"/>
  <c r="J2276" i="11"/>
  <c r="K2276" i="11"/>
  <c r="L2276" i="11"/>
  <c r="M2276" i="11" s="1"/>
  <c r="N2276" i="11" s="1"/>
  <c r="O2276" i="11"/>
  <c r="P2276" i="11" s="1"/>
  <c r="J2277" i="11"/>
  <c r="K2277" i="11"/>
  <c r="L2277" i="11"/>
  <c r="M2277" i="11" s="1"/>
  <c r="N2277" i="11" s="1"/>
  <c r="O2277" i="11"/>
  <c r="P2277" i="11"/>
  <c r="J2278" i="11"/>
  <c r="K2278" i="11" s="1"/>
  <c r="L2278" i="11"/>
  <c r="M2278" i="11"/>
  <c r="N2278" i="11" s="1"/>
  <c r="O2278" i="11"/>
  <c r="P2278" i="11" s="1"/>
  <c r="J2279" i="11"/>
  <c r="K2279" i="11" s="1"/>
  <c r="M2279" i="11" s="1"/>
  <c r="N2279" i="11" s="1"/>
  <c r="L2279" i="11"/>
  <c r="O2279" i="11"/>
  <c r="P2279" i="11" s="1"/>
  <c r="J2280" i="11"/>
  <c r="K2280" i="11"/>
  <c r="M2280" i="11" s="1"/>
  <c r="N2280" i="11" s="1"/>
  <c r="L2280" i="11"/>
  <c r="O2280" i="11"/>
  <c r="P2280" i="11" s="1"/>
  <c r="J2281" i="11"/>
  <c r="K2281" i="11"/>
  <c r="L2281" i="11"/>
  <c r="M2281" i="11"/>
  <c r="N2281" i="11"/>
  <c r="O2281" i="11"/>
  <c r="P2281" i="11" s="1"/>
  <c r="J2282" i="11"/>
  <c r="L2282" i="11"/>
  <c r="J2283" i="11"/>
  <c r="K2283" i="11" s="1"/>
  <c r="M2283" i="11" s="1"/>
  <c r="N2283" i="11" s="1"/>
  <c r="L2283" i="11"/>
  <c r="O2283" i="11"/>
  <c r="P2283" i="11" s="1"/>
  <c r="J2284" i="11"/>
  <c r="L2284" i="11"/>
  <c r="J2285" i="11"/>
  <c r="K2285" i="11"/>
  <c r="L2285" i="11"/>
  <c r="M2285" i="11" s="1"/>
  <c r="N2285" i="11" s="1"/>
  <c r="O2285" i="11"/>
  <c r="P2285" i="11" s="1"/>
  <c r="J2286" i="11"/>
  <c r="K2286" i="11"/>
  <c r="L2286" i="11"/>
  <c r="M2286" i="11"/>
  <c r="N2286" i="11" s="1"/>
  <c r="O2286" i="11"/>
  <c r="P2286" i="11" s="1"/>
  <c r="J2287" i="11"/>
  <c r="O2287" i="11" s="1"/>
  <c r="P2287" i="11" s="1"/>
  <c r="K2287" i="11"/>
  <c r="M2287" i="11" s="1"/>
  <c r="L2287" i="11"/>
  <c r="N2287" i="11"/>
  <c r="J2288" i="11"/>
  <c r="K2288" i="11"/>
  <c r="M2288" i="11" s="1"/>
  <c r="N2288" i="11" s="1"/>
  <c r="L2288" i="11"/>
  <c r="O2288" i="11"/>
  <c r="P2288" i="11" s="1"/>
  <c r="J2289" i="11"/>
  <c r="K2289" i="11"/>
  <c r="L2289" i="11"/>
  <c r="O2289" i="11"/>
  <c r="P2289" i="11" s="1"/>
  <c r="J2290" i="11"/>
  <c r="O2290" i="11" s="1"/>
  <c r="P2290" i="11" s="1"/>
  <c r="K2290" i="11"/>
  <c r="L2290" i="11"/>
  <c r="M2290" i="11"/>
  <c r="N2290" i="11"/>
  <c r="J2291" i="11"/>
  <c r="K2291" i="11"/>
  <c r="M2291" i="11" s="1"/>
  <c r="N2291" i="11" s="1"/>
  <c r="L2291" i="11"/>
  <c r="O2291" i="11"/>
  <c r="P2291" i="11" s="1"/>
  <c r="J2292" i="11"/>
  <c r="K2292" i="11" s="1"/>
  <c r="M2292" i="11" s="1"/>
  <c r="N2292" i="11" s="1"/>
  <c r="L2292" i="11"/>
  <c r="O2292" i="11"/>
  <c r="P2292" i="11"/>
  <c r="J2293" i="11"/>
  <c r="K2293" i="11"/>
  <c r="L2293" i="11"/>
  <c r="M2293" i="11"/>
  <c r="N2293" i="11" s="1"/>
  <c r="O2293" i="11"/>
  <c r="P2293" i="11" s="1"/>
  <c r="J2294" i="11"/>
  <c r="O2294" i="11" s="1"/>
  <c r="P2294" i="11" s="1"/>
  <c r="K2294" i="11"/>
  <c r="M2294" i="11" s="1"/>
  <c r="L2294" i="11"/>
  <c r="N2294" i="11"/>
  <c r="J2295" i="11"/>
  <c r="K2295" i="11"/>
  <c r="M2295" i="11" s="1"/>
  <c r="N2295" i="11" s="1"/>
  <c r="L2295" i="11"/>
  <c r="O2295" i="11"/>
  <c r="P2295" i="11" s="1"/>
  <c r="J2296" i="11"/>
  <c r="O2296" i="11" s="1"/>
  <c r="P2296" i="11" s="1"/>
  <c r="L2296" i="11"/>
  <c r="J2297" i="11"/>
  <c r="K2297" i="11"/>
  <c r="L2297" i="11"/>
  <c r="M2297" i="11"/>
  <c r="N2297" i="11"/>
  <c r="O2297" i="11"/>
  <c r="P2297" i="11" s="1"/>
  <c r="J2298" i="11"/>
  <c r="L2298" i="11"/>
  <c r="J2299" i="11"/>
  <c r="K2299" i="11"/>
  <c r="L2299" i="11"/>
  <c r="M2299" i="11" s="1"/>
  <c r="N2299" i="11" s="1"/>
  <c r="O2299" i="11"/>
  <c r="P2299" i="11" s="1"/>
  <c r="J2300" i="11"/>
  <c r="K2300" i="11"/>
  <c r="M2300" i="11" s="1"/>
  <c r="N2300" i="11" s="1"/>
  <c r="L2300" i="11"/>
  <c r="O2300" i="11"/>
  <c r="P2300" i="11" s="1"/>
  <c r="J2301" i="11"/>
  <c r="O2301" i="11" s="1"/>
  <c r="P2301" i="11" s="1"/>
  <c r="L2301" i="11"/>
  <c r="J2302" i="11"/>
  <c r="K2302" i="11" s="1"/>
  <c r="M2302" i="11" s="1"/>
  <c r="N2302" i="11" s="1"/>
  <c r="L2302" i="11"/>
  <c r="J2303" i="11"/>
  <c r="K2303" i="11"/>
  <c r="M2303" i="11" s="1"/>
  <c r="N2303" i="11" s="1"/>
  <c r="L2303" i="11"/>
  <c r="O2303" i="11"/>
  <c r="P2303" i="11" s="1"/>
  <c r="J2304" i="11"/>
  <c r="K2304" i="11" s="1"/>
  <c r="M2304" i="11" s="1"/>
  <c r="N2304" i="11" s="1"/>
  <c r="L2304" i="11"/>
  <c r="O2304" i="11"/>
  <c r="P2304" i="11" s="1"/>
  <c r="J2305" i="11"/>
  <c r="K2305" i="11"/>
  <c r="L2305" i="11"/>
  <c r="M2305" i="11"/>
  <c r="N2305" i="11" s="1"/>
  <c r="O2305" i="11"/>
  <c r="P2305" i="11" s="1"/>
  <c r="J2306" i="11"/>
  <c r="O2306" i="11" s="1"/>
  <c r="P2306" i="11" s="1"/>
  <c r="K2306" i="11"/>
  <c r="M2306" i="11" s="1"/>
  <c r="N2306" i="11" s="1"/>
  <c r="L2306" i="11"/>
  <c r="J2307" i="11"/>
  <c r="K2307" i="11"/>
  <c r="M2307" i="11" s="1"/>
  <c r="N2307" i="11" s="1"/>
  <c r="L2307" i="11"/>
  <c r="O2307" i="11"/>
  <c r="P2307" i="11" s="1"/>
  <c r="J2308" i="11"/>
  <c r="O2308" i="11" s="1"/>
  <c r="P2308" i="11" s="1"/>
  <c r="L2308" i="11"/>
  <c r="J2309" i="11"/>
  <c r="K2309" i="11"/>
  <c r="L2309" i="11"/>
  <c r="M2309" i="11"/>
  <c r="N2309" i="11"/>
  <c r="O2309" i="11"/>
  <c r="P2309" i="11" s="1"/>
  <c r="J2310" i="11"/>
  <c r="L2310" i="11"/>
  <c r="J2311" i="11"/>
  <c r="K2311" i="11"/>
  <c r="L2311" i="11"/>
  <c r="M2311" i="11" s="1"/>
  <c r="N2311" i="11" s="1"/>
  <c r="O2311" i="11"/>
  <c r="P2311" i="11" s="1"/>
  <c r="J2312" i="11"/>
  <c r="K2312" i="11"/>
  <c r="M2312" i="11" s="1"/>
  <c r="N2312" i="11" s="1"/>
  <c r="L2312" i="11"/>
  <c r="O2312" i="11"/>
  <c r="P2312" i="11" s="1"/>
  <c r="J2313" i="11"/>
  <c r="O2313" i="11" s="1"/>
  <c r="P2313" i="11" s="1"/>
  <c r="L2313" i="11"/>
  <c r="J2314" i="11"/>
  <c r="K2314" i="11" s="1"/>
  <c r="M2314" i="11" s="1"/>
  <c r="N2314" i="11" s="1"/>
  <c r="L2314" i="11"/>
  <c r="J2315" i="11"/>
  <c r="K2315" i="11"/>
  <c r="M2315" i="11" s="1"/>
  <c r="N2315" i="11" s="1"/>
  <c r="L2315" i="11"/>
  <c r="O2315" i="11"/>
  <c r="P2315" i="11" s="1"/>
  <c r="J2316" i="11"/>
  <c r="K2316" i="11" s="1"/>
  <c r="M2316" i="11" s="1"/>
  <c r="N2316" i="11" s="1"/>
  <c r="L2316" i="11"/>
  <c r="O2316" i="11"/>
  <c r="P2316" i="11" s="1"/>
  <c r="J2317" i="11"/>
  <c r="K2317" i="11"/>
  <c r="L2317" i="11"/>
  <c r="M2317" i="11"/>
  <c r="N2317" i="11" s="1"/>
  <c r="O2317" i="11"/>
  <c r="P2317" i="11" s="1"/>
  <c r="J2318" i="11"/>
  <c r="O2318" i="11" s="1"/>
  <c r="P2318" i="11" s="1"/>
  <c r="K2318" i="11"/>
  <c r="M2318" i="11" s="1"/>
  <c r="N2318" i="11" s="1"/>
  <c r="L2318" i="11"/>
  <c r="J2319" i="11"/>
  <c r="K2319" i="11"/>
  <c r="M2319" i="11" s="1"/>
  <c r="N2319" i="11" s="1"/>
  <c r="L2319" i="11"/>
  <c r="O2319" i="11"/>
  <c r="P2319" i="11"/>
  <c r="J2320" i="11"/>
  <c r="O2320" i="11" s="1"/>
  <c r="P2320" i="11" s="1"/>
  <c r="L2320" i="11"/>
  <c r="J2321" i="11"/>
  <c r="K2321" i="11"/>
  <c r="L2321" i="11"/>
  <c r="M2321" i="11"/>
  <c r="N2321" i="11"/>
  <c r="O2321" i="11"/>
  <c r="P2321" i="11" s="1"/>
  <c r="J2322" i="11"/>
  <c r="L2322" i="11"/>
  <c r="J2323" i="11"/>
  <c r="K2323" i="11"/>
  <c r="L2323" i="11"/>
  <c r="M2323" i="11" s="1"/>
  <c r="N2323" i="11" s="1"/>
  <c r="O2323" i="11"/>
  <c r="P2323" i="11" s="1"/>
  <c r="J2324" i="11"/>
  <c r="K2324" i="11"/>
  <c r="M2324" i="11" s="1"/>
  <c r="N2324" i="11" s="1"/>
  <c r="L2324" i="11"/>
  <c r="O2324" i="11"/>
  <c r="P2324" i="11" s="1"/>
  <c r="J2325" i="11"/>
  <c r="O2325" i="11" s="1"/>
  <c r="P2325" i="11" s="1"/>
  <c r="L2325" i="11"/>
  <c r="J2326" i="11"/>
  <c r="K2326" i="11" s="1"/>
  <c r="M2326" i="11" s="1"/>
  <c r="N2326" i="11" s="1"/>
  <c r="L2326" i="11"/>
  <c r="J2327" i="11"/>
  <c r="K2327" i="11"/>
  <c r="M2327" i="11" s="1"/>
  <c r="N2327" i="11" s="1"/>
  <c r="L2327" i="11"/>
  <c r="O2327" i="11"/>
  <c r="P2327" i="11" s="1"/>
  <c r="J2328" i="11"/>
  <c r="K2328" i="11" s="1"/>
  <c r="M2328" i="11" s="1"/>
  <c r="N2328" i="11" s="1"/>
  <c r="L2328" i="11"/>
  <c r="O2328" i="11"/>
  <c r="P2328" i="11" s="1"/>
  <c r="J2329" i="11"/>
  <c r="K2329" i="11"/>
  <c r="L2329" i="11"/>
  <c r="M2329" i="11"/>
  <c r="N2329" i="11" s="1"/>
  <c r="O2329" i="11"/>
  <c r="P2329" i="11" s="1"/>
  <c r="J2330" i="11"/>
  <c r="O2330" i="11" s="1"/>
  <c r="P2330" i="11" s="1"/>
  <c r="K2330" i="11"/>
  <c r="M2330" i="11" s="1"/>
  <c r="L2330" i="11"/>
  <c r="N2330" i="11"/>
  <c r="J2331" i="11"/>
  <c r="K2331" i="11"/>
  <c r="M2331" i="11" s="1"/>
  <c r="N2331" i="11" s="1"/>
  <c r="L2331" i="11"/>
  <c r="O2331" i="11"/>
  <c r="P2331" i="11" s="1"/>
  <c r="J2332" i="11"/>
  <c r="O2332" i="11" s="1"/>
  <c r="P2332" i="11" s="1"/>
  <c r="L2332" i="11"/>
  <c r="J2333" i="11"/>
  <c r="K2333" i="11"/>
  <c r="L2333" i="11"/>
  <c r="M2333" i="11"/>
  <c r="N2333" i="11"/>
  <c r="O2333" i="11"/>
  <c r="P2333" i="11" s="1"/>
  <c r="J2334" i="11"/>
  <c r="L2334" i="11"/>
  <c r="J2335" i="11"/>
  <c r="K2335" i="11"/>
  <c r="L2335" i="11"/>
  <c r="M2335" i="11" s="1"/>
  <c r="N2335" i="11" s="1"/>
  <c r="O2335" i="11"/>
  <c r="P2335" i="11" s="1"/>
  <c r="J2336" i="11"/>
  <c r="K2336" i="11"/>
  <c r="M2336" i="11" s="1"/>
  <c r="N2336" i="11" s="1"/>
  <c r="L2336" i="11"/>
  <c r="O2336" i="11"/>
  <c r="P2336" i="11" s="1"/>
  <c r="J2337" i="11"/>
  <c r="O2337" i="11" s="1"/>
  <c r="P2337" i="11" s="1"/>
  <c r="L2337" i="11"/>
  <c r="J2338" i="11"/>
  <c r="K2338" i="11" s="1"/>
  <c r="M2338" i="11" s="1"/>
  <c r="N2338" i="11" s="1"/>
  <c r="L2338" i="11"/>
  <c r="J2339" i="11"/>
  <c r="K2339" i="11"/>
  <c r="M2339" i="11" s="1"/>
  <c r="N2339" i="11" s="1"/>
  <c r="L2339" i="11"/>
  <c r="O2339" i="11"/>
  <c r="P2339" i="11" s="1"/>
  <c r="J2340" i="11"/>
  <c r="K2340" i="11" s="1"/>
  <c r="M2340" i="11" s="1"/>
  <c r="N2340" i="11" s="1"/>
  <c r="L2340" i="11"/>
  <c r="O2340" i="11"/>
  <c r="P2340" i="11" s="1"/>
  <c r="J2341" i="11"/>
  <c r="K2341" i="11"/>
  <c r="L2341" i="11"/>
  <c r="M2341" i="11"/>
  <c r="N2341" i="11" s="1"/>
  <c r="O2341" i="11"/>
  <c r="P2341" i="11" s="1"/>
  <c r="J2342" i="11"/>
  <c r="O2342" i="11" s="1"/>
  <c r="P2342" i="11" s="1"/>
  <c r="K2342" i="11"/>
  <c r="M2342" i="11" s="1"/>
  <c r="L2342" i="11"/>
  <c r="N2342" i="11"/>
  <c r="J2343" i="11"/>
  <c r="K2343" i="11"/>
  <c r="M2343" i="11" s="1"/>
  <c r="N2343" i="11" s="1"/>
  <c r="L2343" i="11"/>
  <c r="O2343" i="11"/>
  <c r="P2343" i="11"/>
  <c r="J2344" i="11"/>
  <c r="O2344" i="11" s="1"/>
  <c r="P2344" i="11" s="1"/>
  <c r="L2344" i="11"/>
  <c r="J2345" i="11"/>
  <c r="K2345" i="11"/>
  <c r="L2345" i="11"/>
  <c r="M2345" i="11"/>
  <c r="N2345" i="11"/>
  <c r="O2345" i="11"/>
  <c r="P2345" i="11" s="1"/>
  <c r="J2346" i="11"/>
  <c r="L2346" i="11"/>
  <c r="J2347" i="11"/>
  <c r="K2347" i="11"/>
  <c r="L2347" i="11"/>
  <c r="M2347" i="11" s="1"/>
  <c r="N2347" i="11" s="1"/>
  <c r="O2347" i="11"/>
  <c r="P2347" i="11" s="1"/>
  <c r="J2348" i="11"/>
  <c r="K2348" i="11"/>
  <c r="M2348" i="11" s="1"/>
  <c r="N2348" i="11" s="1"/>
  <c r="L2348" i="11"/>
  <c r="O2348" i="11"/>
  <c r="P2348" i="11" s="1"/>
  <c r="J2349" i="11"/>
  <c r="O2349" i="11" s="1"/>
  <c r="P2349" i="11" s="1"/>
  <c r="L2349" i="11"/>
  <c r="J2350" i="11"/>
  <c r="K2350" i="11" s="1"/>
  <c r="M2350" i="11" s="1"/>
  <c r="N2350" i="11" s="1"/>
  <c r="L2350" i="11"/>
  <c r="J2351" i="11"/>
  <c r="K2351" i="11"/>
  <c r="M2351" i="11" s="1"/>
  <c r="N2351" i="11" s="1"/>
  <c r="L2351" i="11"/>
  <c r="O2351" i="11"/>
  <c r="P2351" i="11" s="1"/>
  <c r="J2352" i="11"/>
  <c r="K2352" i="11" s="1"/>
  <c r="M2352" i="11" s="1"/>
  <c r="N2352" i="11" s="1"/>
  <c r="L2352" i="11"/>
  <c r="O2352" i="11"/>
  <c r="P2352" i="11" s="1"/>
  <c r="J2353" i="11"/>
  <c r="K2353" i="11"/>
  <c r="L2353" i="11"/>
  <c r="M2353" i="11"/>
  <c r="N2353" i="11" s="1"/>
  <c r="O2353" i="11"/>
  <c r="P2353" i="11" s="1"/>
  <c r="J2354" i="11"/>
  <c r="O2354" i="11" s="1"/>
  <c r="P2354" i="11" s="1"/>
  <c r="K2354" i="11"/>
  <c r="M2354" i="11" s="1"/>
  <c r="L2354" i="11"/>
  <c r="N2354" i="11"/>
  <c r="J2355" i="11"/>
  <c r="K2355" i="11"/>
  <c r="M2355" i="11" s="1"/>
  <c r="N2355" i="11" s="1"/>
  <c r="L2355" i="11"/>
  <c r="O2355" i="11"/>
  <c r="P2355" i="11" s="1"/>
  <c r="J2356" i="11"/>
  <c r="O2356" i="11" s="1"/>
  <c r="P2356" i="11" s="1"/>
  <c r="L2356" i="11"/>
  <c r="J2357" i="11"/>
  <c r="K2357" i="11"/>
  <c r="L2357" i="11"/>
  <c r="M2357" i="11"/>
  <c r="N2357" i="11"/>
  <c r="O2357" i="11"/>
  <c r="P2357" i="11" s="1"/>
  <c r="J2358" i="11"/>
  <c r="L2358" i="11"/>
  <c r="J2359" i="11"/>
  <c r="K2359" i="11"/>
  <c r="L2359" i="11"/>
  <c r="M2359" i="11" s="1"/>
  <c r="N2359" i="11" s="1"/>
  <c r="O2359" i="11"/>
  <c r="P2359" i="11" s="1"/>
  <c r="J2360" i="11"/>
  <c r="K2360" i="11"/>
  <c r="M2360" i="11" s="1"/>
  <c r="N2360" i="11" s="1"/>
  <c r="L2360" i="11"/>
  <c r="O2360" i="11"/>
  <c r="P2360" i="11" s="1"/>
  <c r="J2361" i="11"/>
  <c r="O2361" i="11" s="1"/>
  <c r="P2361" i="11" s="1"/>
  <c r="L2361" i="11"/>
  <c r="J2362" i="11"/>
  <c r="K2362" i="11" s="1"/>
  <c r="M2362" i="11" s="1"/>
  <c r="N2362" i="11" s="1"/>
  <c r="L2362" i="11"/>
  <c r="J2363" i="11"/>
  <c r="K2363" i="11"/>
  <c r="M2363" i="11" s="1"/>
  <c r="N2363" i="11" s="1"/>
  <c r="L2363" i="11"/>
  <c r="O2363" i="11"/>
  <c r="P2363" i="11" s="1"/>
  <c r="J2364" i="11"/>
  <c r="K2364" i="11" s="1"/>
  <c r="M2364" i="11" s="1"/>
  <c r="N2364" i="11" s="1"/>
  <c r="L2364" i="11"/>
  <c r="O2364" i="11"/>
  <c r="P2364" i="11" s="1"/>
  <c r="J2365" i="11"/>
  <c r="K2365" i="11"/>
  <c r="L2365" i="11"/>
  <c r="M2365" i="11"/>
  <c r="N2365" i="11" s="1"/>
  <c r="O2365" i="11"/>
  <c r="P2365" i="11" s="1"/>
  <c r="J2366" i="11"/>
  <c r="O2366" i="11" s="1"/>
  <c r="P2366" i="11" s="1"/>
  <c r="K2366" i="11"/>
  <c r="M2366" i="11" s="1"/>
  <c r="L2366" i="11"/>
  <c r="N2366" i="11"/>
  <c r="J2367" i="11"/>
  <c r="K2367" i="11"/>
  <c r="M2367" i="11" s="1"/>
  <c r="N2367" i="11" s="1"/>
  <c r="L2367" i="11"/>
  <c r="O2367" i="11"/>
  <c r="P2367" i="11" s="1"/>
  <c r="J2368" i="11"/>
  <c r="O2368" i="11" s="1"/>
  <c r="P2368" i="11" s="1"/>
  <c r="L2368" i="11"/>
  <c r="J2369" i="11"/>
  <c r="K2369" i="11"/>
  <c r="L2369" i="11"/>
  <c r="M2369" i="11"/>
  <c r="N2369" i="11"/>
  <c r="O2369" i="11"/>
  <c r="P2369" i="11" s="1"/>
  <c r="J2370" i="11"/>
  <c r="L2370" i="11"/>
  <c r="J2371" i="11"/>
  <c r="K2371" i="11"/>
  <c r="L2371" i="11"/>
  <c r="M2371" i="11" s="1"/>
  <c r="N2371" i="11" s="1"/>
  <c r="O2371" i="11"/>
  <c r="P2371" i="11" s="1"/>
  <c r="J2372" i="11"/>
  <c r="K2372" i="11"/>
  <c r="L2372" i="11"/>
  <c r="O2372" i="11"/>
  <c r="P2372" i="11" s="1"/>
  <c r="J2373" i="11"/>
  <c r="O2373" i="11" s="1"/>
  <c r="P2373" i="11" s="1"/>
  <c r="L2373" i="11"/>
  <c r="J2374" i="11"/>
  <c r="L2374" i="11"/>
  <c r="J2375" i="11"/>
  <c r="K2375" i="11"/>
  <c r="M2375" i="11" s="1"/>
  <c r="N2375" i="11" s="1"/>
  <c r="L2375" i="11"/>
  <c r="O2375" i="11"/>
  <c r="P2375" i="11" s="1"/>
  <c r="J2376" i="11"/>
  <c r="K2376" i="11" s="1"/>
  <c r="M2376" i="11" s="1"/>
  <c r="N2376" i="11" s="1"/>
  <c r="L2376" i="11"/>
  <c r="O2376" i="11"/>
  <c r="P2376" i="11" s="1"/>
  <c r="J2377" i="11"/>
  <c r="K2377" i="11"/>
  <c r="L2377" i="11"/>
  <c r="M2377" i="11"/>
  <c r="N2377" i="11" s="1"/>
  <c r="O2377" i="11"/>
  <c r="P2377" i="11" s="1"/>
  <c r="J2378" i="11"/>
  <c r="O2378" i="11" s="1"/>
  <c r="P2378" i="11" s="1"/>
  <c r="K2378" i="11"/>
  <c r="M2378" i="11" s="1"/>
  <c r="N2378" i="11" s="1"/>
  <c r="L2378" i="11"/>
  <c r="J2379" i="11"/>
  <c r="K2379" i="11"/>
  <c r="M2379" i="11" s="1"/>
  <c r="N2379" i="11" s="1"/>
  <c r="L2379" i="11"/>
  <c r="O2379" i="11"/>
  <c r="P2379" i="11" s="1"/>
  <c r="J2380" i="11"/>
  <c r="O2380" i="11" s="1"/>
  <c r="P2380" i="11" s="1"/>
  <c r="L2380" i="11"/>
  <c r="J2381" i="11"/>
  <c r="K2381" i="11"/>
  <c r="L2381" i="11"/>
  <c r="M2381" i="11"/>
  <c r="N2381" i="11"/>
  <c r="O2381" i="11"/>
  <c r="P2381" i="11" s="1"/>
  <c r="J2382" i="11"/>
  <c r="L2382" i="11"/>
  <c r="J2383" i="11"/>
  <c r="K2383" i="11"/>
  <c r="L2383" i="11"/>
  <c r="M2383" i="11" s="1"/>
  <c r="N2383" i="11" s="1"/>
  <c r="O2383" i="11"/>
  <c r="P2383" i="11" s="1"/>
  <c r="J2384" i="11"/>
  <c r="K2384" i="11"/>
  <c r="L2384" i="11"/>
  <c r="O2384" i="11"/>
  <c r="P2384" i="11" s="1"/>
  <c r="J2385" i="11"/>
  <c r="O2385" i="11" s="1"/>
  <c r="P2385" i="11" s="1"/>
  <c r="L2385" i="11"/>
  <c r="J2386" i="11"/>
  <c r="L2386" i="11"/>
  <c r="J2387" i="11"/>
  <c r="K2387" i="11"/>
  <c r="M2387" i="11" s="1"/>
  <c r="N2387" i="11" s="1"/>
  <c r="L2387" i="11"/>
  <c r="O2387" i="11"/>
  <c r="P2387" i="11" s="1"/>
  <c r="J2388" i="11"/>
  <c r="K2388" i="11" s="1"/>
  <c r="M2388" i="11" s="1"/>
  <c r="N2388" i="11" s="1"/>
  <c r="L2388" i="11"/>
  <c r="O2388" i="11"/>
  <c r="P2388" i="11" s="1"/>
  <c r="J2389" i="11"/>
  <c r="K2389" i="11"/>
  <c r="L2389" i="11"/>
  <c r="M2389" i="11"/>
  <c r="N2389" i="11" s="1"/>
  <c r="O2389" i="11"/>
  <c r="P2389" i="11" s="1"/>
  <c r="J2390" i="11"/>
  <c r="O2390" i="11" s="1"/>
  <c r="P2390" i="11" s="1"/>
  <c r="K2390" i="11"/>
  <c r="M2390" i="11" s="1"/>
  <c r="N2390" i="11" s="1"/>
  <c r="L2390" i="11"/>
  <c r="J2391" i="11"/>
  <c r="K2391" i="11"/>
  <c r="M2391" i="11" s="1"/>
  <c r="N2391" i="11" s="1"/>
  <c r="L2391" i="11"/>
  <c r="O2391" i="11"/>
  <c r="P2391" i="11" s="1"/>
  <c r="J2392" i="11"/>
  <c r="O2392" i="11" s="1"/>
  <c r="P2392" i="11" s="1"/>
  <c r="L2392" i="11"/>
  <c r="J2393" i="11"/>
  <c r="K2393" i="11"/>
  <c r="L2393" i="11"/>
  <c r="M2393" i="11"/>
  <c r="N2393" i="11"/>
  <c r="O2393" i="11"/>
  <c r="P2393" i="11" s="1"/>
  <c r="J2394" i="11"/>
  <c r="L2394" i="11"/>
  <c r="J2395" i="11"/>
  <c r="K2395" i="11"/>
  <c r="L2395" i="11"/>
  <c r="M2395" i="11" s="1"/>
  <c r="N2395" i="11" s="1"/>
  <c r="O2395" i="11"/>
  <c r="P2395" i="11" s="1"/>
  <c r="J2396" i="11"/>
  <c r="K2396" i="11"/>
  <c r="L2396" i="11"/>
  <c r="O2396" i="11"/>
  <c r="P2396" i="11" s="1"/>
  <c r="J2397" i="11"/>
  <c r="L2397" i="11"/>
  <c r="J2398" i="11"/>
  <c r="K2398" i="11" s="1"/>
  <c r="M2398" i="11" s="1"/>
  <c r="N2398" i="11" s="1"/>
  <c r="L2398" i="11"/>
  <c r="J2399" i="11"/>
  <c r="K2399" i="11"/>
  <c r="M2399" i="11" s="1"/>
  <c r="N2399" i="11" s="1"/>
  <c r="L2399" i="11"/>
  <c r="O2399" i="11"/>
  <c r="P2399" i="11" s="1"/>
  <c r="J2400" i="11"/>
  <c r="K2400" i="11" s="1"/>
  <c r="L2400" i="11"/>
  <c r="M2400" i="11"/>
  <c r="N2400" i="11" s="1"/>
  <c r="O2400" i="11"/>
  <c r="P2400" i="11"/>
  <c r="J2401" i="11"/>
  <c r="K2401" i="11"/>
  <c r="L2401" i="11"/>
  <c r="M2401" i="11"/>
  <c r="N2401" i="11" s="1"/>
  <c r="O2401" i="11"/>
  <c r="P2401" i="11" s="1"/>
  <c r="J2402" i="11"/>
  <c r="O2402" i="11" s="1"/>
  <c r="P2402" i="11" s="1"/>
  <c r="K2402" i="11"/>
  <c r="M2402" i="11" s="1"/>
  <c r="N2402" i="11" s="1"/>
  <c r="L2402" i="11"/>
  <c r="J2403" i="11"/>
  <c r="K2403" i="11"/>
  <c r="M2403" i="11" s="1"/>
  <c r="N2403" i="11" s="1"/>
  <c r="L2403" i="11"/>
  <c r="O2403" i="11"/>
  <c r="P2403" i="11" s="1"/>
  <c r="J2404" i="11"/>
  <c r="O2404" i="11" s="1"/>
  <c r="P2404" i="11" s="1"/>
  <c r="L2404" i="11"/>
  <c r="J2405" i="11"/>
  <c r="K2405" i="11"/>
  <c r="L2405" i="11"/>
  <c r="M2405" i="11"/>
  <c r="N2405" i="11"/>
  <c r="O2405" i="11"/>
  <c r="P2405" i="11" s="1"/>
  <c r="J2406" i="11"/>
  <c r="L2406" i="11"/>
  <c r="J2407" i="11"/>
  <c r="K2407" i="11"/>
  <c r="L2407" i="11"/>
  <c r="M2407" i="11" s="1"/>
  <c r="N2407" i="11" s="1"/>
  <c r="O2407" i="11"/>
  <c r="P2407" i="11" s="1"/>
  <c r="J2408" i="11"/>
  <c r="K2408" i="11"/>
  <c r="L2408" i="11"/>
  <c r="O2408" i="11"/>
  <c r="P2408" i="11" s="1"/>
  <c r="J2409" i="11"/>
  <c r="O2409" i="11" s="1"/>
  <c r="P2409" i="11" s="1"/>
  <c r="K2409" i="11"/>
  <c r="M2409" i="11" s="1"/>
  <c r="N2409" i="11" s="1"/>
  <c r="L2409" i="11"/>
  <c r="J2410" i="11"/>
  <c r="K2410" i="11" s="1"/>
  <c r="M2410" i="11" s="1"/>
  <c r="N2410" i="11" s="1"/>
  <c r="L2410" i="11"/>
  <c r="J2411" i="11"/>
  <c r="K2411" i="11"/>
  <c r="M2411" i="11" s="1"/>
  <c r="N2411" i="11" s="1"/>
  <c r="L2411" i="11"/>
  <c r="O2411" i="11"/>
  <c r="P2411" i="11" s="1"/>
  <c r="J2412" i="11"/>
  <c r="K2412" i="11" s="1"/>
  <c r="M2412" i="11" s="1"/>
  <c r="N2412" i="11" s="1"/>
  <c r="L2412" i="11"/>
  <c r="O2412" i="11"/>
  <c r="P2412" i="11" s="1"/>
  <c r="J2413" i="11"/>
  <c r="K2413" i="11"/>
  <c r="L2413" i="11"/>
  <c r="M2413" i="11"/>
  <c r="N2413" i="11" s="1"/>
  <c r="O2413" i="11"/>
  <c r="P2413" i="11" s="1"/>
  <c r="J2414" i="11"/>
  <c r="K2414" i="11"/>
  <c r="L2414" i="11"/>
  <c r="O2414" i="11"/>
  <c r="P2414" i="11" s="1"/>
  <c r="J2415" i="11"/>
  <c r="K2415" i="11"/>
  <c r="M2415" i="11" s="1"/>
  <c r="N2415" i="11" s="1"/>
  <c r="L2415" i="11"/>
  <c r="O2415" i="11"/>
  <c r="P2415" i="11" s="1"/>
  <c r="J2416" i="11"/>
  <c r="K2416" i="11" s="1"/>
  <c r="L2416" i="11"/>
  <c r="O2416" i="11"/>
  <c r="P2416" i="11"/>
  <c r="J2417" i="11"/>
  <c r="K2417" i="11"/>
  <c r="L2417" i="11"/>
  <c r="M2417" i="11"/>
  <c r="N2417" i="11"/>
  <c r="O2417" i="11"/>
  <c r="P2417" i="11" s="1"/>
  <c r="J2418" i="11"/>
  <c r="K2418" i="11" s="1"/>
  <c r="M2418" i="11" s="1"/>
  <c r="L2418" i="11"/>
  <c r="N2418" i="11"/>
  <c r="O2418" i="11"/>
  <c r="P2418" i="11" s="1"/>
  <c r="J2419" i="11"/>
  <c r="K2419" i="11"/>
  <c r="L2419" i="11"/>
  <c r="M2419" i="11"/>
  <c r="N2419" i="11" s="1"/>
  <c r="O2419" i="11"/>
  <c r="P2419" i="11" s="1"/>
  <c r="J2420" i="11"/>
  <c r="K2420" i="11"/>
  <c r="L2420" i="11"/>
  <c r="O2420" i="11"/>
  <c r="P2420" i="11" s="1"/>
  <c r="J2421" i="11"/>
  <c r="K2421" i="11" s="1"/>
  <c r="M2421" i="11" s="1"/>
  <c r="N2421" i="11" s="1"/>
  <c r="L2421" i="11"/>
  <c r="O2421" i="11"/>
  <c r="P2421" i="11" s="1"/>
  <c r="J2422" i="11"/>
  <c r="K2422" i="11" s="1"/>
  <c r="M2422" i="11" s="1"/>
  <c r="N2422" i="11" s="1"/>
  <c r="L2422" i="11"/>
  <c r="O2422" i="11"/>
  <c r="P2422" i="11" s="1"/>
  <c r="J2423" i="11"/>
  <c r="K2423" i="11"/>
  <c r="M2423" i="11" s="1"/>
  <c r="N2423" i="11" s="1"/>
  <c r="L2423" i="11"/>
  <c r="O2423" i="11"/>
  <c r="P2423" i="11" s="1"/>
  <c r="J2424" i="11"/>
  <c r="K2424" i="11" s="1"/>
  <c r="M2424" i="11" s="1"/>
  <c r="N2424" i="11" s="1"/>
  <c r="L2424" i="11"/>
  <c r="O2424" i="11"/>
  <c r="P2424" i="11"/>
  <c r="J2425" i="11"/>
  <c r="K2425" i="11"/>
  <c r="L2425" i="11"/>
  <c r="M2425" i="11"/>
  <c r="N2425" i="11" s="1"/>
  <c r="O2425" i="11"/>
  <c r="P2425" i="11" s="1"/>
  <c r="J2426" i="11"/>
  <c r="O2426" i="11" s="1"/>
  <c r="P2426" i="11" s="1"/>
  <c r="K2426" i="11"/>
  <c r="M2426" i="11" s="1"/>
  <c r="N2426" i="11" s="1"/>
  <c r="L2426" i="11"/>
  <c r="J2427" i="11"/>
  <c r="K2427" i="11"/>
  <c r="M2427" i="11" s="1"/>
  <c r="N2427" i="11" s="1"/>
  <c r="L2427" i="11"/>
  <c r="O2427" i="11"/>
  <c r="P2427" i="11" s="1"/>
  <c r="J2428" i="11"/>
  <c r="L2428" i="11"/>
  <c r="J2429" i="11"/>
  <c r="K2429" i="11"/>
  <c r="L2429" i="11"/>
  <c r="M2429" i="11"/>
  <c r="N2429" i="11"/>
  <c r="O2429" i="11"/>
  <c r="P2429" i="11" s="1"/>
  <c r="J2430" i="11"/>
  <c r="L2430" i="11"/>
  <c r="J2431" i="11"/>
  <c r="K2431" i="11"/>
  <c r="L2431" i="11"/>
  <c r="M2431" i="11" s="1"/>
  <c r="N2431" i="11" s="1"/>
  <c r="O2431" i="11"/>
  <c r="P2431" i="11" s="1"/>
  <c r="J2432" i="11"/>
  <c r="K2432" i="11"/>
  <c r="L2432" i="11"/>
  <c r="O2432" i="11"/>
  <c r="P2432" i="11" s="1"/>
  <c r="J2433" i="11"/>
  <c r="O2433" i="11" s="1"/>
  <c r="P2433" i="11" s="1"/>
  <c r="K2433" i="11"/>
  <c r="L2433" i="11"/>
  <c r="M2433" i="11"/>
  <c r="N2433" i="11" s="1"/>
  <c r="J2434" i="11"/>
  <c r="K2434" i="11" s="1"/>
  <c r="M2434" i="11" s="1"/>
  <c r="N2434" i="11" s="1"/>
  <c r="L2434" i="11"/>
  <c r="O2434" i="11"/>
  <c r="P2434" i="11" s="1"/>
  <c r="J2435" i="11"/>
  <c r="K2435" i="11"/>
  <c r="M2435" i="11" s="1"/>
  <c r="N2435" i="11" s="1"/>
  <c r="L2435" i="11"/>
  <c r="O2435" i="11"/>
  <c r="P2435" i="11" s="1"/>
  <c r="J2436" i="11"/>
  <c r="K2436" i="11" s="1"/>
  <c r="L2436" i="11"/>
  <c r="M2436" i="11"/>
  <c r="N2436" i="11"/>
  <c r="O2436" i="11"/>
  <c r="P2436" i="11" s="1"/>
  <c r="J2437" i="11"/>
  <c r="K2437" i="11"/>
  <c r="L2437" i="11"/>
  <c r="M2437" i="11"/>
  <c r="N2437" i="11" s="1"/>
  <c r="O2437" i="11"/>
  <c r="P2437" i="11" s="1"/>
  <c r="J2438" i="11"/>
  <c r="O2438" i="11" s="1"/>
  <c r="P2438" i="11" s="1"/>
  <c r="K2438" i="11"/>
  <c r="L2438" i="11"/>
  <c r="J2439" i="11"/>
  <c r="K2439" i="11"/>
  <c r="M2439" i="11" s="1"/>
  <c r="N2439" i="11" s="1"/>
  <c r="L2439" i="11"/>
  <c r="O2439" i="11"/>
  <c r="P2439" i="11"/>
  <c r="J2440" i="11"/>
  <c r="L2440" i="11"/>
  <c r="J2441" i="11"/>
  <c r="K2441" i="11"/>
  <c r="L2441" i="11"/>
  <c r="M2441" i="11"/>
  <c r="N2441" i="11"/>
  <c r="O2441" i="11"/>
  <c r="P2441" i="11" s="1"/>
  <c r="J2442" i="11"/>
  <c r="L2442" i="11"/>
  <c r="J2443" i="11"/>
  <c r="K2443" i="11"/>
  <c r="L2443" i="11"/>
  <c r="M2443" i="11"/>
  <c r="N2443" i="11" s="1"/>
  <c r="O2443" i="11"/>
  <c r="P2443" i="11" s="1"/>
  <c r="J2444" i="11"/>
  <c r="K2444" i="11"/>
  <c r="L2444" i="11"/>
  <c r="O2444" i="11"/>
  <c r="P2444" i="11"/>
  <c r="J2445" i="11"/>
  <c r="L2445" i="11"/>
  <c r="J2446" i="11"/>
  <c r="K2446" i="11" s="1"/>
  <c r="M2446" i="11" s="1"/>
  <c r="N2446" i="11" s="1"/>
  <c r="L2446" i="11"/>
  <c r="O2446" i="11"/>
  <c r="P2446" i="11" s="1"/>
  <c r="J2447" i="11"/>
  <c r="O2447" i="11" s="1"/>
  <c r="P2447" i="11" s="1"/>
  <c r="K2447" i="11"/>
  <c r="M2447" i="11" s="1"/>
  <c r="L2447" i="11"/>
  <c r="N2447" i="11"/>
  <c r="J2448" i="11"/>
  <c r="K2448" i="11" s="1"/>
  <c r="M2448" i="11" s="1"/>
  <c r="N2448" i="11" s="1"/>
  <c r="L2448" i="11"/>
  <c r="O2448" i="11"/>
  <c r="P2448" i="11" s="1"/>
  <c r="J2449" i="11"/>
  <c r="K2449" i="11"/>
  <c r="L2449" i="11"/>
  <c r="M2449" i="11" s="1"/>
  <c r="N2449" i="11" s="1"/>
  <c r="O2449" i="11"/>
  <c r="P2449" i="11" s="1"/>
  <c r="J2450" i="11"/>
  <c r="O2450" i="11" s="1"/>
  <c r="P2450" i="11" s="1"/>
  <c r="K2450" i="11"/>
  <c r="M2450" i="11" s="1"/>
  <c r="N2450" i="11" s="1"/>
  <c r="L2450" i="11"/>
  <c r="J2451" i="11"/>
  <c r="K2451" i="11"/>
  <c r="M2451" i="11" s="1"/>
  <c r="N2451" i="11" s="1"/>
  <c r="L2451" i="11"/>
  <c r="O2451" i="11"/>
  <c r="P2451" i="11" s="1"/>
  <c r="J2452" i="11"/>
  <c r="O2452" i="11" s="1"/>
  <c r="P2452" i="11" s="1"/>
  <c r="K2452" i="11"/>
  <c r="M2452" i="11" s="1"/>
  <c r="N2452" i="11" s="1"/>
  <c r="L2452" i="11"/>
  <c r="J2453" i="11"/>
  <c r="K2453" i="11"/>
  <c r="L2453" i="11"/>
  <c r="M2453" i="11"/>
  <c r="N2453" i="11"/>
  <c r="O2453" i="11"/>
  <c r="P2453" i="11" s="1"/>
  <c r="J2454" i="11"/>
  <c r="L2454" i="11"/>
  <c r="J2455" i="11"/>
  <c r="K2455" i="11"/>
  <c r="L2455" i="11"/>
  <c r="M2455" i="11" s="1"/>
  <c r="N2455" i="11" s="1"/>
  <c r="O2455" i="11"/>
  <c r="P2455" i="11" s="1"/>
  <c r="J2456" i="11"/>
  <c r="K2456" i="11"/>
  <c r="M2456" i="11" s="1"/>
  <c r="N2456" i="11" s="1"/>
  <c r="L2456" i="11"/>
  <c r="O2456" i="11"/>
  <c r="P2456" i="11" s="1"/>
  <c r="J2457" i="11"/>
  <c r="O2457" i="11" s="1"/>
  <c r="P2457" i="11" s="1"/>
  <c r="K2457" i="11"/>
  <c r="M2457" i="11" s="1"/>
  <c r="N2457" i="11" s="1"/>
  <c r="L2457" i="11"/>
  <c r="J2458" i="11"/>
  <c r="K2458" i="11" s="1"/>
  <c r="M2458" i="11" s="1"/>
  <c r="L2458" i="11"/>
  <c r="N2458" i="11"/>
  <c r="O2458" i="11"/>
  <c r="P2458" i="11" s="1"/>
  <c r="J2459" i="11"/>
  <c r="L2459" i="11"/>
  <c r="J2460" i="11"/>
  <c r="K2460" i="11" s="1"/>
  <c r="M2460" i="11" s="1"/>
  <c r="N2460" i="11" s="1"/>
  <c r="L2460" i="11"/>
  <c r="O2460" i="11"/>
  <c r="P2460" i="11"/>
  <c r="J2461" i="11"/>
  <c r="K2461" i="11"/>
  <c r="L2461" i="11"/>
  <c r="M2461" i="11"/>
  <c r="N2461" i="11" s="1"/>
  <c r="O2461" i="11"/>
  <c r="P2461" i="11" s="1"/>
  <c r="J2462" i="11"/>
  <c r="O2462" i="11" s="1"/>
  <c r="P2462" i="11" s="1"/>
  <c r="K2462" i="11"/>
  <c r="M2462" i="11" s="1"/>
  <c r="N2462" i="11" s="1"/>
  <c r="L2462" i="11"/>
  <c r="J2463" i="11"/>
  <c r="K2463" i="11"/>
  <c r="M2463" i="11" s="1"/>
  <c r="N2463" i="11" s="1"/>
  <c r="L2463" i="11"/>
  <c r="O2463" i="11"/>
  <c r="P2463" i="11" s="1"/>
  <c r="J2464" i="11"/>
  <c r="K2464" i="11"/>
  <c r="M2464" i="11" s="1"/>
  <c r="N2464" i="11" s="1"/>
  <c r="L2464" i="11"/>
  <c r="O2464" i="11"/>
  <c r="P2464" i="11" s="1"/>
  <c r="J2465" i="11"/>
  <c r="K2465" i="11"/>
  <c r="L2465" i="11"/>
  <c r="M2465" i="11"/>
  <c r="N2465" i="11" s="1"/>
  <c r="O2465" i="11"/>
  <c r="P2465" i="11" s="1"/>
  <c r="J2466" i="11"/>
  <c r="L2466" i="11"/>
  <c r="J2467" i="11"/>
  <c r="K2467" i="11"/>
  <c r="L2467" i="11"/>
  <c r="M2467" i="11"/>
  <c r="N2467" i="11"/>
  <c r="O2467" i="11"/>
  <c r="P2467" i="11" s="1"/>
  <c r="J2468" i="11"/>
  <c r="K2468" i="11"/>
  <c r="L2468" i="11"/>
  <c r="O2468" i="11"/>
  <c r="P2468" i="11" s="1"/>
  <c r="J2469" i="11"/>
  <c r="O2469" i="11" s="1"/>
  <c r="P2469" i="11" s="1"/>
  <c r="L2469" i="11"/>
  <c r="J2470" i="11"/>
  <c r="K2470" i="11" s="1"/>
  <c r="M2470" i="11" s="1"/>
  <c r="L2470" i="11"/>
  <c r="N2470" i="11"/>
  <c r="J2471" i="11"/>
  <c r="K2471" i="11" s="1"/>
  <c r="M2471" i="11" s="1"/>
  <c r="N2471" i="11" s="1"/>
  <c r="L2471" i="11"/>
  <c r="J2472" i="11"/>
  <c r="K2472" i="11" s="1"/>
  <c r="L2472" i="11"/>
  <c r="M2472" i="11"/>
  <c r="N2472" i="11" s="1"/>
  <c r="O2472" i="11"/>
  <c r="P2472" i="11" s="1"/>
  <c r="J2473" i="11"/>
  <c r="K2473" i="11"/>
  <c r="L2473" i="11"/>
  <c r="M2473" i="11"/>
  <c r="N2473" i="11" s="1"/>
  <c r="O2473" i="11"/>
  <c r="P2473" i="11" s="1"/>
  <c r="J2474" i="11"/>
  <c r="O2474" i="11" s="1"/>
  <c r="P2474" i="11" s="1"/>
  <c r="K2474" i="11"/>
  <c r="L2474" i="11"/>
  <c r="M2474" i="11"/>
  <c r="N2474" i="11" s="1"/>
  <c r="J2475" i="11"/>
  <c r="L2475" i="11"/>
  <c r="J2476" i="11"/>
  <c r="K2476" i="11"/>
  <c r="L2476" i="11"/>
  <c r="O2476" i="11"/>
  <c r="P2476" i="11"/>
  <c r="J2477" i="11"/>
  <c r="O2477" i="11" s="1"/>
  <c r="P2477" i="11" s="1"/>
  <c r="K2477" i="11"/>
  <c r="M2477" i="11" s="1"/>
  <c r="N2477" i="11" s="1"/>
  <c r="L2477" i="11"/>
  <c r="J2478" i="11"/>
  <c r="K2478" i="11" s="1"/>
  <c r="L2478" i="11"/>
  <c r="M2478" i="11"/>
  <c r="N2478" i="11"/>
  <c r="O2478" i="11"/>
  <c r="P2478" i="11" s="1"/>
  <c r="J2479" i="11"/>
  <c r="K2479" i="11"/>
  <c r="L2479" i="11"/>
  <c r="M2479" i="11"/>
  <c r="N2479" i="11" s="1"/>
  <c r="O2479" i="11"/>
  <c r="P2479" i="11" s="1"/>
  <c r="J2480" i="11"/>
  <c r="K2480" i="11"/>
  <c r="L2480" i="11"/>
  <c r="M2480" i="11"/>
  <c r="N2480" i="11"/>
  <c r="O2480" i="11"/>
  <c r="P2480" i="11" s="1"/>
  <c r="J2481" i="11"/>
  <c r="O2481" i="11" s="1"/>
  <c r="P2481" i="11" s="1"/>
  <c r="L2481" i="11"/>
  <c r="J2482" i="11"/>
  <c r="K2482" i="11"/>
  <c r="L2482" i="11"/>
  <c r="O2482" i="11"/>
  <c r="P2482" i="11" s="1"/>
  <c r="J2483" i="11"/>
  <c r="L2483" i="11"/>
  <c r="J2484" i="11"/>
  <c r="K2484" i="11" s="1"/>
  <c r="L2484" i="11"/>
  <c r="M2484" i="11"/>
  <c r="N2484" i="11"/>
  <c r="O2484" i="11"/>
  <c r="P2484" i="11" s="1"/>
  <c r="J2485" i="11"/>
  <c r="K2485" i="11"/>
  <c r="L2485" i="11"/>
  <c r="M2485" i="11"/>
  <c r="N2485" i="11" s="1"/>
  <c r="O2485" i="11"/>
  <c r="P2485" i="11" s="1"/>
  <c r="J2486" i="11"/>
  <c r="O2486" i="11" s="1"/>
  <c r="P2486" i="11" s="1"/>
  <c r="K2486" i="11"/>
  <c r="L2486" i="11"/>
  <c r="M2486" i="11"/>
  <c r="N2486" i="11"/>
  <c r="J2487" i="11"/>
  <c r="O2487" i="11" s="1"/>
  <c r="P2487" i="11" s="1"/>
  <c r="K2487" i="11"/>
  <c r="M2487" i="11" s="1"/>
  <c r="N2487" i="11" s="1"/>
  <c r="L2487" i="11"/>
  <c r="J2488" i="11"/>
  <c r="K2488" i="11"/>
  <c r="L2488" i="11"/>
  <c r="O2488" i="11"/>
  <c r="P2488" i="11" s="1"/>
  <c r="J2489" i="11"/>
  <c r="L2489" i="11"/>
  <c r="J2490" i="11"/>
  <c r="K2490" i="11" s="1"/>
  <c r="L2490" i="11"/>
  <c r="M2490" i="11"/>
  <c r="N2490" i="11"/>
  <c r="O2490" i="11"/>
  <c r="P2490" i="11" s="1"/>
  <c r="J2491" i="11"/>
  <c r="K2491" i="11" s="1"/>
  <c r="M2491" i="11" s="1"/>
  <c r="N2491" i="11" s="1"/>
  <c r="L2491" i="11"/>
  <c r="J2492" i="11"/>
  <c r="K2492" i="11"/>
  <c r="L2492" i="11"/>
  <c r="M2492" i="11"/>
  <c r="N2492" i="11" s="1"/>
  <c r="O2492" i="11"/>
  <c r="P2492" i="11" s="1"/>
  <c r="J2493" i="11"/>
  <c r="K2493" i="11"/>
  <c r="L2493" i="11"/>
  <c r="M2493" i="11"/>
  <c r="N2493" i="11" s="1"/>
  <c r="O2493" i="11"/>
  <c r="P2493" i="11"/>
  <c r="J2494" i="11"/>
  <c r="O2494" i="11" s="1"/>
  <c r="P2494" i="11" s="1"/>
  <c r="K2494" i="11"/>
  <c r="M2494" i="11" s="1"/>
  <c r="N2494" i="11" s="1"/>
  <c r="L2494" i="11"/>
  <c r="J2495" i="11"/>
  <c r="K2495" i="11" s="1"/>
  <c r="M2495" i="11" s="1"/>
  <c r="N2495" i="11" s="1"/>
  <c r="L2495" i="11"/>
  <c r="J2496" i="11"/>
  <c r="O2496" i="11" s="1"/>
  <c r="P2496" i="11" s="1"/>
  <c r="L2496" i="11"/>
  <c r="J2497" i="11"/>
  <c r="K2497" i="11"/>
  <c r="L2497" i="11"/>
  <c r="M2497" i="11"/>
  <c r="N2497" i="11"/>
  <c r="O2497" i="11"/>
  <c r="P2497" i="11" s="1"/>
  <c r="J2498" i="11"/>
  <c r="L2498" i="11"/>
  <c r="J2499" i="11"/>
  <c r="K2499" i="11"/>
  <c r="L2499" i="11"/>
  <c r="M2499" i="11"/>
  <c r="N2499" i="11"/>
  <c r="O2499" i="11"/>
  <c r="P2499" i="11"/>
  <c r="J2500" i="11"/>
  <c r="K2500" i="11" s="1"/>
  <c r="M2500" i="11" s="1"/>
  <c r="N2500" i="11" s="1"/>
  <c r="L2500" i="11"/>
  <c r="O2500" i="11"/>
  <c r="P2500" i="11" s="1"/>
  <c r="J2501" i="11"/>
  <c r="K2501" i="11"/>
  <c r="L2501" i="11"/>
  <c r="M2501" i="11"/>
  <c r="N2501" i="11" s="1"/>
  <c r="O2501" i="11"/>
  <c r="P2501" i="11" s="1"/>
  <c r="J2502" i="11"/>
  <c r="K2502" i="11" s="1"/>
  <c r="L2502" i="11"/>
  <c r="M2502" i="11" s="1"/>
  <c r="N2502" i="11" s="1"/>
  <c r="O2502" i="11"/>
  <c r="P2502" i="11"/>
  <c r="J2503" i="11"/>
  <c r="O2503" i="11" s="1"/>
  <c r="P2503" i="11" s="1"/>
  <c r="K2503" i="11"/>
  <c r="L2503" i="11"/>
  <c r="M2503" i="11" s="1"/>
  <c r="N2503" i="11" s="1"/>
  <c r="J2504" i="11"/>
  <c r="K2504" i="11"/>
  <c r="L2504" i="11"/>
  <c r="M2504" i="11"/>
  <c r="N2504" i="11" s="1"/>
  <c r="O2504" i="11"/>
  <c r="P2504" i="11" s="1"/>
  <c r="J2505" i="11"/>
  <c r="O2505" i="11" s="1"/>
  <c r="P2505" i="11" s="1"/>
  <c r="K2505" i="11"/>
  <c r="L2505" i="11"/>
  <c r="M2505" i="11"/>
  <c r="N2505" i="11" s="1"/>
  <c r="J2506" i="11"/>
  <c r="K2506" i="11" s="1"/>
  <c r="M2506" i="11" s="1"/>
  <c r="N2506" i="11" s="1"/>
  <c r="L2506" i="11"/>
  <c r="J2507" i="11"/>
  <c r="O2507" i="11" s="1"/>
  <c r="P2507" i="11" s="1"/>
  <c r="L2507" i="11"/>
  <c r="J2508" i="11"/>
  <c r="K2508" i="11" s="1"/>
  <c r="M2508" i="11" s="1"/>
  <c r="N2508" i="11" s="1"/>
  <c r="L2508" i="11"/>
  <c r="O2508" i="11"/>
  <c r="P2508" i="11" s="1"/>
  <c r="J2509" i="11"/>
  <c r="K2509" i="11"/>
  <c r="L2509" i="11"/>
  <c r="M2509" i="11"/>
  <c r="N2509" i="11" s="1"/>
  <c r="O2509" i="11"/>
  <c r="P2509" i="11" s="1"/>
  <c r="J2510" i="11"/>
  <c r="O2510" i="11" s="1"/>
  <c r="P2510" i="11" s="1"/>
  <c r="K2510" i="11"/>
  <c r="L2510" i="11"/>
  <c r="M2510" i="11"/>
  <c r="N2510" i="11" s="1"/>
  <c r="J2511" i="11"/>
  <c r="K2511" i="11" s="1"/>
  <c r="M2511" i="11" s="1"/>
  <c r="N2511" i="11" s="1"/>
  <c r="L2511" i="11"/>
  <c r="J2512" i="11"/>
  <c r="K2512" i="11"/>
  <c r="L2512" i="11"/>
  <c r="O2512" i="11"/>
  <c r="P2512" i="11" s="1"/>
  <c r="J2513" i="11"/>
  <c r="K2513" i="11"/>
  <c r="L2513" i="11"/>
  <c r="M2513" i="11"/>
  <c r="N2513" i="11" s="1"/>
  <c r="O2513" i="11"/>
  <c r="P2513" i="11" s="1"/>
  <c r="J2514" i="11"/>
  <c r="K2514" i="11" s="1"/>
  <c r="L2514" i="11"/>
  <c r="M2514" i="11" s="1"/>
  <c r="N2514" i="11"/>
  <c r="J2515" i="11"/>
  <c r="K2515" i="11" s="1"/>
  <c r="M2515" i="11" s="1"/>
  <c r="N2515" i="11" s="1"/>
  <c r="L2515" i="11"/>
  <c r="J2516" i="11"/>
  <c r="O2516" i="11" s="1"/>
  <c r="P2516" i="11" s="1"/>
  <c r="K2516" i="11"/>
  <c r="L2516" i="11"/>
  <c r="M2516" i="11"/>
  <c r="N2516" i="11" s="1"/>
  <c r="J2517" i="11"/>
  <c r="K2517" i="11"/>
  <c r="M2517" i="11" s="1"/>
  <c r="N2517" i="11" s="1"/>
  <c r="L2517" i="11"/>
  <c r="O2517" i="11"/>
  <c r="P2517" i="11"/>
  <c r="J2518" i="11"/>
  <c r="O2518" i="11" s="1"/>
  <c r="P2518" i="11" s="1"/>
  <c r="L2518" i="11"/>
  <c r="J2519" i="11"/>
  <c r="K2519" i="11" s="1"/>
  <c r="M2519" i="11" s="1"/>
  <c r="N2519" i="11" s="1"/>
  <c r="L2519" i="11"/>
  <c r="O2519" i="11"/>
  <c r="P2519" i="11" s="1"/>
  <c r="J2520" i="11"/>
  <c r="L2520" i="11"/>
  <c r="J2521" i="11"/>
  <c r="K2521" i="11"/>
  <c r="L2521" i="11"/>
  <c r="M2521" i="11"/>
  <c r="N2521" i="11" s="1"/>
  <c r="O2521" i="11"/>
  <c r="P2521" i="11" s="1"/>
  <c r="J2522" i="11"/>
  <c r="O2522" i="11" s="1"/>
  <c r="P2522" i="11" s="1"/>
  <c r="K2522" i="11"/>
  <c r="L2522" i="11"/>
  <c r="M2522" i="11"/>
  <c r="N2522" i="11" s="1"/>
  <c r="J2523" i="11"/>
  <c r="O2523" i="11" s="1"/>
  <c r="P2523" i="11" s="1"/>
  <c r="K2523" i="11"/>
  <c r="L2523" i="11"/>
  <c r="M2523" i="11" s="1"/>
  <c r="N2523" i="11" s="1"/>
  <c r="J2524" i="11"/>
  <c r="K2524" i="11" s="1"/>
  <c r="M2524" i="11" s="1"/>
  <c r="N2524" i="11" s="1"/>
  <c r="L2524" i="11"/>
  <c r="J2525" i="11"/>
  <c r="O2525" i="11" s="1"/>
  <c r="P2525" i="11" s="1"/>
  <c r="K2525" i="11"/>
  <c r="L2525" i="11"/>
  <c r="M2525" i="11"/>
  <c r="N2525" i="11" s="1"/>
  <c r="J2526" i="11"/>
  <c r="K2526" i="11" s="1"/>
  <c r="L2526" i="11"/>
  <c r="M2526" i="11" s="1"/>
  <c r="N2526" i="11" s="1"/>
  <c r="O2526" i="11"/>
  <c r="P2526" i="11" s="1"/>
  <c r="J2527" i="11"/>
  <c r="O2527" i="11" s="1"/>
  <c r="P2527" i="11" s="1"/>
  <c r="L2527" i="11"/>
  <c r="J2528" i="11"/>
  <c r="K2528" i="11"/>
  <c r="M2528" i="11" s="1"/>
  <c r="N2528" i="11" s="1"/>
  <c r="L2528" i="11"/>
  <c r="O2528" i="11"/>
  <c r="P2528" i="11"/>
  <c r="J2529" i="11"/>
  <c r="K2529" i="11"/>
  <c r="M2529" i="11" s="1"/>
  <c r="N2529" i="11" s="1"/>
  <c r="L2529" i="11"/>
  <c r="O2529" i="11"/>
  <c r="P2529" i="11" s="1"/>
  <c r="J2530" i="11"/>
  <c r="K2530" i="11" s="1"/>
  <c r="M2530" i="11" s="1"/>
  <c r="N2530" i="11" s="1"/>
  <c r="L2530" i="11"/>
  <c r="O2530" i="11"/>
  <c r="P2530" i="11" s="1"/>
  <c r="J2531" i="11"/>
  <c r="L2531" i="11"/>
  <c r="J2532" i="11"/>
  <c r="K2532" i="11"/>
  <c r="L2532" i="11"/>
  <c r="M2532" i="11"/>
  <c r="N2532" i="11" s="1"/>
  <c r="O2532" i="11"/>
  <c r="P2532" i="11" s="1"/>
  <c r="J2533" i="11"/>
  <c r="K2533" i="11"/>
  <c r="L2533" i="11"/>
  <c r="M2533" i="11"/>
  <c r="N2533" i="11" s="1"/>
  <c r="O2533" i="11"/>
  <c r="P2533" i="11" s="1"/>
  <c r="J2534" i="11"/>
  <c r="O2534" i="11" s="1"/>
  <c r="P2534" i="11" s="1"/>
  <c r="K2534" i="11"/>
  <c r="L2534" i="11"/>
  <c r="M2534" i="11"/>
  <c r="N2534" i="11" s="1"/>
  <c r="J2535" i="11"/>
  <c r="K2535" i="11" s="1"/>
  <c r="M2535" i="11" s="1"/>
  <c r="N2535" i="11" s="1"/>
  <c r="L2535" i="11"/>
  <c r="J2536" i="11"/>
  <c r="O2536" i="11" s="1"/>
  <c r="P2536" i="11" s="1"/>
  <c r="L2536" i="11"/>
  <c r="J2537" i="11"/>
  <c r="K2537" i="11" s="1"/>
  <c r="M2537" i="11" s="1"/>
  <c r="N2537" i="11" s="1"/>
  <c r="L2537" i="11"/>
  <c r="O2537" i="11"/>
  <c r="P2537" i="11" s="1"/>
  <c r="J2538" i="11"/>
  <c r="L2538" i="11"/>
  <c r="J2539" i="11"/>
  <c r="K2539" i="11"/>
  <c r="L2539" i="11"/>
  <c r="M2539" i="11"/>
  <c r="N2539" i="11" s="1"/>
  <c r="O2539" i="11"/>
  <c r="P2539" i="11" s="1"/>
  <c r="J2540" i="11"/>
  <c r="K2540" i="11"/>
  <c r="L2540" i="11"/>
  <c r="M2540" i="11"/>
  <c r="N2540" i="11" s="1"/>
  <c r="O2540" i="11"/>
  <c r="P2540" i="11" s="1"/>
  <c r="J2541" i="11"/>
  <c r="O2541" i="11" s="1"/>
  <c r="P2541" i="11" s="1"/>
  <c r="K2541" i="11"/>
  <c r="L2541" i="11"/>
  <c r="M2541" i="11"/>
  <c r="N2541" i="11" s="1"/>
  <c r="J2542" i="11"/>
  <c r="K2542" i="11"/>
  <c r="M2542" i="11" s="1"/>
  <c r="N2542" i="11" s="1"/>
  <c r="L2542" i="11"/>
  <c r="O2542" i="11"/>
  <c r="P2542" i="11" s="1"/>
  <c r="J2543" i="11"/>
  <c r="O2543" i="11" s="1"/>
  <c r="P2543" i="11" s="1"/>
  <c r="K2543" i="11"/>
  <c r="M2543" i="11" s="1"/>
  <c r="N2543" i="11" s="1"/>
  <c r="L2543" i="11"/>
  <c r="J2544" i="11"/>
  <c r="K2544" i="11"/>
  <c r="L2544" i="11"/>
  <c r="M2544" i="11"/>
  <c r="N2544" i="11"/>
  <c r="O2544" i="11"/>
  <c r="P2544" i="11" s="1"/>
  <c r="J2545" i="11"/>
  <c r="K2545" i="11" s="1"/>
  <c r="M2545" i="11" s="1"/>
  <c r="N2545" i="11" s="1"/>
  <c r="L2545" i="11"/>
  <c r="J2546" i="11"/>
  <c r="O2546" i="11" s="1"/>
  <c r="P2546" i="11" s="1"/>
  <c r="K2546" i="11"/>
  <c r="M2546" i="11" s="1"/>
  <c r="L2546" i="11"/>
  <c r="N2546" i="11"/>
  <c r="J2547" i="11"/>
  <c r="K2547" i="11" s="1"/>
  <c r="M2547" i="11" s="1"/>
  <c r="N2547" i="11" s="1"/>
  <c r="L2547" i="11"/>
  <c r="J2548" i="11"/>
  <c r="O2548" i="11" s="1"/>
  <c r="P2548" i="11" s="1"/>
  <c r="L2548" i="11"/>
  <c r="J2549" i="11"/>
  <c r="K2549" i="11" s="1"/>
  <c r="M2549" i="11" s="1"/>
  <c r="N2549" i="11" s="1"/>
  <c r="L2549" i="11"/>
  <c r="O2549" i="11"/>
  <c r="P2549" i="11" s="1"/>
  <c r="J2550" i="11"/>
  <c r="L2550" i="11"/>
  <c r="J2551" i="11"/>
  <c r="K2551" i="11"/>
  <c r="L2551" i="11"/>
  <c r="M2551" i="11"/>
  <c r="N2551" i="11" s="1"/>
  <c r="O2551" i="11"/>
  <c r="P2551" i="11" s="1"/>
  <c r="J2552" i="11"/>
  <c r="K2552" i="11"/>
  <c r="L2552" i="11"/>
  <c r="M2552" i="11"/>
  <c r="N2552" i="11" s="1"/>
  <c r="O2552" i="11"/>
  <c r="P2552" i="11"/>
  <c r="J2553" i="11"/>
  <c r="O2553" i="11" s="1"/>
  <c r="P2553" i="11" s="1"/>
  <c r="K2553" i="11"/>
  <c r="L2553" i="11"/>
  <c r="M2553" i="11"/>
  <c r="N2553" i="11" s="1"/>
  <c r="J2554" i="11"/>
  <c r="K2554" i="11"/>
  <c r="M2554" i="11" s="1"/>
  <c r="N2554" i="11" s="1"/>
  <c r="L2554" i="11"/>
  <c r="O2554" i="11"/>
  <c r="P2554" i="11"/>
  <c r="J2555" i="11"/>
  <c r="O2555" i="11" s="1"/>
  <c r="P2555" i="11" s="1"/>
  <c r="K2555" i="11"/>
  <c r="M2555" i="11" s="1"/>
  <c r="N2555" i="11" s="1"/>
  <c r="L2555" i="11"/>
  <c r="J2556" i="11"/>
  <c r="K2556" i="11"/>
  <c r="L2556" i="11"/>
  <c r="M2556" i="11"/>
  <c r="N2556" i="11"/>
  <c r="O2556" i="11"/>
  <c r="P2556" i="11" s="1"/>
  <c r="J2557" i="11"/>
  <c r="K2557" i="11" s="1"/>
  <c r="M2557" i="11" s="1"/>
  <c r="N2557" i="11" s="1"/>
  <c r="L2557" i="11"/>
  <c r="J2558" i="11"/>
  <c r="K2558" i="11"/>
  <c r="M2558" i="11" s="1"/>
  <c r="L2558" i="11"/>
  <c r="N2558" i="11"/>
  <c r="O2558" i="11"/>
  <c r="P2558" i="11" s="1"/>
  <c r="J2559" i="11"/>
  <c r="K2559" i="11" s="1"/>
  <c r="M2559" i="11" s="1"/>
  <c r="N2559" i="11" s="1"/>
  <c r="L2559" i="11"/>
  <c r="O2559" i="11"/>
  <c r="P2559" i="11"/>
  <c r="J2560" i="11"/>
  <c r="K2560" i="11" s="1"/>
  <c r="M2560" i="11" s="1"/>
  <c r="N2560" i="11" s="1"/>
  <c r="L2560" i="11"/>
  <c r="O2560" i="11"/>
  <c r="P2560" i="11" s="1"/>
  <c r="J2561" i="11"/>
  <c r="K2561" i="11" s="1"/>
  <c r="M2561" i="11" s="1"/>
  <c r="N2561" i="11" s="1"/>
  <c r="L2561" i="11"/>
  <c r="O2561" i="11"/>
  <c r="P2561" i="11" s="1"/>
  <c r="J2562" i="11"/>
  <c r="K2562" i="11" s="1"/>
  <c r="M2562" i="11" s="1"/>
  <c r="N2562" i="11" s="1"/>
  <c r="L2562" i="11"/>
  <c r="O2562" i="11"/>
  <c r="P2562" i="11" s="1"/>
  <c r="J2563" i="11"/>
  <c r="K2563" i="11"/>
  <c r="L2563" i="11"/>
  <c r="M2563" i="11"/>
  <c r="N2563" i="11" s="1"/>
  <c r="O2563" i="11"/>
  <c r="P2563" i="11" s="1"/>
  <c r="J2564" i="11"/>
  <c r="K2564" i="11"/>
  <c r="L2564" i="11"/>
  <c r="M2564" i="11"/>
  <c r="N2564" i="11" s="1"/>
  <c r="O2564" i="11"/>
  <c r="P2564" i="11" s="1"/>
  <c r="J2565" i="11"/>
  <c r="K2565" i="11"/>
  <c r="L2565" i="11"/>
  <c r="M2565" i="11"/>
  <c r="N2565" i="11" s="1"/>
  <c r="O2565" i="11"/>
  <c r="P2565" i="11" s="1"/>
  <c r="J2566" i="11"/>
  <c r="K2566" i="11"/>
  <c r="M2566" i="11" s="1"/>
  <c r="N2566" i="11" s="1"/>
  <c r="L2566" i="11"/>
  <c r="O2566" i="11"/>
  <c r="P2566" i="11"/>
  <c r="J2567" i="11"/>
  <c r="K2567" i="11"/>
  <c r="M2567" i="11" s="1"/>
  <c r="N2567" i="11" s="1"/>
  <c r="L2567" i="11"/>
  <c r="O2567" i="11"/>
  <c r="P2567" i="11" s="1"/>
  <c r="J2568" i="11"/>
  <c r="K2568" i="11"/>
  <c r="L2568" i="11"/>
  <c r="M2568" i="11"/>
  <c r="N2568" i="11"/>
  <c r="O2568" i="11"/>
  <c r="P2568" i="11"/>
  <c r="J2569" i="11"/>
  <c r="K2569" i="11" s="1"/>
  <c r="M2569" i="11" s="1"/>
  <c r="N2569" i="11" s="1"/>
  <c r="L2569" i="11"/>
  <c r="O2569" i="11"/>
  <c r="P2569" i="11" s="1"/>
  <c r="J2570" i="11"/>
  <c r="O2570" i="11" s="1"/>
  <c r="P2570" i="11" s="1"/>
  <c r="K2570" i="11"/>
  <c r="M2570" i="11" s="1"/>
  <c r="N2570" i="11" s="1"/>
  <c r="L2570" i="11"/>
  <c r="J2571" i="11"/>
  <c r="K2571" i="11" s="1"/>
  <c r="M2571" i="11" s="1"/>
  <c r="N2571" i="11" s="1"/>
  <c r="L2571" i="11"/>
  <c r="J2572" i="11"/>
  <c r="O2572" i="11" s="1"/>
  <c r="P2572" i="11" s="1"/>
  <c r="L2572" i="11"/>
  <c r="J2573" i="11"/>
  <c r="K2573" i="11" s="1"/>
  <c r="M2573" i="11" s="1"/>
  <c r="N2573" i="11" s="1"/>
  <c r="L2573" i="11"/>
  <c r="O2573" i="11"/>
  <c r="P2573" i="11" s="1"/>
  <c r="J2574" i="11"/>
  <c r="L2574" i="11"/>
  <c r="J2575" i="11"/>
  <c r="K2575" i="11"/>
  <c r="L2575" i="11"/>
  <c r="M2575" i="11"/>
  <c r="N2575" i="11" s="1"/>
  <c r="O2575" i="11"/>
  <c r="P2575" i="11" s="1"/>
  <c r="J2576" i="11"/>
  <c r="K2576" i="11"/>
  <c r="L2576" i="11"/>
  <c r="M2576" i="11"/>
  <c r="N2576" i="11" s="1"/>
  <c r="O2576" i="11"/>
  <c r="P2576" i="11" s="1"/>
  <c r="J2577" i="11"/>
  <c r="O2577" i="11" s="1"/>
  <c r="P2577" i="11" s="1"/>
  <c r="K2577" i="11"/>
  <c r="L2577" i="11"/>
  <c r="M2577" i="11"/>
  <c r="N2577" i="11" s="1"/>
  <c r="J2578" i="11"/>
  <c r="K2578" i="11"/>
  <c r="M2578" i="11" s="1"/>
  <c r="N2578" i="11" s="1"/>
  <c r="L2578" i="11"/>
  <c r="O2578" i="11"/>
  <c r="P2578" i="11"/>
  <c r="J2579" i="11"/>
  <c r="O2579" i="11" s="1"/>
  <c r="P2579" i="11" s="1"/>
  <c r="K2579" i="11"/>
  <c r="M2579" i="11" s="1"/>
  <c r="N2579" i="11" s="1"/>
  <c r="L2579" i="11"/>
  <c r="J2580" i="11"/>
  <c r="K2580" i="11"/>
  <c r="L2580" i="11"/>
  <c r="M2580" i="11"/>
  <c r="N2580" i="11"/>
  <c r="O2580" i="11"/>
  <c r="P2580" i="11" s="1"/>
  <c r="J2581" i="11"/>
  <c r="K2581" i="11" s="1"/>
  <c r="M2581" i="11" s="1"/>
  <c r="N2581" i="11" s="1"/>
  <c r="L2581" i="11"/>
  <c r="J2582" i="11"/>
  <c r="O2582" i="11" s="1"/>
  <c r="P2582" i="11" s="1"/>
  <c r="K2582" i="11"/>
  <c r="M2582" i="11" s="1"/>
  <c r="L2582" i="11"/>
  <c r="N2582" i="11"/>
  <c r="J2583" i="11"/>
  <c r="K2583" i="11" s="1"/>
  <c r="M2583" i="11" s="1"/>
  <c r="N2583" i="11" s="1"/>
  <c r="L2583" i="11"/>
  <c r="J2584" i="11"/>
  <c r="O2584" i="11" s="1"/>
  <c r="P2584" i="11" s="1"/>
  <c r="L2584" i="11"/>
  <c r="J2585" i="11"/>
  <c r="K2585" i="11" s="1"/>
  <c r="M2585" i="11" s="1"/>
  <c r="N2585" i="11" s="1"/>
  <c r="L2585" i="11"/>
  <c r="O2585" i="11"/>
  <c r="P2585" i="11" s="1"/>
  <c r="J2586" i="11"/>
  <c r="L2586" i="11"/>
  <c r="J2587" i="11"/>
  <c r="K2587" i="11"/>
  <c r="L2587" i="11"/>
  <c r="M2587" i="11"/>
  <c r="N2587" i="11" s="1"/>
  <c r="O2587" i="11"/>
  <c r="P2587" i="11" s="1"/>
  <c r="J2588" i="11"/>
  <c r="K2588" i="11"/>
  <c r="L2588" i="11"/>
  <c r="M2588" i="11"/>
  <c r="N2588" i="11" s="1"/>
  <c r="O2588" i="11"/>
  <c r="P2588" i="11" s="1"/>
  <c r="J2589" i="11"/>
  <c r="O2589" i="11" s="1"/>
  <c r="P2589" i="11" s="1"/>
  <c r="K2589" i="11"/>
  <c r="L2589" i="11"/>
  <c r="M2589" i="11"/>
  <c r="N2589" i="11" s="1"/>
  <c r="J2590" i="11"/>
  <c r="K2590" i="11"/>
  <c r="M2590" i="11" s="1"/>
  <c r="N2590" i="11" s="1"/>
  <c r="L2590" i="11"/>
  <c r="O2590" i="11"/>
  <c r="P2590" i="11" s="1"/>
  <c r="J2591" i="11"/>
  <c r="O2591" i="11" s="1"/>
  <c r="P2591" i="11" s="1"/>
  <c r="K2591" i="11"/>
  <c r="M2591" i="11" s="1"/>
  <c r="N2591" i="11" s="1"/>
  <c r="L2591" i="11"/>
  <c r="J2592" i="11"/>
  <c r="K2592" i="11"/>
  <c r="L2592" i="11"/>
  <c r="M2592" i="11"/>
  <c r="N2592" i="11"/>
  <c r="O2592" i="11"/>
  <c r="P2592" i="11" s="1"/>
  <c r="J2593" i="11"/>
  <c r="K2593" i="11" s="1"/>
  <c r="M2593" i="11" s="1"/>
  <c r="N2593" i="11" s="1"/>
  <c r="L2593" i="11"/>
  <c r="J2594" i="11"/>
  <c r="O2594" i="11" s="1"/>
  <c r="P2594" i="11" s="1"/>
  <c r="K2594" i="11"/>
  <c r="M2594" i="11" s="1"/>
  <c r="L2594" i="11"/>
  <c r="N2594" i="11"/>
  <c r="J2595" i="11"/>
  <c r="K2595" i="11" s="1"/>
  <c r="M2595" i="11" s="1"/>
  <c r="N2595" i="11" s="1"/>
  <c r="L2595" i="11"/>
  <c r="J2596" i="11"/>
  <c r="O2596" i="11" s="1"/>
  <c r="P2596" i="11" s="1"/>
  <c r="L2596" i="11"/>
  <c r="J2597" i="11"/>
  <c r="K2597" i="11" s="1"/>
  <c r="M2597" i="11" s="1"/>
  <c r="N2597" i="11" s="1"/>
  <c r="L2597" i="11"/>
  <c r="O2597" i="11"/>
  <c r="P2597" i="11" s="1"/>
  <c r="J2598" i="11"/>
  <c r="L2598" i="11"/>
  <c r="J2599" i="11"/>
  <c r="K2599" i="11"/>
  <c r="L2599" i="11"/>
  <c r="M2599" i="11"/>
  <c r="N2599" i="11" s="1"/>
  <c r="O2599" i="11"/>
  <c r="P2599" i="11" s="1"/>
  <c r="J2600" i="11"/>
  <c r="K2600" i="11"/>
  <c r="L2600" i="11"/>
  <c r="M2600" i="11"/>
  <c r="N2600" i="11" s="1"/>
  <c r="O2600" i="11"/>
  <c r="P2600" i="11" s="1"/>
  <c r="J2601" i="11"/>
  <c r="O2601" i="11" s="1"/>
  <c r="P2601" i="11" s="1"/>
  <c r="K2601" i="11"/>
  <c r="L2601" i="11"/>
  <c r="M2601" i="11"/>
  <c r="N2601" i="11" s="1"/>
  <c r="J2602" i="11"/>
  <c r="K2602" i="11"/>
  <c r="M2602" i="11" s="1"/>
  <c r="N2602" i="11" s="1"/>
  <c r="L2602" i="11"/>
  <c r="O2602" i="11"/>
  <c r="P2602" i="11"/>
  <c r="J2603" i="11"/>
  <c r="O2603" i="11" s="1"/>
  <c r="P2603" i="11" s="1"/>
  <c r="K2603" i="11"/>
  <c r="M2603" i="11" s="1"/>
  <c r="N2603" i="11" s="1"/>
  <c r="L2603" i="11"/>
  <c r="J2604" i="11"/>
  <c r="K2604" i="11"/>
  <c r="L2604" i="11"/>
  <c r="M2604" i="11"/>
  <c r="N2604" i="11"/>
  <c r="O2604" i="11"/>
  <c r="P2604" i="11" s="1"/>
  <c r="J2605" i="11"/>
  <c r="K2605" i="11" s="1"/>
  <c r="M2605" i="11" s="1"/>
  <c r="N2605" i="11" s="1"/>
  <c r="L2605" i="11"/>
  <c r="J2606" i="11"/>
  <c r="O2606" i="11" s="1"/>
  <c r="P2606" i="11" s="1"/>
  <c r="K2606" i="11"/>
  <c r="M2606" i="11" s="1"/>
  <c r="L2606" i="11"/>
  <c r="N2606" i="11"/>
  <c r="J2607" i="11"/>
  <c r="K2607" i="11" s="1"/>
  <c r="M2607" i="11" s="1"/>
  <c r="N2607" i="11" s="1"/>
  <c r="L2607" i="11"/>
  <c r="J2608" i="11"/>
  <c r="O2608" i="11" s="1"/>
  <c r="P2608" i="11" s="1"/>
  <c r="L2608" i="11"/>
  <c r="J2609" i="11"/>
  <c r="K2609" i="11" s="1"/>
  <c r="M2609" i="11" s="1"/>
  <c r="N2609" i="11" s="1"/>
  <c r="L2609" i="11"/>
  <c r="O2609" i="11"/>
  <c r="P2609" i="11" s="1"/>
  <c r="J2610" i="11"/>
  <c r="L2610" i="11"/>
  <c r="J2611" i="11"/>
  <c r="K2611" i="11"/>
  <c r="L2611" i="11"/>
  <c r="M2611" i="11"/>
  <c r="N2611" i="11" s="1"/>
  <c r="O2611" i="11"/>
  <c r="P2611" i="11" s="1"/>
  <c r="J2612" i="11"/>
  <c r="K2612" i="11"/>
  <c r="L2612" i="11"/>
  <c r="M2612" i="11"/>
  <c r="N2612" i="11" s="1"/>
  <c r="O2612" i="11"/>
  <c r="P2612" i="11" s="1"/>
  <c r="J2613" i="11"/>
  <c r="O2613" i="11" s="1"/>
  <c r="P2613" i="11" s="1"/>
  <c r="K2613" i="11"/>
  <c r="L2613" i="11"/>
  <c r="M2613" i="11"/>
  <c r="N2613" i="11" s="1"/>
  <c r="J2614" i="11"/>
  <c r="K2614" i="11"/>
  <c r="M2614" i="11" s="1"/>
  <c r="N2614" i="11" s="1"/>
  <c r="L2614" i="11"/>
  <c r="O2614" i="11"/>
  <c r="P2614" i="11" s="1"/>
  <c r="J2615" i="11"/>
  <c r="O2615" i="11" s="1"/>
  <c r="P2615" i="11" s="1"/>
  <c r="K2615" i="11"/>
  <c r="M2615" i="11" s="1"/>
  <c r="N2615" i="11" s="1"/>
  <c r="L2615" i="11"/>
  <c r="J2616" i="11"/>
  <c r="K2616" i="11"/>
  <c r="L2616" i="11"/>
  <c r="M2616" i="11"/>
  <c r="N2616" i="11"/>
  <c r="O2616" i="11"/>
  <c r="P2616" i="11" s="1"/>
  <c r="J2617" i="11"/>
  <c r="K2617" i="11" s="1"/>
  <c r="M2617" i="11" s="1"/>
  <c r="N2617" i="11" s="1"/>
  <c r="L2617" i="11"/>
  <c r="J2618" i="11"/>
  <c r="O2618" i="11" s="1"/>
  <c r="P2618" i="11" s="1"/>
  <c r="K2618" i="11"/>
  <c r="M2618" i="11" s="1"/>
  <c r="N2618" i="11" s="1"/>
  <c r="L2618" i="11"/>
  <c r="J2619" i="11"/>
  <c r="K2619" i="11" s="1"/>
  <c r="M2619" i="11" s="1"/>
  <c r="N2619" i="11" s="1"/>
  <c r="L2619" i="11"/>
  <c r="J2620" i="11"/>
  <c r="O2620" i="11" s="1"/>
  <c r="P2620" i="11" s="1"/>
  <c r="L2620" i="11"/>
  <c r="J2621" i="11"/>
  <c r="K2621" i="11" s="1"/>
  <c r="M2621" i="11" s="1"/>
  <c r="N2621" i="11" s="1"/>
  <c r="L2621" i="11"/>
  <c r="O2621" i="11"/>
  <c r="P2621" i="11" s="1"/>
  <c r="J2622" i="11"/>
  <c r="L2622" i="11"/>
  <c r="J2623" i="11"/>
  <c r="K2623" i="11"/>
  <c r="L2623" i="11"/>
  <c r="M2623" i="11"/>
  <c r="N2623" i="11" s="1"/>
  <c r="O2623" i="11"/>
  <c r="P2623" i="11" s="1"/>
  <c r="J2624" i="11"/>
  <c r="K2624" i="11"/>
  <c r="L2624" i="11"/>
  <c r="M2624" i="11"/>
  <c r="N2624" i="11" s="1"/>
  <c r="O2624" i="11"/>
  <c r="P2624" i="11"/>
  <c r="J2625" i="11"/>
  <c r="O2625" i="11" s="1"/>
  <c r="P2625" i="11" s="1"/>
  <c r="K2625" i="11"/>
  <c r="L2625" i="11"/>
  <c r="M2625" i="11"/>
  <c r="N2625" i="11" s="1"/>
  <c r="J2626" i="11"/>
  <c r="K2626" i="11"/>
  <c r="M2626" i="11" s="1"/>
  <c r="N2626" i="11" s="1"/>
  <c r="L2626" i="11"/>
  <c r="O2626" i="11"/>
  <c r="P2626" i="11"/>
  <c r="J2627" i="11"/>
  <c r="O2627" i="11" s="1"/>
  <c r="P2627" i="11" s="1"/>
  <c r="K2627" i="11"/>
  <c r="M2627" i="11" s="1"/>
  <c r="N2627" i="11" s="1"/>
  <c r="L2627" i="11"/>
  <c r="J2628" i="11"/>
  <c r="K2628" i="11"/>
  <c r="L2628" i="11"/>
  <c r="M2628" i="11"/>
  <c r="N2628" i="11"/>
  <c r="O2628" i="11"/>
  <c r="P2628" i="11" s="1"/>
  <c r="J2629" i="11"/>
  <c r="K2629" i="11" s="1"/>
  <c r="M2629" i="11" s="1"/>
  <c r="N2629" i="11" s="1"/>
  <c r="L2629" i="11"/>
  <c r="J2630" i="11"/>
  <c r="O2630" i="11" s="1"/>
  <c r="P2630" i="11" s="1"/>
  <c r="K2630" i="11"/>
  <c r="M2630" i="11" s="1"/>
  <c r="L2630" i="11"/>
  <c r="N2630" i="11"/>
  <c r="J2631" i="11"/>
  <c r="K2631" i="11" s="1"/>
  <c r="M2631" i="11" s="1"/>
  <c r="N2631" i="11" s="1"/>
  <c r="L2631" i="11"/>
  <c r="J2632" i="11"/>
  <c r="O2632" i="11" s="1"/>
  <c r="P2632" i="11" s="1"/>
  <c r="L2632" i="11"/>
  <c r="J2633" i="11"/>
  <c r="K2633" i="11" s="1"/>
  <c r="M2633" i="11" s="1"/>
  <c r="N2633" i="11" s="1"/>
  <c r="L2633" i="11"/>
  <c r="O2633" i="11"/>
  <c r="P2633" i="11" s="1"/>
  <c r="J2634" i="11"/>
  <c r="L2634" i="11"/>
  <c r="J2635" i="11"/>
  <c r="K2635" i="11"/>
  <c r="L2635" i="11"/>
  <c r="M2635" i="11"/>
  <c r="N2635" i="11" s="1"/>
  <c r="O2635" i="11"/>
  <c r="P2635" i="11" s="1"/>
  <c r="J2636" i="11"/>
  <c r="K2636" i="11"/>
  <c r="L2636" i="11"/>
  <c r="M2636" i="11"/>
  <c r="N2636" i="11" s="1"/>
  <c r="O2636" i="11"/>
  <c r="P2636" i="11" s="1"/>
  <c r="J2637" i="11"/>
  <c r="O2637" i="11" s="1"/>
  <c r="P2637" i="11" s="1"/>
  <c r="K2637" i="11"/>
  <c r="L2637" i="11"/>
  <c r="M2637" i="11"/>
  <c r="N2637" i="11" s="1"/>
  <c r="J2638" i="11"/>
  <c r="K2638" i="11"/>
  <c r="M2638" i="11" s="1"/>
  <c r="N2638" i="11" s="1"/>
  <c r="L2638" i="11"/>
  <c r="O2638" i="11"/>
  <c r="P2638" i="11"/>
  <c r="J2639" i="11"/>
  <c r="O2639" i="11" s="1"/>
  <c r="P2639" i="11" s="1"/>
  <c r="K2639" i="11"/>
  <c r="M2639" i="11" s="1"/>
  <c r="N2639" i="11" s="1"/>
  <c r="L2639" i="11"/>
  <c r="J2640" i="11"/>
  <c r="K2640" i="11"/>
  <c r="L2640" i="11"/>
  <c r="M2640" i="11"/>
  <c r="N2640" i="11"/>
  <c r="O2640" i="11"/>
  <c r="P2640" i="11"/>
  <c r="J2641" i="11"/>
  <c r="K2641" i="11" s="1"/>
  <c r="M2641" i="11" s="1"/>
  <c r="N2641" i="11" s="1"/>
  <c r="L2641" i="11"/>
  <c r="J2642" i="11"/>
  <c r="O2642" i="11" s="1"/>
  <c r="P2642" i="11" s="1"/>
  <c r="K2642" i="11"/>
  <c r="M2642" i="11" s="1"/>
  <c r="L2642" i="11"/>
  <c r="N2642" i="11"/>
  <c r="J2643" i="11"/>
  <c r="K2643" i="11" s="1"/>
  <c r="M2643" i="11" s="1"/>
  <c r="N2643" i="11" s="1"/>
  <c r="L2643" i="11"/>
  <c r="J2644" i="11"/>
  <c r="O2644" i="11" s="1"/>
  <c r="P2644" i="11" s="1"/>
  <c r="L2644" i="11"/>
  <c r="J2645" i="11"/>
  <c r="K2645" i="11" s="1"/>
  <c r="M2645" i="11" s="1"/>
  <c r="N2645" i="11" s="1"/>
  <c r="L2645" i="11"/>
  <c r="O2645" i="11"/>
  <c r="P2645" i="11" s="1"/>
  <c r="J2646" i="11"/>
  <c r="L2646" i="11"/>
  <c r="J2647" i="11"/>
  <c r="K2647" i="11"/>
  <c r="L2647" i="11"/>
  <c r="M2647" i="11"/>
  <c r="N2647" i="11" s="1"/>
  <c r="O2647" i="11"/>
  <c r="P2647" i="11" s="1"/>
  <c r="J2648" i="11"/>
  <c r="K2648" i="11"/>
  <c r="L2648" i="11"/>
  <c r="M2648" i="11"/>
  <c r="N2648" i="11" s="1"/>
  <c r="O2648" i="11"/>
  <c r="P2648" i="11" s="1"/>
  <c r="J2649" i="11"/>
  <c r="O2649" i="11" s="1"/>
  <c r="P2649" i="11" s="1"/>
  <c r="K2649" i="11"/>
  <c r="L2649" i="11"/>
  <c r="M2649" i="11"/>
  <c r="N2649" i="11" s="1"/>
  <c r="J2650" i="11"/>
  <c r="K2650" i="11"/>
  <c r="M2650" i="11" s="1"/>
  <c r="N2650" i="11" s="1"/>
  <c r="L2650" i="11"/>
  <c r="O2650" i="11"/>
  <c r="P2650" i="11" s="1"/>
  <c r="J2651" i="11"/>
  <c r="O2651" i="11" s="1"/>
  <c r="P2651" i="11" s="1"/>
  <c r="K2651" i="11"/>
  <c r="M2651" i="11" s="1"/>
  <c r="N2651" i="11" s="1"/>
  <c r="L2651" i="11"/>
  <c r="J2652" i="11"/>
  <c r="K2652" i="11"/>
  <c r="L2652" i="11"/>
  <c r="M2652" i="11"/>
  <c r="N2652" i="11"/>
  <c r="O2652" i="11"/>
  <c r="P2652" i="11" s="1"/>
  <c r="J2653" i="11"/>
  <c r="K2653" i="11" s="1"/>
  <c r="M2653" i="11" s="1"/>
  <c r="N2653" i="11" s="1"/>
  <c r="L2653" i="11"/>
  <c r="J2654" i="11"/>
  <c r="O2654" i="11" s="1"/>
  <c r="P2654" i="11" s="1"/>
  <c r="K2654" i="11"/>
  <c r="M2654" i="11" s="1"/>
  <c r="L2654" i="11"/>
  <c r="N2654" i="11"/>
  <c r="J2655" i="11"/>
  <c r="K2655" i="11" s="1"/>
  <c r="M2655" i="11" s="1"/>
  <c r="N2655" i="11" s="1"/>
  <c r="L2655" i="11"/>
  <c r="J2656" i="11"/>
  <c r="O2656" i="11" s="1"/>
  <c r="P2656" i="11" s="1"/>
  <c r="L2656" i="11"/>
  <c r="J2657" i="11"/>
  <c r="K2657" i="11" s="1"/>
  <c r="M2657" i="11" s="1"/>
  <c r="N2657" i="11" s="1"/>
  <c r="L2657" i="11"/>
  <c r="O2657" i="11"/>
  <c r="P2657" i="11" s="1"/>
  <c r="J2658" i="11"/>
  <c r="L2658" i="11"/>
  <c r="J2659" i="11"/>
  <c r="K2659" i="11"/>
  <c r="L2659" i="11"/>
  <c r="M2659" i="11"/>
  <c r="N2659" i="11" s="1"/>
  <c r="O2659" i="11"/>
  <c r="P2659" i="11" s="1"/>
  <c r="J2660" i="11"/>
  <c r="K2660" i="11"/>
  <c r="L2660" i="11"/>
  <c r="M2660" i="11"/>
  <c r="N2660" i="11" s="1"/>
  <c r="O2660" i="11"/>
  <c r="P2660" i="11"/>
  <c r="J2661" i="11"/>
  <c r="O2661" i="11" s="1"/>
  <c r="P2661" i="11" s="1"/>
  <c r="K2661" i="11"/>
  <c r="L2661" i="11"/>
  <c r="M2661" i="11"/>
  <c r="N2661" i="11" s="1"/>
  <c r="J2662" i="11"/>
  <c r="K2662" i="11"/>
  <c r="M2662" i="11" s="1"/>
  <c r="N2662" i="11" s="1"/>
  <c r="L2662" i="11"/>
  <c r="O2662" i="11"/>
  <c r="P2662" i="11"/>
  <c r="J2663" i="11"/>
  <c r="O2663" i="11" s="1"/>
  <c r="P2663" i="11" s="1"/>
  <c r="K2663" i="11"/>
  <c r="M2663" i="11" s="1"/>
  <c r="N2663" i="11" s="1"/>
  <c r="L2663" i="11"/>
  <c r="J2664" i="11"/>
  <c r="K2664" i="11"/>
  <c r="L2664" i="11"/>
  <c r="M2664" i="11"/>
  <c r="N2664" i="11"/>
  <c r="O2664" i="11"/>
  <c r="P2664" i="11" s="1"/>
  <c r="J2665" i="11"/>
  <c r="K2665" i="11" s="1"/>
  <c r="M2665" i="11" s="1"/>
  <c r="N2665" i="11" s="1"/>
  <c r="L2665" i="11"/>
  <c r="J2666" i="11"/>
  <c r="O2666" i="11" s="1"/>
  <c r="P2666" i="11" s="1"/>
  <c r="K2666" i="11"/>
  <c r="M2666" i="11" s="1"/>
  <c r="N2666" i="11" s="1"/>
  <c r="L2666" i="11"/>
  <c r="J2667" i="11"/>
  <c r="K2667" i="11" s="1"/>
  <c r="M2667" i="11" s="1"/>
  <c r="N2667" i="11" s="1"/>
  <c r="L2667" i="11"/>
  <c r="J2668" i="11"/>
  <c r="O2668" i="11" s="1"/>
  <c r="P2668" i="11" s="1"/>
  <c r="L2668" i="11"/>
  <c r="J2669" i="11"/>
  <c r="K2669" i="11" s="1"/>
  <c r="M2669" i="11" s="1"/>
  <c r="N2669" i="11" s="1"/>
  <c r="L2669" i="11"/>
  <c r="O2669" i="11"/>
  <c r="P2669" i="11" s="1"/>
  <c r="J2670" i="11"/>
  <c r="L2670" i="11"/>
  <c r="J2671" i="11"/>
  <c r="K2671" i="11"/>
  <c r="L2671" i="11"/>
  <c r="M2671" i="11"/>
  <c r="N2671" i="11" s="1"/>
  <c r="O2671" i="11"/>
  <c r="P2671" i="11" s="1"/>
  <c r="J2672" i="11"/>
  <c r="K2672" i="11"/>
  <c r="L2672" i="11"/>
  <c r="M2672" i="11"/>
  <c r="N2672" i="11" s="1"/>
  <c r="O2672" i="11"/>
  <c r="P2672" i="11" s="1"/>
  <c r="J2673" i="11"/>
  <c r="O2673" i="11" s="1"/>
  <c r="P2673" i="11" s="1"/>
  <c r="K2673" i="11"/>
  <c r="L2673" i="11"/>
  <c r="M2673" i="11"/>
  <c r="N2673" i="11" s="1"/>
  <c r="J2674" i="11"/>
  <c r="K2674" i="11"/>
  <c r="M2674" i="11" s="1"/>
  <c r="N2674" i="11" s="1"/>
  <c r="L2674" i="11"/>
  <c r="O2674" i="11"/>
  <c r="P2674" i="11" s="1"/>
  <c r="J2675" i="11"/>
  <c r="O2675" i="11" s="1"/>
  <c r="P2675" i="11" s="1"/>
  <c r="K2675" i="11"/>
  <c r="M2675" i="11" s="1"/>
  <c r="N2675" i="11" s="1"/>
  <c r="L2675" i="11"/>
  <c r="J2676" i="11"/>
  <c r="K2676" i="11"/>
  <c r="L2676" i="11"/>
  <c r="M2676" i="11"/>
  <c r="N2676" i="11"/>
  <c r="O2676" i="11"/>
  <c r="P2676" i="11"/>
  <c r="J2677" i="11"/>
  <c r="K2677" i="11" s="1"/>
  <c r="M2677" i="11" s="1"/>
  <c r="N2677" i="11" s="1"/>
  <c r="L2677" i="11"/>
  <c r="J2678" i="11"/>
  <c r="O2678" i="11" s="1"/>
  <c r="P2678" i="11" s="1"/>
  <c r="K2678" i="11"/>
  <c r="L2678" i="11"/>
  <c r="M2678" i="11" s="1"/>
  <c r="N2678" i="11"/>
  <c r="J2679" i="11"/>
  <c r="K2679" i="11" s="1"/>
  <c r="M2679" i="11" s="1"/>
  <c r="N2679" i="11" s="1"/>
  <c r="L2679" i="11"/>
  <c r="J2680" i="11"/>
  <c r="O2680" i="11" s="1"/>
  <c r="P2680" i="11" s="1"/>
  <c r="L2680" i="11"/>
  <c r="J2681" i="11"/>
  <c r="K2681" i="11" s="1"/>
  <c r="M2681" i="11" s="1"/>
  <c r="N2681" i="11" s="1"/>
  <c r="L2681" i="11"/>
  <c r="O2681" i="11"/>
  <c r="P2681" i="11" s="1"/>
  <c r="J2682" i="11"/>
  <c r="L2682" i="11"/>
  <c r="J2683" i="11"/>
  <c r="K2683" i="11"/>
  <c r="L2683" i="11"/>
  <c r="M2683" i="11"/>
  <c r="N2683" i="11" s="1"/>
  <c r="O2683" i="11"/>
  <c r="P2683" i="11" s="1"/>
  <c r="J2684" i="11"/>
  <c r="K2684" i="11"/>
  <c r="L2684" i="11"/>
  <c r="M2684" i="11"/>
  <c r="N2684" i="11" s="1"/>
  <c r="O2684" i="11"/>
  <c r="P2684" i="11" s="1"/>
  <c r="J2685" i="11"/>
  <c r="O2685" i="11" s="1"/>
  <c r="P2685" i="11" s="1"/>
  <c r="K2685" i="11"/>
  <c r="L2685" i="11"/>
  <c r="M2685" i="11"/>
  <c r="N2685" i="11" s="1"/>
  <c r="J2686" i="11"/>
  <c r="K2686" i="11"/>
  <c r="M2686" i="11" s="1"/>
  <c r="N2686" i="11" s="1"/>
  <c r="L2686" i="11"/>
  <c r="O2686" i="11"/>
  <c r="P2686" i="11" s="1"/>
  <c r="J2687" i="11"/>
  <c r="O2687" i="11" s="1"/>
  <c r="P2687" i="11" s="1"/>
  <c r="K2687" i="11"/>
  <c r="M2687" i="11" s="1"/>
  <c r="N2687" i="11" s="1"/>
  <c r="L2687" i="11"/>
  <c r="J2688" i="11"/>
  <c r="K2688" i="11"/>
  <c r="L2688" i="11"/>
  <c r="M2688" i="11"/>
  <c r="N2688" i="11"/>
  <c r="O2688" i="11"/>
  <c r="P2688" i="11" s="1"/>
  <c r="J2689" i="11"/>
  <c r="K2689" i="11" s="1"/>
  <c r="M2689" i="11" s="1"/>
  <c r="N2689" i="11" s="1"/>
  <c r="L2689" i="11"/>
  <c r="J2690" i="11"/>
  <c r="O2690" i="11" s="1"/>
  <c r="P2690" i="11" s="1"/>
  <c r="K2690" i="11"/>
  <c r="L2690" i="11"/>
  <c r="M2690" i="11" s="1"/>
  <c r="N2690" i="11"/>
  <c r="J2691" i="11"/>
  <c r="K2691" i="11" s="1"/>
  <c r="M2691" i="11" s="1"/>
  <c r="N2691" i="11" s="1"/>
  <c r="L2691" i="11"/>
  <c r="J2692" i="11"/>
  <c r="O2692" i="11" s="1"/>
  <c r="P2692" i="11" s="1"/>
  <c r="L2692" i="11"/>
  <c r="J2693" i="11"/>
  <c r="K2693" i="11" s="1"/>
  <c r="M2693" i="11" s="1"/>
  <c r="N2693" i="11" s="1"/>
  <c r="L2693" i="11"/>
  <c r="O2693" i="11"/>
  <c r="P2693" i="11" s="1"/>
  <c r="J2694" i="11"/>
  <c r="L2694" i="11"/>
  <c r="J2695" i="11"/>
  <c r="K2695" i="11"/>
  <c r="L2695" i="11"/>
  <c r="M2695" i="11"/>
  <c r="N2695" i="11" s="1"/>
  <c r="O2695" i="11"/>
  <c r="P2695" i="11" s="1"/>
  <c r="J2696" i="11"/>
  <c r="K2696" i="11"/>
  <c r="L2696" i="11"/>
  <c r="M2696" i="11"/>
  <c r="N2696" i="11" s="1"/>
  <c r="O2696" i="11"/>
  <c r="P2696" i="11" s="1"/>
  <c r="J2697" i="11"/>
  <c r="O2697" i="11" s="1"/>
  <c r="P2697" i="11" s="1"/>
  <c r="K2697" i="11"/>
  <c r="L2697" i="11"/>
  <c r="M2697" i="11"/>
  <c r="N2697" i="11" s="1"/>
  <c r="J2698" i="11"/>
  <c r="K2698" i="11"/>
  <c r="M2698" i="11" s="1"/>
  <c r="N2698" i="11" s="1"/>
  <c r="L2698" i="11"/>
  <c r="O2698" i="11"/>
  <c r="P2698" i="11" s="1"/>
  <c r="J2699" i="11"/>
  <c r="O2699" i="11" s="1"/>
  <c r="P2699" i="11" s="1"/>
  <c r="K2699" i="11"/>
  <c r="M2699" i="11" s="1"/>
  <c r="N2699" i="11" s="1"/>
  <c r="L2699" i="11"/>
  <c r="J2700" i="11"/>
  <c r="K2700" i="11"/>
  <c r="L2700" i="11"/>
  <c r="M2700" i="11"/>
  <c r="N2700" i="11"/>
  <c r="O2700" i="11"/>
  <c r="P2700" i="11"/>
  <c r="J2701" i="11"/>
  <c r="K2701" i="11" s="1"/>
  <c r="M2701" i="11" s="1"/>
  <c r="N2701" i="11" s="1"/>
  <c r="L2701" i="11"/>
  <c r="J2702" i="11"/>
  <c r="K2702" i="11"/>
  <c r="L2702" i="11"/>
  <c r="M2702" i="11" s="1"/>
  <c r="N2702" i="11"/>
  <c r="O2702" i="11"/>
  <c r="P2702" i="11" s="1"/>
  <c r="J2703" i="11"/>
  <c r="K2703" i="11" s="1"/>
  <c r="M2703" i="11" s="1"/>
  <c r="N2703" i="11" s="1"/>
  <c r="L2703" i="11"/>
  <c r="O2703" i="11"/>
  <c r="P2703" i="11" s="1"/>
  <c r="J2704" i="11"/>
  <c r="K2704" i="11" s="1"/>
  <c r="L2704" i="11"/>
  <c r="O2704" i="11"/>
  <c r="P2704" i="11" s="1"/>
  <c r="J2705" i="11"/>
  <c r="K2705" i="11" s="1"/>
  <c r="M2705" i="11" s="1"/>
  <c r="N2705" i="11" s="1"/>
  <c r="L2705" i="11"/>
  <c r="O2705" i="11"/>
  <c r="P2705" i="11" s="1"/>
  <c r="J2706" i="11"/>
  <c r="K2706" i="11" s="1"/>
  <c r="M2706" i="11" s="1"/>
  <c r="N2706" i="11" s="1"/>
  <c r="L2706" i="11"/>
  <c r="O2706" i="11"/>
  <c r="P2706" i="11" s="1"/>
  <c r="J2707" i="11"/>
  <c r="K2707" i="11"/>
  <c r="L2707" i="11"/>
  <c r="M2707" i="11"/>
  <c r="N2707" i="11" s="1"/>
  <c r="O2707" i="11"/>
  <c r="P2707" i="11" s="1"/>
  <c r="J2708" i="11"/>
  <c r="K2708" i="11"/>
  <c r="L2708" i="11"/>
  <c r="M2708" i="11"/>
  <c r="N2708" i="11" s="1"/>
  <c r="O2708" i="11"/>
  <c r="P2708" i="11" s="1"/>
  <c r="J2709" i="11"/>
  <c r="K2709" i="11"/>
  <c r="L2709" i="11"/>
  <c r="M2709" i="11"/>
  <c r="N2709" i="11" s="1"/>
  <c r="O2709" i="11"/>
  <c r="P2709" i="11" s="1"/>
  <c r="J2710" i="11"/>
  <c r="K2710" i="11"/>
  <c r="M2710" i="11" s="1"/>
  <c r="N2710" i="11" s="1"/>
  <c r="L2710" i="11"/>
  <c r="O2710" i="11"/>
  <c r="P2710" i="11"/>
  <c r="J2711" i="11"/>
  <c r="K2711" i="11"/>
  <c r="M2711" i="11" s="1"/>
  <c r="N2711" i="11" s="1"/>
  <c r="L2711" i="11"/>
  <c r="O2711" i="11"/>
  <c r="P2711" i="11" s="1"/>
  <c r="J2712" i="11"/>
  <c r="K2712" i="11"/>
  <c r="L2712" i="11"/>
  <c r="M2712" i="11"/>
  <c r="N2712" i="11"/>
  <c r="O2712" i="11"/>
  <c r="P2712" i="11" s="1"/>
  <c r="J2713" i="11"/>
  <c r="K2713" i="11" s="1"/>
  <c r="M2713" i="11" s="1"/>
  <c r="N2713" i="11" s="1"/>
  <c r="L2713" i="11"/>
  <c r="O2713" i="11"/>
  <c r="P2713" i="11"/>
  <c r="J2714" i="11"/>
  <c r="O2714" i="11" s="1"/>
  <c r="P2714" i="11" s="1"/>
  <c r="K2714" i="11"/>
  <c r="L2714" i="11"/>
  <c r="M2714" i="11" s="1"/>
  <c r="N2714" i="11" s="1"/>
  <c r="J2715" i="11"/>
  <c r="K2715" i="11" s="1"/>
  <c r="M2715" i="11" s="1"/>
  <c r="N2715" i="11" s="1"/>
  <c r="L2715" i="11"/>
  <c r="J2716" i="11"/>
  <c r="O2716" i="11" s="1"/>
  <c r="P2716" i="11" s="1"/>
  <c r="L2716" i="11"/>
  <c r="J2717" i="11"/>
  <c r="K2717" i="11" s="1"/>
  <c r="M2717" i="11" s="1"/>
  <c r="N2717" i="11" s="1"/>
  <c r="L2717" i="11"/>
  <c r="O2717" i="11"/>
  <c r="P2717" i="11" s="1"/>
  <c r="J2718" i="11"/>
  <c r="L2718" i="11"/>
  <c r="J2719" i="11"/>
  <c r="K2719" i="11"/>
  <c r="L2719" i="11"/>
  <c r="M2719" i="11"/>
  <c r="N2719" i="11" s="1"/>
  <c r="O2719" i="11"/>
  <c r="P2719" i="11" s="1"/>
  <c r="J2720" i="11"/>
  <c r="K2720" i="11"/>
  <c r="L2720" i="11"/>
  <c r="M2720" i="11"/>
  <c r="N2720" i="11" s="1"/>
  <c r="O2720" i="11"/>
  <c r="P2720" i="11" s="1"/>
  <c r="J2721" i="11"/>
  <c r="O2721" i="11" s="1"/>
  <c r="P2721" i="11" s="1"/>
  <c r="K2721" i="11"/>
  <c r="L2721" i="11"/>
  <c r="M2721" i="11"/>
  <c r="N2721" i="11" s="1"/>
  <c r="J2722" i="11"/>
  <c r="K2722" i="11"/>
  <c r="M2722" i="11" s="1"/>
  <c r="N2722" i="11" s="1"/>
  <c r="L2722" i="11"/>
  <c r="O2722" i="11"/>
  <c r="P2722" i="11" s="1"/>
  <c r="J2723" i="11"/>
  <c r="O2723" i="11" s="1"/>
  <c r="P2723" i="11" s="1"/>
  <c r="K2723" i="11"/>
  <c r="M2723" i="11" s="1"/>
  <c r="N2723" i="11" s="1"/>
  <c r="L2723" i="11"/>
  <c r="J2724" i="11"/>
  <c r="K2724" i="11"/>
  <c r="L2724" i="11"/>
  <c r="M2724" i="11"/>
  <c r="N2724" i="11"/>
  <c r="O2724" i="11"/>
  <c r="P2724" i="11"/>
  <c r="J2725" i="11"/>
  <c r="K2725" i="11" s="1"/>
  <c r="M2725" i="11" s="1"/>
  <c r="N2725" i="11" s="1"/>
  <c r="L2725" i="11"/>
  <c r="J2726" i="11"/>
  <c r="O2726" i="11" s="1"/>
  <c r="P2726" i="11" s="1"/>
  <c r="K2726" i="11"/>
  <c r="L2726" i="11"/>
  <c r="M2726" i="11" s="1"/>
  <c r="N2726" i="11"/>
  <c r="J2727" i="11"/>
  <c r="K2727" i="11" s="1"/>
  <c r="M2727" i="11" s="1"/>
  <c r="N2727" i="11" s="1"/>
  <c r="L2727" i="11"/>
  <c r="J2728" i="11"/>
  <c r="O2728" i="11" s="1"/>
  <c r="P2728" i="11" s="1"/>
  <c r="L2728" i="11"/>
  <c r="J2729" i="11"/>
  <c r="K2729" i="11" s="1"/>
  <c r="M2729" i="11" s="1"/>
  <c r="N2729" i="11" s="1"/>
  <c r="L2729" i="11"/>
  <c r="O2729" i="11"/>
  <c r="P2729" i="11" s="1"/>
  <c r="J2730" i="11"/>
  <c r="L2730" i="11"/>
  <c r="J2731" i="11"/>
  <c r="K2731" i="11"/>
  <c r="L2731" i="11"/>
  <c r="M2731" i="11"/>
  <c r="N2731" i="11" s="1"/>
  <c r="O2731" i="11"/>
  <c r="P2731" i="11" s="1"/>
  <c r="J2732" i="11"/>
  <c r="K2732" i="11"/>
  <c r="L2732" i="11"/>
  <c r="M2732" i="11"/>
  <c r="N2732" i="11" s="1"/>
  <c r="O2732" i="11"/>
  <c r="P2732" i="11" s="1"/>
  <c r="J2733" i="11"/>
  <c r="O2733" i="11" s="1"/>
  <c r="P2733" i="11" s="1"/>
  <c r="K2733" i="11"/>
  <c r="L2733" i="11"/>
  <c r="M2733" i="11"/>
  <c r="N2733" i="11" s="1"/>
  <c r="J2734" i="11"/>
  <c r="K2734" i="11"/>
  <c r="M2734" i="11" s="1"/>
  <c r="N2734" i="11" s="1"/>
  <c r="L2734" i="11"/>
  <c r="O2734" i="11"/>
  <c r="P2734" i="11" s="1"/>
  <c r="J2735" i="11"/>
  <c r="O2735" i="11" s="1"/>
  <c r="P2735" i="11" s="1"/>
  <c r="K2735" i="11"/>
  <c r="M2735" i="11" s="1"/>
  <c r="N2735" i="11" s="1"/>
  <c r="L2735" i="11"/>
  <c r="J2736" i="11"/>
  <c r="K2736" i="11"/>
  <c r="L2736" i="11"/>
  <c r="M2736" i="11"/>
  <c r="N2736" i="11"/>
  <c r="O2736" i="11"/>
  <c r="P2736" i="11" s="1"/>
  <c r="J2737" i="11"/>
  <c r="K2737" i="11" s="1"/>
  <c r="M2737" i="11" s="1"/>
  <c r="N2737" i="11" s="1"/>
  <c r="L2737" i="11"/>
  <c r="J2738" i="11"/>
  <c r="O2738" i="11" s="1"/>
  <c r="P2738" i="11" s="1"/>
  <c r="K2738" i="11"/>
  <c r="L2738" i="11"/>
  <c r="M2738" i="11" s="1"/>
  <c r="N2738" i="11" s="1"/>
  <c r="J2739" i="11"/>
  <c r="K2739" i="11" s="1"/>
  <c r="M2739" i="11" s="1"/>
  <c r="N2739" i="11" s="1"/>
  <c r="L2739" i="11"/>
  <c r="J2740" i="11"/>
  <c r="O2740" i="11" s="1"/>
  <c r="P2740" i="11" s="1"/>
  <c r="L2740" i="11"/>
  <c r="J2741" i="11"/>
  <c r="K2741" i="11" s="1"/>
  <c r="M2741" i="11" s="1"/>
  <c r="N2741" i="11" s="1"/>
  <c r="L2741" i="11"/>
  <c r="O2741" i="11"/>
  <c r="P2741" i="11" s="1"/>
  <c r="J2742" i="11"/>
  <c r="L2742" i="11"/>
  <c r="J2743" i="11"/>
  <c r="K2743" i="11"/>
  <c r="L2743" i="11"/>
  <c r="M2743" i="11"/>
  <c r="N2743" i="11" s="1"/>
  <c r="O2743" i="11"/>
  <c r="P2743" i="11" s="1"/>
  <c r="J2744" i="11"/>
  <c r="K2744" i="11"/>
  <c r="L2744" i="11"/>
  <c r="M2744" i="11"/>
  <c r="N2744" i="11" s="1"/>
  <c r="O2744" i="11"/>
  <c r="P2744" i="11" s="1"/>
  <c r="J2745" i="11"/>
  <c r="O2745" i="11" s="1"/>
  <c r="P2745" i="11" s="1"/>
  <c r="K2745" i="11"/>
  <c r="L2745" i="11"/>
  <c r="M2745" i="11"/>
  <c r="N2745" i="11" s="1"/>
  <c r="J2746" i="11"/>
  <c r="K2746" i="11"/>
  <c r="M2746" i="11" s="1"/>
  <c r="N2746" i="11" s="1"/>
  <c r="L2746" i="11"/>
  <c r="O2746" i="11"/>
  <c r="P2746" i="11" s="1"/>
  <c r="J2747" i="11"/>
  <c r="O2747" i="11" s="1"/>
  <c r="P2747" i="11" s="1"/>
  <c r="K2747" i="11"/>
  <c r="M2747" i="11" s="1"/>
  <c r="N2747" i="11" s="1"/>
  <c r="L2747" i="11"/>
  <c r="J2748" i="11"/>
  <c r="K2748" i="11"/>
  <c r="L2748" i="11"/>
  <c r="M2748" i="11"/>
  <c r="N2748" i="11"/>
  <c r="O2748" i="11"/>
  <c r="P2748" i="11" s="1"/>
  <c r="J2749" i="11"/>
  <c r="O2749" i="11" s="1"/>
  <c r="P2749" i="11" s="1"/>
  <c r="K2749" i="11"/>
  <c r="M2749" i="11" s="1"/>
  <c r="N2749" i="11" s="1"/>
  <c r="L2749" i="11"/>
  <c r="J2750" i="11"/>
  <c r="O2750" i="11" s="1"/>
  <c r="P2750" i="11" s="1"/>
  <c r="K2750" i="11"/>
  <c r="L2750" i="11"/>
  <c r="M2750" i="11" s="1"/>
  <c r="N2750" i="11"/>
  <c r="J2751" i="11"/>
  <c r="K2751" i="11" s="1"/>
  <c r="M2751" i="11" s="1"/>
  <c r="N2751" i="11" s="1"/>
  <c r="L2751" i="11"/>
  <c r="J2752" i="11"/>
  <c r="O2752" i="11" s="1"/>
  <c r="P2752" i="11" s="1"/>
  <c r="L2752" i="11"/>
  <c r="J2753" i="11"/>
  <c r="K2753" i="11" s="1"/>
  <c r="M2753" i="11" s="1"/>
  <c r="N2753" i="11" s="1"/>
  <c r="L2753" i="11"/>
  <c r="O2753" i="11"/>
  <c r="P2753" i="11" s="1"/>
  <c r="J2754" i="11"/>
  <c r="L2754" i="11"/>
  <c r="J2755" i="11"/>
  <c r="K2755" i="11"/>
  <c r="L2755" i="11"/>
  <c r="M2755" i="11"/>
  <c r="N2755" i="11" s="1"/>
  <c r="O2755" i="11"/>
  <c r="P2755" i="11" s="1"/>
  <c r="J2756" i="11"/>
  <c r="K2756" i="11"/>
  <c r="L2756" i="11"/>
  <c r="M2756" i="11"/>
  <c r="N2756" i="11" s="1"/>
  <c r="O2756" i="11"/>
  <c r="P2756" i="11" s="1"/>
  <c r="J2757" i="11"/>
  <c r="O2757" i="11" s="1"/>
  <c r="P2757" i="11" s="1"/>
  <c r="K2757" i="11"/>
  <c r="L2757" i="11"/>
  <c r="M2757" i="11"/>
  <c r="N2757" i="11" s="1"/>
  <c r="J2758" i="11"/>
  <c r="K2758" i="11"/>
  <c r="M2758" i="11" s="1"/>
  <c r="N2758" i="11" s="1"/>
  <c r="L2758" i="11"/>
  <c r="O2758" i="11"/>
  <c r="P2758" i="11" s="1"/>
  <c r="J2759" i="11"/>
  <c r="O2759" i="11" s="1"/>
  <c r="P2759" i="11" s="1"/>
  <c r="K2759" i="11"/>
  <c r="M2759" i="11" s="1"/>
  <c r="N2759" i="11" s="1"/>
  <c r="L2759" i="11"/>
  <c r="J2760" i="11"/>
  <c r="K2760" i="11"/>
  <c r="L2760" i="11"/>
  <c r="M2760" i="11"/>
  <c r="N2760" i="11"/>
  <c r="O2760" i="11"/>
  <c r="P2760" i="11" s="1"/>
  <c r="J2761" i="11"/>
  <c r="O2761" i="11" s="1"/>
  <c r="P2761" i="11" s="1"/>
  <c r="K2761" i="11"/>
  <c r="M2761" i="11" s="1"/>
  <c r="N2761" i="11" s="1"/>
  <c r="L2761" i="11"/>
  <c r="J2762" i="11"/>
  <c r="O2762" i="11" s="1"/>
  <c r="P2762" i="11" s="1"/>
  <c r="K2762" i="11"/>
  <c r="L2762" i="11"/>
  <c r="M2762" i="11" s="1"/>
  <c r="N2762" i="11" s="1"/>
  <c r="J2763" i="11"/>
  <c r="K2763" i="11" s="1"/>
  <c r="M2763" i="11" s="1"/>
  <c r="N2763" i="11" s="1"/>
  <c r="L2763" i="11"/>
  <c r="J2764" i="11"/>
  <c r="O2764" i="11" s="1"/>
  <c r="P2764" i="11" s="1"/>
  <c r="L2764" i="11"/>
  <c r="J2765" i="11"/>
  <c r="K2765" i="11" s="1"/>
  <c r="M2765" i="11" s="1"/>
  <c r="N2765" i="11" s="1"/>
  <c r="L2765" i="11"/>
  <c r="O2765" i="11"/>
  <c r="P2765" i="11" s="1"/>
  <c r="J2766" i="11"/>
  <c r="L2766" i="11"/>
  <c r="J2767" i="11"/>
  <c r="K2767" i="11"/>
  <c r="L2767" i="11"/>
  <c r="M2767" i="11"/>
  <c r="N2767" i="11" s="1"/>
  <c r="O2767" i="11"/>
  <c r="P2767" i="11" s="1"/>
  <c r="J2768" i="11"/>
  <c r="K2768" i="11"/>
  <c r="L2768" i="11"/>
  <c r="M2768" i="11"/>
  <c r="N2768" i="11" s="1"/>
  <c r="O2768" i="11"/>
  <c r="P2768" i="11"/>
  <c r="J2769" i="11"/>
  <c r="O2769" i="11" s="1"/>
  <c r="P2769" i="11" s="1"/>
  <c r="K2769" i="11"/>
  <c r="L2769" i="11"/>
  <c r="M2769" i="11"/>
  <c r="N2769" i="11" s="1"/>
  <c r="J2770" i="11"/>
  <c r="K2770" i="11"/>
  <c r="M2770" i="11" s="1"/>
  <c r="N2770" i="11" s="1"/>
  <c r="L2770" i="11"/>
  <c r="O2770" i="11"/>
  <c r="P2770" i="11"/>
  <c r="J2771" i="11"/>
  <c r="O2771" i="11" s="1"/>
  <c r="P2771" i="11" s="1"/>
  <c r="K2771" i="11"/>
  <c r="M2771" i="11" s="1"/>
  <c r="N2771" i="11" s="1"/>
  <c r="L2771" i="11"/>
  <c r="J2772" i="11"/>
  <c r="K2772" i="11"/>
  <c r="L2772" i="11"/>
  <c r="M2772" i="11"/>
  <c r="N2772" i="11"/>
  <c r="O2772" i="11"/>
  <c r="P2772" i="11" s="1"/>
  <c r="J2773" i="11"/>
  <c r="O2773" i="11" s="1"/>
  <c r="P2773" i="11" s="1"/>
  <c r="K2773" i="11"/>
  <c r="M2773" i="11" s="1"/>
  <c r="N2773" i="11" s="1"/>
  <c r="L2773" i="11"/>
  <c r="J2774" i="11"/>
  <c r="O2774" i="11" s="1"/>
  <c r="P2774" i="11" s="1"/>
  <c r="K2774" i="11"/>
  <c r="L2774" i="11"/>
  <c r="M2774" i="11" s="1"/>
  <c r="N2774" i="11" s="1"/>
  <c r="J2775" i="11"/>
  <c r="K2775" i="11" s="1"/>
  <c r="M2775" i="11" s="1"/>
  <c r="N2775" i="11" s="1"/>
  <c r="L2775" i="11"/>
  <c r="J2776" i="11"/>
  <c r="O2776" i="11" s="1"/>
  <c r="P2776" i="11" s="1"/>
  <c r="L2776" i="11"/>
  <c r="J2777" i="11"/>
  <c r="K2777" i="11" s="1"/>
  <c r="M2777" i="11" s="1"/>
  <c r="N2777" i="11" s="1"/>
  <c r="L2777" i="11"/>
  <c r="O2777" i="11"/>
  <c r="P2777" i="11" s="1"/>
  <c r="J2778" i="11"/>
  <c r="L2778" i="11"/>
  <c r="J2779" i="11"/>
  <c r="K2779" i="11"/>
  <c r="L2779" i="11"/>
  <c r="M2779" i="11"/>
  <c r="N2779" i="11" s="1"/>
  <c r="O2779" i="11"/>
  <c r="P2779" i="11" s="1"/>
  <c r="J2780" i="11"/>
  <c r="K2780" i="11"/>
  <c r="L2780" i="11"/>
  <c r="M2780" i="11"/>
  <c r="N2780" i="11" s="1"/>
  <c r="O2780" i="11"/>
  <c r="P2780" i="11"/>
  <c r="J2781" i="11"/>
  <c r="O2781" i="11" s="1"/>
  <c r="P2781" i="11" s="1"/>
  <c r="K2781" i="11"/>
  <c r="L2781" i="11"/>
  <c r="M2781" i="11"/>
  <c r="N2781" i="11" s="1"/>
  <c r="J2782" i="11"/>
  <c r="K2782" i="11"/>
  <c r="M2782" i="11" s="1"/>
  <c r="N2782" i="11" s="1"/>
  <c r="L2782" i="11"/>
  <c r="O2782" i="11"/>
  <c r="P2782" i="11"/>
  <c r="J2783" i="11"/>
  <c r="O2783" i="11" s="1"/>
  <c r="P2783" i="11" s="1"/>
  <c r="K2783" i="11"/>
  <c r="M2783" i="11" s="1"/>
  <c r="N2783" i="11" s="1"/>
  <c r="L2783" i="11"/>
  <c r="J2784" i="11"/>
  <c r="K2784" i="11"/>
  <c r="L2784" i="11"/>
  <c r="M2784" i="11"/>
  <c r="N2784" i="11"/>
  <c r="O2784" i="11"/>
  <c r="P2784" i="11" s="1"/>
  <c r="J2785" i="11"/>
  <c r="O2785" i="11" s="1"/>
  <c r="P2785" i="11" s="1"/>
  <c r="K2785" i="11"/>
  <c r="M2785" i="11" s="1"/>
  <c r="N2785" i="11" s="1"/>
  <c r="L2785" i="11"/>
  <c r="J2786" i="11"/>
  <c r="O2786" i="11" s="1"/>
  <c r="P2786" i="11" s="1"/>
  <c r="K2786" i="11"/>
  <c r="L2786" i="11"/>
  <c r="M2786" i="11" s="1"/>
  <c r="N2786" i="11"/>
  <c r="J2787" i="11"/>
  <c r="K2787" i="11" s="1"/>
  <c r="M2787" i="11" s="1"/>
  <c r="N2787" i="11" s="1"/>
  <c r="L2787" i="11"/>
  <c r="J2788" i="11"/>
  <c r="L2788" i="11"/>
  <c r="J2789" i="11"/>
  <c r="K2789" i="11" s="1"/>
  <c r="M2789" i="11" s="1"/>
  <c r="N2789" i="11" s="1"/>
  <c r="L2789" i="11"/>
  <c r="O2789" i="11"/>
  <c r="P2789" i="11" s="1"/>
  <c r="J2790" i="11"/>
  <c r="L2790" i="11"/>
  <c r="J2791" i="11"/>
  <c r="K2791" i="11"/>
  <c r="L2791" i="11"/>
  <c r="M2791" i="11"/>
  <c r="N2791" i="11" s="1"/>
  <c r="O2791" i="11"/>
  <c r="P2791" i="11" s="1"/>
  <c r="J2792" i="11"/>
  <c r="K2792" i="11"/>
  <c r="L2792" i="11"/>
  <c r="M2792" i="11"/>
  <c r="N2792" i="11" s="1"/>
  <c r="O2792" i="11"/>
  <c r="P2792" i="11"/>
  <c r="J2793" i="11"/>
  <c r="O2793" i="11" s="1"/>
  <c r="P2793" i="11" s="1"/>
  <c r="K2793" i="11"/>
  <c r="L2793" i="11"/>
  <c r="M2793" i="11"/>
  <c r="N2793" i="11" s="1"/>
  <c r="J2794" i="11"/>
  <c r="K2794" i="11"/>
  <c r="M2794" i="11" s="1"/>
  <c r="N2794" i="11" s="1"/>
  <c r="L2794" i="11"/>
  <c r="O2794" i="11"/>
  <c r="P2794" i="11" s="1"/>
  <c r="J2795" i="11"/>
  <c r="O2795" i="11" s="1"/>
  <c r="P2795" i="11" s="1"/>
  <c r="K2795" i="11"/>
  <c r="M2795" i="11" s="1"/>
  <c r="N2795" i="11" s="1"/>
  <c r="L2795" i="11"/>
  <c r="J2796" i="11"/>
  <c r="K2796" i="11"/>
  <c r="L2796" i="11"/>
  <c r="M2796" i="11"/>
  <c r="N2796" i="11"/>
  <c r="O2796" i="11"/>
  <c r="P2796" i="11" s="1"/>
  <c r="J2797" i="11"/>
  <c r="O2797" i="11" s="1"/>
  <c r="P2797" i="11" s="1"/>
  <c r="K2797" i="11"/>
  <c r="M2797" i="11" s="1"/>
  <c r="N2797" i="11" s="1"/>
  <c r="L2797" i="11"/>
  <c r="J2798" i="11"/>
  <c r="O2798" i="11" s="1"/>
  <c r="P2798" i="11" s="1"/>
  <c r="K2798" i="11"/>
  <c r="L2798" i="11"/>
  <c r="M2798" i="11" s="1"/>
  <c r="N2798" i="11" s="1"/>
  <c r="J2799" i="11"/>
  <c r="K2799" i="11" s="1"/>
  <c r="M2799" i="11" s="1"/>
  <c r="N2799" i="11" s="1"/>
  <c r="L2799" i="11"/>
  <c r="J2800" i="11"/>
  <c r="L2800" i="11"/>
  <c r="J2801" i="11"/>
  <c r="K2801" i="11" s="1"/>
  <c r="M2801" i="11" s="1"/>
  <c r="N2801" i="11" s="1"/>
  <c r="L2801" i="11"/>
  <c r="O2801" i="11"/>
  <c r="P2801" i="11" s="1"/>
  <c r="J2802" i="11"/>
  <c r="L2802" i="11"/>
  <c r="J2803" i="11"/>
  <c r="K2803" i="11"/>
  <c r="L2803" i="11"/>
  <c r="M2803" i="11"/>
  <c r="N2803" i="11" s="1"/>
  <c r="O2803" i="11"/>
  <c r="P2803" i="11" s="1"/>
  <c r="J2804" i="11"/>
  <c r="O2804" i="11" s="1"/>
  <c r="P2804" i="11" s="1"/>
  <c r="K2804" i="11"/>
  <c r="L2804" i="11"/>
  <c r="M2804" i="11"/>
  <c r="N2804" i="11" s="1"/>
  <c r="J2805" i="11"/>
  <c r="O2805" i="11" s="1"/>
  <c r="P2805" i="11" s="1"/>
  <c r="K2805" i="11"/>
  <c r="M2805" i="11" s="1"/>
  <c r="N2805" i="11" s="1"/>
  <c r="L2805" i="11"/>
  <c r="J2806" i="11"/>
  <c r="K2806" i="11"/>
  <c r="M2806" i="11" s="1"/>
  <c r="N2806" i="11" s="1"/>
  <c r="L2806" i="11"/>
  <c r="O2806" i="11"/>
  <c r="P2806" i="11" s="1"/>
  <c r="J2807" i="11"/>
  <c r="O2807" i="11" s="1"/>
  <c r="P2807" i="11" s="1"/>
  <c r="K2807" i="11"/>
  <c r="M2807" i="11" s="1"/>
  <c r="N2807" i="11" s="1"/>
  <c r="L2807" i="11"/>
  <c r="J2808" i="11"/>
  <c r="K2808" i="11"/>
  <c r="L2808" i="11"/>
  <c r="M2808" i="11"/>
  <c r="N2808" i="11"/>
  <c r="O2808" i="11"/>
  <c r="P2808" i="11" s="1"/>
  <c r="J2809" i="11"/>
  <c r="O2809" i="11" s="1"/>
  <c r="P2809" i="11" s="1"/>
  <c r="K2809" i="11"/>
  <c r="M2809" i="11" s="1"/>
  <c r="N2809" i="11" s="1"/>
  <c r="L2809" i="11"/>
  <c r="J2810" i="11"/>
  <c r="O2810" i="11" s="1"/>
  <c r="P2810" i="11" s="1"/>
  <c r="K2810" i="11"/>
  <c r="L2810" i="11"/>
  <c r="M2810" i="11" s="1"/>
  <c r="N2810" i="11"/>
  <c r="J2811" i="11"/>
  <c r="K2811" i="11" s="1"/>
  <c r="M2811" i="11" s="1"/>
  <c r="N2811" i="11" s="1"/>
  <c r="L2811" i="11"/>
  <c r="J2812" i="11"/>
  <c r="L2812" i="11"/>
  <c r="J2813" i="11"/>
  <c r="K2813" i="11" s="1"/>
  <c r="M2813" i="11" s="1"/>
  <c r="N2813" i="11" s="1"/>
  <c r="L2813" i="11"/>
  <c r="O2813" i="11"/>
  <c r="P2813" i="11" s="1"/>
  <c r="J2814" i="11"/>
  <c r="L2814" i="11"/>
  <c r="J2815" i="11"/>
  <c r="K2815" i="11"/>
  <c r="L2815" i="11"/>
  <c r="M2815" i="11"/>
  <c r="N2815" i="11" s="1"/>
  <c r="O2815" i="11"/>
  <c r="P2815" i="11" s="1"/>
  <c r="J2816" i="11"/>
  <c r="O2816" i="11" s="1"/>
  <c r="P2816" i="11" s="1"/>
  <c r="K2816" i="11"/>
  <c r="L2816" i="11"/>
  <c r="M2816" i="11"/>
  <c r="N2816" i="11" s="1"/>
  <c r="J2817" i="11"/>
  <c r="O2817" i="11" s="1"/>
  <c r="P2817" i="11" s="1"/>
  <c r="K2817" i="11"/>
  <c r="M2817" i="11" s="1"/>
  <c r="N2817" i="11" s="1"/>
  <c r="L2817" i="11"/>
  <c r="J2818" i="11"/>
  <c r="K2818" i="11"/>
  <c r="M2818" i="11" s="1"/>
  <c r="N2818" i="11" s="1"/>
  <c r="L2818" i="11"/>
  <c r="O2818" i="11"/>
  <c r="P2818" i="11" s="1"/>
  <c r="J2819" i="11"/>
  <c r="O2819" i="11" s="1"/>
  <c r="K2819" i="11"/>
  <c r="M2819" i="11" s="1"/>
  <c r="N2819" i="11" s="1"/>
  <c r="L2819" i="11"/>
  <c r="P2819" i="11"/>
  <c r="J2820" i="11"/>
  <c r="K2820" i="11"/>
  <c r="L2820" i="11"/>
  <c r="M2820" i="11"/>
  <c r="N2820" i="11"/>
  <c r="O2820" i="11"/>
  <c r="P2820" i="11" s="1"/>
  <c r="J2821" i="11"/>
  <c r="O2821" i="11" s="1"/>
  <c r="P2821" i="11" s="1"/>
  <c r="K2821" i="11"/>
  <c r="M2821" i="11" s="1"/>
  <c r="L2821" i="11"/>
  <c r="N2821" i="11"/>
  <c r="J2822" i="11"/>
  <c r="O2822" i="11" s="1"/>
  <c r="P2822" i="11" s="1"/>
  <c r="K2822" i="11"/>
  <c r="L2822" i="11"/>
  <c r="M2822" i="11" s="1"/>
  <c r="N2822" i="11" s="1"/>
  <c r="J2823" i="11"/>
  <c r="K2823" i="11" s="1"/>
  <c r="M2823" i="11" s="1"/>
  <c r="N2823" i="11" s="1"/>
  <c r="L2823" i="11"/>
  <c r="J2824" i="11"/>
  <c r="K2824" i="11"/>
  <c r="M2824" i="11" s="1"/>
  <c r="N2824" i="11" s="1"/>
  <c r="L2824" i="11"/>
  <c r="O2824" i="11"/>
  <c r="P2824" i="11" s="1"/>
  <c r="J2825" i="11"/>
  <c r="K2825" i="11" s="1"/>
  <c r="M2825" i="11" s="1"/>
  <c r="N2825" i="11" s="1"/>
  <c r="L2825" i="11"/>
  <c r="J2826" i="11"/>
  <c r="K2826" i="11" s="1"/>
  <c r="L2826" i="11"/>
  <c r="M2826" i="11"/>
  <c r="N2826" i="11" s="1"/>
  <c r="O2826" i="11"/>
  <c r="P2826" i="11" s="1"/>
  <c r="J2827" i="11"/>
  <c r="K2827" i="11"/>
  <c r="L2827" i="11"/>
  <c r="M2827" i="11"/>
  <c r="N2827" i="11"/>
  <c r="O2827" i="11"/>
  <c r="P2827" i="11" s="1"/>
  <c r="J2828" i="11"/>
  <c r="O2828" i="11" s="1"/>
  <c r="P2828" i="11" s="1"/>
  <c r="K2828" i="11"/>
  <c r="L2828" i="11"/>
  <c r="M2828" i="11"/>
  <c r="N2828" i="11" s="1"/>
  <c r="J2829" i="11"/>
  <c r="O2829" i="11" s="1"/>
  <c r="P2829" i="11" s="1"/>
  <c r="L2829" i="11"/>
  <c r="J2830" i="11"/>
  <c r="K2830" i="11"/>
  <c r="M2830" i="11" s="1"/>
  <c r="N2830" i="11" s="1"/>
  <c r="L2830" i="11"/>
  <c r="O2830" i="11"/>
  <c r="P2830" i="11" s="1"/>
  <c r="J2831" i="11"/>
  <c r="O2831" i="11" s="1"/>
  <c r="P2831" i="11" s="1"/>
  <c r="K2831" i="11"/>
  <c r="M2831" i="11" s="1"/>
  <c r="L2831" i="11"/>
  <c r="N2831" i="11"/>
  <c r="J2832" i="11"/>
  <c r="K2832" i="11"/>
  <c r="L2832" i="11"/>
  <c r="M2832" i="11"/>
  <c r="N2832" i="11"/>
  <c r="O2832" i="11"/>
  <c r="P2832" i="11" s="1"/>
  <c r="J2833" i="11"/>
  <c r="O2833" i="11" s="1"/>
  <c r="P2833" i="11" s="1"/>
  <c r="K2833" i="11"/>
  <c r="L2833" i="11"/>
  <c r="J2834" i="11"/>
  <c r="O2834" i="11" s="1"/>
  <c r="P2834" i="11" s="1"/>
  <c r="K2834" i="11"/>
  <c r="M2834" i="11" s="1"/>
  <c r="N2834" i="11" s="1"/>
  <c r="L2834" i="11"/>
  <c r="J2835" i="11"/>
  <c r="L2835" i="11"/>
  <c r="J2836" i="11"/>
  <c r="K2836" i="11"/>
  <c r="L2836" i="11"/>
  <c r="O2836" i="11"/>
  <c r="P2836" i="11" s="1"/>
  <c r="J2837" i="11"/>
  <c r="K2837" i="11" s="1"/>
  <c r="M2837" i="11" s="1"/>
  <c r="N2837" i="11" s="1"/>
  <c r="L2837" i="11"/>
  <c r="O2837" i="11"/>
  <c r="P2837" i="11"/>
  <c r="J2838" i="11"/>
  <c r="K2838" i="11" s="1"/>
  <c r="M2838" i="11" s="1"/>
  <c r="N2838" i="11" s="1"/>
  <c r="L2838" i="11"/>
  <c r="J2839" i="11"/>
  <c r="K2839" i="11"/>
  <c r="L2839" i="11"/>
  <c r="M2839" i="11" s="1"/>
  <c r="N2839" i="11"/>
  <c r="O2839" i="11"/>
  <c r="P2839" i="11" s="1"/>
  <c r="J2840" i="11"/>
  <c r="O2840" i="11" s="1"/>
  <c r="P2840" i="11" s="1"/>
  <c r="K2840" i="11"/>
  <c r="M2840" i="11" s="1"/>
  <c r="N2840" i="11" s="1"/>
  <c r="L2840" i="11"/>
  <c r="J2841" i="11"/>
  <c r="O2841" i="11" s="1"/>
  <c r="L2841" i="11"/>
  <c r="P2841" i="11"/>
  <c r="J2842" i="11"/>
  <c r="K2842" i="11"/>
  <c r="M2842" i="11" s="1"/>
  <c r="N2842" i="11" s="1"/>
  <c r="L2842" i="11"/>
  <c r="O2842" i="11"/>
  <c r="P2842" i="11" s="1"/>
  <c r="J2843" i="11"/>
  <c r="O2843" i="11" s="1"/>
  <c r="P2843" i="11" s="1"/>
  <c r="L2843" i="11"/>
  <c r="J2844" i="11"/>
  <c r="K2844" i="11"/>
  <c r="L2844" i="11"/>
  <c r="M2844" i="11"/>
  <c r="N2844" i="11" s="1"/>
  <c r="O2844" i="11"/>
  <c r="P2844" i="11" s="1"/>
  <c r="J2845" i="11"/>
  <c r="O2845" i="11" s="1"/>
  <c r="P2845" i="11" s="1"/>
  <c r="K2845" i="11"/>
  <c r="L2845" i="11"/>
  <c r="J2846" i="11"/>
  <c r="K2846" i="11"/>
  <c r="M2846" i="11" s="1"/>
  <c r="L2846" i="11"/>
  <c r="N2846" i="11"/>
  <c r="O2846" i="11"/>
  <c r="P2846" i="11" s="1"/>
  <c r="J2847" i="11"/>
  <c r="K2847" i="11" s="1"/>
  <c r="L2847" i="11"/>
  <c r="O2847" i="11"/>
  <c r="P2847" i="11"/>
  <c r="J2848" i="11"/>
  <c r="K2848" i="11"/>
  <c r="L2848" i="11"/>
  <c r="M2848" i="11" s="1"/>
  <c r="N2848" i="11" s="1"/>
  <c r="O2848" i="11"/>
  <c r="P2848" i="11" s="1"/>
  <c r="J2849" i="11"/>
  <c r="K2849" i="11" s="1"/>
  <c r="L2849" i="11"/>
  <c r="M2849" i="11"/>
  <c r="N2849" i="11"/>
  <c r="O2849" i="11"/>
  <c r="P2849" i="11"/>
  <c r="J2850" i="11"/>
  <c r="K2850" i="11"/>
  <c r="L2850" i="11"/>
  <c r="M2850" i="11" s="1"/>
  <c r="N2850" i="11" s="1"/>
  <c r="O2850" i="11"/>
  <c r="P2850" i="11" s="1"/>
  <c r="J2851" i="11"/>
  <c r="K2851" i="11"/>
  <c r="L2851" i="11"/>
  <c r="M2851" i="11"/>
  <c r="N2851" i="11"/>
  <c r="O2851" i="11"/>
  <c r="P2851" i="11" s="1"/>
  <c r="J2852" i="11"/>
  <c r="K2852" i="11"/>
  <c r="L2852" i="11"/>
  <c r="M2852" i="11"/>
  <c r="N2852" i="11" s="1"/>
  <c r="O2852" i="11"/>
  <c r="P2852" i="11"/>
  <c r="J2853" i="11"/>
  <c r="K2853" i="11"/>
  <c r="L2853" i="11"/>
  <c r="M2853" i="11"/>
  <c r="N2853" i="11" s="1"/>
  <c r="O2853" i="11"/>
  <c r="P2853" i="11" s="1"/>
  <c r="J2854" i="11"/>
  <c r="K2854" i="11"/>
  <c r="M2854" i="11" s="1"/>
  <c r="L2854" i="11"/>
  <c r="N2854" i="11"/>
  <c r="O2854" i="11"/>
  <c r="P2854" i="11"/>
  <c r="J2855" i="11"/>
  <c r="K2855" i="11"/>
  <c r="M2855" i="11" s="1"/>
  <c r="N2855" i="11" s="1"/>
  <c r="L2855" i="11"/>
  <c r="O2855" i="11"/>
  <c r="P2855" i="11" s="1"/>
  <c r="J2856" i="11"/>
  <c r="K2856" i="11"/>
  <c r="M2856" i="11" s="1"/>
  <c r="N2856" i="11" s="1"/>
  <c r="L2856" i="11"/>
  <c r="O2856" i="11"/>
  <c r="P2856" i="11"/>
  <c r="J2857" i="11"/>
  <c r="K2857" i="11"/>
  <c r="M2857" i="11" s="1"/>
  <c r="L2857" i="11"/>
  <c r="N2857" i="11"/>
  <c r="O2857" i="11"/>
  <c r="P2857" i="11" s="1"/>
  <c r="J2858" i="11"/>
  <c r="K2858" i="11"/>
  <c r="M2858" i="11" s="1"/>
  <c r="N2858" i="11" s="1"/>
  <c r="L2858" i="11"/>
  <c r="O2858" i="11"/>
  <c r="P2858" i="11" s="1"/>
  <c r="J2859" i="11"/>
  <c r="K2859" i="11" s="1"/>
  <c r="M2859" i="11" s="1"/>
  <c r="N2859" i="11" s="1"/>
  <c r="L2859" i="11"/>
  <c r="O2859" i="11"/>
  <c r="P2859" i="11" s="1"/>
  <c r="J2860" i="11"/>
  <c r="L2860" i="11"/>
  <c r="J2861" i="11"/>
  <c r="K2861" i="11" s="1"/>
  <c r="L2861" i="11"/>
  <c r="M2861" i="11"/>
  <c r="N2861" i="11" s="1"/>
  <c r="O2861" i="11"/>
  <c r="P2861" i="11" s="1"/>
  <c r="J2862" i="11"/>
  <c r="K2862" i="11"/>
  <c r="L2862" i="11"/>
  <c r="M2862" i="11"/>
  <c r="N2862" i="11" s="1"/>
  <c r="O2862" i="11"/>
  <c r="P2862" i="11" s="1"/>
  <c r="J2863" i="11"/>
  <c r="O2863" i="11" s="1"/>
  <c r="P2863" i="11" s="1"/>
  <c r="K2863" i="11"/>
  <c r="M2863" i="11" s="1"/>
  <c r="N2863" i="11" s="1"/>
  <c r="L2863" i="11"/>
  <c r="J2864" i="11"/>
  <c r="O2864" i="11" s="1"/>
  <c r="P2864" i="11" s="1"/>
  <c r="K2864" i="11"/>
  <c r="M2864" i="11" s="1"/>
  <c r="N2864" i="11" s="1"/>
  <c r="L2864" i="11"/>
  <c r="J2865" i="11"/>
  <c r="O2865" i="11" s="1"/>
  <c r="P2865" i="11" s="1"/>
  <c r="L2865" i="11"/>
  <c r="J2866" i="11"/>
  <c r="K2866" i="11"/>
  <c r="L2866" i="11"/>
  <c r="M2866" i="11"/>
  <c r="N2866" i="11"/>
  <c r="O2866" i="11"/>
  <c r="P2866" i="11" s="1"/>
  <c r="J2867" i="11"/>
  <c r="L2867" i="11"/>
  <c r="J2868" i="11"/>
  <c r="K2868" i="11"/>
  <c r="L2868" i="11"/>
  <c r="M2868" i="11" s="1"/>
  <c r="N2868" i="11" s="1"/>
  <c r="O2868" i="11"/>
  <c r="P2868" i="11" s="1"/>
  <c r="J2869" i="11"/>
  <c r="O2869" i="11" s="1"/>
  <c r="P2869" i="11" s="1"/>
  <c r="K2869" i="11"/>
  <c r="M2869" i="11" s="1"/>
  <c r="N2869" i="11" s="1"/>
  <c r="L2869" i="11"/>
  <c r="J2870" i="11"/>
  <c r="O2870" i="11" s="1"/>
  <c r="P2870" i="11" s="1"/>
  <c r="L2870" i="11"/>
  <c r="J2871" i="11"/>
  <c r="K2871" i="11" s="1"/>
  <c r="M2871" i="11" s="1"/>
  <c r="N2871" i="11" s="1"/>
  <c r="L2871" i="11"/>
  <c r="O2871" i="11"/>
  <c r="P2871" i="11" s="1"/>
  <c r="J2872" i="11"/>
  <c r="K2872" i="11"/>
  <c r="M2872" i="11" s="1"/>
  <c r="N2872" i="11" s="1"/>
  <c r="L2872" i="11"/>
  <c r="O2872" i="11"/>
  <c r="P2872" i="11" s="1"/>
  <c r="J2873" i="11"/>
  <c r="K2873" i="11" s="1"/>
  <c r="M2873" i="11" s="1"/>
  <c r="N2873" i="11" s="1"/>
  <c r="L2873" i="11"/>
  <c r="J2874" i="11"/>
  <c r="K2874" i="11"/>
  <c r="L2874" i="11"/>
  <c r="M2874" i="11"/>
  <c r="N2874" i="11" s="1"/>
  <c r="O2874" i="11"/>
  <c r="P2874" i="11" s="1"/>
  <c r="J2875" i="11"/>
  <c r="O2875" i="11" s="1"/>
  <c r="P2875" i="11" s="1"/>
  <c r="K2875" i="11"/>
  <c r="M2875" i="11" s="1"/>
  <c r="N2875" i="11" s="1"/>
  <c r="L2875" i="11"/>
  <c r="J2876" i="11"/>
  <c r="O2876" i="11" s="1"/>
  <c r="P2876" i="11" s="1"/>
  <c r="K2876" i="11"/>
  <c r="M2876" i="11" s="1"/>
  <c r="N2876" i="11" s="1"/>
  <c r="L2876" i="11"/>
  <c r="J2877" i="11"/>
  <c r="O2877" i="11" s="1"/>
  <c r="P2877" i="11" s="1"/>
  <c r="L2877" i="11"/>
  <c r="J2878" i="11"/>
  <c r="K2878" i="11"/>
  <c r="L2878" i="11"/>
  <c r="M2878" i="11"/>
  <c r="N2878" i="11"/>
  <c r="O2878" i="11"/>
  <c r="P2878" i="11" s="1"/>
  <c r="J2879" i="11"/>
  <c r="L2879" i="11"/>
  <c r="J2880" i="11"/>
  <c r="K2880" i="11"/>
  <c r="L2880" i="11"/>
  <c r="M2880" i="11" s="1"/>
  <c r="N2880" i="11" s="1"/>
  <c r="O2880" i="11"/>
  <c r="P2880" i="11" s="1"/>
  <c r="J2881" i="11"/>
  <c r="O2881" i="11" s="1"/>
  <c r="P2881" i="11" s="1"/>
  <c r="K2881" i="11"/>
  <c r="M2881" i="11" s="1"/>
  <c r="N2881" i="11" s="1"/>
  <c r="L2881" i="11"/>
  <c r="J2882" i="11"/>
  <c r="O2882" i="11" s="1"/>
  <c r="P2882" i="11" s="1"/>
  <c r="L2882" i="11"/>
  <c r="J2883" i="11"/>
  <c r="K2883" i="11" s="1"/>
  <c r="M2883" i="11" s="1"/>
  <c r="N2883" i="11" s="1"/>
  <c r="L2883" i="11"/>
  <c r="O2883" i="11"/>
  <c r="P2883" i="11" s="1"/>
  <c r="J2884" i="11"/>
  <c r="K2884" i="11"/>
  <c r="M2884" i="11" s="1"/>
  <c r="N2884" i="11" s="1"/>
  <c r="L2884" i="11"/>
  <c r="O2884" i="11"/>
  <c r="P2884" i="11" s="1"/>
  <c r="J2885" i="11"/>
  <c r="K2885" i="11" s="1"/>
  <c r="M2885" i="11" s="1"/>
  <c r="N2885" i="11" s="1"/>
  <c r="L2885" i="11"/>
  <c r="J2886" i="11"/>
  <c r="K2886" i="11"/>
  <c r="L2886" i="11"/>
  <c r="M2886" i="11"/>
  <c r="N2886" i="11" s="1"/>
  <c r="O2886" i="11"/>
  <c r="P2886" i="11" s="1"/>
  <c r="J2887" i="11"/>
  <c r="O2887" i="11" s="1"/>
  <c r="P2887" i="11" s="1"/>
  <c r="K2887" i="11"/>
  <c r="M2887" i="11" s="1"/>
  <c r="N2887" i="11" s="1"/>
  <c r="L2887" i="11"/>
  <c r="J2888" i="11"/>
  <c r="O2888" i="11" s="1"/>
  <c r="P2888" i="11" s="1"/>
  <c r="K2888" i="11"/>
  <c r="M2888" i="11" s="1"/>
  <c r="N2888" i="11" s="1"/>
  <c r="L2888" i="11"/>
  <c r="J2889" i="11"/>
  <c r="O2889" i="11" s="1"/>
  <c r="P2889" i="11" s="1"/>
  <c r="L2889" i="11"/>
  <c r="J2890" i="11"/>
  <c r="K2890" i="11"/>
  <c r="L2890" i="11"/>
  <c r="M2890" i="11"/>
  <c r="N2890" i="11"/>
  <c r="O2890" i="11"/>
  <c r="P2890" i="11" s="1"/>
  <c r="J2891" i="11"/>
  <c r="L2891" i="11"/>
  <c r="J2892" i="11"/>
  <c r="K2892" i="11"/>
  <c r="L2892" i="11"/>
  <c r="M2892" i="11" s="1"/>
  <c r="N2892" i="11" s="1"/>
  <c r="O2892" i="11"/>
  <c r="P2892" i="11" s="1"/>
  <c r="J2893" i="11"/>
  <c r="O2893" i="11" s="1"/>
  <c r="P2893" i="11" s="1"/>
  <c r="K2893" i="11"/>
  <c r="M2893" i="11" s="1"/>
  <c r="N2893" i="11" s="1"/>
  <c r="L2893" i="11"/>
  <c r="J2894" i="11"/>
  <c r="O2894" i="11" s="1"/>
  <c r="P2894" i="11" s="1"/>
  <c r="L2894" i="11"/>
  <c r="J2895" i="11"/>
  <c r="K2895" i="11" s="1"/>
  <c r="M2895" i="11" s="1"/>
  <c r="N2895" i="11" s="1"/>
  <c r="L2895" i="11"/>
  <c r="O2895" i="11"/>
  <c r="P2895" i="11" s="1"/>
  <c r="J2896" i="11"/>
  <c r="K2896" i="11"/>
  <c r="M2896" i="11" s="1"/>
  <c r="N2896" i="11" s="1"/>
  <c r="L2896" i="11"/>
  <c r="O2896" i="11"/>
  <c r="P2896" i="11" s="1"/>
  <c r="J2897" i="11"/>
  <c r="K2897" i="11" s="1"/>
  <c r="M2897" i="11" s="1"/>
  <c r="N2897" i="11" s="1"/>
  <c r="L2897" i="11"/>
  <c r="J2898" i="11"/>
  <c r="K2898" i="11"/>
  <c r="L2898" i="11"/>
  <c r="M2898" i="11"/>
  <c r="N2898" i="11" s="1"/>
  <c r="O2898" i="11"/>
  <c r="P2898" i="11" s="1"/>
  <c r="J2899" i="11"/>
  <c r="O2899" i="11" s="1"/>
  <c r="P2899" i="11" s="1"/>
  <c r="K2899" i="11"/>
  <c r="M2899" i="11" s="1"/>
  <c r="N2899" i="11" s="1"/>
  <c r="L2899" i="11"/>
  <c r="J2900" i="11"/>
  <c r="O2900" i="11" s="1"/>
  <c r="P2900" i="11" s="1"/>
  <c r="K2900" i="11"/>
  <c r="M2900" i="11" s="1"/>
  <c r="N2900" i="11" s="1"/>
  <c r="L2900" i="11"/>
  <c r="J2901" i="11"/>
  <c r="O2901" i="11" s="1"/>
  <c r="P2901" i="11" s="1"/>
  <c r="L2901" i="11"/>
  <c r="J2902" i="11"/>
  <c r="K2902" i="11"/>
  <c r="L2902" i="11"/>
  <c r="M2902" i="11"/>
  <c r="N2902" i="11"/>
  <c r="O2902" i="11"/>
  <c r="P2902" i="11" s="1"/>
  <c r="J2903" i="11"/>
  <c r="L2903" i="11"/>
  <c r="J2904" i="11"/>
  <c r="K2904" i="11"/>
  <c r="L2904" i="11"/>
  <c r="M2904" i="11" s="1"/>
  <c r="N2904" i="11" s="1"/>
  <c r="O2904" i="11"/>
  <c r="P2904" i="11" s="1"/>
  <c r="J2905" i="11"/>
  <c r="O2905" i="11" s="1"/>
  <c r="P2905" i="11" s="1"/>
  <c r="K2905" i="11"/>
  <c r="M2905" i="11" s="1"/>
  <c r="N2905" i="11" s="1"/>
  <c r="L2905" i="11"/>
  <c r="J2906" i="11"/>
  <c r="O2906" i="11" s="1"/>
  <c r="P2906" i="11" s="1"/>
  <c r="L2906" i="11"/>
  <c r="J2907" i="11"/>
  <c r="K2907" i="11" s="1"/>
  <c r="M2907" i="11" s="1"/>
  <c r="N2907" i="11" s="1"/>
  <c r="L2907" i="11"/>
  <c r="O2907" i="11"/>
  <c r="P2907" i="11" s="1"/>
  <c r="J2908" i="11"/>
  <c r="K2908" i="11"/>
  <c r="M2908" i="11" s="1"/>
  <c r="N2908" i="11" s="1"/>
  <c r="L2908" i="11"/>
  <c r="O2908" i="11"/>
  <c r="P2908" i="11" s="1"/>
  <c r="J2909" i="11"/>
  <c r="K2909" i="11" s="1"/>
  <c r="M2909" i="11" s="1"/>
  <c r="N2909" i="11" s="1"/>
  <c r="L2909" i="11"/>
  <c r="J2910" i="11"/>
  <c r="K2910" i="11"/>
  <c r="L2910" i="11"/>
  <c r="M2910" i="11"/>
  <c r="N2910" i="11" s="1"/>
  <c r="O2910" i="11"/>
  <c r="P2910" i="11" s="1"/>
  <c r="J2911" i="11"/>
  <c r="O2911" i="11" s="1"/>
  <c r="P2911" i="11" s="1"/>
  <c r="K2911" i="11"/>
  <c r="M2911" i="11" s="1"/>
  <c r="N2911" i="11" s="1"/>
  <c r="L2911" i="11"/>
  <c r="J2912" i="11"/>
  <c r="O2912" i="11" s="1"/>
  <c r="P2912" i="11" s="1"/>
  <c r="K2912" i="11"/>
  <c r="M2912" i="11" s="1"/>
  <c r="N2912" i="11" s="1"/>
  <c r="L2912" i="11"/>
  <c r="J2913" i="11"/>
  <c r="O2913" i="11" s="1"/>
  <c r="P2913" i="11" s="1"/>
  <c r="L2913" i="11"/>
  <c r="J2914" i="11"/>
  <c r="K2914" i="11"/>
  <c r="L2914" i="11"/>
  <c r="M2914" i="11"/>
  <c r="N2914" i="11"/>
  <c r="O2914" i="11"/>
  <c r="P2914" i="11" s="1"/>
  <c r="J2915" i="11"/>
  <c r="L2915" i="11"/>
  <c r="J2916" i="11"/>
  <c r="K2916" i="11"/>
  <c r="L2916" i="11"/>
  <c r="M2916" i="11" s="1"/>
  <c r="N2916" i="11" s="1"/>
  <c r="O2916" i="11"/>
  <c r="P2916" i="11" s="1"/>
  <c r="J2917" i="11"/>
  <c r="O2917" i="11" s="1"/>
  <c r="P2917" i="11" s="1"/>
  <c r="K2917" i="11"/>
  <c r="M2917" i="11" s="1"/>
  <c r="N2917" i="11" s="1"/>
  <c r="L2917" i="11"/>
  <c r="J2918" i="11"/>
  <c r="O2918" i="11" s="1"/>
  <c r="P2918" i="11" s="1"/>
  <c r="L2918" i="11"/>
  <c r="J2919" i="11"/>
  <c r="K2919" i="11" s="1"/>
  <c r="M2919" i="11" s="1"/>
  <c r="N2919" i="11" s="1"/>
  <c r="L2919" i="11"/>
  <c r="O2919" i="11"/>
  <c r="P2919" i="11" s="1"/>
  <c r="J2920" i="11"/>
  <c r="K2920" i="11"/>
  <c r="M2920" i="11" s="1"/>
  <c r="N2920" i="11" s="1"/>
  <c r="L2920" i="11"/>
  <c r="O2920" i="11"/>
  <c r="P2920" i="11" s="1"/>
  <c r="J2921" i="11"/>
  <c r="K2921" i="11" s="1"/>
  <c r="M2921" i="11" s="1"/>
  <c r="N2921" i="11" s="1"/>
  <c r="L2921" i="11"/>
  <c r="J2922" i="11"/>
  <c r="K2922" i="11"/>
  <c r="L2922" i="11"/>
  <c r="M2922" i="11"/>
  <c r="N2922" i="11" s="1"/>
  <c r="O2922" i="11"/>
  <c r="P2922" i="11" s="1"/>
  <c r="J2923" i="11"/>
  <c r="O2923" i="11" s="1"/>
  <c r="P2923" i="11" s="1"/>
  <c r="K2923" i="11"/>
  <c r="M2923" i="11" s="1"/>
  <c r="N2923" i="11" s="1"/>
  <c r="L2923" i="11"/>
  <c r="J2924" i="11"/>
  <c r="O2924" i="11" s="1"/>
  <c r="P2924" i="11" s="1"/>
  <c r="K2924" i="11"/>
  <c r="M2924" i="11" s="1"/>
  <c r="N2924" i="11" s="1"/>
  <c r="L2924" i="11"/>
  <c r="J2925" i="11"/>
  <c r="O2925" i="11" s="1"/>
  <c r="P2925" i="11" s="1"/>
  <c r="L2925" i="11"/>
  <c r="J2926" i="11"/>
  <c r="K2926" i="11"/>
  <c r="L2926" i="11"/>
  <c r="M2926" i="11"/>
  <c r="N2926" i="11"/>
  <c r="O2926" i="11"/>
  <c r="P2926" i="11" s="1"/>
  <c r="J2927" i="11"/>
  <c r="L2927" i="11"/>
  <c r="J2928" i="11"/>
  <c r="K2928" i="11"/>
  <c r="L2928" i="11"/>
  <c r="M2928" i="11" s="1"/>
  <c r="N2928" i="11" s="1"/>
  <c r="O2928" i="11"/>
  <c r="P2928" i="11" s="1"/>
  <c r="J2929" i="11"/>
  <c r="O2929" i="11" s="1"/>
  <c r="P2929" i="11" s="1"/>
  <c r="K2929" i="11"/>
  <c r="M2929" i="11" s="1"/>
  <c r="N2929" i="11" s="1"/>
  <c r="L2929" i="11"/>
  <c r="J2930" i="11"/>
  <c r="O2930" i="11" s="1"/>
  <c r="P2930" i="11" s="1"/>
  <c r="L2930" i="11"/>
  <c r="J2931" i="11"/>
  <c r="K2931" i="11" s="1"/>
  <c r="M2931" i="11" s="1"/>
  <c r="N2931" i="11" s="1"/>
  <c r="L2931" i="11"/>
  <c r="O2931" i="11"/>
  <c r="P2931" i="11" s="1"/>
  <c r="J2932" i="11"/>
  <c r="K2932" i="11"/>
  <c r="M2932" i="11" s="1"/>
  <c r="N2932" i="11" s="1"/>
  <c r="L2932" i="11"/>
  <c r="O2932" i="11"/>
  <c r="P2932" i="11" s="1"/>
  <c r="J2933" i="11"/>
  <c r="K2933" i="11" s="1"/>
  <c r="M2933" i="11" s="1"/>
  <c r="N2933" i="11" s="1"/>
  <c r="L2933" i="11"/>
  <c r="J2934" i="11"/>
  <c r="K2934" i="11"/>
  <c r="L2934" i="11"/>
  <c r="M2934" i="11"/>
  <c r="N2934" i="11" s="1"/>
  <c r="O2934" i="11"/>
  <c r="P2934" i="11" s="1"/>
  <c r="J2935" i="11"/>
  <c r="O2935" i="11" s="1"/>
  <c r="P2935" i="11" s="1"/>
  <c r="K2935" i="11"/>
  <c r="M2935" i="11" s="1"/>
  <c r="N2935" i="11" s="1"/>
  <c r="L2935" i="11"/>
  <c r="J2936" i="11"/>
  <c r="O2936" i="11" s="1"/>
  <c r="P2936" i="11" s="1"/>
  <c r="K2936" i="11"/>
  <c r="M2936" i="11" s="1"/>
  <c r="N2936" i="11" s="1"/>
  <c r="L2936" i="11"/>
  <c r="J2937" i="11"/>
  <c r="O2937" i="11" s="1"/>
  <c r="P2937" i="11" s="1"/>
  <c r="L2937" i="11"/>
  <c r="J2938" i="11"/>
  <c r="K2938" i="11"/>
  <c r="L2938" i="11"/>
  <c r="M2938" i="11"/>
  <c r="N2938" i="11"/>
  <c r="O2938" i="11"/>
  <c r="P2938" i="11" s="1"/>
  <c r="J2939" i="11"/>
  <c r="L2939" i="11"/>
  <c r="J2940" i="11"/>
  <c r="K2940" i="11"/>
  <c r="L2940" i="11"/>
  <c r="M2940" i="11" s="1"/>
  <c r="N2940" i="11" s="1"/>
  <c r="O2940" i="11"/>
  <c r="P2940" i="11" s="1"/>
  <c r="J2941" i="11"/>
  <c r="O2941" i="11" s="1"/>
  <c r="P2941" i="11" s="1"/>
  <c r="K2941" i="11"/>
  <c r="M2941" i="11" s="1"/>
  <c r="N2941" i="11" s="1"/>
  <c r="L2941" i="11"/>
  <c r="J2942" i="11"/>
  <c r="O2942" i="11" s="1"/>
  <c r="P2942" i="11" s="1"/>
  <c r="L2942" i="11"/>
  <c r="J2943" i="11"/>
  <c r="K2943" i="11" s="1"/>
  <c r="M2943" i="11" s="1"/>
  <c r="N2943" i="11" s="1"/>
  <c r="L2943" i="11"/>
  <c r="O2943" i="11"/>
  <c r="P2943" i="11" s="1"/>
  <c r="J2944" i="11"/>
  <c r="K2944" i="11"/>
  <c r="M2944" i="11" s="1"/>
  <c r="N2944" i="11" s="1"/>
  <c r="L2944" i="11"/>
  <c r="O2944" i="11"/>
  <c r="P2944" i="11" s="1"/>
  <c r="J2945" i="11"/>
  <c r="K2945" i="11" s="1"/>
  <c r="M2945" i="11" s="1"/>
  <c r="N2945" i="11" s="1"/>
  <c r="L2945" i="11"/>
  <c r="J2946" i="11"/>
  <c r="K2946" i="11"/>
  <c r="L2946" i="11"/>
  <c r="M2946" i="11"/>
  <c r="N2946" i="11" s="1"/>
  <c r="O2946" i="11"/>
  <c r="P2946" i="11" s="1"/>
  <c r="J2947" i="11"/>
  <c r="O2947" i="11" s="1"/>
  <c r="P2947" i="11" s="1"/>
  <c r="K2947" i="11"/>
  <c r="M2947" i="11" s="1"/>
  <c r="N2947" i="11" s="1"/>
  <c r="L2947" i="11"/>
  <c r="J2948" i="11"/>
  <c r="O2948" i="11" s="1"/>
  <c r="P2948" i="11" s="1"/>
  <c r="K2948" i="11"/>
  <c r="M2948" i="11" s="1"/>
  <c r="N2948" i="11" s="1"/>
  <c r="L2948" i="11"/>
  <c r="J2949" i="11"/>
  <c r="O2949" i="11" s="1"/>
  <c r="P2949" i="11" s="1"/>
  <c r="L2949" i="11"/>
  <c r="J2950" i="11"/>
  <c r="K2950" i="11"/>
  <c r="L2950" i="11"/>
  <c r="M2950" i="11"/>
  <c r="N2950" i="11"/>
  <c r="O2950" i="11"/>
  <c r="P2950" i="11" s="1"/>
  <c r="J2951" i="11"/>
  <c r="L2951" i="11"/>
  <c r="J2952" i="11"/>
  <c r="K2952" i="11"/>
  <c r="L2952" i="11"/>
  <c r="M2952" i="11" s="1"/>
  <c r="N2952" i="11" s="1"/>
  <c r="O2952" i="11"/>
  <c r="P2952" i="11" s="1"/>
  <c r="J2953" i="11"/>
  <c r="O2953" i="11" s="1"/>
  <c r="P2953" i="11" s="1"/>
  <c r="K2953" i="11"/>
  <c r="M2953" i="11" s="1"/>
  <c r="N2953" i="11" s="1"/>
  <c r="L2953" i="11"/>
  <c r="J2954" i="11"/>
  <c r="O2954" i="11" s="1"/>
  <c r="P2954" i="11" s="1"/>
  <c r="L2954" i="11"/>
  <c r="J2955" i="11"/>
  <c r="K2955" i="11" s="1"/>
  <c r="M2955" i="11" s="1"/>
  <c r="N2955" i="11" s="1"/>
  <c r="L2955" i="11"/>
  <c r="O2955" i="11"/>
  <c r="P2955" i="11" s="1"/>
  <c r="J2956" i="11"/>
  <c r="K2956" i="11"/>
  <c r="M2956" i="11" s="1"/>
  <c r="N2956" i="11" s="1"/>
  <c r="L2956" i="11"/>
  <c r="O2956" i="11"/>
  <c r="P2956" i="11" s="1"/>
  <c r="J2957" i="11"/>
  <c r="K2957" i="11" s="1"/>
  <c r="M2957" i="11" s="1"/>
  <c r="N2957" i="11" s="1"/>
  <c r="L2957" i="11"/>
  <c r="J2958" i="11"/>
  <c r="K2958" i="11"/>
  <c r="L2958" i="11"/>
  <c r="M2958" i="11"/>
  <c r="N2958" i="11" s="1"/>
  <c r="O2958" i="11"/>
  <c r="P2958" i="11" s="1"/>
  <c r="J2959" i="11"/>
  <c r="O2959" i="11" s="1"/>
  <c r="P2959" i="11" s="1"/>
  <c r="K2959" i="11"/>
  <c r="M2959" i="11" s="1"/>
  <c r="N2959" i="11" s="1"/>
  <c r="L2959" i="11"/>
  <c r="J2960" i="11"/>
  <c r="O2960" i="11" s="1"/>
  <c r="P2960" i="11" s="1"/>
  <c r="K2960" i="11"/>
  <c r="M2960" i="11" s="1"/>
  <c r="N2960" i="11" s="1"/>
  <c r="L2960" i="11"/>
  <c r="J2961" i="11"/>
  <c r="O2961" i="11" s="1"/>
  <c r="P2961" i="11" s="1"/>
  <c r="L2961" i="11"/>
  <c r="J2962" i="11"/>
  <c r="K2962" i="11"/>
  <c r="L2962" i="11"/>
  <c r="M2962" i="11"/>
  <c r="N2962" i="11"/>
  <c r="O2962" i="11"/>
  <c r="P2962" i="11" s="1"/>
  <c r="J2963" i="11"/>
  <c r="L2963" i="11"/>
  <c r="J2964" i="11"/>
  <c r="K2964" i="11"/>
  <c r="L2964" i="11"/>
  <c r="M2964" i="11" s="1"/>
  <c r="N2964" i="11" s="1"/>
  <c r="O2964" i="11"/>
  <c r="P2964" i="11" s="1"/>
  <c r="J2965" i="11"/>
  <c r="O2965" i="11" s="1"/>
  <c r="P2965" i="11" s="1"/>
  <c r="K2965" i="11"/>
  <c r="M2965" i="11" s="1"/>
  <c r="N2965" i="11" s="1"/>
  <c r="L2965" i="11"/>
  <c r="J2966" i="11"/>
  <c r="O2966" i="11" s="1"/>
  <c r="P2966" i="11" s="1"/>
  <c r="L2966" i="11"/>
  <c r="J2967" i="11"/>
  <c r="K2967" i="11" s="1"/>
  <c r="M2967" i="11" s="1"/>
  <c r="N2967" i="11" s="1"/>
  <c r="L2967" i="11"/>
  <c r="O2967" i="11"/>
  <c r="P2967" i="11" s="1"/>
  <c r="J2968" i="11"/>
  <c r="K2968" i="11"/>
  <c r="M2968" i="11" s="1"/>
  <c r="N2968" i="11" s="1"/>
  <c r="L2968" i="11"/>
  <c r="O2968" i="11"/>
  <c r="P2968" i="11" s="1"/>
  <c r="J2969" i="11"/>
  <c r="K2969" i="11" s="1"/>
  <c r="M2969" i="11" s="1"/>
  <c r="N2969" i="11" s="1"/>
  <c r="L2969" i="11"/>
  <c r="J2970" i="11"/>
  <c r="K2970" i="11"/>
  <c r="L2970" i="11"/>
  <c r="M2970" i="11"/>
  <c r="N2970" i="11" s="1"/>
  <c r="O2970" i="11"/>
  <c r="P2970" i="11" s="1"/>
  <c r="J2971" i="11"/>
  <c r="O2971" i="11" s="1"/>
  <c r="P2971" i="11" s="1"/>
  <c r="K2971" i="11"/>
  <c r="M2971" i="11" s="1"/>
  <c r="N2971" i="11" s="1"/>
  <c r="L2971" i="11"/>
  <c r="J2972" i="11"/>
  <c r="O2972" i="11" s="1"/>
  <c r="P2972" i="11" s="1"/>
  <c r="K2972" i="11"/>
  <c r="M2972" i="11" s="1"/>
  <c r="N2972" i="11" s="1"/>
  <c r="L2972" i="11"/>
  <c r="J2973" i="11"/>
  <c r="O2973" i="11" s="1"/>
  <c r="P2973" i="11" s="1"/>
  <c r="L2973" i="11"/>
  <c r="J2974" i="11"/>
  <c r="K2974" i="11"/>
  <c r="L2974" i="11"/>
  <c r="M2974" i="11"/>
  <c r="N2974" i="11"/>
  <c r="O2974" i="11"/>
  <c r="P2974" i="11" s="1"/>
  <c r="J2975" i="11"/>
  <c r="L2975" i="11"/>
  <c r="J2976" i="11"/>
  <c r="K2976" i="11"/>
  <c r="L2976" i="11"/>
  <c r="M2976" i="11" s="1"/>
  <c r="N2976" i="11" s="1"/>
  <c r="O2976" i="11"/>
  <c r="P2976" i="11" s="1"/>
  <c r="J2977" i="11"/>
  <c r="O2977" i="11" s="1"/>
  <c r="P2977" i="11" s="1"/>
  <c r="K2977" i="11"/>
  <c r="M2977" i="11" s="1"/>
  <c r="N2977" i="11" s="1"/>
  <c r="L2977" i="11"/>
  <c r="J2978" i="11"/>
  <c r="O2978" i="11" s="1"/>
  <c r="P2978" i="11" s="1"/>
  <c r="L2978" i="11"/>
  <c r="J2979" i="11"/>
  <c r="K2979" i="11" s="1"/>
  <c r="M2979" i="11" s="1"/>
  <c r="N2979" i="11" s="1"/>
  <c r="L2979" i="11"/>
  <c r="O2979" i="11"/>
  <c r="P2979" i="11" s="1"/>
  <c r="J2980" i="11"/>
  <c r="K2980" i="11"/>
  <c r="M2980" i="11" s="1"/>
  <c r="N2980" i="11" s="1"/>
  <c r="L2980" i="11"/>
  <c r="O2980" i="11"/>
  <c r="P2980" i="11" s="1"/>
  <c r="J2981" i="11"/>
  <c r="K2981" i="11" s="1"/>
  <c r="M2981" i="11" s="1"/>
  <c r="N2981" i="11" s="1"/>
  <c r="L2981" i="11"/>
  <c r="J2982" i="11"/>
  <c r="K2982" i="11"/>
  <c r="L2982" i="11"/>
  <c r="M2982" i="11"/>
  <c r="N2982" i="11" s="1"/>
  <c r="O2982" i="11"/>
  <c r="P2982" i="11" s="1"/>
  <c r="J2983" i="11"/>
  <c r="O2983" i="11" s="1"/>
  <c r="P2983" i="11" s="1"/>
  <c r="K2983" i="11"/>
  <c r="M2983" i="11" s="1"/>
  <c r="N2983" i="11" s="1"/>
  <c r="L2983" i="11"/>
  <c r="J2984" i="11"/>
  <c r="O2984" i="11" s="1"/>
  <c r="P2984" i="11" s="1"/>
  <c r="K2984" i="11"/>
  <c r="M2984" i="11" s="1"/>
  <c r="N2984" i="11" s="1"/>
  <c r="L2984" i="11"/>
  <c r="J2985" i="11"/>
  <c r="O2985" i="11" s="1"/>
  <c r="P2985" i="11" s="1"/>
  <c r="L2985" i="11"/>
  <c r="J2986" i="11"/>
  <c r="K2986" i="11"/>
  <c r="L2986" i="11"/>
  <c r="M2986" i="11"/>
  <c r="N2986" i="11"/>
  <c r="O2986" i="11"/>
  <c r="P2986" i="11" s="1"/>
  <c r="J2987" i="11"/>
  <c r="L2987" i="11"/>
  <c r="J2988" i="11"/>
  <c r="K2988" i="11"/>
  <c r="L2988" i="11"/>
  <c r="M2988" i="11" s="1"/>
  <c r="N2988" i="11" s="1"/>
  <c r="O2988" i="11"/>
  <c r="P2988" i="11" s="1"/>
  <c r="J2989" i="11"/>
  <c r="O2989" i="11" s="1"/>
  <c r="P2989" i="11" s="1"/>
  <c r="K2989" i="11"/>
  <c r="M2989" i="11" s="1"/>
  <c r="N2989" i="11" s="1"/>
  <c r="L2989" i="11"/>
  <c r="J2990" i="11"/>
  <c r="K2990" i="11" s="1"/>
  <c r="M2990" i="11" s="1"/>
  <c r="N2990" i="11" s="1"/>
  <c r="L2990" i="11"/>
  <c r="O2990" i="11"/>
  <c r="P2990" i="11" s="1"/>
  <c r="J2991" i="11"/>
  <c r="K2991" i="11" s="1"/>
  <c r="M2991" i="11" s="1"/>
  <c r="N2991" i="11" s="1"/>
  <c r="L2991" i="11"/>
  <c r="O2991" i="11"/>
  <c r="P2991" i="11" s="1"/>
  <c r="J2992" i="11"/>
  <c r="K2992" i="11"/>
  <c r="M2992" i="11" s="1"/>
  <c r="N2992" i="11" s="1"/>
  <c r="L2992" i="11"/>
  <c r="O2992" i="11"/>
  <c r="P2992" i="11" s="1"/>
  <c r="J2993" i="11"/>
  <c r="K2993" i="11" s="1"/>
  <c r="M2993" i="11" s="1"/>
  <c r="N2993" i="11" s="1"/>
  <c r="L2993" i="11"/>
  <c r="O2993" i="11"/>
  <c r="P2993" i="11"/>
  <c r="J2994" i="11"/>
  <c r="K2994" i="11"/>
  <c r="L2994" i="11"/>
  <c r="M2994" i="11"/>
  <c r="N2994" i="11" s="1"/>
  <c r="O2994" i="11"/>
  <c r="P2994" i="11" s="1"/>
  <c r="J2995" i="11"/>
  <c r="K2995" i="11"/>
  <c r="M2995" i="11" s="1"/>
  <c r="L2995" i="11"/>
  <c r="N2995" i="11"/>
  <c r="O2995" i="11"/>
  <c r="P2995" i="11" s="1"/>
  <c r="J2996" i="11"/>
  <c r="K2996" i="11"/>
  <c r="M2996" i="11" s="1"/>
  <c r="N2996" i="11" s="1"/>
  <c r="L2996" i="11"/>
  <c r="O2996" i="11"/>
  <c r="P2996" i="11" s="1"/>
  <c r="J2997" i="11"/>
  <c r="K2997" i="11" s="1"/>
  <c r="L2997" i="11"/>
  <c r="O2997" i="11"/>
  <c r="P2997" i="11" s="1"/>
  <c r="J2998" i="11"/>
  <c r="K2998" i="11"/>
  <c r="L2998" i="11"/>
  <c r="M2998" i="11"/>
  <c r="N2998" i="11"/>
  <c r="O2998" i="11"/>
  <c r="P2998" i="11" s="1"/>
  <c r="J2999" i="11"/>
  <c r="K2999" i="11" s="1"/>
  <c r="M2999" i="11" s="1"/>
  <c r="N2999" i="11" s="1"/>
  <c r="L2999" i="11"/>
  <c r="O2999" i="11"/>
  <c r="P2999" i="11" s="1"/>
  <c r="J3000" i="11"/>
  <c r="K3000" i="11"/>
  <c r="L3000" i="11"/>
  <c r="M3000" i="11" s="1"/>
  <c r="N3000" i="11" s="1"/>
  <c r="O3000" i="11"/>
  <c r="P3000" i="11" s="1"/>
  <c r="J3001" i="11"/>
  <c r="K3001" i="11"/>
  <c r="M3001" i="11" s="1"/>
  <c r="N3001" i="11" s="1"/>
  <c r="L3001" i="11"/>
  <c r="O3001" i="11"/>
  <c r="P3001" i="11"/>
  <c r="J3002" i="11"/>
  <c r="O3002" i="11" s="1"/>
  <c r="P3002" i="11" s="1"/>
  <c r="L3002" i="11"/>
  <c r="J3003" i="11"/>
  <c r="K3003" i="11" s="1"/>
  <c r="M3003" i="11" s="1"/>
  <c r="N3003" i="11" s="1"/>
  <c r="L3003" i="11"/>
  <c r="O3003" i="11"/>
  <c r="P3003" i="11" s="1"/>
  <c r="J3004" i="11"/>
  <c r="K3004" i="11"/>
  <c r="M3004" i="11" s="1"/>
  <c r="N3004" i="11" s="1"/>
  <c r="L3004" i="11"/>
  <c r="O3004" i="11"/>
  <c r="P3004" i="11" s="1"/>
  <c r="J3005" i="11"/>
  <c r="K3005" i="11" s="1"/>
  <c r="M3005" i="11" s="1"/>
  <c r="N3005" i="11" s="1"/>
  <c r="L3005" i="11"/>
  <c r="J3006" i="11"/>
  <c r="K3006" i="11"/>
  <c r="L3006" i="11"/>
  <c r="M3006" i="11"/>
  <c r="N3006" i="11" s="1"/>
  <c r="O3006" i="11"/>
  <c r="P3006" i="11" s="1"/>
  <c r="J3007" i="11"/>
  <c r="O3007" i="11" s="1"/>
  <c r="P3007" i="11" s="1"/>
  <c r="K3007" i="11"/>
  <c r="M3007" i="11" s="1"/>
  <c r="L3007" i="11"/>
  <c r="N3007" i="11"/>
  <c r="J3008" i="11"/>
  <c r="O3008" i="11" s="1"/>
  <c r="P3008" i="11" s="1"/>
  <c r="K3008" i="11"/>
  <c r="M3008" i="11" s="1"/>
  <c r="N3008" i="11" s="1"/>
  <c r="L3008" i="11"/>
  <c r="J3009" i="11"/>
  <c r="O3009" i="11" s="1"/>
  <c r="P3009" i="11" s="1"/>
  <c r="L3009" i="11"/>
  <c r="J3010" i="11"/>
  <c r="K3010" i="11"/>
  <c r="L3010" i="11"/>
  <c r="M3010" i="11"/>
  <c r="N3010" i="11"/>
  <c r="O3010" i="11"/>
  <c r="P3010" i="11" s="1"/>
  <c r="J3011" i="11"/>
  <c r="L3011" i="11"/>
  <c r="J3012" i="11"/>
  <c r="K3012" i="11"/>
  <c r="L3012" i="11"/>
  <c r="M3012" i="11" s="1"/>
  <c r="N3012" i="11" s="1"/>
  <c r="O3012" i="11"/>
  <c r="P3012" i="11" s="1"/>
  <c r="J3013" i="11"/>
  <c r="O3013" i="11" s="1"/>
  <c r="P3013" i="11" s="1"/>
  <c r="K3013" i="11"/>
  <c r="M3013" i="11" s="1"/>
  <c r="N3013" i="11" s="1"/>
  <c r="L3013" i="11"/>
  <c r="J3014" i="11"/>
  <c r="O3014" i="11" s="1"/>
  <c r="P3014" i="11" s="1"/>
  <c r="L3014" i="11"/>
  <c r="J3015" i="11"/>
  <c r="K3015" i="11" s="1"/>
  <c r="M3015" i="11" s="1"/>
  <c r="N3015" i="11" s="1"/>
  <c r="L3015" i="11"/>
  <c r="O3015" i="11"/>
  <c r="P3015" i="11" s="1"/>
  <c r="J3016" i="11"/>
  <c r="K3016" i="11"/>
  <c r="M3016" i="11" s="1"/>
  <c r="N3016" i="11" s="1"/>
  <c r="L3016" i="11"/>
  <c r="O3016" i="11"/>
  <c r="P3016" i="11" s="1"/>
  <c r="J3017" i="11"/>
  <c r="K3017" i="11" s="1"/>
  <c r="M3017" i="11" s="1"/>
  <c r="N3017" i="11" s="1"/>
  <c r="L3017" i="11"/>
  <c r="J3018" i="11"/>
  <c r="K3018" i="11"/>
  <c r="L3018" i="11"/>
  <c r="M3018" i="11"/>
  <c r="N3018" i="11" s="1"/>
  <c r="O3018" i="11"/>
  <c r="P3018" i="11" s="1"/>
  <c r="J3019" i="11"/>
  <c r="O3019" i="11" s="1"/>
  <c r="P3019" i="11" s="1"/>
  <c r="K3019" i="11"/>
  <c r="M3019" i="11" s="1"/>
  <c r="N3019" i="11" s="1"/>
  <c r="L3019" i="11"/>
  <c r="J3020" i="11"/>
  <c r="O3020" i="11" s="1"/>
  <c r="P3020" i="11" s="1"/>
  <c r="K3020" i="11"/>
  <c r="M3020" i="11" s="1"/>
  <c r="N3020" i="11" s="1"/>
  <c r="L3020" i="11"/>
  <c r="J3021" i="11"/>
  <c r="O3021" i="11" s="1"/>
  <c r="P3021" i="11" s="1"/>
  <c r="L3021" i="11"/>
  <c r="J3022" i="11"/>
  <c r="K3022" i="11"/>
  <c r="L3022" i="11"/>
  <c r="M3022" i="11"/>
  <c r="N3022" i="11"/>
  <c r="O3022" i="11"/>
  <c r="P3022" i="11" s="1"/>
  <c r="J3023" i="11"/>
  <c r="L3023" i="11"/>
  <c r="J3024" i="11"/>
  <c r="K3024" i="11"/>
  <c r="L3024" i="11"/>
  <c r="M3024" i="11" s="1"/>
  <c r="N3024" i="11" s="1"/>
  <c r="O3024" i="11"/>
  <c r="P3024" i="11" s="1"/>
  <c r="J3025" i="11"/>
  <c r="O3025" i="11" s="1"/>
  <c r="P3025" i="11" s="1"/>
  <c r="K3025" i="11"/>
  <c r="M3025" i="11" s="1"/>
  <c r="N3025" i="11" s="1"/>
  <c r="L3025" i="11"/>
  <c r="J3026" i="11"/>
  <c r="O3026" i="11" s="1"/>
  <c r="P3026" i="11" s="1"/>
  <c r="L3026" i="11"/>
  <c r="J3027" i="11"/>
  <c r="K3027" i="11" s="1"/>
  <c r="M3027" i="11" s="1"/>
  <c r="N3027" i="11" s="1"/>
  <c r="L3027" i="11"/>
  <c r="O3027" i="11"/>
  <c r="P3027" i="11" s="1"/>
  <c r="J3028" i="11"/>
  <c r="K3028" i="11"/>
  <c r="M3028" i="11" s="1"/>
  <c r="N3028" i="11" s="1"/>
  <c r="L3028" i="11"/>
  <c r="O3028" i="11"/>
  <c r="P3028" i="11" s="1"/>
  <c r="J3029" i="11"/>
  <c r="K3029" i="11" s="1"/>
  <c r="M3029" i="11" s="1"/>
  <c r="N3029" i="11" s="1"/>
  <c r="L3029" i="11"/>
  <c r="J3030" i="11"/>
  <c r="K3030" i="11"/>
  <c r="L3030" i="11"/>
  <c r="M3030" i="11"/>
  <c r="N3030" i="11" s="1"/>
  <c r="O3030" i="11"/>
  <c r="P3030" i="11" s="1"/>
  <c r="J3031" i="11"/>
  <c r="O3031" i="11" s="1"/>
  <c r="P3031" i="11" s="1"/>
  <c r="K3031" i="11"/>
  <c r="M3031" i="11" s="1"/>
  <c r="L3031" i="11"/>
  <c r="N3031" i="11"/>
  <c r="J3032" i="11"/>
  <c r="O3032" i="11" s="1"/>
  <c r="P3032" i="11" s="1"/>
  <c r="K3032" i="11"/>
  <c r="M3032" i="11" s="1"/>
  <c r="N3032" i="11" s="1"/>
  <c r="L3032" i="11"/>
  <c r="J3033" i="11"/>
  <c r="O3033" i="11" s="1"/>
  <c r="P3033" i="11" s="1"/>
  <c r="L3033" i="11"/>
  <c r="J3034" i="11"/>
  <c r="K3034" i="11"/>
  <c r="L3034" i="11"/>
  <c r="M3034" i="11"/>
  <c r="N3034" i="11"/>
  <c r="O3034" i="11"/>
  <c r="P3034" i="11" s="1"/>
  <c r="J3035" i="11"/>
  <c r="L3035" i="11"/>
  <c r="J3036" i="11"/>
  <c r="K3036" i="11"/>
  <c r="L3036" i="11"/>
  <c r="M3036" i="11" s="1"/>
  <c r="N3036" i="11" s="1"/>
  <c r="O3036" i="11"/>
  <c r="P3036" i="11" s="1"/>
  <c r="J3037" i="11"/>
  <c r="O3037" i="11" s="1"/>
  <c r="P3037" i="11" s="1"/>
  <c r="K3037" i="11"/>
  <c r="M3037" i="11" s="1"/>
  <c r="N3037" i="11" s="1"/>
  <c r="L3037" i="11"/>
  <c r="J3038" i="11"/>
  <c r="O3038" i="11" s="1"/>
  <c r="P3038" i="11" s="1"/>
  <c r="L3038" i="11"/>
  <c r="J3039" i="11"/>
  <c r="K3039" i="11" s="1"/>
  <c r="M3039" i="11" s="1"/>
  <c r="N3039" i="11" s="1"/>
  <c r="L3039" i="11"/>
  <c r="O3039" i="11"/>
  <c r="P3039" i="11" s="1"/>
  <c r="J3040" i="11"/>
  <c r="K3040" i="11"/>
  <c r="M3040" i="11" s="1"/>
  <c r="N3040" i="11" s="1"/>
  <c r="L3040" i="11"/>
  <c r="O3040" i="11"/>
  <c r="P3040" i="11" s="1"/>
  <c r="J3041" i="11"/>
  <c r="K3041" i="11" s="1"/>
  <c r="M3041" i="11" s="1"/>
  <c r="N3041" i="11" s="1"/>
  <c r="L3041" i="11"/>
  <c r="J3042" i="11"/>
  <c r="K3042" i="11"/>
  <c r="L3042" i="11"/>
  <c r="M3042" i="11"/>
  <c r="N3042" i="11" s="1"/>
  <c r="O3042" i="11"/>
  <c r="P3042" i="11" s="1"/>
  <c r="J3043" i="11"/>
  <c r="O3043" i="11" s="1"/>
  <c r="P3043" i="11" s="1"/>
  <c r="K3043" i="11"/>
  <c r="M3043" i="11" s="1"/>
  <c r="L3043" i="11"/>
  <c r="N3043" i="11"/>
  <c r="J3044" i="11"/>
  <c r="O3044" i="11" s="1"/>
  <c r="P3044" i="11" s="1"/>
  <c r="K3044" i="11"/>
  <c r="M3044" i="11" s="1"/>
  <c r="N3044" i="11" s="1"/>
  <c r="L3044" i="11"/>
  <c r="J3045" i="11"/>
  <c r="O3045" i="11" s="1"/>
  <c r="P3045" i="11" s="1"/>
  <c r="L3045" i="11"/>
  <c r="J3046" i="11"/>
  <c r="K3046" i="11"/>
  <c r="L3046" i="11"/>
  <c r="M3046" i="11"/>
  <c r="N3046" i="11"/>
  <c r="O3046" i="11"/>
  <c r="P3046" i="11" s="1"/>
  <c r="J3047" i="11"/>
  <c r="L3047" i="11"/>
  <c r="J3048" i="11"/>
  <c r="K3048" i="11"/>
  <c r="L3048" i="11"/>
  <c r="M3048" i="11" s="1"/>
  <c r="N3048" i="11" s="1"/>
  <c r="O3048" i="11"/>
  <c r="P3048" i="11" s="1"/>
  <c r="J3049" i="11"/>
  <c r="O3049" i="11" s="1"/>
  <c r="P3049" i="11" s="1"/>
  <c r="K3049" i="11"/>
  <c r="M3049" i="11" s="1"/>
  <c r="N3049" i="11" s="1"/>
  <c r="L3049" i="11"/>
  <c r="J3050" i="11"/>
  <c r="O3050" i="11" s="1"/>
  <c r="P3050" i="11" s="1"/>
  <c r="L3050" i="11"/>
  <c r="J3051" i="11"/>
  <c r="K3051" i="11" s="1"/>
  <c r="M3051" i="11" s="1"/>
  <c r="N3051" i="11" s="1"/>
  <c r="L3051" i="11"/>
  <c r="O3051" i="11"/>
  <c r="P3051" i="11" s="1"/>
  <c r="J3052" i="11"/>
  <c r="K3052" i="11"/>
  <c r="M3052" i="11" s="1"/>
  <c r="N3052" i="11" s="1"/>
  <c r="L3052" i="11"/>
  <c r="O3052" i="11"/>
  <c r="P3052" i="11" s="1"/>
  <c r="J3053" i="11"/>
  <c r="K3053" i="11" s="1"/>
  <c r="M3053" i="11" s="1"/>
  <c r="N3053" i="11" s="1"/>
  <c r="L3053" i="11"/>
  <c r="J3054" i="11"/>
  <c r="K3054" i="11"/>
  <c r="L3054" i="11"/>
  <c r="M3054" i="11"/>
  <c r="N3054" i="11" s="1"/>
  <c r="O3054" i="11"/>
  <c r="P3054" i="11" s="1"/>
  <c r="J3055" i="11"/>
  <c r="O3055" i="11" s="1"/>
  <c r="P3055" i="11" s="1"/>
  <c r="K3055" i="11"/>
  <c r="M3055" i="11" s="1"/>
  <c r="L3055" i="11"/>
  <c r="N3055" i="11"/>
  <c r="J3056" i="11"/>
  <c r="O3056" i="11" s="1"/>
  <c r="P3056" i="11" s="1"/>
  <c r="K3056" i="11"/>
  <c r="M3056" i="11" s="1"/>
  <c r="N3056" i="11" s="1"/>
  <c r="L3056" i="11"/>
  <c r="J3057" i="11"/>
  <c r="O3057" i="11" s="1"/>
  <c r="P3057" i="11" s="1"/>
  <c r="L3057" i="11"/>
  <c r="J3058" i="11"/>
  <c r="K3058" i="11"/>
  <c r="L3058" i="11"/>
  <c r="M3058" i="11"/>
  <c r="N3058" i="11"/>
  <c r="O3058" i="11"/>
  <c r="P3058" i="11" s="1"/>
  <c r="J3059" i="11"/>
  <c r="L3059" i="11"/>
  <c r="J3060" i="11"/>
  <c r="K3060" i="11"/>
  <c r="L3060" i="11"/>
  <c r="M3060" i="11" s="1"/>
  <c r="N3060" i="11" s="1"/>
  <c r="O3060" i="11"/>
  <c r="P3060" i="11" s="1"/>
  <c r="J3061" i="11"/>
  <c r="O3061" i="11" s="1"/>
  <c r="P3061" i="11" s="1"/>
  <c r="K3061" i="11"/>
  <c r="M3061" i="11" s="1"/>
  <c r="N3061" i="11" s="1"/>
  <c r="L3061" i="11"/>
  <c r="J3062" i="11"/>
  <c r="O3062" i="11" s="1"/>
  <c r="P3062" i="11" s="1"/>
  <c r="L3062" i="11"/>
  <c r="J3063" i="11"/>
  <c r="K3063" i="11" s="1"/>
  <c r="M3063" i="11" s="1"/>
  <c r="N3063" i="11" s="1"/>
  <c r="L3063" i="11"/>
  <c r="O3063" i="11"/>
  <c r="P3063" i="11" s="1"/>
  <c r="J3064" i="11"/>
  <c r="K3064" i="11"/>
  <c r="M3064" i="11" s="1"/>
  <c r="N3064" i="11" s="1"/>
  <c r="L3064" i="11"/>
  <c r="O3064" i="11"/>
  <c r="P3064" i="11" s="1"/>
  <c r="J3065" i="11"/>
  <c r="K3065" i="11" s="1"/>
  <c r="M3065" i="11" s="1"/>
  <c r="N3065" i="11" s="1"/>
  <c r="L3065" i="11"/>
  <c r="J3066" i="11"/>
  <c r="K3066" i="11"/>
  <c r="L3066" i="11"/>
  <c r="M3066" i="11"/>
  <c r="N3066" i="11" s="1"/>
  <c r="O3066" i="11"/>
  <c r="P3066" i="11" s="1"/>
  <c r="J3067" i="11"/>
  <c r="O3067" i="11" s="1"/>
  <c r="P3067" i="11" s="1"/>
  <c r="K3067" i="11"/>
  <c r="M3067" i="11" s="1"/>
  <c r="L3067" i="11"/>
  <c r="N3067" i="11"/>
  <c r="J3068" i="11"/>
  <c r="O3068" i="11" s="1"/>
  <c r="P3068" i="11" s="1"/>
  <c r="K3068" i="11"/>
  <c r="M3068" i="11" s="1"/>
  <c r="N3068" i="11" s="1"/>
  <c r="L3068" i="11"/>
  <c r="J3069" i="11"/>
  <c r="O3069" i="11" s="1"/>
  <c r="P3069" i="11" s="1"/>
  <c r="L3069" i="11"/>
  <c r="J3070" i="11"/>
  <c r="K3070" i="11"/>
  <c r="L3070" i="11"/>
  <c r="M3070" i="11"/>
  <c r="N3070" i="11"/>
  <c r="O3070" i="11"/>
  <c r="P3070" i="11" s="1"/>
  <c r="J3071" i="11"/>
  <c r="L3071" i="11"/>
  <c r="J3072" i="11"/>
  <c r="K3072" i="11"/>
  <c r="L3072" i="11"/>
  <c r="M3072" i="11" s="1"/>
  <c r="N3072" i="11" s="1"/>
  <c r="O3072" i="11"/>
  <c r="P3072" i="11" s="1"/>
  <c r="J3073" i="11"/>
  <c r="O3073" i="11" s="1"/>
  <c r="P3073" i="11" s="1"/>
  <c r="K3073" i="11"/>
  <c r="M3073" i="11" s="1"/>
  <c r="N3073" i="11" s="1"/>
  <c r="L3073" i="11"/>
  <c r="J3074" i="11"/>
  <c r="O3074" i="11" s="1"/>
  <c r="P3074" i="11" s="1"/>
  <c r="L3074" i="11"/>
  <c r="J3075" i="11"/>
  <c r="K3075" i="11" s="1"/>
  <c r="M3075" i="11" s="1"/>
  <c r="N3075" i="11" s="1"/>
  <c r="L3075" i="11"/>
  <c r="O3075" i="11"/>
  <c r="P3075" i="11" s="1"/>
  <c r="J3076" i="11"/>
  <c r="K3076" i="11"/>
  <c r="M3076" i="11" s="1"/>
  <c r="N3076" i="11" s="1"/>
  <c r="L3076" i="11"/>
  <c r="O3076" i="11"/>
  <c r="P3076" i="11" s="1"/>
  <c r="J3077" i="11"/>
  <c r="K3077" i="11" s="1"/>
  <c r="L3077" i="11"/>
  <c r="M3077" i="11"/>
  <c r="N3077" i="11" s="1"/>
  <c r="J3078" i="11"/>
  <c r="K3078" i="11"/>
  <c r="L3078" i="11"/>
  <c r="M3078" i="11"/>
  <c r="N3078" i="11" s="1"/>
  <c r="O3078" i="11"/>
  <c r="P3078" i="11" s="1"/>
  <c r="J3079" i="11"/>
  <c r="O3079" i="11" s="1"/>
  <c r="P3079" i="11" s="1"/>
  <c r="K3079" i="11"/>
  <c r="M3079" i="11" s="1"/>
  <c r="N3079" i="11" s="1"/>
  <c r="L3079" i="11"/>
  <c r="J3080" i="11"/>
  <c r="O3080" i="11" s="1"/>
  <c r="P3080" i="11" s="1"/>
  <c r="K3080" i="11"/>
  <c r="M3080" i="11" s="1"/>
  <c r="N3080" i="11" s="1"/>
  <c r="L3080" i="11"/>
  <c r="J3081" i="11"/>
  <c r="O3081" i="11" s="1"/>
  <c r="P3081" i="11" s="1"/>
  <c r="L3081" i="11"/>
  <c r="J3082" i="11"/>
  <c r="K3082" i="11"/>
  <c r="L3082" i="11"/>
  <c r="M3082" i="11"/>
  <c r="N3082" i="11"/>
  <c r="O3082" i="11"/>
  <c r="P3082" i="11" s="1"/>
  <c r="J3083" i="11"/>
  <c r="L3083" i="11"/>
  <c r="J3084" i="11"/>
  <c r="K3084" i="11"/>
  <c r="L3084" i="11"/>
  <c r="M3084" i="11" s="1"/>
  <c r="N3084" i="11" s="1"/>
  <c r="O3084" i="11"/>
  <c r="P3084" i="11" s="1"/>
  <c r="J3085" i="11"/>
  <c r="O3085" i="11" s="1"/>
  <c r="P3085" i="11" s="1"/>
  <c r="K3085" i="11"/>
  <c r="M3085" i="11" s="1"/>
  <c r="N3085" i="11" s="1"/>
  <c r="L3085" i="11"/>
  <c r="J3086" i="11"/>
  <c r="L3086" i="11"/>
  <c r="J3087" i="11"/>
  <c r="K3087" i="11" s="1"/>
  <c r="M3087" i="11" s="1"/>
  <c r="N3087" i="11" s="1"/>
  <c r="L3087" i="11"/>
  <c r="O3087" i="11"/>
  <c r="P3087" i="11" s="1"/>
  <c r="J3088" i="11"/>
  <c r="K3088" i="11"/>
  <c r="M3088" i="11" s="1"/>
  <c r="N3088" i="11" s="1"/>
  <c r="L3088" i="11"/>
  <c r="O3088" i="11"/>
  <c r="P3088" i="11" s="1"/>
  <c r="J3089" i="11"/>
  <c r="K3089" i="11" s="1"/>
  <c r="M3089" i="11" s="1"/>
  <c r="N3089" i="11" s="1"/>
  <c r="L3089" i="11"/>
  <c r="J3090" i="11"/>
  <c r="K3090" i="11"/>
  <c r="L3090" i="11"/>
  <c r="M3090" i="11"/>
  <c r="N3090" i="11" s="1"/>
  <c r="O3090" i="11"/>
  <c r="P3090" i="11" s="1"/>
  <c r="J3091" i="11"/>
  <c r="O3091" i="11" s="1"/>
  <c r="P3091" i="11" s="1"/>
  <c r="K3091" i="11"/>
  <c r="M3091" i="11" s="1"/>
  <c r="L3091" i="11"/>
  <c r="N3091" i="11"/>
  <c r="J3092" i="11"/>
  <c r="O3092" i="11" s="1"/>
  <c r="P3092" i="11" s="1"/>
  <c r="K3092" i="11"/>
  <c r="M3092" i="11" s="1"/>
  <c r="N3092" i="11" s="1"/>
  <c r="L3092" i="11"/>
  <c r="J3093" i="11"/>
  <c r="O3093" i="11" s="1"/>
  <c r="P3093" i="11" s="1"/>
  <c r="L3093" i="11"/>
  <c r="J3094" i="11"/>
  <c r="K3094" i="11"/>
  <c r="L3094" i="11"/>
  <c r="M3094" i="11"/>
  <c r="N3094" i="11"/>
  <c r="O3094" i="11"/>
  <c r="P3094" i="11" s="1"/>
  <c r="J3095" i="11"/>
  <c r="L3095" i="11"/>
  <c r="J3096" i="11"/>
  <c r="K3096" i="11"/>
  <c r="L3096" i="11"/>
  <c r="M3096" i="11" s="1"/>
  <c r="N3096" i="11" s="1"/>
  <c r="O3096" i="11"/>
  <c r="P3096" i="11" s="1"/>
  <c r="J3097" i="11"/>
  <c r="O3097" i="11" s="1"/>
  <c r="P3097" i="11" s="1"/>
  <c r="K3097" i="11"/>
  <c r="L3097" i="11"/>
  <c r="J3098" i="11"/>
  <c r="L3098" i="11"/>
  <c r="J3099" i="11"/>
  <c r="K3099" i="11" s="1"/>
  <c r="M3099" i="11" s="1"/>
  <c r="N3099" i="11" s="1"/>
  <c r="L3099" i="11"/>
  <c r="O3099" i="11"/>
  <c r="P3099" i="11" s="1"/>
  <c r="J3100" i="11"/>
  <c r="K3100" i="11"/>
  <c r="M3100" i="11" s="1"/>
  <c r="N3100" i="11" s="1"/>
  <c r="L3100" i="11"/>
  <c r="O3100" i="11"/>
  <c r="P3100" i="11" s="1"/>
  <c r="J3101" i="11"/>
  <c r="K3101" i="11" s="1"/>
  <c r="L3101" i="11"/>
  <c r="M3101" i="11"/>
  <c r="N3101" i="11" s="1"/>
  <c r="J3102" i="11"/>
  <c r="K3102" i="11"/>
  <c r="L3102" i="11"/>
  <c r="M3102" i="11"/>
  <c r="N3102" i="11" s="1"/>
  <c r="O3102" i="11"/>
  <c r="P3102" i="11" s="1"/>
  <c r="J3103" i="11"/>
  <c r="O3103" i="11" s="1"/>
  <c r="P3103" i="11" s="1"/>
  <c r="K3103" i="11"/>
  <c r="M3103" i="11" s="1"/>
  <c r="N3103" i="11" s="1"/>
  <c r="L3103" i="11"/>
  <c r="J3104" i="11"/>
  <c r="O3104" i="11" s="1"/>
  <c r="P3104" i="11" s="1"/>
  <c r="K3104" i="11"/>
  <c r="M3104" i="11" s="1"/>
  <c r="N3104" i="11" s="1"/>
  <c r="L3104" i="11"/>
  <c r="J3105" i="11"/>
  <c r="O3105" i="11" s="1"/>
  <c r="P3105" i="11" s="1"/>
  <c r="L3105" i="11"/>
  <c r="J3106" i="11"/>
  <c r="K3106" i="11"/>
  <c r="L3106" i="11"/>
  <c r="M3106" i="11"/>
  <c r="N3106" i="11"/>
  <c r="O3106" i="11"/>
  <c r="P3106" i="11" s="1"/>
  <c r="J3107" i="11"/>
  <c r="L3107" i="11"/>
  <c r="J3108" i="11"/>
  <c r="K3108" i="11"/>
  <c r="L3108" i="11"/>
  <c r="M3108" i="11" s="1"/>
  <c r="N3108" i="11" s="1"/>
  <c r="O3108" i="11"/>
  <c r="P3108" i="11" s="1"/>
  <c r="J3109" i="11"/>
  <c r="O3109" i="11" s="1"/>
  <c r="P3109" i="11" s="1"/>
  <c r="K3109" i="11"/>
  <c r="L3109" i="11"/>
  <c r="J3110" i="11"/>
  <c r="L3110" i="11"/>
  <c r="J3111" i="11"/>
  <c r="K3111" i="11" s="1"/>
  <c r="M3111" i="11" s="1"/>
  <c r="N3111" i="11" s="1"/>
  <c r="L3111" i="11"/>
  <c r="O3111" i="11"/>
  <c r="P3111" i="11" s="1"/>
  <c r="J3112" i="11"/>
  <c r="K3112" i="11"/>
  <c r="M3112" i="11" s="1"/>
  <c r="N3112" i="11" s="1"/>
  <c r="L3112" i="11"/>
  <c r="O3112" i="11"/>
  <c r="P3112" i="11" s="1"/>
  <c r="J3113" i="11"/>
  <c r="K3113" i="11" s="1"/>
  <c r="M3113" i="11" s="1"/>
  <c r="N3113" i="11" s="1"/>
  <c r="L3113" i="11"/>
  <c r="J3114" i="11"/>
  <c r="K3114" i="11"/>
  <c r="L3114" i="11"/>
  <c r="M3114" i="11"/>
  <c r="N3114" i="11" s="1"/>
  <c r="O3114" i="11"/>
  <c r="P3114" i="11" s="1"/>
  <c r="J3115" i="11"/>
  <c r="O3115" i="11" s="1"/>
  <c r="P3115" i="11" s="1"/>
  <c r="K3115" i="11"/>
  <c r="M3115" i="11" s="1"/>
  <c r="N3115" i="11" s="1"/>
  <c r="L3115" i="11"/>
  <c r="J3116" i="11"/>
  <c r="O3116" i="11" s="1"/>
  <c r="P3116" i="11" s="1"/>
  <c r="K3116" i="11"/>
  <c r="M3116" i="11" s="1"/>
  <c r="N3116" i="11" s="1"/>
  <c r="L3116" i="11"/>
  <c r="J3117" i="11"/>
  <c r="O3117" i="11" s="1"/>
  <c r="P3117" i="11" s="1"/>
  <c r="L3117" i="11"/>
  <c r="J3118" i="11"/>
  <c r="K3118" i="11"/>
  <c r="L3118" i="11"/>
  <c r="M3118" i="11"/>
  <c r="N3118" i="11"/>
  <c r="O3118" i="11"/>
  <c r="P3118" i="11" s="1"/>
  <c r="J3119" i="11"/>
  <c r="L3119" i="11"/>
  <c r="J3120" i="11"/>
  <c r="K3120" i="11"/>
  <c r="L3120" i="11"/>
  <c r="M3120" i="11" s="1"/>
  <c r="N3120" i="11" s="1"/>
  <c r="O3120" i="11"/>
  <c r="P3120" i="11" s="1"/>
  <c r="J3121" i="11"/>
  <c r="O3121" i="11" s="1"/>
  <c r="P3121" i="11" s="1"/>
  <c r="K3121" i="11"/>
  <c r="M3121" i="11" s="1"/>
  <c r="N3121" i="11" s="1"/>
  <c r="L3121" i="11"/>
  <c r="J3122" i="11"/>
  <c r="L3122" i="11"/>
  <c r="J3123" i="11"/>
  <c r="K3123" i="11" s="1"/>
  <c r="M3123" i="11" s="1"/>
  <c r="N3123" i="11" s="1"/>
  <c r="L3123" i="11"/>
  <c r="O3123" i="11"/>
  <c r="P3123" i="11" s="1"/>
  <c r="J3124" i="11"/>
  <c r="K3124" i="11"/>
  <c r="M3124" i="11" s="1"/>
  <c r="N3124" i="11" s="1"/>
  <c r="L3124" i="11"/>
  <c r="O3124" i="11"/>
  <c r="P3124" i="11" s="1"/>
  <c r="J3125" i="11"/>
  <c r="K3125" i="11" s="1"/>
  <c r="M3125" i="11" s="1"/>
  <c r="N3125" i="11" s="1"/>
  <c r="L3125" i="11"/>
  <c r="J3126" i="11"/>
  <c r="K3126" i="11"/>
  <c r="L3126" i="11"/>
  <c r="M3126" i="11"/>
  <c r="N3126" i="11" s="1"/>
  <c r="O3126" i="11"/>
  <c r="P3126" i="11" s="1"/>
  <c r="J3127" i="11"/>
  <c r="O3127" i="11" s="1"/>
  <c r="P3127" i="11" s="1"/>
  <c r="K3127" i="11"/>
  <c r="M3127" i="11" s="1"/>
  <c r="L3127" i="11"/>
  <c r="N3127" i="11"/>
  <c r="J3128" i="11"/>
  <c r="O3128" i="11" s="1"/>
  <c r="P3128" i="11" s="1"/>
  <c r="K3128" i="11"/>
  <c r="M3128" i="11" s="1"/>
  <c r="N3128" i="11" s="1"/>
  <c r="L3128" i="11"/>
  <c r="J3129" i="11"/>
  <c r="O3129" i="11" s="1"/>
  <c r="P3129" i="11" s="1"/>
  <c r="L3129" i="11"/>
  <c r="J3130" i="11"/>
  <c r="K3130" i="11"/>
  <c r="L3130" i="11"/>
  <c r="M3130" i="11"/>
  <c r="N3130" i="11"/>
  <c r="O3130" i="11"/>
  <c r="P3130" i="11" s="1"/>
  <c r="J3131" i="11"/>
  <c r="L3131" i="11"/>
  <c r="J3132" i="11"/>
  <c r="K3132" i="11"/>
  <c r="L3132" i="11"/>
  <c r="M3132" i="11" s="1"/>
  <c r="N3132" i="11" s="1"/>
  <c r="O3132" i="11"/>
  <c r="P3132" i="11" s="1"/>
  <c r="J3133" i="11"/>
  <c r="O3133" i="11" s="1"/>
  <c r="P3133" i="11" s="1"/>
  <c r="K3133" i="11"/>
  <c r="L3133" i="11"/>
  <c r="J3134" i="11"/>
  <c r="K3134" i="11" s="1"/>
  <c r="M3134" i="11" s="1"/>
  <c r="N3134" i="11" s="1"/>
  <c r="L3134" i="11"/>
  <c r="O3134" i="11"/>
  <c r="P3134" i="11" s="1"/>
  <c r="J3135" i="11"/>
  <c r="K3135" i="11" s="1"/>
  <c r="M3135" i="11" s="1"/>
  <c r="N3135" i="11" s="1"/>
  <c r="L3135" i="11"/>
  <c r="O3135" i="11"/>
  <c r="P3135" i="11" s="1"/>
  <c r="J3136" i="11"/>
  <c r="K3136" i="11"/>
  <c r="M3136" i="11" s="1"/>
  <c r="N3136" i="11" s="1"/>
  <c r="L3136" i="11"/>
  <c r="O3136" i="11"/>
  <c r="P3136" i="11" s="1"/>
  <c r="J3137" i="11"/>
  <c r="K3137" i="11" s="1"/>
  <c r="M3137" i="11" s="1"/>
  <c r="N3137" i="11" s="1"/>
  <c r="L3137" i="11"/>
  <c r="O3137" i="11"/>
  <c r="P3137" i="11" s="1"/>
  <c r="J3138" i="11"/>
  <c r="K3138" i="11"/>
  <c r="L3138" i="11"/>
  <c r="M3138" i="11"/>
  <c r="N3138" i="11" s="1"/>
  <c r="O3138" i="11"/>
  <c r="P3138" i="11" s="1"/>
  <c r="J3139" i="11"/>
  <c r="K3139" i="11"/>
  <c r="M3139" i="11" s="1"/>
  <c r="N3139" i="11" s="1"/>
  <c r="L3139" i="11"/>
  <c r="O3139" i="11"/>
  <c r="P3139" i="11" s="1"/>
  <c r="J3140" i="11"/>
  <c r="K3140" i="11"/>
  <c r="M3140" i="11" s="1"/>
  <c r="N3140" i="11" s="1"/>
  <c r="L3140" i="11"/>
  <c r="O3140" i="11"/>
  <c r="P3140" i="11" s="1"/>
  <c r="J3141" i="11"/>
  <c r="K3141" i="11" s="1"/>
  <c r="M3141" i="11" s="1"/>
  <c r="N3141" i="11" s="1"/>
  <c r="L3141" i="11"/>
  <c r="O3141" i="11"/>
  <c r="P3141" i="11" s="1"/>
  <c r="J3142" i="11"/>
  <c r="K3142" i="11"/>
  <c r="L3142" i="11"/>
  <c r="M3142" i="11"/>
  <c r="N3142" i="11"/>
  <c r="O3142" i="11"/>
  <c r="P3142" i="11" s="1"/>
  <c r="J3143" i="11"/>
  <c r="K3143" i="11" s="1"/>
  <c r="M3143" i="11" s="1"/>
  <c r="L3143" i="11"/>
  <c r="N3143" i="11"/>
  <c r="O3143" i="11"/>
  <c r="P3143" i="11" s="1"/>
  <c r="J3144" i="11"/>
  <c r="K3144" i="11"/>
  <c r="L3144" i="11"/>
  <c r="M3144" i="11"/>
  <c r="N3144" i="11" s="1"/>
  <c r="O3144" i="11"/>
  <c r="P3144" i="11" s="1"/>
  <c r="J3145" i="11"/>
  <c r="K3145" i="11"/>
  <c r="L3145" i="11"/>
  <c r="O3145" i="11"/>
  <c r="P3145" i="11" s="1"/>
  <c r="J3146" i="11"/>
  <c r="O3146" i="11" s="1"/>
  <c r="P3146" i="11" s="1"/>
  <c r="K3146" i="11"/>
  <c r="M3146" i="11" s="1"/>
  <c r="N3146" i="11" s="1"/>
  <c r="L3146" i="11"/>
  <c r="J3147" i="11"/>
  <c r="K3147" i="11" s="1"/>
  <c r="M3147" i="11" s="1"/>
  <c r="N3147" i="11" s="1"/>
  <c r="L3147" i="11"/>
  <c r="J3148" i="11"/>
  <c r="K3148" i="11"/>
  <c r="M3148" i="11" s="1"/>
  <c r="N3148" i="11" s="1"/>
  <c r="L3148" i="11"/>
  <c r="O3148" i="11"/>
  <c r="P3148" i="11" s="1"/>
  <c r="J3149" i="11"/>
  <c r="K3149" i="11" s="1"/>
  <c r="L3149" i="11"/>
  <c r="M3149" i="11"/>
  <c r="N3149" i="11" s="1"/>
  <c r="J3150" i="11"/>
  <c r="K3150" i="11"/>
  <c r="L3150" i="11"/>
  <c r="M3150" i="11"/>
  <c r="N3150" i="11" s="1"/>
  <c r="O3150" i="11"/>
  <c r="P3150" i="11" s="1"/>
  <c r="J3151" i="11"/>
  <c r="O3151" i="11" s="1"/>
  <c r="P3151" i="11" s="1"/>
  <c r="K3151" i="11"/>
  <c r="M3151" i="11" s="1"/>
  <c r="L3151" i="11"/>
  <c r="N3151" i="11"/>
  <c r="J3152" i="11"/>
  <c r="O3152" i="11" s="1"/>
  <c r="P3152" i="11" s="1"/>
  <c r="K3152" i="11"/>
  <c r="M3152" i="11" s="1"/>
  <c r="N3152" i="11" s="1"/>
  <c r="L3152" i="11"/>
  <c r="J3153" i="11"/>
  <c r="L3153" i="11"/>
  <c r="J3154" i="11"/>
  <c r="K3154" i="11"/>
  <c r="L3154" i="11"/>
  <c r="M3154" i="11"/>
  <c r="N3154" i="11"/>
  <c r="O3154" i="11"/>
  <c r="P3154" i="11" s="1"/>
  <c r="J3155" i="11"/>
  <c r="L3155" i="11"/>
  <c r="J3156" i="11"/>
  <c r="K3156" i="11"/>
  <c r="L3156" i="11"/>
  <c r="M3156" i="11"/>
  <c r="N3156" i="11" s="1"/>
  <c r="O3156" i="11"/>
  <c r="P3156" i="11" s="1"/>
  <c r="J3157" i="11"/>
  <c r="O3157" i="11" s="1"/>
  <c r="P3157" i="11" s="1"/>
  <c r="K3157" i="11"/>
  <c r="L3157" i="11"/>
  <c r="J3158" i="11"/>
  <c r="O3158" i="11" s="1"/>
  <c r="P3158" i="11" s="1"/>
  <c r="L3158" i="11"/>
  <c r="J3159" i="11"/>
  <c r="K3159" i="11" s="1"/>
  <c r="M3159" i="11" s="1"/>
  <c r="N3159" i="11" s="1"/>
  <c r="L3159" i="11"/>
  <c r="O3159" i="11"/>
  <c r="P3159" i="11" s="1"/>
  <c r="J3160" i="11"/>
  <c r="K3160" i="11"/>
  <c r="M3160" i="11" s="1"/>
  <c r="N3160" i="11" s="1"/>
  <c r="L3160" i="11"/>
  <c r="O3160" i="11"/>
  <c r="P3160" i="11" s="1"/>
  <c r="J3161" i="11"/>
  <c r="K3161" i="11" s="1"/>
  <c r="M3161" i="11" s="1"/>
  <c r="N3161" i="11" s="1"/>
  <c r="L3161" i="11"/>
  <c r="J3162" i="11"/>
  <c r="K3162" i="11"/>
  <c r="L3162" i="11"/>
  <c r="M3162" i="11"/>
  <c r="N3162" i="11" s="1"/>
  <c r="O3162" i="11"/>
  <c r="P3162" i="11" s="1"/>
  <c r="J3163" i="11"/>
  <c r="O3163" i="11" s="1"/>
  <c r="P3163" i="11" s="1"/>
  <c r="K3163" i="11"/>
  <c r="L3163" i="11"/>
  <c r="J3164" i="11"/>
  <c r="O3164" i="11" s="1"/>
  <c r="P3164" i="11" s="1"/>
  <c r="K3164" i="11"/>
  <c r="M3164" i="11" s="1"/>
  <c r="N3164" i="11" s="1"/>
  <c r="L3164" i="11"/>
  <c r="J3165" i="11"/>
  <c r="L3165" i="11"/>
  <c r="J3166" i="11"/>
  <c r="K3166" i="11"/>
  <c r="L3166" i="11"/>
  <c r="M3166" i="11"/>
  <c r="N3166" i="11"/>
  <c r="O3166" i="11"/>
  <c r="P3166" i="11" s="1"/>
  <c r="J3167" i="11"/>
  <c r="L3167" i="11"/>
  <c r="J3168" i="11"/>
  <c r="K3168" i="11"/>
  <c r="L3168" i="11"/>
  <c r="M3168" i="11"/>
  <c r="N3168" i="11" s="1"/>
  <c r="O3168" i="11"/>
  <c r="P3168" i="11" s="1"/>
  <c r="J3169" i="11"/>
  <c r="O3169" i="11" s="1"/>
  <c r="P3169" i="11" s="1"/>
  <c r="K3169" i="11"/>
  <c r="M3169" i="11" s="1"/>
  <c r="N3169" i="11" s="1"/>
  <c r="L3169" i="11"/>
  <c r="J3170" i="11"/>
  <c r="O3170" i="11" s="1"/>
  <c r="P3170" i="11" s="1"/>
  <c r="K3170" i="11"/>
  <c r="L3170" i="11"/>
  <c r="M3170" i="11"/>
  <c r="N3170" i="11" s="1"/>
  <c r="J3171" i="11"/>
  <c r="K3171" i="11" s="1"/>
  <c r="M3171" i="11" s="1"/>
  <c r="N3171" i="11" s="1"/>
  <c r="L3171" i="11"/>
  <c r="J3172" i="11"/>
  <c r="K3172" i="11"/>
  <c r="M3172" i="11" s="1"/>
  <c r="N3172" i="11" s="1"/>
  <c r="L3172" i="11"/>
  <c r="O3172" i="11"/>
  <c r="P3172" i="11" s="1"/>
  <c r="J3173" i="11"/>
  <c r="K3173" i="11" s="1"/>
  <c r="M3173" i="11" s="1"/>
  <c r="N3173" i="11" s="1"/>
  <c r="L3173" i="11"/>
  <c r="J3174" i="11"/>
  <c r="K3174" i="11"/>
  <c r="L3174" i="11"/>
  <c r="M3174" i="11"/>
  <c r="N3174" i="11" s="1"/>
  <c r="O3174" i="11"/>
  <c r="P3174" i="11" s="1"/>
  <c r="J3175" i="11"/>
  <c r="O3175" i="11" s="1"/>
  <c r="P3175" i="11" s="1"/>
  <c r="K3175" i="11"/>
  <c r="M3175" i="11" s="1"/>
  <c r="N3175" i="11" s="1"/>
  <c r="L3175" i="11"/>
  <c r="J3176" i="11"/>
  <c r="O3176" i="11" s="1"/>
  <c r="P3176" i="11" s="1"/>
  <c r="K3176" i="11"/>
  <c r="M3176" i="11" s="1"/>
  <c r="N3176" i="11" s="1"/>
  <c r="L3176" i="11"/>
  <c r="J3177" i="11"/>
  <c r="L3177" i="11"/>
  <c r="J3178" i="11"/>
  <c r="K3178" i="11"/>
  <c r="L3178" i="11"/>
  <c r="M3178" i="11"/>
  <c r="N3178" i="11"/>
  <c r="O3178" i="11"/>
  <c r="P3178" i="11" s="1"/>
  <c r="J3179" i="11"/>
  <c r="L3179" i="11"/>
  <c r="J3180" i="11"/>
  <c r="K3180" i="11"/>
  <c r="L3180" i="11"/>
  <c r="M3180" i="11"/>
  <c r="N3180" i="11" s="1"/>
  <c r="O3180" i="11"/>
  <c r="P3180" i="11" s="1"/>
  <c r="J3181" i="11"/>
  <c r="K3181" i="11"/>
  <c r="L3181" i="11"/>
  <c r="O3181" i="11"/>
  <c r="P3181" i="11" s="1"/>
  <c r="J3182" i="11"/>
  <c r="O3182" i="11" s="1"/>
  <c r="P3182" i="11" s="1"/>
  <c r="K3182" i="11"/>
  <c r="L3182" i="11"/>
  <c r="M3182" i="11"/>
  <c r="N3182" i="11" s="1"/>
  <c r="J3183" i="11"/>
  <c r="K3183" i="11" s="1"/>
  <c r="M3183" i="11" s="1"/>
  <c r="N3183" i="11" s="1"/>
  <c r="L3183" i="11"/>
  <c r="O3183" i="11"/>
  <c r="P3183" i="11" s="1"/>
  <c r="J3184" i="11"/>
  <c r="K3184" i="11"/>
  <c r="M3184" i="11" s="1"/>
  <c r="N3184" i="11" s="1"/>
  <c r="L3184" i="11"/>
  <c r="O3184" i="11"/>
  <c r="P3184" i="11" s="1"/>
  <c r="J3185" i="11"/>
  <c r="K3185" i="11" s="1"/>
  <c r="M3185" i="11" s="1"/>
  <c r="N3185" i="11" s="1"/>
  <c r="L3185" i="11"/>
  <c r="J3186" i="11"/>
  <c r="K3186" i="11"/>
  <c r="L3186" i="11"/>
  <c r="M3186" i="11"/>
  <c r="N3186" i="11" s="1"/>
  <c r="O3186" i="11"/>
  <c r="P3186" i="11" s="1"/>
  <c r="J3187" i="11"/>
  <c r="O3187" i="11" s="1"/>
  <c r="P3187" i="11" s="1"/>
  <c r="K3187" i="11"/>
  <c r="M3187" i="11" s="1"/>
  <c r="L3187" i="11"/>
  <c r="N3187" i="11"/>
  <c r="J3188" i="11"/>
  <c r="O3188" i="11" s="1"/>
  <c r="P3188" i="11" s="1"/>
  <c r="K3188" i="11"/>
  <c r="M3188" i="11" s="1"/>
  <c r="N3188" i="11" s="1"/>
  <c r="L3188" i="11"/>
  <c r="J3189" i="11"/>
  <c r="L3189" i="11"/>
  <c r="J3190" i="11"/>
  <c r="K3190" i="11"/>
  <c r="L3190" i="11"/>
  <c r="M3190" i="11"/>
  <c r="N3190" i="11"/>
  <c r="O3190" i="11"/>
  <c r="P3190" i="11" s="1"/>
  <c r="J3191" i="11"/>
  <c r="L3191" i="11"/>
  <c r="J3192" i="11"/>
  <c r="K3192" i="11"/>
  <c r="L3192" i="11"/>
  <c r="M3192" i="11"/>
  <c r="N3192" i="11" s="1"/>
  <c r="O3192" i="11"/>
  <c r="P3192" i="11" s="1"/>
  <c r="J3193" i="11"/>
  <c r="K3193" i="11"/>
  <c r="L3193" i="11"/>
  <c r="O3193" i="11"/>
  <c r="P3193" i="11" s="1"/>
  <c r="J3194" i="11"/>
  <c r="O3194" i="11" s="1"/>
  <c r="P3194" i="11" s="1"/>
  <c r="K3194" i="11"/>
  <c r="M3194" i="11" s="1"/>
  <c r="N3194" i="11" s="1"/>
  <c r="L3194" i="11"/>
  <c r="J3195" i="11"/>
  <c r="K3195" i="11" s="1"/>
  <c r="M3195" i="11" s="1"/>
  <c r="N3195" i="11" s="1"/>
  <c r="L3195" i="11"/>
  <c r="O3195" i="11"/>
  <c r="P3195" i="11" s="1"/>
  <c r="J3196" i="11"/>
  <c r="K3196" i="11"/>
  <c r="M3196" i="11" s="1"/>
  <c r="N3196" i="11" s="1"/>
  <c r="L3196" i="11"/>
  <c r="O3196" i="11"/>
  <c r="P3196" i="11" s="1"/>
  <c r="J3197" i="11"/>
  <c r="K3197" i="11" s="1"/>
  <c r="M3197" i="11" s="1"/>
  <c r="N3197" i="11" s="1"/>
  <c r="L3197" i="11"/>
  <c r="J3198" i="11"/>
  <c r="K3198" i="11"/>
  <c r="L3198" i="11"/>
  <c r="M3198" i="11" s="1"/>
  <c r="N3198" i="11" s="1"/>
  <c r="O3198" i="11"/>
  <c r="P3198" i="11" s="1"/>
  <c r="J3199" i="11"/>
  <c r="O3199" i="11" s="1"/>
  <c r="P3199" i="11" s="1"/>
  <c r="K3199" i="11"/>
  <c r="L3199" i="11"/>
  <c r="J3200" i="11"/>
  <c r="O3200" i="11" s="1"/>
  <c r="P3200" i="11" s="1"/>
  <c r="K3200" i="11"/>
  <c r="M3200" i="11" s="1"/>
  <c r="N3200" i="11" s="1"/>
  <c r="L3200" i="11"/>
  <c r="J3201" i="11"/>
  <c r="K3201" i="11" s="1"/>
  <c r="L3201" i="11"/>
  <c r="J3202" i="11"/>
  <c r="K3202" i="11"/>
  <c r="L3202" i="11"/>
  <c r="M3202" i="11"/>
  <c r="N3202" i="11" s="1"/>
  <c r="O3202" i="11"/>
  <c r="P3202" i="11" s="1"/>
  <c r="J3203" i="11"/>
  <c r="L3203" i="11"/>
  <c r="J3204" i="11"/>
  <c r="K3204" i="11"/>
  <c r="L3204" i="11"/>
  <c r="M3204" i="11"/>
  <c r="N3204" i="11" s="1"/>
  <c r="O3204" i="11"/>
  <c r="P3204" i="11" s="1"/>
  <c r="J3205" i="11"/>
  <c r="K3205" i="11"/>
  <c r="L3205" i="11"/>
  <c r="O3205" i="11"/>
  <c r="P3205" i="11"/>
  <c r="J3206" i="11"/>
  <c r="O3206" i="11" s="1"/>
  <c r="P3206" i="11" s="1"/>
  <c r="K3206" i="11"/>
  <c r="L3206" i="11"/>
  <c r="M3206" i="11"/>
  <c r="N3206" i="11" s="1"/>
  <c r="J3207" i="11"/>
  <c r="K3207" i="11" s="1"/>
  <c r="M3207" i="11" s="1"/>
  <c r="N3207" i="11" s="1"/>
  <c r="L3207" i="11"/>
  <c r="J3208" i="11"/>
  <c r="K3208" i="11"/>
  <c r="M3208" i="11" s="1"/>
  <c r="L3208" i="11"/>
  <c r="N3208" i="11"/>
  <c r="O3208" i="11"/>
  <c r="P3208" i="11" s="1"/>
  <c r="J3209" i="11"/>
  <c r="K3209" i="11" s="1"/>
  <c r="L3209" i="11"/>
  <c r="M3209" i="11"/>
  <c r="N3209" i="11"/>
  <c r="J3210" i="11"/>
  <c r="K3210" i="11"/>
  <c r="L3210" i="11"/>
  <c r="M3210" i="11"/>
  <c r="N3210" i="11" s="1"/>
  <c r="O3210" i="11"/>
  <c r="P3210" i="11" s="1"/>
  <c r="J3211" i="11"/>
  <c r="O3211" i="11" s="1"/>
  <c r="P3211" i="11" s="1"/>
  <c r="L3211" i="11"/>
  <c r="J3212" i="11"/>
  <c r="O3212" i="11" s="1"/>
  <c r="P3212" i="11" s="1"/>
  <c r="K3212" i="11"/>
  <c r="M3212" i="11" s="1"/>
  <c r="N3212" i="11" s="1"/>
  <c r="L3212" i="11"/>
  <c r="J3213" i="11"/>
  <c r="K3213" i="11" s="1"/>
  <c r="L3213" i="11"/>
  <c r="O3213" i="11"/>
  <c r="P3213" i="11" s="1"/>
  <c r="J3214" i="11"/>
  <c r="K3214" i="11"/>
  <c r="L3214" i="11"/>
  <c r="M3214" i="11"/>
  <c r="N3214" i="11"/>
  <c r="O3214" i="11"/>
  <c r="P3214" i="11" s="1"/>
  <c r="J3215" i="11"/>
  <c r="L3215" i="11"/>
  <c r="J3216" i="11"/>
  <c r="K3216" i="11"/>
  <c r="L3216" i="11"/>
  <c r="M3216" i="11"/>
  <c r="N3216" i="11" s="1"/>
  <c r="O3216" i="11"/>
  <c r="P3216" i="11" s="1"/>
  <c r="J3217" i="11"/>
  <c r="K3217" i="11"/>
  <c r="M3217" i="11" s="1"/>
  <c r="N3217" i="11" s="1"/>
  <c r="L3217" i="11"/>
  <c r="O3217" i="11"/>
  <c r="P3217" i="11" s="1"/>
  <c r="J3218" i="11"/>
  <c r="O3218" i="11" s="1"/>
  <c r="P3218" i="11" s="1"/>
  <c r="K3218" i="11"/>
  <c r="L3218" i="11"/>
  <c r="M3218" i="11"/>
  <c r="N3218" i="11" s="1"/>
  <c r="J3219" i="11"/>
  <c r="K3219" i="11" s="1"/>
  <c r="M3219" i="11" s="1"/>
  <c r="L3219" i="11"/>
  <c r="N3219" i="11"/>
  <c r="O3219" i="11"/>
  <c r="P3219" i="11" s="1"/>
  <c r="J3220" i="11"/>
  <c r="K3220" i="11"/>
  <c r="M3220" i="11" s="1"/>
  <c r="L3220" i="11"/>
  <c r="N3220" i="11"/>
  <c r="O3220" i="11"/>
  <c r="P3220" i="11" s="1"/>
  <c r="J3221" i="11"/>
  <c r="K3221" i="11" s="1"/>
  <c r="L3221" i="11"/>
  <c r="M3221" i="11"/>
  <c r="N3221" i="11" s="1"/>
  <c r="J3222" i="11"/>
  <c r="K3222" i="11"/>
  <c r="L3222" i="11"/>
  <c r="M3222" i="11"/>
  <c r="N3222" i="11" s="1"/>
  <c r="O3222" i="11"/>
  <c r="P3222" i="11" s="1"/>
  <c r="J3223" i="11"/>
  <c r="O3223" i="11" s="1"/>
  <c r="P3223" i="11" s="1"/>
  <c r="K3223" i="11"/>
  <c r="L3223" i="11"/>
  <c r="J3224" i="11"/>
  <c r="K3224" i="11" s="1"/>
  <c r="M3224" i="11" s="1"/>
  <c r="N3224" i="11" s="1"/>
  <c r="L3224" i="11"/>
  <c r="O3224" i="11"/>
  <c r="P3224" i="11" s="1"/>
  <c r="J3225" i="11"/>
  <c r="K3225" i="11" s="1"/>
  <c r="L3225" i="11"/>
  <c r="J3226" i="11"/>
  <c r="K3226" i="11"/>
  <c r="L3226" i="11"/>
  <c r="M3226" i="11"/>
  <c r="N3226" i="11" s="1"/>
  <c r="O3226" i="11"/>
  <c r="P3226" i="11" s="1"/>
  <c r="J3227" i="11"/>
  <c r="L3227" i="11"/>
  <c r="J3228" i="11"/>
  <c r="K3228" i="11"/>
  <c r="L3228" i="11"/>
  <c r="M3228" i="11"/>
  <c r="N3228" i="11" s="1"/>
  <c r="O3228" i="11"/>
  <c r="P3228" i="11" s="1"/>
  <c r="J3229" i="11"/>
  <c r="K3229" i="11"/>
  <c r="L3229" i="11"/>
  <c r="O3229" i="11"/>
  <c r="P3229" i="11"/>
  <c r="J3230" i="11"/>
  <c r="O3230" i="11" s="1"/>
  <c r="L3230" i="11"/>
  <c r="P3230" i="11"/>
  <c r="J3231" i="11"/>
  <c r="K3231" i="11" s="1"/>
  <c r="L3231" i="11"/>
  <c r="O3231" i="11"/>
  <c r="P3231" i="11" s="1"/>
  <c r="J3232" i="11"/>
  <c r="K3232" i="11"/>
  <c r="M3232" i="11" s="1"/>
  <c r="N3232" i="11" s="1"/>
  <c r="L3232" i="11"/>
  <c r="O3232" i="11"/>
  <c r="P3232" i="11" s="1"/>
  <c r="J3233" i="11"/>
  <c r="L3233" i="11"/>
  <c r="J3234" i="11"/>
  <c r="K3234" i="11"/>
  <c r="L3234" i="11"/>
  <c r="M3234" i="11"/>
  <c r="N3234" i="11" s="1"/>
  <c r="O3234" i="11"/>
  <c r="P3234" i="11" s="1"/>
  <c r="J3235" i="11"/>
  <c r="O3235" i="11" s="1"/>
  <c r="P3235" i="11" s="1"/>
  <c r="K3235" i="11"/>
  <c r="M3235" i="11" s="1"/>
  <c r="L3235" i="11"/>
  <c r="N3235" i="11"/>
  <c r="J3236" i="11"/>
  <c r="K3236" i="11"/>
  <c r="L3236" i="11"/>
  <c r="M3236" i="11"/>
  <c r="N3236" i="11" s="1"/>
  <c r="O3236" i="11"/>
  <c r="P3236" i="11" s="1"/>
  <c r="J3237" i="11"/>
  <c r="K3237" i="11" s="1"/>
  <c r="L3237" i="11"/>
  <c r="J3238" i="11"/>
  <c r="K3238" i="11"/>
  <c r="L3238" i="11"/>
  <c r="M3238" i="11"/>
  <c r="N3238" i="11" s="1"/>
  <c r="O3238" i="11"/>
  <c r="P3238" i="11" s="1"/>
  <c r="J3239" i="11"/>
  <c r="L3239" i="11"/>
  <c r="J3240" i="11"/>
  <c r="K3240" i="11"/>
  <c r="M3240" i="11" s="1"/>
  <c r="N3240" i="11" s="1"/>
  <c r="L3240" i="11"/>
  <c r="O3240" i="11"/>
  <c r="P3240" i="11" s="1"/>
  <c r="J3241" i="11"/>
  <c r="K3241" i="11"/>
  <c r="L3241" i="11"/>
  <c r="O3241" i="11"/>
  <c r="P3241" i="11" s="1"/>
  <c r="J3242" i="11"/>
  <c r="O3242" i="11" s="1"/>
  <c r="K3242" i="11"/>
  <c r="L3242" i="11"/>
  <c r="M3242" i="11"/>
  <c r="N3242" i="11" s="1"/>
  <c r="P3242" i="11"/>
  <c r="J3243" i="11"/>
  <c r="K3243" i="11" s="1"/>
  <c r="L3243" i="11"/>
  <c r="M3243" i="11"/>
  <c r="N3243" i="11"/>
  <c r="J3244" i="11"/>
  <c r="K3244" i="11" s="1"/>
  <c r="M3244" i="11" s="1"/>
  <c r="N3244" i="11" s="1"/>
  <c r="L3244" i="11"/>
  <c r="O3244" i="11"/>
  <c r="P3244" i="11" s="1"/>
  <c r="J3245" i="11"/>
  <c r="K3245" i="11"/>
  <c r="M3245" i="11" s="1"/>
  <c r="N3245" i="11" s="1"/>
  <c r="L3245" i="11"/>
  <c r="O3245" i="11"/>
  <c r="P3245" i="11" s="1"/>
  <c r="J3246" i="11"/>
  <c r="K3246" i="11" s="1"/>
  <c r="M3246" i="11" s="1"/>
  <c r="N3246" i="11" s="1"/>
  <c r="L3246" i="11"/>
  <c r="J3247" i="11"/>
  <c r="K3247" i="11" s="1"/>
  <c r="M3247" i="11" s="1"/>
  <c r="N3247" i="11" s="1"/>
  <c r="L3247" i="11"/>
  <c r="J3248" i="11"/>
  <c r="K3248" i="11" s="1"/>
  <c r="M3248" i="11" s="1"/>
  <c r="N3248" i="11" s="1"/>
  <c r="L3248" i="11"/>
  <c r="O3248" i="11"/>
  <c r="P3248" i="11" s="1"/>
  <c r="J3249" i="11"/>
  <c r="K3249" i="11"/>
  <c r="L3249" i="11"/>
  <c r="M3249" i="11"/>
  <c r="N3249" i="11" s="1"/>
  <c r="O3249" i="11"/>
  <c r="P3249" i="11" s="1"/>
  <c r="J3250" i="11"/>
  <c r="O3250" i="11" s="1"/>
  <c r="P3250" i="11" s="1"/>
  <c r="L3250" i="11"/>
  <c r="J3251" i="11"/>
  <c r="K3251" i="11"/>
  <c r="L3251" i="11"/>
  <c r="M3251" i="11"/>
  <c r="N3251" i="11" s="1"/>
  <c r="O3251" i="11"/>
  <c r="P3251" i="11" s="1"/>
  <c r="J3252" i="11"/>
  <c r="O3252" i="11" s="1"/>
  <c r="P3252" i="11" s="1"/>
  <c r="K3252" i="11"/>
  <c r="M3252" i="11" s="1"/>
  <c r="N3252" i="11" s="1"/>
  <c r="L3252" i="11"/>
  <c r="J3253" i="11"/>
  <c r="K3253" i="11"/>
  <c r="L3253" i="11"/>
  <c r="M3253" i="11"/>
  <c r="N3253" i="11" s="1"/>
  <c r="O3253" i="11"/>
  <c r="P3253" i="11"/>
  <c r="J3254" i="11"/>
  <c r="K3254" i="11"/>
  <c r="M3254" i="11" s="1"/>
  <c r="N3254" i="11" s="1"/>
  <c r="L3254" i="11"/>
  <c r="O3254" i="11"/>
  <c r="P3254" i="11"/>
  <c r="J3255" i="11"/>
  <c r="O3255" i="11" s="1"/>
  <c r="P3255" i="11" s="1"/>
  <c r="K3255" i="11"/>
  <c r="L3255" i="11"/>
  <c r="M3255" i="11"/>
  <c r="N3255" i="11"/>
  <c r="J3256" i="11"/>
  <c r="K3256" i="11" s="1"/>
  <c r="M3256" i="11" s="1"/>
  <c r="N3256" i="11" s="1"/>
  <c r="L3256" i="11"/>
  <c r="O3256" i="11"/>
  <c r="P3256" i="11" s="1"/>
  <c r="J3257" i="11"/>
  <c r="K3257" i="11"/>
  <c r="M3257" i="11" s="1"/>
  <c r="N3257" i="11" s="1"/>
  <c r="L3257" i="11"/>
  <c r="O3257" i="11"/>
  <c r="P3257" i="11" s="1"/>
  <c r="J3258" i="11"/>
  <c r="K3258" i="11" s="1"/>
  <c r="M3258" i="11" s="1"/>
  <c r="N3258" i="11" s="1"/>
  <c r="L3258" i="11"/>
  <c r="J3259" i="11"/>
  <c r="K3259" i="11" s="1"/>
  <c r="M3259" i="11" s="1"/>
  <c r="N3259" i="11" s="1"/>
  <c r="L3259" i="11"/>
  <c r="J3260" i="11"/>
  <c r="K3260" i="11" s="1"/>
  <c r="M3260" i="11" s="1"/>
  <c r="N3260" i="11" s="1"/>
  <c r="L3260" i="11"/>
  <c r="O3260" i="11"/>
  <c r="P3260" i="11" s="1"/>
  <c r="J3261" i="11"/>
  <c r="K3261" i="11"/>
  <c r="L3261" i="11"/>
  <c r="M3261" i="11"/>
  <c r="N3261" i="11" s="1"/>
  <c r="O3261" i="11"/>
  <c r="P3261" i="11" s="1"/>
  <c r="J3262" i="11"/>
  <c r="O3262" i="11" s="1"/>
  <c r="P3262" i="11" s="1"/>
  <c r="L3262" i="11"/>
  <c r="J3263" i="11"/>
  <c r="K3263" i="11"/>
  <c r="L3263" i="11"/>
  <c r="M3263" i="11"/>
  <c r="N3263" i="11" s="1"/>
  <c r="O3263" i="11"/>
  <c r="P3263" i="11" s="1"/>
  <c r="J3264" i="11"/>
  <c r="O3264" i="11" s="1"/>
  <c r="P3264" i="11" s="1"/>
  <c r="K3264" i="11"/>
  <c r="M3264" i="11" s="1"/>
  <c r="N3264" i="11" s="1"/>
  <c r="L3264" i="11"/>
  <c r="J3265" i="11"/>
  <c r="K3265" i="11"/>
  <c r="L3265" i="11"/>
  <c r="M3265" i="11"/>
  <c r="N3265" i="11" s="1"/>
  <c r="O3265" i="11"/>
  <c r="P3265" i="11" s="1"/>
  <c r="J3266" i="11"/>
  <c r="K3266" i="11"/>
  <c r="M3266" i="11" s="1"/>
  <c r="N3266" i="11" s="1"/>
  <c r="L3266" i="11"/>
  <c r="O3266" i="11"/>
  <c r="P3266" i="11" s="1"/>
  <c r="J3267" i="11"/>
  <c r="O3267" i="11" s="1"/>
  <c r="P3267" i="11" s="1"/>
  <c r="K3267" i="11"/>
  <c r="L3267" i="11"/>
  <c r="M3267" i="11"/>
  <c r="N3267" i="11"/>
  <c r="J3268" i="11"/>
  <c r="K3268" i="11" s="1"/>
  <c r="M3268" i="11" s="1"/>
  <c r="N3268" i="11" s="1"/>
  <c r="L3268" i="11"/>
  <c r="O3268" i="11"/>
  <c r="P3268" i="11"/>
  <c r="J3269" i="11"/>
  <c r="K3269" i="11"/>
  <c r="M3269" i="11" s="1"/>
  <c r="N3269" i="11" s="1"/>
  <c r="L3269" i="11"/>
  <c r="O3269" i="11"/>
  <c r="P3269" i="11" s="1"/>
  <c r="J3270" i="11"/>
  <c r="K3270" i="11" s="1"/>
  <c r="M3270" i="11" s="1"/>
  <c r="N3270" i="11" s="1"/>
  <c r="L3270" i="11"/>
  <c r="J3271" i="11"/>
  <c r="K3271" i="11" s="1"/>
  <c r="M3271" i="11" s="1"/>
  <c r="N3271" i="11" s="1"/>
  <c r="L3271" i="11"/>
  <c r="J3272" i="11"/>
  <c r="K3272" i="11" s="1"/>
  <c r="M3272" i="11" s="1"/>
  <c r="N3272" i="11" s="1"/>
  <c r="L3272" i="11"/>
  <c r="O3272" i="11"/>
  <c r="P3272" i="11" s="1"/>
  <c r="J3273" i="11"/>
  <c r="K3273" i="11"/>
  <c r="L3273" i="11"/>
  <c r="M3273" i="11"/>
  <c r="N3273" i="11" s="1"/>
  <c r="O3273" i="11"/>
  <c r="P3273" i="11" s="1"/>
  <c r="J3274" i="11"/>
  <c r="O3274" i="11" s="1"/>
  <c r="P3274" i="11" s="1"/>
  <c r="L3274" i="11"/>
  <c r="J3275" i="11"/>
  <c r="K3275" i="11"/>
  <c r="L3275" i="11"/>
  <c r="M3275" i="11"/>
  <c r="N3275" i="11" s="1"/>
  <c r="O3275" i="11"/>
  <c r="P3275" i="11" s="1"/>
  <c r="J3276" i="11"/>
  <c r="O3276" i="11" s="1"/>
  <c r="P3276" i="11" s="1"/>
  <c r="K3276" i="11"/>
  <c r="M3276" i="11" s="1"/>
  <c r="N3276" i="11" s="1"/>
  <c r="L3276" i="11"/>
  <c r="J3277" i="11"/>
  <c r="K3277" i="11"/>
  <c r="L3277" i="11"/>
  <c r="M3277" i="11"/>
  <c r="N3277" i="11" s="1"/>
  <c r="O3277" i="11"/>
  <c r="P3277" i="11"/>
  <c r="J3278" i="11"/>
  <c r="K3278" i="11"/>
  <c r="M3278" i="11" s="1"/>
  <c r="N3278" i="11" s="1"/>
  <c r="L3278" i="11"/>
  <c r="O3278" i="11"/>
  <c r="P3278" i="11" s="1"/>
  <c r="J3279" i="11"/>
  <c r="K3279" i="11"/>
  <c r="L3279" i="11"/>
  <c r="M3279" i="11"/>
  <c r="N3279" i="11"/>
  <c r="O3279" i="11"/>
  <c r="P3279" i="11" s="1"/>
  <c r="J3280" i="11"/>
  <c r="K3280" i="11" s="1"/>
  <c r="L3280" i="11"/>
  <c r="O3280" i="11"/>
  <c r="P3280" i="11"/>
  <c r="J3281" i="11"/>
  <c r="K3281" i="11"/>
  <c r="M3281" i="11" s="1"/>
  <c r="N3281" i="11" s="1"/>
  <c r="L3281" i="11"/>
  <c r="O3281" i="11"/>
  <c r="P3281" i="11" s="1"/>
  <c r="J3282" i="11"/>
  <c r="K3282" i="11" s="1"/>
  <c r="M3282" i="11" s="1"/>
  <c r="N3282" i="11" s="1"/>
  <c r="L3282" i="11"/>
  <c r="O3282" i="11"/>
  <c r="P3282" i="11" s="1"/>
  <c r="J3283" i="11"/>
  <c r="K3283" i="11" s="1"/>
  <c r="M3283" i="11" s="1"/>
  <c r="N3283" i="11" s="1"/>
  <c r="L3283" i="11"/>
  <c r="O3283" i="11"/>
  <c r="P3283" i="11" s="1"/>
  <c r="J3284" i="11"/>
  <c r="K3284" i="11" s="1"/>
  <c r="M3284" i="11" s="1"/>
  <c r="N3284" i="11" s="1"/>
  <c r="L3284" i="11"/>
  <c r="O3284" i="11"/>
  <c r="P3284" i="11" s="1"/>
  <c r="J3285" i="11"/>
  <c r="K3285" i="11"/>
  <c r="L3285" i="11"/>
  <c r="M3285" i="11"/>
  <c r="N3285" i="11" s="1"/>
  <c r="O3285" i="11"/>
  <c r="P3285" i="11" s="1"/>
  <c r="J3286" i="11"/>
  <c r="K3286" i="11" s="1"/>
  <c r="M3286" i="11" s="1"/>
  <c r="N3286" i="11" s="1"/>
  <c r="L3286" i="11"/>
  <c r="O3286" i="11"/>
  <c r="P3286" i="11" s="1"/>
  <c r="J3287" i="11"/>
  <c r="K3287" i="11"/>
  <c r="M3287" i="11" s="1"/>
  <c r="N3287" i="11" s="1"/>
  <c r="L3287" i="11"/>
  <c r="O3287" i="11"/>
  <c r="P3287" i="11" s="1"/>
  <c r="J3288" i="11"/>
  <c r="K3288" i="11"/>
  <c r="M3288" i="11" s="1"/>
  <c r="N3288" i="11" s="1"/>
  <c r="L3288" i="11"/>
  <c r="O3288" i="11"/>
  <c r="P3288" i="11" s="1"/>
  <c r="J3289" i="11"/>
  <c r="K3289" i="11"/>
  <c r="L3289" i="11"/>
  <c r="M3289" i="11"/>
  <c r="N3289" i="11" s="1"/>
  <c r="O3289" i="11"/>
  <c r="P3289" i="11" s="1"/>
  <c r="J3290" i="11"/>
  <c r="K3290" i="11"/>
  <c r="M3290" i="11" s="1"/>
  <c r="N3290" i="11" s="1"/>
  <c r="L3290" i="11"/>
  <c r="O3290" i="11"/>
  <c r="P3290" i="11" s="1"/>
  <c r="J3291" i="11"/>
  <c r="O3291" i="11" s="1"/>
  <c r="P3291" i="11" s="1"/>
  <c r="K3291" i="11"/>
  <c r="L3291" i="11"/>
  <c r="M3291" i="11"/>
  <c r="N3291" i="11"/>
  <c r="J3292" i="11"/>
  <c r="K3292" i="11" s="1"/>
  <c r="M3292" i="11" s="1"/>
  <c r="N3292" i="11" s="1"/>
  <c r="L3292" i="11"/>
  <c r="O3292" i="11"/>
  <c r="P3292" i="11" s="1"/>
  <c r="J3293" i="11"/>
  <c r="K3293" i="11"/>
  <c r="M3293" i="11" s="1"/>
  <c r="N3293" i="11" s="1"/>
  <c r="L3293" i="11"/>
  <c r="O3293" i="11"/>
  <c r="P3293" i="11" s="1"/>
  <c r="J3294" i="11"/>
  <c r="K3294" i="11" s="1"/>
  <c r="M3294" i="11" s="1"/>
  <c r="N3294" i="11" s="1"/>
  <c r="L3294" i="11"/>
  <c r="J3295" i="11"/>
  <c r="K3295" i="11" s="1"/>
  <c r="M3295" i="11" s="1"/>
  <c r="N3295" i="11" s="1"/>
  <c r="L3295" i="11"/>
  <c r="J3296" i="11"/>
  <c r="K3296" i="11" s="1"/>
  <c r="M3296" i="11" s="1"/>
  <c r="N3296" i="11" s="1"/>
  <c r="L3296" i="11"/>
  <c r="O3296" i="11"/>
  <c r="P3296" i="11" s="1"/>
  <c r="J3297" i="11"/>
  <c r="K3297" i="11"/>
  <c r="L3297" i="11"/>
  <c r="M3297" i="11"/>
  <c r="N3297" i="11" s="1"/>
  <c r="O3297" i="11"/>
  <c r="P3297" i="11" s="1"/>
  <c r="J3298" i="11"/>
  <c r="O3298" i="11" s="1"/>
  <c r="P3298" i="11" s="1"/>
  <c r="L3298" i="11"/>
  <c r="J3299" i="11"/>
  <c r="K3299" i="11"/>
  <c r="M3299" i="11" s="1"/>
  <c r="N3299" i="11" s="1"/>
  <c r="L3299" i="11"/>
  <c r="O3299" i="11"/>
  <c r="P3299" i="11" s="1"/>
  <c r="J3300" i="11"/>
  <c r="O3300" i="11" s="1"/>
  <c r="P3300" i="11" s="1"/>
  <c r="K3300" i="11"/>
  <c r="M3300" i="11" s="1"/>
  <c r="N3300" i="11" s="1"/>
  <c r="L3300" i="11"/>
  <c r="J3301" i="11"/>
  <c r="K3301" i="11"/>
  <c r="L3301" i="11"/>
  <c r="M3301" i="11"/>
  <c r="N3301" i="11" s="1"/>
  <c r="O3301" i="11"/>
  <c r="P3301" i="11" s="1"/>
  <c r="J3302" i="11"/>
  <c r="K3302" i="11"/>
  <c r="M3302" i="11" s="1"/>
  <c r="N3302" i="11" s="1"/>
  <c r="L3302" i="11"/>
  <c r="O3302" i="11"/>
  <c r="P3302" i="11" s="1"/>
  <c r="J3303" i="11"/>
  <c r="O3303" i="11" s="1"/>
  <c r="P3303" i="11" s="1"/>
  <c r="K3303" i="11"/>
  <c r="L3303" i="11"/>
  <c r="M3303" i="11"/>
  <c r="N3303" i="11"/>
  <c r="J3304" i="11"/>
  <c r="K3304" i="11" s="1"/>
  <c r="M3304" i="11" s="1"/>
  <c r="N3304" i="11" s="1"/>
  <c r="L3304" i="11"/>
  <c r="O3304" i="11"/>
  <c r="P3304" i="11" s="1"/>
  <c r="J3305" i="11"/>
  <c r="K3305" i="11"/>
  <c r="M3305" i="11" s="1"/>
  <c r="N3305" i="11" s="1"/>
  <c r="L3305" i="11"/>
  <c r="O3305" i="11"/>
  <c r="P3305" i="11" s="1"/>
  <c r="J3306" i="11"/>
  <c r="K3306" i="11" s="1"/>
  <c r="M3306" i="11" s="1"/>
  <c r="N3306" i="11" s="1"/>
  <c r="L3306" i="11"/>
  <c r="J3307" i="11"/>
  <c r="K3307" i="11" s="1"/>
  <c r="M3307" i="11" s="1"/>
  <c r="N3307" i="11" s="1"/>
  <c r="L3307" i="11"/>
  <c r="J3308" i="11"/>
  <c r="K3308" i="11" s="1"/>
  <c r="M3308" i="11" s="1"/>
  <c r="N3308" i="11" s="1"/>
  <c r="L3308" i="11"/>
  <c r="O3308" i="11"/>
  <c r="P3308" i="11" s="1"/>
  <c r="J3309" i="11"/>
  <c r="K3309" i="11"/>
  <c r="L3309" i="11"/>
  <c r="M3309" i="11"/>
  <c r="N3309" i="11" s="1"/>
  <c r="O3309" i="11"/>
  <c r="P3309" i="11" s="1"/>
  <c r="J3310" i="11"/>
  <c r="O3310" i="11" s="1"/>
  <c r="P3310" i="11" s="1"/>
  <c r="L3310" i="11"/>
  <c r="J3311" i="11"/>
  <c r="K3311" i="11"/>
  <c r="M3311" i="11" s="1"/>
  <c r="N3311" i="11" s="1"/>
  <c r="L3311" i="11"/>
  <c r="O3311" i="11"/>
  <c r="P3311" i="11" s="1"/>
  <c r="J3312" i="11"/>
  <c r="O3312" i="11" s="1"/>
  <c r="P3312" i="11" s="1"/>
  <c r="K3312" i="11"/>
  <c r="M3312" i="11" s="1"/>
  <c r="N3312" i="11" s="1"/>
  <c r="L3312" i="11"/>
  <c r="J3313" i="11"/>
  <c r="K3313" i="11"/>
  <c r="L3313" i="11"/>
  <c r="M3313" i="11"/>
  <c r="N3313" i="11" s="1"/>
  <c r="O3313" i="11"/>
  <c r="P3313" i="11" s="1"/>
  <c r="J3314" i="11"/>
  <c r="K3314" i="11"/>
  <c r="M3314" i="11" s="1"/>
  <c r="N3314" i="11" s="1"/>
  <c r="L3314" i="11"/>
  <c r="O3314" i="11"/>
  <c r="P3314" i="11"/>
  <c r="J3315" i="11"/>
  <c r="O3315" i="11" s="1"/>
  <c r="P3315" i="11" s="1"/>
  <c r="K3315" i="11"/>
  <c r="L3315" i="11"/>
  <c r="M3315" i="11"/>
  <c r="N3315" i="11"/>
  <c r="J3316" i="11"/>
  <c r="K3316" i="11" s="1"/>
  <c r="M3316" i="11" s="1"/>
  <c r="N3316" i="11" s="1"/>
  <c r="L3316" i="11"/>
  <c r="O3316" i="11"/>
  <c r="P3316" i="11" s="1"/>
  <c r="J3317" i="11"/>
  <c r="K3317" i="11"/>
  <c r="M3317" i="11" s="1"/>
  <c r="N3317" i="11" s="1"/>
  <c r="L3317" i="11"/>
  <c r="O3317" i="11"/>
  <c r="P3317" i="11" s="1"/>
  <c r="J3318" i="11"/>
  <c r="K3318" i="11" s="1"/>
  <c r="M3318" i="11" s="1"/>
  <c r="N3318" i="11" s="1"/>
  <c r="L3318" i="11"/>
  <c r="J3319" i="11"/>
  <c r="K3319" i="11" s="1"/>
  <c r="M3319" i="11" s="1"/>
  <c r="N3319" i="11" s="1"/>
  <c r="L3319" i="11"/>
  <c r="J3320" i="11"/>
  <c r="K3320" i="11" s="1"/>
  <c r="M3320" i="11" s="1"/>
  <c r="N3320" i="11" s="1"/>
  <c r="L3320" i="11"/>
  <c r="O3320" i="11"/>
  <c r="P3320" i="11" s="1"/>
  <c r="J3321" i="11"/>
  <c r="K3321" i="11"/>
  <c r="L3321" i="11"/>
  <c r="M3321" i="11"/>
  <c r="N3321" i="11" s="1"/>
  <c r="O3321" i="11"/>
  <c r="P3321" i="11" s="1"/>
  <c r="J3322" i="11"/>
  <c r="O3322" i="11" s="1"/>
  <c r="P3322" i="11" s="1"/>
  <c r="L3322" i="11"/>
  <c r="J3323" i="11"/>
  <c r="K3323" i="11"/>
  <c r="M3323" i="11" s="1"/>
  <c r="N3323" i="11" s="1"/>
  <c r="L3323" i="11"/>
  <c r="O3323" i="11"/>
  <c r="P3323" i="11" s="1"/>
  <c r="J3324" i="11"/>
  <c r="O3324" i="11" s="1"/>
  <c r="P3324" i="11" s="1"/>
  <c r="K3324" i="11"/>
  <c r="M3324" i="11" s="1"/>
  <c r="N3324" i="11" s="1"/>
  <c r="L3324" i="11"/>
  <c r="J3325" i="11"/>
  <c r="K3325" i="11"/>
  <c r="L3325" i="11"/>
  <c r="M3325" i="11"/>
  <c r="N3325" i="11" s="1"/>
  <c r="O3325" i="11"/>
  <c r="P3325" i="11" s="1"/>
  <c r="J3326" i="11"/>
  <c r="K3326" i="11"/>
  <c r="M3326" i="11" s="1"/>
  <c r="N3326" i="11" s="1"/>
  <c r="L3326" i="11"/>
  <c r="O3326" i="11"/>
  <c r="P3326" i="11" s="1"/>
  <c r="J3327" i="11"/>
  <c r="O3327" i="11" s="1"/>
  <c r="P3327" i="11" s="1"/>
  <c r="K3327" i="11"/>
  <c r="L3327" i="11"/>
  <c r="M3327" i="11"/>
  <c r="N3327" i="11"/>
  <c r="J3328" i="11"/>
  <c r="K3328" i="11" s="1"/>
  <c r="M3328" i="11" s="1"/>
  <c r="N3328" i="11" s="1"/>
  <c r="L3328" i="11"/>
  <c r="O3328" i="11"/>
  <c r="P3328" i="11"/>
  <c r="J3329" i="11"/>
  <c r="K3329" i="11"/>
  <c r="M3329" i="11" s="1"/>
  <c r="N3329" i="11" s="1"/>
  <c r="L3329" i="11"/>
  <c r="O3329" i="11"/>
  <c r="P3329" i="11" s="1"/>
  <c r="J3330" i="11"/>
  <c r="K3330" i="11" s="1"/>
  <c r="M3330" i="11" s="1"/>
  <c r="N3330" i="11" s="1"/>
  <c r="L3330" i="11"/>
  <c r="J3331" i="11"/>
  <c r="K3331" i="11" s="1"/>
  <c r="M3331" i="11" s="1"/>
  <c r="N3331" i="11" s="1"/>
  <c r="L3331" i="11"/>
  <c r="J3332" i="11"/>
  <c r="K3332" i="11" s="1"/>
  <c r="M3332" i="11" s="1"/>
  <c r="N3332" i="11" s="1"/>
  <c r="L3332" i="11"/>
  <c r="O3332" i="11"/>
  <c r="P3332" i="11" s="1"/>
  <c r="J3333" i="11"/>
  <c r="K3333" i="11"/>
  <c r="L3333" i="11"/>
  <c r="M3333" i="11"/>
  <c r="N3333" i="11" s="1"/>
  <c r="O3333" i="11"/>
  <c r="P3333" i="11" s="1"/>
  <c r="J3334" i="11"/>
  <c r="O3334" i="11" s="1"/>
  <c r="P3334" i="11" s="1"/>
  <c r="L3334" i="11"/>
  <c r="J3335" i="11"/>
  <c r="K3335" i="11"/>
  <c r="M3335" i="11" s="1"/>
  <c r="N3335" i="11" s="1"/>
  <c r="L3335" i="11"/>
  <c r="O3335" i="11"/>
  <c r="P3335" i="11" s="1"/>
  <c r="J3336" i="11"/>
  <c r="O3336" i="11" s="1"/>
  <c r="P3336" i="11" s="1"/>
  <c r="K3336" i="11"/>
  <c r="M3336" i="11" s="1"/>
  <c r="N3336" i="11" s="1"/>
  <c r="L3336" i="11"/>
  <c r="J3337" i="11"/>
  <c r="K3337" i="11"/>
  <c r="L3337" i="11"/>
  <c r="M3337" i="11"/>
  <c r="N3337" i="11" s="1"/>
  <c r="O3337" i="11"/>
  <c r="P3337" i="11" s="1"/>
  <c r="J3338" i="11"/>
  <c r="K3338" i="11"/>
  <c r="M3338" i="11" s="1"/>
  <c r="N3338" i="11" s="1"/>
  <c r="L3338" i="11"/>
  <c r="O3338" i="11"/>
  <c r="P3338" i="11" s="1"/>
  <c r="J3339" i="11"/>
  <c r="O3339" i="11" s="1"/>
  <c r="P3339" i="11" s="1"/>
  <c r="K3339" i="11"/>
  <c r="L3339" i="11"/>
  <c r="M3339" i="11"/>
  <c r="N3339" i="11"/>
  <c r="J3340" i="11"/>
  <c r="K3340" i="11" s="1"/>
  <c r="M3340" i="11" s="1"/>
  <c r="N3340" i="11" s="1"/>
  <c r="L3340" i="11"/>
  <c r="O3340" i="11"/>
  <c r="P3340" i="11" s="1"/>
  <c r="J3341" i="11"/>
  <c r="K3341" i="11"/>
  <c r="M3341" i="11" s="1"/>
  <c r="N3341" i="11" s="1"/>
  <c r="L3341" i="11"/>
  <c r="O3341" i="11"/>
  <c r="P3341" i="11" s="1"/>
  <c r="J3342" i="11"/>
  <c r="K3342" i="11" s="1"/>
  <c r="M3342" i="11" s="1"/>
  <c r="N3342" i="11" s="1"/>
  <c r="L3342" i="11"/>
  <c r="J3343" i="11"/>
  <c r="K3343" i="11" s="1"/>
  <c r="M3343" i="11" s="1"/>
  <c r="N3343" i="11" s="1"/>
  <c r="L3343" i="11"/>
  <c r="J3344" i="11"/>
  <c r="K3344" i="11" s="1"/>
  <c r="M3344" i="11" s="1"/>
  <c r="N3344" i="11" s="1"/>
  <c r="L3344" i="11"/>
  <c r="O3344" i="11"/>
  <c r="P3344" i="11" s="1"/>
  <c r="J3345" i="11"/>
  <c r="K3345" i="11"/>
  <c r="L3345" i="11"/>
  <c r="M3345" i="11"/>
  <c r="N3345" i="11" s="1"/>
  <c r="O3345" i="11"/>
  <c r="P3345" i="11" s="1"/>
  <c r="J3346" i="11"/>
  <c r="O3346" i="11" s="1"/>
  <c r="P3346" i="11" s="1"/>
  <c r="L3346" i="11"/>
  <c r="J3347" i="11"/>
  <c r="K3347" i="11"/>
  <c r="M3347" i="11" s="1"/>
  <c r="N3347" i="11" s="1"/>
  <c r="L3347" i="11"/>
  <c r="O3347" i="11"/>
  <c r="P3347" i="11" s="1"/>
  <c r="J3348" i="11"/>
  <c r="O3348" i="11" s="1"/>
  <c r="P3348" i="11" s="1"/>
  <c r="K3348" i="11"/>
  <c r="M3348" i="11" s="1"/>
  <c r="N3348" i="11" s="1"/>
  <c r="L3348" i="11"/>
  <c r="J3349" i="11"/>
  <c r="K3349" i="11"/>
  <c r="L3349" i="11"/>
  <c r="M3349" i="11"/>
  <c r="N3349" i="11" s="1"/>
  <c r="O3349" i="11"/>
  <c r="P3349" i="11" s="1"/>
  <c r="J3350" i="11"/>
  <c r="K3350" i="11" s="1"/>
  <c r="M3350" i="11" s="1"/>
  <c r="N3350" i="11" s="1"/>
  <c r="L3350" i="11"/>
  <c r="O3350" i="11"/>
  <c r="P3350" i="11"/>
  <c r="J3351" i="11"/>
  <c r="O3351" i="11" s="1"/>
  <c r="P3351" i="11" s="1"/>
  <c r="K3351" i="11"/>
  <c r="L3351" i="11"/>
  <c r="M3351" i="11"/>
  <c r="N3351" i="11"/>
  <c r="J3352" i="11"/>
  <c r="K3352" i="11" s="1"/>
  <c r="M3352" i="11" s="1"/>
  <c r="N3352" i="11" s="1"/>
  <c r="L3352" i="11"/>
  <c r="O3352" i="11"/>
  <c r="P3352" i="11" s="1"/>
  <c r="J3353" i="11"/>
  <c r="K3353" i="11"/>
  <c r="M3353" i="11" s="1"/>
  <c r="N3353" i="11" s="1"/>
  <c r="L3353" i="11"/>
  <c r="O3353" i="11"/>
  <c r="P3353" i="11" s="1"/>
  <c r="J3354" i="11"/>
  <c r="K3354" i="11" s="1"/>
  <c r="M3354" i="11" s="1"/>
  <c r="N3354" i="11" s="1"/>
  <c r="L3354" i="11"/>
  <c r="J3355" i="11"/>
  <c r="K3355" i="11" s="1"/>
  <c r="M3355" i="11" s="1"/>
  <c r="N3355" i="11" s="1"/>
  <c r="L3355" i="11"/>
  <c r="J3356" i="11"/>
  <c r="K3356" i="11" s="1"/>
  <c r="M3356" i="11" s="1"/>
  <c r="N3356" i="11" s="1"/>
  <c r="L3356" i="11"/>
  <c r="O3356" i="11"/>
  <c r="P3356" i="11" s="1"/>
  <c r="J3357" i="11"/>
  <c r="K3357" i="11"/>
  <c r="L3357" i="11"/>
  <c r="M3357" i="11"/>
  <c r="N3357" i="11" s="1"/>
  <c r="O3357" i="11"/>
  <c r="P3357" i="11" s="1"/>
  <c r="J3358" i="11"/>
  <c r="O3358" i="11" s="1"/>
  <c r="P3358" i="11" s="1"/>
  <c r="L3358" i="11"/>
  <c r="J3359" i="11"/>
  <c r="K3359" i="11"/>
  <c r="M3359" i="11" s="1"/>
  <c r="N3359" i="11" s="1"/>
  <c r="L3359" i="11"/>
  <c r="O3359" i="11"/>
  <c r="P3359" i="11" s="1"/>
  <c r="J3360" i="11"/>
  <c r="O3360" i="11" s="1"/>
  <c r="P3360" i="11" s="1"/>
  <c r="K3360" i="11"/>
  <c r="M3360" i="11" s="1"/>
  <c r="N3360" i="11" s="1"/>
  <c r="L3360" i="11"/>
  <c r="J3361" i="11"/>
  <c r="K3361" i="11"/>
  <c r="L3361" i="11"/>
  <c r="M3361" i="11"/>
  <c r="N3361" i="11" s="1"/>
  <c r="O3361" i="11"/>
  <c r="P3361" i="11" s="1"/>
  <c r="J3362" i="11"/>
  <c r="K3362" i="11"/>
  <c r="M3362" i="11" s="1"/>
  <c r="N3362" i="11" s="1"/>
  <c r="L3362" i="11"/>
  <c r="O3362" i="11"/>
  <c r="P3362" i="11" s="1"/>
  <c r="J3363" i="11"/>
  <c r="O3363" i="11" s="1"/>
  <c r="P3363" i="11" s="1"/>
  <c r="K3363" i="11"/>
  <c r="L3363" i="11"/>
  <c r="M3363" i="11"/>
  <c r="N3363" i="11"/>
  <c r="J3364" i="11"/>
  <c r="K3364" i="11" s="1"/>
  <c r="M3364" i="11" s="1"/>
  <c r="N3364" i="11" s="1"/>
  <c r="L3364" i="11"/>
  <c r="O3364" i="11"/>
  <c r="P3364" i="11" s="1"/>
  <c r="J3365" i="11"/>
  <c r="K3365" i="11"/>
  <c r="M3365" i="11" s="1"/>
  <c r="N3365" i="11" s="1"/>
  <c r="L3365" i="11"/>
  <c r="O3365" i="11"/>
  <c r="P3365" i="11" s="1"/>
  <c r="J3366" i="11"/>
  <c r="K3366" i="11" s="1"/>
  <c r="M3366" i="11" s="1"/>
  <c r="N3366" i="11" s="1"/>
  <c r="L3366" i="11"/>
  <c r="J3367" i="11"/>
  <c r="K3367" i="11" s="1"/>
  <c r="M3367" i="11" s="1"/>
  <c r="N3367" i="11" s="1"/>
  <c r="L3367" i="11"/>
  <c r="J3368" i="11"/>
  <c r="K3368" i="11" s="1"/>
  <c r="M3368" i="11" s="1"/>
  <c r="N3368" i="11" s="1"/>
  <c r="L3368" i="11"/>
  <c r="O3368" i="11"/>
  <c r="P3368" i="11" s="1"/>
  <c r="J3369" i="11"/>
  <c r="K3369" i="11"/>
  <c r="L3369" i="11"/>
  <c r="M3369" i="11"/>
  <c r="N3369" i="11" s="1"/>
  <c r="O3369" i="11"/>
  <c r="P3369" i="11" s="1"/>
  <c r="J3370" i="11"/>
  <c r="O3370" i="11" s="1"/>
  <c r="P3370" i="11" s="1"/>
  <c r="L3370" i="11"/>
  <c r="J3371" i="11"/>
  <c r="K3371" i="11"/>
  <c r="M3371" i="11" s="1"/>
  <c r="N3371" i="11" s="1"/>
  <c r="L3371" i="11"/>
  <c r="O3371" i="11"/>
  <c r="P3371" i="11" s="1"/>
  <c r="J3372" i="11"/>
  <c r="O3372" i="11" s="1"/>
  <c r="P3372" i="11" s="1"/>
  <c r="K3372" i="11"/>
  <c r="M3372" i="11" s="1"/>
  <c r="N3372" i="11" s="1"/>
  <c r="L3372" i="11"/>
  <c r="J3373" i="11"/>
  <c r="K3373" i="11"/>
  <c r="L3373" i="11"/>
  <c r="M3373" i="11"/>
  <c r="N3373" i="11" s="1"/>
  <c r="O3373" i="11"/>
  <c r="P3373" i="11" s="1"/>
  <c r="J3374" i="11"/>
  <c r="K3374" i="11" s="1"/>
  <c r="M3374" i="11" s="1"/>
  <c r="N3374" i="11" s="1"/>
  <c r="L3374" i="11"/>
  <c r="O3374" i="11"/>
  <c r="P3374" i="11" s="1"/>
  <c r="J3375" i="11"/>
  <c r="O3375" i="11" s="1"/>
  <c r="P3375" i="11" s="1"/>
  <c r="K3375" i="11"/>
  <c r="L3375" i="11"/>
  <c r="M3375" i="11"/>
  <c r="N3375" i="11"/>
  <c r="J3376" i="11"/>
  <c r="K3376" i="11" s="1"/>
  <c r="M3376" i="11" s="1"/>
  <c r="N3376" i="11" s="1"/>
  <c r="L3376" i="11"/>
  <c r="O3376" i="11"/>
  <c r="P3376" i="11"/>
  <c r="J3377" i="11"/>
  <c r="K3377" i="11"/>
  <c r="M3377" i="11" s="1"/>
  <c r="N3377" i="11" s="1"/>
  <c r="L3377" i="11"/>
  <c r="O3377" i="11"/>
  <c r="P3377" i="11" s="1"/>
  <c r="J3378" i="11"/>
  <c r="K3378" i="11" s="1"/>
  <c r="M3378" i="11" s="1"/>
  <c r="N3378" i="11" s="1"/>
  <c r="L3378" i="11"/>
  <c r="J3379" i="11"/>
  <c r="K3379" i="11" s="1"/>
  <c r="M3379" i="11" s="1"/>
  <c r="N3379" i="11" s="1"/>
  <c r="L3379" i="11"/>
  <c r="J3380" i="11"/>
  <c r="K3380" i="11" s="1"/>
  <c r="M3380" i="11" s="1"/>
  <c r="N3380" i="11" s="1"/>
  <c r="L3380" i="11"/>
  <c r="O3380" i="11"/>
  <c r="P3380" i="11" s="1"/>
  <c r="J3381" i="11"/>
  <c r="K3381" i="11"/>
  <c r="L3381" i="11"/>
  <c r="M3381" i="11"/>
  <c r="N3381" i="11" s="1"/>
  <c r="O3381" i="11"/>
  <c r="P3381" i="11" s="1"/>
  <c r="J3382" i="11"/>
  <c r="O3382" i="11" s="1"/>
  <c r="P3382" i="11" s="1"/>
  <c r="L3382" i="11"/>
  <c r="J3383" i="11"/>
  <c r="K3383" i="11"/>
  <c r="M3383" i="11" s="1"/>
  <c r="N3383" i="11" s="1"/>
  <c r="L3383" i="11"/>
  <c r="O3383" i="11"/>
  <c r="P3383" i="11" s="1"/>
  <c r="J3384" i="11"/>
  <c r="O3384" i="11" s="1"/>
  <c r="P3384" i="11" s="1"/>
  <c r="K3384" i="11"/>
  <c r="M3384" i="11" s="1"/>
  <c r="N3384" i="11" s="1"/>
  <c r="L3384" i="11"/>
  <c r="J3385" i="11"/>
  <c r="K3385" i="11"/>
  <c r="L3385" i="11"/>
  <c r="M3385" i="11"/>
  <c r="N3385" i="11" s="1"/>
  <c r="O3385" i="11"/>
  <c r="P3385" i="11"/>
  <c r="J3386" i="11"/>
  <c r="K3386" i="11"/>
  <c r="M3386" i="11" s="1"/>
  <c r="N3386" i="11" s="1"/>
  <c r="L3386" i="11"/>
  <c r="O3386" i="11"/>
  <c r="P3386" i="11"/>
  <c r="J3387" i="11"/>
  <c r="O3387" i="11" s="1"/>
  <c r="P3387" i="11" s="1"/>
  <c r="K3387" i="11"/>
  <c r="L3387" i="11"/>
  <c r="M3387" i="11"/>
  <c r="N3387" i="11"/>
  <c r="J3388" i="11"/>
  <c r="K3388" i="11" s="1"/>
  <c r="M3388" i="11" s="1"/>
  <c r="N3388" i="11" s="1"/>
  <c r="L3388" i="11"/>
  <c r="O3388" i="11"/>
  <c r="P3388" i="11" s="1"/>
  <c r="J3389" i="11"/>
  <c r="K3389" i="11"/>
  <c r="M3389" i="11" s="1"/>
  <c r="N3389" i="11" s="1"/>
  <c r="L3389" i="11"/>
  <c r="O3389" i="11"/>
  <c r="P3389" i="11" s="1"/>
  <c r="J3390" i="11"/>
  <c r="K3390" i="11" s="1"/>
  <c r="M3390" i="11" s="1"/>
  <c r="N3390" i="11" s="1"/>
  <c r="L3390" i="11"/>
  <c r="J3391" i="11"/>
  <c r="K3391" i="11" s="1"/>
  <c r="M3391" i="11" s="1"/>
  <c r="N3391" i="11" s="1"/>
  <c r="L3391" i="11"/>
  <c r="J3392" i="11"/>
  <c r="K3392" i="11" s="1"/>
  <c r="M3392" i="11" s="1"/>
  <c r="N3392" i="11" s="1"/>
  <c r="L3392" i="11"/>
  <c r="O3392" i="11"/>
  <c r="P3392" i="11" s="1"/>
  <c r="J3393" i="11"/>
  <c r="K3393" i="11"/>
  <c r="L3393" i="11"/>
  <c r="M3393" i="11"/>
  <c r="N3393" i="11" s="1"/>
  <c r="O3393" i="11"/>
  <c r="P3393" i="11" s="1"/>
  <c r="J3394" i="11"/>
  <c r="O3394" i="11" s="1"/>
  <c r="P3394" i="11" s="1"/>
  <c r="L3394" i="11"/>
  <c r="J3395" i="11"/>
  <c r="K3395" i="11"/>
  <c r="M3395" i="11" s="1"/>
  <c r="N3395" i="11" s="1"/>
  <c r="L3395" i="11"/>
  <c r="O3395" i="11"/>
  <c r="P3395" i="11" s="1"/>
  <c r="J3396" i="11"/>
  <c r="O3396" i="11" s="1"/>
  <c r="P3396" i="11" s="1"/>
  <c r="K3396" i="11"/>
  <c r="M3396" i="11" s="1"/>
  <c r="N3396" i="11" s="1"/>
  <c r="L3396" i="11"/>
  <c r="J3397" i="11"/>
  <c r="K3397" i="11"/>
  <c r="L3397" i="11"/>
  <c r="M3397" i="11"/>
  <c r="N3397" i="11" s="1"/>
  <c r="O3397" i="11"/>
  <c r="P3397" i="11"/>
  <c r="J3398" i="11"/>
  <c r="K3398" i="11"/>
  <c r="M3398" i="11" s="1"/>
  <c r="N3398" i="11" s="1"/>
  <c r="L3398" i="11"/>
  <c r="O3398" i="11"/>
  <c r="P3398" i="11" s="1"/>
  <c r="J3399" i="11"/>
  <c r="O3399" i="11" s="1"/>
  <c r="P3399" i="11" s="1"/>
  <c r="K3399" i="11"/>
  <c r="L3399" i="11"/>
  <c r="M3399" i="11"/>
  <c r="N3399" i="11"/>
  <c r="J3400" i="11"/>
  <c r="K3400" i="11" s="1"/>
  <c r="M3400" i="11" s="1"/>
  <c r="N3400" i="11" s="1"/>
  <c r="L3400" i="11"/>
  <c r="O3400" i="11"/>
  <c r="P3400" i="11" s="1"/>
  <c r="J3401" i="11"/>
  <c r="K3401" i="11"/>
  <c r="M3401" i="11" s="1"/>
  <c r="N3401" i="11" s="1"/>
  <c r="L3401" i="11"/>
  <c r="O3401" i="11"/>
  <c r="P3401" i="11" s="1"/>
  <c r="J3402" i="11"/>
  <c r="K3402" i="11" s="1"/>
  <c r="M3402" i="11" s="1"/>
  <c r="N3402" i="11" s="1"/>
  <c r="L3402" i="11"/>
  <c r="J3403" i="11"/>
  <c r="K3403" i="11" s="1"/>
  <c r="M3403" i="11" s="1"/>
  <c r="N3403" i="11" s="1"/>
  <c r="L3403" i="11"/>
  <c r="J3404" i="11"/>
  <c r="K3404" i="11" s="1"/>
  <c r="M3404" i="11" s="1"/>
  <c r="N3404" i="11" s="1"/>
  <c r="L3404" i="11"/>
  <c r="O3404" i="11"/>
  <c r="P3404" i="11" s="1"/>
  <c r="J3405" i="11"/>
  <c r="K3405" i="11"/>
  <c r="L3405" i="11"/>
  <c r="M3405" i="11"/>
  <c r="N3405" i="11" s="1"/>
  <c r="O3405" i="11"/>
  <c r="P3405" i="11" s="1"/>
  <c r="J3406" i="11"/>
  <c r="O3406" i="11" s="1"/>
  <c r="P3406" i="11" s="1"/>
  <c r="L3406" i="11"/>
  <c r="J3407" i="11"/>
  <c r="K3407" i="11"/>
  <c r="M3407" i="11" s="1"/>
  <c r="N3407" i="11" s="1"/>
  <c r="L3407" i="11"/>
  <c r="O3407" i="11"/>
  <c r="P3407" i="11" s="1"/>
  <c r="J3408" i="11"/>
  <c r="O3408" i="11" s="1"/>
  <c r="P3408" i="11" s="1"/>
  <c r="K3408" i="11"/>
  <c r="M3408" i="11" s="1"/>
  <c r="N3408" i="11" s="1"/>
  <c r="L3408" i="11"/>
  <c r="J3409" i="11"/>
  <c r="K3409" i="11"/>
  <c r="L3409" i="11"/>
  <c r="M3409" i="11"/>
  <c r="N3409" i="11" s="1"/>
  <c r="O3409" i="11"/>
  <c r="P3409" i="11"/>
  <c r="J3410" i="11"/>
  <c r="K3410" i="11"/>
  <c r="M3410" i="11" s="1"/>
  <c r="N3410" i="11" s="1"/>
  <c r="L3410" i="11"/>
  <c r="O3410" i="11"/>
  <c r="P3410" i="11" s="1"/>
  <c r="J3411" i="11"/>
  <c r="O3411" i="11" s="1"/>
  <c r="P3411" i="11" s="1"/>
  <c r="K3411" i="11"/>
  <c r="L3411" i="11"/>
  <c r="M3411" i="11"/>
  <c r="N3411" i="11"/>
  <c r="J3412" i="11"/>
  <c r="K3412" i="11" s="1"/>
  <c r="M3412" i="11" s="1"/>
  <c r="N3412" i="11" s="1"/>
  <c r="L3412" i="11"/>
  <c r="O3412" i="11"/>
  <c r="P3412" i="11" s="1"/>
  <c r="J3413" i="11"/>
  <c r="K3413" i="11"/>
  <c r="M3413" i="11" s="1"/>
  <c r="N3413" i="11" s="1"/>
  <c r="L3413" i="11"/>
  <c r="O3413" i="11"/>
  <c r="P3413" i="11" s="1"/>
  <c r="J3414" i="11"/>
  <c r="K3414" i="11" s="1"/>
  <c r="M3414" i="11" s="1"/>
  <c r="N3414" i="11" s="1"/>
  <c r="L3414" i="11"/>
  <c r="J3415" i="11"/>
  <c r="K3415" i="11" s="1"/>
  <c r="M3415" i="11" s="1"/>
  <c r="N3415" i="11" s="1"/>
  <c r="L3415" i="11"/>
  <c r="J3416" i="11"/>
  <c r="K3416" i="11" s="1"/>
  <c r="M3416" i="11" s="1"/>
  <c r="N3416" i="11" s="1"/>
  <c r="L3416" i="11"/>
  <c r="O3416" i="11"/>
  <c r="P3416" i="11" s="1"/>
  <c r="J3417" i="11"/>
  <c r="K3417" i="11"/>
  <c r="L3417" i="11"/>
  <c r="M3417" i="11"/>
  <c r="N3417" i="11" s="1"/>
  <c r="O3417" i="11"/>
  <c r="P3417" i="11" s="1"/>
  <c r="J3418" i="11"/>
  <c r="O3418" i="11" s="1"/>
  <c r="P3418" i="11" s="1"/>
  <c r="L3418" i="11"/>
  <c r="J3419" i="11"/>
  <c r="K3419" i="11"/>
  <c r="M3419" i="11" s="1"/>
  <c r="N3419" i="11" s="1"/>
  <c r="L3419" i="11"/>
  <c r="O3419" i="11"/>
  <c r="P3419" i="11" s="1"/>
  <c r="J3420" i="11"/>
  <c r="O3420" i="11" s="1"/>
  <c r="P3420" i="11" s="1"/>
  <c r="K3420" i="11"/>
  <c r="M3420" i="11" s="1"/>
  <c r="N3420" i="11" s="1"/>
  <c r="L3420" i="11"/>
  <c r="J3421" i="11"/>
  <c r="K3421" i="11"/>
  <c r="L3421" i="11"/>
  <c r="M3421" i="11"/>
  <c r="N3421" i="11" s="1"/>
  <c r="O3421" i="11"/>
  <c r="P3421" i="11" s="1"/>
  <c r="J3422" i="11"/>
  <c r="K3422" i="11"/>
  <c r="M3422" i="11" s="1"/>
  <c r="N3422" i="11" s="1"/>
  <c r="L3422" i="11"/>
  <c r="O3422" i="11"/>
  <c r="P3422" i="11" s="1"/>
  <c r="J3423" i="11"/>
  <c r="K3423" i="11"/>
  <c r="L3423" i="11"/>
  <c r="M3423" i="11"/>
  <c r="N3423" i="11"/>
  <c r="O3423" i="11"/>
  <c r="P3423" i="11" s="1"/>
  <c r="J3424" i="11"/>
  <c r="K3424" i="11" s="1"/>
  <c r="M3424" i="11" s="1"/>
  <c r="N3424" i="11" s="1"/>
  <c r="L3424" i="11"/>
  <c r="O3424" i="11"/>
  <c r="P3424" i="11"/>
  <c r="J3425" i="11"/>
  <c r="K3425" i="11"/>
  <c r="M3425" i="11" s="1"/>
  <c r="N3425" i="11" s="1"/>
  <c r="L3425" i="11"/>
  <c r="O3425" i="11"/>
  <c r="P3425" i="11" s="1"/>
  <c r="J3426" i="11"/>
  <c r="K3426" i="11" s="1"/>
  <c r="M3426" i="11" s="1"/>
  <c r="N3426" i="11" s="1"/>
  <c r="L3426" i="11"/>
  <c r="O3426" i="11"/>
  <c r="P3426" i="11" s="1"/>
  <c r="J3427" i="11"/>
  <c r="K3427" i="11" s="1"/>
  <c r="M3427" i="11" s="1"/>
  <c r="N3427" i="11" s="1"/>
  <c r="L3427" i="11"/>
  <c r="O3427" i="11"/>
  <c r="P3427" i="11" s="1"/>
  <c r="J3428" i="11"/>
  <c r="K3428" i="11" s="1"/>
  <c r="M3428" i="11" s="1"/>
  <c r="N3428" i="11" s="1"/>
  <c r="L3428" i="11"/>
  <c r="O3428" i="11"/>
  <c r="P3428" i="11" s="1"/>
  <c r="J3429" i="11"/>
  <c r="K3429" i="11"/>
  <c r="L3429" i="11"/>
  <c r="M3429" i="11"/>
  <c r="N3429" i="11" s="1"/>
  <c r="O3429" i="11"/>
  <c r="P3429" i="11" s="1"/>
  <c r="J3430" i="11"/>
  <c r="K3430" i="11" s="1"/>
  <c r="M3430" i="11" s="1"/>
  <c r="N3430" i="11" s="1"/>
  <c r="L3430" i="11"/>
  <c r="O3430" i="11"/>
  <c r="P3430" i="11"/>
  <c r="J3431" i="11"/>
  <c r="K3431" i="11"/>
  <c r="M3431" i="11" s="1"/>
  <c r="N3431" i="11" s="1"/>
  <c r="L3431" i="11"/>
  <c r="O3431" i="11"/>
  <c r="P3431" i="11" s="1"/>
  <c r="J3432" i="11"/>
  <c r="K3432" i="11"/>
  <c r="M3432" i="11" s="1"/>
  <c r="N3432" i="11" s="1"/>
  <c r="L3432" i="11"/>
  <c r="O3432" i="11"/>
  <c r="P3432" i="11" s="1"/>
  <c r="J3433" i="11"/>
  <c r="K3433" i="11"/>
  <c r="L3433" i="11"/>
  <c r="M3433" i="11"/>
  <c r="N3433" i="11" s="1"/>
  <c r="O3433" i="11"/>
  <c r="P3433" i="11" s="1"/>
  <c r="J3434" i="11"/>
  <c r="K3434" i="11"/>
  <c r="M3434" i="11" s="1"/>
  <c r="N3434" i="11" s="1"/>
  <c r="L3434" i="11"/>
  <c r="O3434" i="11"/>
  <c r="P3434" i="11" s="1"/>
  <c r="J3435" i="11"/>
  <c r="O3435" i="11" s="1"/>
  <c r="P3435" i="11" s="1"/>
  <c r="K3435" i="11"/>
  <c r="L3435" i="11"/>
  <c r="M3435" i="11"/>
  <c r="N3435" i="11"/>
  <c r="J3436" i="11"/>
  <c r="K3436" i="11" s="1"/>
  <c r="M3436" i="11" s="1"/>
  <c r="N3436" i="11" s="1"/>
  <c r="L3436" i="11"/>
  <c r="O3436" i="11"/>
  <c r="P3436" i="11" s="1"/>
  <c r="J3437" i="11"/>
  <c r="K3437" i="11"/>
  <c r="M3437" i="11" s="1"/>
  <c r="N3437" i="11" s="1"/>
  <c r="L3437" i="11"/>
  <c r="O3437" i="11"/>
  <c r="P3437" i="11" s="1"/>
  <c r="J3438" i="11"/>
  <c r="K3438" i="11" s="1"/>
  <c r="M3438" i="11" s="1"/>
  <c r="N3438" i="11" s="1"/>
  <c r="L3438" i="11"/>
  <c r="J3439" i="11"/>
  <c r="K3439" i="11" s="1"/>
  <c r="M3439" i="11" s="1"/>
  <c r="N3439" i="11" s="1"/>
  <c r="L3439" i="11"/>
  <c r="J3440" i="11"/>
  <c r="K3440" i="11" s="1"/>
  <c r="M3440" i="11" s="1"/>
  <c r="N3440" i="11" s="1"/>
  <c r="L3440" i="11"/>
  <c r="O3440" i="11"/>
  <c r="P3440" i="11" s="1"/>
  <c r="J3441" i="11"/>
  <c r="K3441" i="11"/>
  <c r="L3441" i="11"/>
  <c r="M3441" i="11"/>
  <c r="N3441" i="11" s="1"/>
  <c r="O3441" i="11"/>
  <c r="P3441" i="11" s="1"/>
  <c r="J3442" i="11"/>
  <c r="O3442" i="11" s="1"/>
  <c r="P3442" i="11" s="1"/>
  <c r="L3442" i="11"/>
  <c r="J3443" i="11"/>
  <c r="K3443" i="11"/>
  <c r="M3443" i="11" s="1"/>
  <c r="N3443" i="11" s="1"/>
  <c r="L3443" i="11"/>
  <c r="O3443" i="11"/>
  <c r="P3443" i="11" s="1"/>
  <c r="J3444" i="11"/>
  <c r="O3444" i="11" s="1"/>
  <c r="P3444" i="11" s="1"/>
  <c r="K3444" i="11"/>
  <c r="M3444" i="11" s="1"/>
  <c r="N3444" i="11" s="1"/>
  <c r="L3444" i="11"/>
  <c r="J3445" i="11"/>
  <c r="K3445" i="11"/>
  <c r="L3445" i="11"/>
  <c r="M3445" i="11"/>
  <c r="N3445" i="11" s="1"/>
  <c r="O3445" i="11"/>
  <c r="P3445" i="11"/>
  <c r="J3446" i="11"/>
  <c r="K3446" i="11"/>
  <c r="M3446" i="11" s="1"/>
  <c r="N3446" i="11" s="1"/>
  <c r="L3446" i="11"/>
  <c r="O3446" i="11"/>
  <c r="P3446" i="11" s="1"/>
  <c r="J3447" i="11"/>
  <c r="O3447" i="11" s="1"/>
  <c r="P3447" i="11" s="1"/>
  <c r="K3447" i="11"/>
  <c r="L3447" i="11"/>
  <c r="M3447" i="11"/>
  <c r="N3447" i="11"/>
  <c r="J3448" i="11"/>
  <c r="K3448" i="11" s="1"/>
  <c r="M3448" i="11" s="1"/>
  <c r="N3448" i="11" s="1"/>
  <c r="L3448" i="11"/>
  <c r="O3448" i="11"/>
  <c r="P3448" i="11"/>
  <c r="J3449" i="11"/>
  <c r="K3449" i="11"/>
  <c r="M3449" i="11" s="1"/>
  <c r="N3449" i="11" s="1"/>
  <c r="L3449" i="11"/>
  <c r="O3449" i="11"/>
  <c r="P3449" i="11" s="1"/>
  <c r="J3450" i="11"/>
  <c r="K3450" i="11" s="1"/>
  <c r="M3450" i="11" s="1"/>
  <c r="N3450" i="11" s="1"/>
  <c r="L3450" i="11"/>
  <c r="J3451" i="11"/>
  <c r="K3451" i="11" s="1"/>
  <c r="M3451" i="11" s="1"/>
  <c r="N3451" i="11" s="1"/>
  <c r="L3451" i="11"/>
  <c r="J3452" i="11"/>
  <c r="K3452" i="11" s="1"/>
  <c r="M3452" i="11" s="1"/>
  <c r="N3452" i="11" s="1"/>
  <c r="L3452" i="11"/>
  <c r="O3452" i="11"/>
  <c r="P3452" i="11" s="1"/>
  <c r="J3453" i="11"/>
  <c r="K3453" i="11"/>
  <c r="L3453" i="11"/>
  <c r="M3453" i="11"/>
  <c r="N3453" i="11" s="1"/>
  <c r="O3453" i="11"/>
  <c r="P3453" i="11" s="1"/>
  <c r="J3454" i="11"/>
  <c r="O3454" i="11" s="1"/>
  <c r="P3454" i="11" s="1"/>
  <c r="L3454" i="11"/>
  <c r="J3455" i="11"/>
  <c r="K3455" i="11"/>
  <c r="M3455" i="11" s="1"/>
  <c r="N3455" i="11" s="1"/>
  <c r="L3455" i="11"/>
  <c r="O3455" i="11"/>
  <c r="P3455" i="11" s="1"/>
  <c r="J3456" i="11"/>
  <c r="O3456" i="11" s="1"/>
  <c r="P3456" i="11" s="1"/>
  <c r="K3456" i="11"/>
  <c r="M3456" i="11" s="1"/>
  <c r="N3456" i="11" s="1"/>
  <c r="L3456" i="11"/>
  <c r="J3457" i="11"/>
  <c r="K3457" i="11"/>
  <c r="L3457" i="11"/>
  <c r="M3457" i="11"/>
  <c r="N3457" i="11" s="1"/>
  <c r="O3457" i="11"/>
  <c r="P3457" i="11"/>
  <c r="D40" i="6"/>
  <c r="D41" i="6"/>
  <c r="D42" i="6"/>
  <c r="D43" i="6"/>
  <c r="D44" i="6"/>
  <c r="D39" i="6"/>
  <c r="B44" i="6"/>
  <c r="B43" i="6"/>
  <c r="C42" i="6"/>
  <c r="C41" i="6"/>
  <c r="C40" i="6"/>
  <c r="C39" i="6"/>
  <c r="B37" i="6"/>
  <c r="B41" i="6"/>
  <c r="B40" i="6"/>
  <c r="B39" i="6"/>
  <c r="B35" i="6"/>
  <c r="C35" i="6"/>
  <c r="C34" i="6"/>
  <c r="C33" i="6"/>
  <c r="C32" i="6"/>
  <c r="C31" i="6"/>
  <c r="C30" i="6"/>
  <c r="C29" i="6"/>
  <c r="B26" i="6"/>
  <c r="B27" i="6"/>
  <c r="B28" i="6"/>
  <c r="B29" i="6"/>
  <c r="B30" i="6"/>
  <c r="B31" i="6"/>
  <c r="B32" i="6"/>
  <c r="B33" i="6"/>
  <c r="B21" i="6"/>
  <c r="B20" i="6"/>
  <c r="B19" i="6"/>
  <c r="B16" i="6"/>
  <c r="B15" i="6"/>
  <c r="B14" i="6"/>
  <c r="B13" i="6"/>
  <c r="B8" i="6"/>
  <c r="B7" i="6"/>
  <c r="B5" i="6"/>
  <c r="B4" i="6"/>
  <c r="B3" i="6"/>
  <c r="B14" i="5"/>
  <c r="D14" i="5"/>
  <c r="A14" i="5"/>
  <c r="G9" i="5"/>
  <c r="G10" i="5"/>
  <c r="G11" i="5"/>
  <c r="G8" i="5"/>
  <c r="F16" i="4"/>
  <c r="F15" i="4"/>
  <c r="D5" i="4"/>
  <c r="D2" i="4"/>
  <c r="C3" i="4"/>
  <c r="D3" i="4" s="1"/>
  <c r="C4" i="4"/>
  <c r="D4" i="4" s="1"/>
  <c r="C5" i="4"/>
  <c r="C2" i="4"/>
  <c r="E2" i="4" s="1"/>
  <c r="D15" i="4"/>
  <c r="E15" i="4" s="1"/>
  <c r="C16" i="4"/>
  <c r="C15" i="4"/>
  <c r="B15" i="4"/>
  <c r="M5" i="4"/>
  <c r="B18" i="4" s="1"/>
  <c r="F18" i="4" s="1"/>
  <c r="M6" i="4"/>
  <c r="M3" i="4"/>
  <c r="B16" i="4" s="1"/>
  <c r="D16" i="4" s="1"/>
  <c r="M4" i="4"/>
  <c r="B17" i="4" s="1"/>
  <c r="M2" i="4"/>
  <c r="B12" i="4"/>
  <c r="K6" i="4"/>
  <c r="B3" i="4"/>
  <c r="B4" i="4"/>
  <c r="B5" i="4"/>
  <c r="B2" i="4"/>
  <c r="K11" i="2"/>
  <c r="F11" i="2"/>
  <c r="K10" i="2"/>
  <c r="F10" i="2"/>
  <c r="K9" i="2"/>
  <c r="K8" i="2"/>
  <c r="C8" i="2"/>
  <c r="C13" i="2" s="1"/>
  <c r="K7" i="2"/>
  <c r="F7" i="2"/>
  <c r="K6" i="2"/>
  <c r="F6" i="2"/>
  <c r="K5" i="2"/>
  <c r="F5" i="2"/>
  <c r="D71" i="1"/>
  <c r="C71" i="1"/>
  <c r="B71" i="1"/>
  <c r="D66" i="1"/>
  <c r="C66" i="1"/>
  <c r="B66" i="1"/>
  <c r="D49" i="1"/>
  <c r="D53" i="1" s="1"/>
  <c r="D56" i="1" s="1"/>
  <c r="D58" i="1" s="1"/>
  <c r="C49" i="1"/>
  <c r="C53" i="1" s="1"/>
  <c r="C56" i="1" s="1"/>
  <c r="C58" i="1" s="1"/>
  <c r="B49" i="1"/>
  <c r="B53" i="1" s="1"/>
  <c r="B56" i="1" s="1"/>
  <c r="B58" i="1" s="1"/>
  <c r="D46" i="1"/>
  <c r="D45" i="1"/>
  <c r="C45" i="1"/>
  <c r="B45" i="1"/>
  <c r="D44" i="1"/>
  <c r="C44" i="1"/>
  <c r="B44" i="1"/>
  <c r="D43" i="1"/>
  <c r="C43" i="1"/>
  <c r="B43" i="1"/>
  <c r="D33" i="1"/>
  <c r="D40" i="1" s="1"/>
  <c r="D32" i="1"/>
  <c r="C32" i="1"/>
  <c r="B32" i="1"/>
  <c r="D31" i="1"/>
  <c r="C31" i="1"/>
  <c r="C33" i="1" s="1"/>
  <c r="C40" i="1" s="1"/>
  <c r="B31" i="1"/>
  <c r="B33" i="1" s="1"/>
  <c r="B40" i="1" s="1"/>
  <c r="D30" i="1"/>
  <c r="C30" i="1"/>
  <c r="B30" i="1"/>
  <c r="D27" i="1"/>
  <c r="C27" i="1"/>
  <c r="B27" i="1"/>
  <c r="D21" i="1"/>
  <c r="C21" i="1"/>
  <c r="B21" i="1"/>
  <c r="D15" i="1"/>
  <c r="C15" i="1"/>
  <c r="B15" i="1"/>
  <c r="D14" i="1"/>
  <c r="B13" i="1"/>
  <c r="D10" i="1"/>
  <c r="D13" i="1" s="1"/>
  <c r="C10" i="1"/>
  <c r="C13" i="1" s="1"/>
  <c r="B10" i="1"/>
  <c r="B46" i="1" s="1"/>
  <c r="B24" i="4" l="1"/>
  <c r="D24" i="4"/>
  <c r="E16" i="4"/>
  <c r="F17" i="4"/>
  <c r="F19" i="4" s="1"/>
  <c r="D19" i="4" s="1"/>
  <c r="E19" i="4" s="1"/>
  <c r="B19" i="4"/>
  <c r="C12" i="14"/>
  <c r="D12" i="14" s="1"/>
  <c r="D8" i="14"/>
  <c r="B9" i="14"/>
  <c r="C9" i="14" s="1"/>
  <c r="D9" i="14" s="1"/>
  <c r="J6" i="12"/>
  <c r="K6" i="12"/>
  <c r="J8" i="12"/>
  <c r="K8" i="12"/>
  <c r="J5" i="12"/>
  <c r="J7" i="12"/>
  <c r="K7" i="12"/>
  <c r="J4" i="12"/>
  <c r="B13" i="12" s="1"/>
  <c r="K4" i="12"/>
  <c r="H5" i="12"/>
  <c r="K5" i="12" s="1"/>
  <c r="G16" i="10"/>
  <c r="M3280" i="11"/>
  <c r="N3280" i="11" s="1"/>
  <c r="G18" i="10"/>
  <c r="G24" i="10" s="1"/>
  <c r="K3239" i="11"/>
  <c r="M3239" i="11" s="1"/>
  <c r="N3239" i="11" s="1"/>
  <c r="O3239" i="11"/>
  <c r="P3239" i="11" s="1"/>
  <c r="K3227" i="11"/>
  <c r="M3227" i="11" s="1"/>
  <c r="N3227" i="11" s="1"/>
  <c r="O3227" i="11"/>
  <c r="P3227" i="11" s="1"/>
  <c r="O3189" i="11"/>
  <c r="P3189" i="11" s="1"/>
  <c r="K3189" i="11"/>
  <c r="M3189" i="11" s="1"/>
  <c r="N3189" i="11" s="1"/>
  <c r="K1343" i="11"/>
  <c r="M1343" i="11" s="1"/>
  <c r="N1343" i="11" s="1"/>
  <c r="O1343" i="11"/>
  <c r="P1343" i="11" s="1"/>
  <c r="M3241" i="11"/>
  <c r="N3241" i="11" s="1"/>
  <c r="M3199" i="11"/>
  <c r="N3199" i="11" s="1"/>
  <c r="M3163" i="11"/>
  <c r="N3163" i="11" s="1"/>
  <c r="K3083" i="11"/>
  <c r="M3083" i="11" s="1"/>
  <c r="N3083" i="11" s="1"/>
  <c r="O3083" i="11"/>
  <c r="P3083" i="11" s="1"/>
  <c r="O2812" i="11"/>
  <c r="P2812" i="11" s="1"/>
  <c r="K2812" i="11"/>
  <c r="M2812" i="11" s="1"/>
  <c r="N2812" i="11" s="1"/>
  <c r="K2459" i="11"/>
  <c r="M2459" i="11" s="1"/>
  <c r="N2459" i="11" s="1"/>
  <c r="O2459" i="11"/>
  <c r="P2459" i="11" s="1"/>
  <c r="K3454" i="11"/>
  <c r="M3454" i="11" s="1"/>
  <c r="N3454" i="11" s="1"/>
  <c r="O3450" i="11"/>
  <c r="P3450" i="11" s="1"/>
  <c r="K3442" i="11"/>
  <c r="M3442" i="11" s="1"/>
  <c r="N3442" i="11" s="1"/>
  <c r="O3438" i="11"/>
  <c r="P3438" i="11" s="1"/>
  <c r="K3418" i="11"/>
  <c r="M3418" i="11" s="1"/>
  <c r="N3418" i="11" s="1"/>
  <c r="O3414" i="11"/>
  <c r="P3414" i="11" s="1"/>
  <c r="K3406" i="11"/>
  <c r="M3406" i="11" s="1"/>
  <c r="N3406" i="11" s="1"/>
  <c r="O3402" i="11"/>
  <c r="P3402" i="11" s="1"/>
  <c r="K3394" i="11"/>
  <c r="M3394" i="11" s="1"/>
  <c r="N3394" i="11" s="1"/>
  <c r="O3390" i="11"/>
  <c r="P3390" i="11" s="1"/>
  <c r="K3382" i="11"/>
  <c r="M3382" i="11" s="1"/>
  <c r="N3382" i="11" s="1"/>
  <c r="O3378" i="11"/>
  <c r="P3378" i="11" s="1"/>
  <c r="K3370" i="11"/>
  <c r="M3370" i="11" s="1"/>
  <c r="N3370" i="11" s="1"/>
  <c r="O3366" i="11"/>
  <c r="P3366" i="11" s="1"/>
  <c r="K3358" i="11"/>
  <c r="M3358" i="11" s="1"/>
  <c r="N3358" i="11" s="1"/>
  <c r="O3354" i="11"/>
  <c r="P3354" i="11" s="1"/>
  <c r="K3346" i="11"/>
  <c r="M3346" i="11" s="1"/>
  <c r="N3346" i="11" s="1"/>
  <c r="O3342" i="11"/>
  <c r="P3342" i="11" s="1"/>
  <c r="K3334" i="11"/>
  <c r="M3334" i="11" s="1"/>
  <c r="N3334" i="11" s="1"/>
  <c r="O3330" i="11"/>
  <c r="P3330" i="11" s="1"/>
  <c r="K3322" i="11"/>
  <c r="M3322" i="11" s="1"/>
  <c r="N3322" i="11" s="1"/>
  <c r="O3318" i="11"/>
  <c r="P3318" i="11" s="1"/>
  <c r="K3310" i="11"/>
  <c r="M3310" i="11" s="1"/>
  <c r="N3310" i="11" s="1"/>
  <c r="O3306" i="11"/>
  <c r="P3306" i="11" s="1"/>
  <c r="K3298" i="11"/>
  <c r="M3298" i="11" s="1"/>
  <c r="N3298" i="11" s="1"/>
  <c r="O3294" i="11"/>
  <c r="P3294" i="11" s="1"/>
  <c r="K3274" i="11"/>
  <c r="M3274" i="11" s="1"/>
  <c r="N3274" i="11" s="1"/>
  <c r="O3270" i="11"/>
  <c r="P3270" i="11" s="1"/>
  <c r="K3262" i="11"/>
  <c r="M3262" i="11" s="1"/>
  <c r="N3262" i="11" s="1"/>
  <c r="O3258" i="11"/>
  <c r="P3258" i="11" s="1"/>
  <c r="K3250" i="11"/>
  <c r="M3250" i="11" s="1"/>
  <c r="N3250" i="11" s="1"/>
  <c r="O3246" i="11"/>
  <c r="P3246" i="11" s="1"/>
  <c r="M3229" i="11"/>
  <c r="N3229" i="11" s="1"/>
  <c r="M3157" i="11"/>
  <c r="N3157" i="11" s="1"/>
  <c r="M3133" i="11"/>
  <c r="N3133" i="11" s="1"/>
  <c r="K3191" i="11"/>
  <c r="M3191" i="11" s="1"/>
  <c r="N3191" i="11" s="1"/>
  <c r="O3191" i="11"/>
  <c r="P3191" i="11" s="1"/>
  <c r="K3059" i="11"/>
  <c r="M3059" i="11" s="1"/>
  <c r="N3059" i="11" s="1"/>
  <c r="O3059" i="11"/>
  <c r="P3059" i="11" s="1"/>
  <c r="K3035" i="11"/>
  <c r="M3035" i="11" s="1"/>
  <c r="N3035" i="11" s="1"/>
  <c r="O3035" i="11"/>
  <c r="P3035" i="11" s="1"/>
  <c r="K3011" i="11"/>
  <c r="M3011" i="11" s="1"/>
  <c r="N3011" i="11" s="1"/>
  <c r="O3011" i="11"/>
  <c r="P3011" i="11" s="1"/>
  <c r="M3231" i="11"/>
  <c r="N3231" i="11" s="1"/>
  <c r="K3211" i="11"/>
  <c r="M3211" i="11" s="1"/>
  <c r="N3211" i="11" s="1"/>
  <c r="O3201" i="11"/>
  <c r="P3201" i="11" s="1"/>
  <c r="O3177" i="11"/>
  <c r="P3177" i="11" s="1"/>
  <c r="K3177" i="11"/>
  <c r="M3177" i="11" s="1"/>
  <c r="N3177" i="11" s="1"/>
  <c r="O3171" i="11"/>
  <c r="P3171" i="11" s="1"/>
  <c r="K3095" i="11"/>
  <c r="M3095" i="11" s="1"/>
  <c r="N3095" i="11" s="1"/>
  <c r="O3095" i="11"/>
  <c r="P3095" i="11" s="1"/>
  <c r="O3086" i="11"/>
  <c r="P3086" i="11" s="1"/>
  <c r="K3086" i="11"/>
  <c r="M3086" i="11" s="1"/>
  <c r="N3086" i="11" s="1"/>
  <c r="K2987" i="11"/>
  <c r="M2987" i="11" s="1"/>
  <c r="N2987" i="11" s="1"/>
  <c r="O2987" i="11"/>
  <c r="P2987" i="11" s="1"/>
  <c r="K2963" i="11"/>
  <c r="M2963" i="11" s="1"/>
  <c r="N2963" i="11" s="1"/>
  <c r="O2963" i="11"/>
  <c r="P2963" i="11" s="1"/>
  <c r="K2939" i="11"/>
  <c r="M2939" i="11" s="1"/>
  <c r="N2939" i="11" s="1"/>
  <c r="O2939" i="11"/>
  <c r="P2939" i="11" s="1"/>
  <c r="K2915" i="11"/>
  <c r="M2915" i="11" s="1"/>
  <c r="N2915" i="11" s="1"/>
  <c r="O2915" i="11"/>
  <c r="P2915" i="11" s="1"/>
  <c r="K2891" i="11"/>
  <c r="M2891" i="11" s="1"/>
  <c r="N2891" i="11" s="1"/>
  <c r="O2891" i="11"/>
  <c r="P2891" i="11" s="1"/>
  <c r="K2867" i="11"/>
  <c r="M2867" i="11" s="1"/>
  <c r="N2867" i="11" s="1"/>
  <c r="O2867" i="11"/>
  <c r="P2867" i="11" s="1"/>
  <c r="K2538" i="11"/>
  <c r="M2538" i="11" s="1"/>
  <c r="N2538" i="11" s="1"/>
  <c r="O2538" i="11"/>
  <c r="P2538" i="11" s="1"/>
  <c r="K2531" i="11"/>
  <c r="M2531" i="11" s="1"/>
  <c r="N2531" i="11" s="1"/>
  <c r="O2531" i="11"/>
  <c r="P2531" i="11" s="1"/>
  <c r="K3233" i="11"/>
  <c r="M3233" i="11" s="1"/>
  <c r="N3233" i="11" s="1"/>
  <c r="O3233" i="11"/>
  <c r="P3233" i="11" s="1"/>
  <c r="M3223" i="11"/>
  <c r="N3223" i="11" s="1"/>
  <c r="M3201" i="11"/>
  <c r="N3201" i="11" s="1"/>
  <c r="M3193" i="11"/>
  <c r="N3193" i="11" s="1"/>
  <c r="O3165" i="11"/>
  <c r="P3165" i="11" s="1"/>
  <c r="K3165" i="11"/>
  <c r="M3165" i="11" s="1"/>
  <c r="N3165" i="11" s="1"/>
  <c r="M3145" i="11"/>
  <c r="N3145" i="11" s="1"/>
  <c r="K3107" i="11"/>
  <c r="M3107" i="11" s="1"/>
  <c r="N3107" i="11" s="1"/>
  <c r="O3107" i="11"/>
  <c r="P3107" i="11" s="1"/>
  <c r="O3098" i="11"/>
  <c r="P3098" i="11" s="1"/>
  <c r="K3098" i="11"/>
  <c r="M3098" i="11" s="1"/>
  <c r="N3098" i="11" s="1"/>
  <c r="O3451" i="11"/>
  <c r="P3451" i="11" s="1"/>
  <c r="O3439" i="11"/>
  <c r="P3439" i="11" s="1"/>
  <c r="O3415" i="11"/>
  <c r="P3415" i="11" s="1"/>
  <c r="O3403" i="11"/>
  <c r="P3403" i="11" s="1"/>
  <c r="O3391" i="11"/>
  <c r="P3391" i="11" s="1"/>
  <c r="O3379" i="11"/>
  <c r="P3379" i="11" s="1"/>
  <c r="O3367" i="11"/>
  <c r="P3367" i="11" s="1"/>
  <c r="O3355" i="11"/>
  <c r="P3355" i="11" s="1"/>
  <c r="O3343" i="11"/>
  <c r="P3343" i="11" s="1"/>
  <c r="O3331" i="11"/>
  <c r="P3331" i="11" s="1"/>
  <c r="O3319" i="11"/>
  <c r="P3319" i="11" s="1"/>
  <c r="O3307" i="11"/>
  <c r="P3307" i="11" s="1"/>
  <c r="O3295" i="11"/>
  <c r="P3295" i="11" s="1"/>
  <c r="O3271" i="11"/>
  <c r="P3271" i="11" s="1"/>
  <c r="O3259" i="11"/>
  <c r="P3259" i="11" s="1"/>
  <c r="O3247" i="11"/>
  <c r="P3247" i="11" s="1"/>
  <c r="K3179" i="11"/>
  <c r="M3179" i="11" s="1"/>
  <c r="N3179" i="11" s="1"/>
  <c r="O3179" i="11"/>
  <c r="P3179" i="11" s="1"/>
  <c r="K2860" i="11"/>
  <c r="M2860" i="11" s="1"/>
  <c r="N2860" i="11" s="1"/>
  <c r="O2860" i="11"/>
  <c r="P2860" i="11" s="1"/>
  <c r="O3237" i="11"/>
  <c r="P3237" i="11" s="1"/>
  <c r="K3230" i="11"/>
  <c r="M3230" i="11" s="1"/>
  <c r="N3230" i="11" s="1"/>
  <c r="O3225" i="11"/>
  <c r="P3225" i="11" s="1"/>
  <c r="M3213" i="11"/>
  <c r="N3213" i="11" s="1"/>
  <c r="K3203" i="11"/>
  <c r="M3203" i="11" s="1"/>
  <c r="N3203" i="11" s="1"/>
  <c r="O3203" i="11"/>
  <c r="P3203" i="11" s="1"/>
  <c r="O3153" i="11"/>
  <c r="P3153" i="11" s="1"/>
  <c r="K3153" i="11"/>
  <c r="M3153" i="11" s="1"/>
  <c r="N3153" i="11" s="1"/>
  <c r="O3147" i="11"/>
  <c r="P3147" i="11" s="1"/>
  <c r="K3119" i="11"/>
  <c r="M3119" i="11" s="1"/>
  <c r="N3119" i="11" s="1"/>
  <c r="O3119" i="11"/>
  <c r="P3119" i="11" s="1"/>
  <c r="O3110" i="11"/>
  <c r="P3110" i="11" s="1"/>
  <c r="K3110" i="11"/>
  <c r="M3110" i="11" s="1"/>
  <c r="N3110" i="11" s="1"/>
  <c r="M3097" i="11"/>
  <c r="N3097" i="11" s="1"/>
  <c r="K3167" i="11"/>
  <c r="M3167" i="11" s="1"/>
  <c r="N3167" i="11" s="1"/>
  <c r="O3167" i="11"/>
  <c r="P3167" i="11" s="1"/>
  <c r="K3071" i="11"/>
  <c r="M3071" i="11" s="1"/>
  <c r="N3071" i="11" s="1"/>
  <c r="O3071" i="11"/>
  <c r="P3071" i="11" s="1"/>
  <c r="K3047" i="11"/>
  <c r="M3047" i="11" s="1"/>
  <c r="N3047" i="11" s="1"/>
  <c r="O3047" i="11"/>
  <c r="P3047" i="11" s="1"/>
  <c r="K3023" i="11"/>
  <c r="M3023" i="11" s="1"/>
  <c r="N3023" i="11" s="1"/>
  <c r="O3023" i="11"/>
  <c r="P3023" i="11" s="1"/>
  <c r="M3237" i="11"/>
  <c r="N3237" i="11" s="1"/>
  <c r="M3225" i="11"/>
  <c r="N3225" i="11" s="1"/>
  <c r="K3215" i="11"/>
  <c r="M3215" i="11" s="1"/>
  <c r="N3215" i="11" s="1"/>
  <c r="O3215" i="11"/>
  <c r="P3215" i="11" s="1"/>
  <c r="O3207" i="11"/>
  <c r="P3207" i="11" s="1"/>
  <c r="M3205" i="11"/>
  <c r="N3205" i="11" s="1"/>
  <c r="M3181" i="11"/>
  <c r="N3181" i="11" s="1"/>
  <c r="K3131" i="11"/>
  <c r="M3131" i="11" s="1"/>
  <c r="N3131" i="11" s="1"/>
  <c r="O3131" i="11"/>
  <c r="P3131" i="11" s="1"/>
  <c r="O3122" i="11"/>
  <c r="P3122" i="11" s="1"/>
  <c r="K3122" i="11"/>
  <c r="M3122" i="11" s="1"/>
  <c r="N3122" i="11" s="1"/>
  <c r="M3109" i="11"/>
  <c r="N3109" i="11" s="1"/>
  <c r="K2975" i="11"/>
  <c r="M2975" i="11" s="1"/>
  <c r="N2975" i="11" s="1"/>
  <c r="O2975" i="11"/>
  <c r="P2975" i="11" s="1"/>
  <c r="K2951" i="11"/>
  <c r="M2951" i="11" s="1"/>
  <c r="N2951" i="11" s="1"/>
  <c r="O2951" i="11"/>
  <c r="P2951" i="11" s="1"/>
  <c r="K2927" i="11"/>
  <c r="M2927" i="11" s="1"/>
  <c r="N2927" i="11" s="1"/>
  <c r="O2927" i="11"/>
  <c r="P2927" i="11" s="1"/>
  <c r="K2903" i="11"/>
  <c r="M2903" i="11" s="1"/>
  <c r="N2903" i="11" s="1"/>
  <c r="O2903" i="11"/>
  <c r="P2903" i="11" s="1"/>
  <c r="K2879" i="11"/>
  <c r="M2879" i="11" s="1"/>
  <c r="N2879" i="11" s="1"/>
  <c r="O2879" i="11"/>
  <c r="P2879" i="11" s="1"/>
  <c r="O3243" i="11"/>
  <c r="P3243" i="11" s="1"/>
  <c r="K3158" i="11"/>
  <c r="M3158" i="11" s="1"/>
  <c r="N3158" i="11" s="1"/>
  <c r="K3155" i="11"/>
  <c r="M3155" i="11" s="1"/>
  <c r="N3155" i="11" s="1"/>
  <c r="O3155" i="11"/>
  <c r="P3155" i="11" s="1"/>
  <c r="M2997" i="11"/>
  <c r="N2997" i="11" s="1"/>
  <c r="O3221" i="11"/>
  <c r="P3221" i="11" s="1"/>
  <c r="O3209" i="11"/>
  <c r="P3209" i="11" s="1"/>
  <c r="O3197" i="11"/>
  <c r="P3197" i="11" s="1"/>
  <c r="O3185" i="11"/>
  <c r="P3185" i="11" s="1"/>
  <c r="O3173" i="11"/>
  <c r="P3173" i="11" s="1"/>
  <c r="O3161" i="11"/>
  <c r="P3161" i="11" s="1"/>
  <c r="O3149" i="11"/>
  <c r="P3149" i="11" s="1"/>
  <c r="K3129" i="11"/>
  <c r="M3129" i="11" s="1"/>
  <c r="N3129" i="11" s="1"/>
  <c r="O3125" i="11"/>
  <c r="P3125" i="11" s="1"/>
  <c r="K3117" i="11"/>
  <c r="M3117" i="11" s="1"/>
  <c r="N3117" i="11" s="1"/>
  <c r="O3113" i="11"/>
  <c r="P3113" i="11" s="1"/>
  <c r="K3105" i="11"/>
  <c r="M3105" i="11" s="1"/>
  <c r="N3105" i="11" s="1"/>
  <c r="O3101" i="11"/>
  <c r="P3101" i="11" s="1"/>
  <c r="K3093" i="11"/>
  <c r="M3093" i="11" s="1"/>
  <c r="N3093" i="11" s="1"/>
  <c r="O3089" i="11"/>
  <c r="P3089" i="11" s="1"/>
  <c r="K3081" i="11"/>
  <c r="M3081" i="11" s="1"/>
  <c r="N3081" i="11" s="1"/>
  <c r="O3077" i="11"/>
  <c r="P3077" i="11" s="1"/>
  <c r="K3069" i="11"/>
  <c r="M3069" i="11" s="1"/>
  <c r="N3069" i="11" s="1"/>
  <c r="O3065" i="11"/>
  <c r="P3065" i="11" s="1"/>
  <c r="K3057" i="11"/>
  <c r="M3057" i="11" s="1"/>
  <c r="N3057" i="11" s="1"/>
  <c r="O3053" i="11"/>
  <c r="P3053" i="11" s="1"/>
  <c r="K3045" i="11"/>
  <c r="M3045" i="11" s="1"/>
  <c r="N3045" i="11" s="1"/>
  <c r="O3041" i="11"/>
  <c r="P3041" i="11" s="1"/>
  <c r="K3033" i="11"/>
  <c r="M3033" i="11" s="1"/>
  <c r="N3033" i="11" s="1"/>
  <c r="O3029" i="11"/>
  <c r="P3029" i="11" s="1"/>
  <c r="K3021" i="11"/>
  <c r="M3021" i="11" s="1"/>
  <c r="N3021" i="11" s="1"/>
  <c r="O3017" i="11"/>
  <c r="P3017" i="11" s="1"/>
  <c r="K3009" i="11"/>
  <c r="M3009" i="11" s="1"/>
  <c r="N3009" i="11" s="1"/>
  <c r="O3005" i="11"/>
  <c r="P3005" i="11" s="1"/>
  <c r="K2985" i="11"/>
  <c r="M2985" i="11" s="1"/>
  <c r="N2985" i="11" s="1"/>
  <c r="O2981" i="11"/>
  <c r="P2981" i="11" s="1"/>
  <c r="K2973" i="11"/>
  <c r="M2973" i="11" s="1"/>
  <c r="N2973" i="11" s="1"/>
  <c r="O2969" i="11"/>
  <c r="P2969" i="11" s="1"/>
  <c r="K2961" i="11"/>
  <c r="M2961" i="11" s="1"/>
  <c r="N2961" i="11" s="1"/>
  <c r="O2957" i="11"/>
  <c r="P2957" i="11" s="1"/>
  <c r="K2949" i="11"/>
  <c r="M2949" i="11" s="1"/>
  <c r="N2949" i="11" s="1"/>
  <c r="O2945" i="11"/>
  <c r="P2945" i="11" s="1"/>
  <c r="K2937" i="11"/>
  <c r="M2937" i="11" s="1"/>
  <c r="N2937" i="11" s="1"/>
  <c r="O2933" i="11"/>
  <c r="P2933" i="11" s="1"/>
  <c r="K2925" i="11"/>
  <c r="M2925" i="11" s="1"/>
  <c r="N2925" i="11" s="1"/>
  <c r="O2921" i="11"/>
  <c r="P2921" i="11" s="1"/>
  <c r="K2913" i="11"/>
  <c r="M2913" i="11" s="1"/>
  <c r="N2913" i="11" s="1"/>
  <c r="O2909" i="11"/>
  <c r="P2909" i="11" s="1"/>
  <c r="K2901" i="11"/>
  <c r="M2901" i="11" s="1"/>
  <c r="N2901" i="11" s="1"/>
  <c r="O2897" i="11"/>
  <c r="P2897" i="11" s="1"/>
  <c r="K2889" i="11"/>
  <c r="M2889" i="11" s="1"/>
  <c r="N2889" i="11" s="1"/>
  <c r="O2885" i="11"/>
  <c r="P2885" i="11" s="1"/>
  <c r="K2877" i="11"/>
  <c r="M2877" i="11" s="1"/>
  <c r="N2877" i="11" s="1"/>
  <c r="O2873" i="11"/>
  <c r="P2873" i="11" s="1"/>
  <c r="K2865" i="11"/>
  <c r="M2865" i="11" s="1"/>
  <c r="N2865" i="11" s="1"/>
  <c r="K2790" i="11"/>
  <c r="M2790" i="11" s="1"/>
  <c r="N2790" i="11" s="1"/>
  <c r="O2790" i="11"/>
  <c r="P2790" i="11" s="1"/>
  <c r="K2682" i="11"/>
  <c r="M2682" i="11" s="1"/>
  <c r="N2682" i="11" s="1"/>
  <c r="O2682" i="11"/>
  <c r="P2682" i="11" s="1"/>
  <c r="K2634" i="11"/>
  <c r="M2634" i="11" s="1"/>
  <c r="N2634" i="11" s="1"/>
  <c r="O2634" i="11"/>
  <c r="P2634" i="11" s="1"/>
  <c r="K2586" i="11"/>
  <c r="M2586" i="11" s="1"/>
  <c r="N2586" i="11" s="1"/>
  <c r="O2586" i="11"/>
  <c r="P2586" i="11" s="1"/>
  <c r="K2489" i="11"/>
  <c r="M2489" i="11" s="1"/>
  <c r="N2489" i="11" s="1"/>
  <c r="O2489" i="11"/>
  <c r="P2489" i="11" s="1"/>
  <c r="K2483" i="11"/>
  <c r="M2483" i="11" s="1"/>
  <c r="N2483" i="11" s="1"/>
  <c r="O2483" i="11"/>
  <c r="P2483" i="11" s="1"/>
  <c r="K3074" i="11"/>
  <c r="M3074" i="11" s="1"/>
  <c r="N3074" i="11" s="1"/>
  <c r="K3062" i="11"/>
  <c r="M3062" i="11" s="1"/>
  <c r="N3062" i="11" s="1"/>
  <c r="K3050" i="11"/>
  <c r="M3050" i="11" s="1"/>
  <c r="N3050" i="11" s="1"/>
  <c r="K3038" i="11"/>
  <c r="M3038" i="11" s="1"/>
  <c r="N3038" i="11" s="1"/>
  <c r="K3026" i="11"/>
  <c r="M3026" i="11" s="1"/>
  <c r="N3026" i="11" s="1"/>
  <c r="K3014" i="11"/>
  <c r="M3014" i="11" s="1"/>
  <c r="N3014" i="11" s="1"/>
  <c r="K3002" i="11"/>
  <c r="M3002" i="11" s="1"/>
  <c r="N3002" i="11" s="1"/>
  <c r="K2978" i="11"/>
  <c r="M2978" i="11" s="1"/>
  <c r="N2978" i="11" s="1"/>
  <c r="K2966" i="11"/>
  <c r="M2966" i="11" s="1"/>
  <c r="N2966" i="11" s="1"/>
  <c r="K2954" i="11"/>
  <c r="M2954" i="11" s="1"/>
  <c r="N2954" i="11" s="1"/>
  <c r="K2942" i="11"/>
  <c r="M2942" i="11" s="1"/>
  <c r="N2942" i="11" s="1"/>
  <c r="K2930" i="11"/>
  <c r="M2930" i="11" s="1"/>
  <c r="N2930" i="11" s="1"/>
  <c r="K2918" i="11"/>
  <c r="M2918" i="11" s="1"/>
  <c r="N2918" i="11" s="1"/>
  <c r="K2906" i="11"/>
  <c r="M2906" i="11" s="1"/>
  <c r="N2906" i="11" s="1"/>
  <c r="K2894" i="11"/>
  <c r="M2894" i="11" s="1"/>
  <c r="N2894" i="11" s="1"/>
  <c r="K2882" i="11"/>
  <c r="M2882" i="11" s="1"/>
  <c r="N2882" i="11" s="1"/>
  <c r="K2870" i="11"/>
  <c r="M2870" i="11" s="1"/>
  <c r="N2870" i="11" s="1"/>
  <c r="K2829" i="11"/>
  <c r="M2829" i="11" s="1"/>
  <c r="N2829" i="11" s="1"/>
  <c r="K2730" i="11"/>
  <c r="M2730" i="11" s="1"/>
  <c r="N2730" i="11" s="1"/>
  <c r="O2730" i="11"/>
  <c r="P2730" i="11" s="1"/>
  <c r="O2498" i="11"/>
  <c r="P2498" i="11" s="1"/>
  <c r="K2498" i="11"/>
  <c r="M2498" i="11" s="1"/>
  <c r="N2498" i="11" s="1"/>
  <c r="K2802" i="11"/>
  <c r="M2802" i="11" s="1"/>
  <c r="N2802" i="11" s="1"/>
  <c r="O2802" i="11"/>
  <c r="P2802" i="11" s="1"/>
  <c r="K2550" i="11"/>
  <c r="M2550" i="11" s="1"/>
  <c r="N2550" i="11" s="1"/>
  <c r="O2550" i="11"/>
  <c r="P2550" i="11" s="1"/>
  <c r="M2836" i="11"/>
  <c r="N2836" i="11" s="1"/>
  <c r="M2833" i="11"/>
  <c r="N2833" i="11" s="1"/>
  <c r="K2694" i="11"/>
  <c r="M2694" i="11" s="1"/>
  <c r="N2694" i="11" s="1"/>
  <c r="O2694" i="11"/>
  <c r="P2694" i="11" s="1"/>
  <c r="K2646" i="11"/>
  <c r="M2646" i="11" s="1"/>
  <c r="N2646" i="11" s="1"/>
  <c r="O2646" i="11"/>
  <c r="P2646" i="11" s="1"/>
  <c r="K2598" i="11"/>
  <c r="M2598" i="11" s="1"/>
  <c r="N2598" i="11" s="1"/>
  <c r="O2598" i="11"/>
  <c r="P2598" i="11" s="1"/>
  <c r="K2520" i="11"/>
  <c r="M2520" i="11" s="1"/>
  <c r="N2520" i="11" s="1"/>
  <c r="O2520" i="11"/>
  <c r="P2520" i="11" s="1"/>
  <c r="K2841" i="11"/>
  <c r="M2841" i="11" s="1"/>
  <c r="N2841" i="11" s="1"/>
  <c r="O2838" i="11"/>
  <c r="P2838" i="11" s="1"/>
  <c r="K2742" i="11"/>
  <c r="M2742" i="11" s="1"/>
  <c r="N2742" i="11" s="1"/>
  <c r="O2742" i="11"/>
  <c r="P2742" i="11" s="1"/>
  <c r="O2788" i="11"/>
  <c r="P2788" i="11" s="1"/>
  <c r="K2788" i="11"/>
  <c r="M2788" i="11" s="1"/>
  <c r="N2788" i="11" s="1"/>
  <c r="O2445" i="11"/>
  <c r="P2445" i="11" s="1"/>
  <c r="K2445" i="11"/>
  <c r="M2445" i="11" s="1"/>
  <c r="N2445" i="11" s="1"/>
  <c r="M2845" i="11"/>
  <c r="N2845" i="11" s="1"/>
  <c r="K2843" i="11"/>
  <c r="M2843" i="11" s="1"/>
  <c r="N2843" i="11" s="1"/>
  <c r="O2825" i="11"/>
  <c r="P2825" i="11" s="1"/>
  <c r="K2814" i="11"/>
  <c r="M2814" i="11" s="1"/>
  <c r="N2814" i="11" s="1"/>
  <c r="O2814" i="11"/>
  <c r="P2814" i="11" s="1"/>
  <c r="K2754" i="11"/>
  <c r="M2754" i="11" s="1"/>
  <c r="N2754" i="11" s="1"/>
  <c r="O2754" i="11"/>
  <c r="P2754" i="11" s="1"/>
  <c r="K2658" i="11"/>
  <c r="M2658" i="11" s="1"/>
  <c r="N2658" i="11" s="1"/>
  <c r="O2658" i="11"/>
  <c r="P2658" i="11" s="1"/>
  <c r="K2610" i="11"/>
  <c r="M2610" i="11" s="1"/>
  <c r="N2610" i="11" s="1"/>
  <c r="O2610" i="11"/>
  <c r="P2610" i="11" s="1"/>
  <c r="K2835" i="11"/>
  <c r="M2835" i="11" s="1"/>
  <c r="N2835" i="11" s="1"/>
  <c r="O2835" i="11"/>
  <c r="P2835" i="11" s="1"/>
  <c r="O2800" i="11"/>
  <c r="P2800" i="11" s="1"/>
  <c r="K2800" i="11"/>
  <c r="M2800" i="11" s="1"/>
  <c r="N2800" i="11" s="1"/>
  <c r="M2847" i="11"/>
  <c r="N2847" i="11" s="1"/>
  <c r="K2766" i="11"/>
  <c r="M2766" i="11" s="1"/>
  <c r="N2766" i="11" s="1"/>
  <c r="O2766" i="11"/>
  <c r="P2766" i="11" s="1"/>
  <c r="M2704" i="11"/>
  <c r="N2704" i="11" s="1"/>
  <c r="K2346" i="11"/>
  <c r="M2346" i="11" s="1"/>
  <c r="N2346" i="11" s="1"/>
  <c r="O2346" i="11"/>
  <c r="P2346" i="11" s="1"/>
  <c r="K2670" i="11"/>
  <c r="M2670" i="11" s="1"/>
  <c r="N2670" i="11" s="1"/>
  <c r="O2670" i="11"/>
  <c r="P2670" i="11" s="1"/>
  <c r="K2622" i="11"/>
  <c r="M2622" i="11" s="1"/>
  <c r="N2622" i="11" s="1"/>
  <c r="O2622" i="11"/>
  <c r="P2622" i="11" s="1"/>
  <c r="K2574" i="11"/>
  <c r="M2574" i="11" s="1"/>
  <c r="N2574" i="11" s="1"/>
  <c r="O2574" i="11"/>
  <c r="P2574" i="11" s="1"/>
  <c r="K2778" i="11"/>
  <c r="M2778" i="11" s="1"/>
  <c r="N2778" i="11" s="1"/>
  <c r="O2778" i="11"/>
  <c r="P2778" i="11" s="1"/>
  <c r="K2718" i="11"/>
  <c r="M2718" i="11" s="1"/>
  <c r="N2718" i="11" s="1"/>
  <c r="O2718" i="11"/>
  <c r="P2718" i="11" s="1"/>
  <c r="K2475" i="11"/>
  <c r="M2475" i="11" s="1"/>
  <c r="N2475" i="11" s="1"/>
  <c r="O2475" i="11"/>
  <c r="P2475" i="11" s="1"/>
  <c r="K2776" i="11"/>
  <c r="M2776" i="11" s="1"/>
  <c r="N2776" i="11" s="1"/>
  <c r="K2764" i="11"/>
  <c r="M2764" i="11" s="1"/>
  <c r="N2764" i="11" s="1"/>
  <c r="K2752" i="11"/>
  <c r="M2752" i="11" s="1"/>
  <c r="N2752" i="11" s="1"/>
  <c r="K2740" i="11"/>
  <c r="M2740" i="11" s="1"/>
  <c r="N2740" i="11" s="1"/>
  <c r="K2728" i="11"/>
  <c r="M2728" i="11" s="1"/>
  <c r="N2728" i="11" s="1"/>
  <c r="K2716" i="11"/>
  <c r="M2716" i="11" s="1"/>
  <c r="N2716" i="11" s="1"/>
  <c r="K2692" i="11"/>
  <c r="M2692" i="11" s="1"/>
  <c r="N2692" i="11" s="1"/>
  <c r="K2680" i="11"/>
  <c r="M2680" i="11" s="1"/>
  <c r="N2680" i="11" s="1"/>
  <c r="K2668" i="11"/>
  <c r="M2668" i="11" s="1"/>
  <c r="N2668" i="11" s="1"/>
  <c r="K2656" i="11"/>
  <c r="M2656" i="11" s="1"/>
  <c r="N2656" i="11" s="1"/>
  <c r="K2644" i="11"/>
  <c r="M2644" i="11" s="1"/>
  <c r="N2644" i="11" s="1"/>
  <c r="K2632" i="11"/>
  <c r="M2632" i="11" s="1"/>
  <c r="N2632" i="11" s="1"/>
  <c r="K2620" i="11"/>
  <c r="M2620" i="11" s="1"/>
  <c r="N2620" i="11" s="1"/>
  <c r="K2608" i="11"/>
  <c r="M2608" i="11" s="1"/>
  <c r="N2608" i="11" s="1"/>
  <c r="K2596" i="11"/>
  <c r="M2596" i="11" s="1"/>
  <c r="N2596" i="11" s="1"/>
  <c r="K2584" i="11"/>
  <c r="M2584" i="11" s="1"/>
  <c r="N2584" i="11" s="1"/>
  <c r="K2572" i="11"/>
  <c r="M2572" i="11" s="1"/>
  <c r="N2572" i="11" s="1"/>
  <c r="K2548" i="11"/>
  <c r="M2548" i="11" s="1"/>
  <c r="N2548" i="11" s="1"/>
  <c r="K2536" i="11"/>
  <c r="M2536" i="11" s="1"/>
  <c r="N2536" i="11" s="1"/>
  <c r="K2527" i="11"/>
  <c r="M2527" i="11" s="1"/>
  <c r="N2527" i="11" s="1"/>
  <c r="K2518" i="11"/>
  <c r="M2518" i="11" s="1"/>
  <c r="N2518" i="11" s="1"/>
  <c r="K2507" i="11"/>
  <c r="M2507" i="11" s="1"/>
  <c r="N2507" i="11" s="1"/>
  <c r="K2496" i="11"/>
  <c r="M2496" i="11" s="1"/>
  <c r="N2496" i="11" s="1"/>
  <c r="K2454" i="11"/>
  <c r="M2454" i="11" s="1"/>
  <c r="N2454" i="11" s="1"/>
  <c r="O2454" i="11"/>
  <c r="P2454" i="11" s="1"/>
  <c r="K2442" i="11"/>
  <c r="M2442" i="11" s="1"/>
  <c r="N2442" i="11" s="1"/>
  <c r="O2442" i="11"/>
  <c r="P2442" i="11" s="1"/>
  <c r="M2414" i="11"/>
  <c r="N2414" i="11" s="1"/>
  <c r="K2386" i="11"/>
  <c r="M2386" i="11" s="1"/>
  <c r="N2386" i="11" s="1"/>
  <c r="O2386" i="11"/>
  <c r="P2386" i="11" s="1"/>
  <c r="K2374" i="11"/>
  <c r="M2374" i="11" s="1"/>
  <c r="N2374" i="11" s="1"/>
  <c r="O2374" i="11"/>
  <c r="P2374" i="11" s="1"/>
  <c r="K2406" i="11"/>
  <c r="M2406" i="11" s="1"/>
  <c r="N2406" i="11" s="1"/>
  <c r="O2406" i="11"/>
  <c r="P2406" i="11" s="1"/>
  <c r="K2358" i="11"/>
  <c r="M2358" i="11" s="1"/>
  <c r="N2358" i="11" s="1"/>
  <c r="O2358" i="11"/>
  <c r="P2358" i="11" s="1"/>
  <c r="O2196" i="11"/>
  <c r="P2196" i="11" s="1"/>
  <c r="K2196" i="11"/>
  <c r="M2196" i="11" s="1"/>
  <c r="N2196" i="11" s="1"/>
  <c r="M2512" i="11"/>
  <c r="N2512" i="11" s="1"/>
  <c r="M2416" i="11"/>
  <c r="N2416" i="11" s="1"/>
  <c r="O2823" i="11"/>
  <c r="P2823" i="11" s="1"/>
  <c r="O2811" i="11"/>
  <c r="P2811" i="11" s="1"/>
  <c r="O2799" i="11"/>
  <c r="P2799" i="11" s="1"/>
  <c r="O2787" i="11"/>
  <c r="P2787" i="11" s="1"/>
  <c r="O2775" i="11"/>
  <c r="P2775" i="11" s="1"/>
  <c r="O2763" i="11"/>
  <c r="P2763" i="11" s="1"/>
  <c r="O2751" i="11"/>
  <c r="P2751" i="11" s="1"/>
  <c r="O2739" i="11"/>
  <c r="P2739" i="11" s="1"/>
  <c r="O2727" i="11"/>
  <c r="P2727" i="11" s="1"/>
  <c r="O2715" i="11"/>
  <c r="P2715" i="11" s="1"/>
  <c r="O2691" i="11"/>
  <c r="P2691" i="11" s="1"/>
  <c r="O2679" i="11"/>
  <c r="P2679" i="11" s="1"/>
  <c r="O2667" i="11"/>
  <c r="P2667" i="11" s="1"/>
  <c r="O2655" i="11"/>
  <c r="P2655" i="11" s="1"/>
  <c r="O2643" i="11"/>
  <c r="P2643" i="11" s="1"/>
  <c r="O2631" i="11"/>
  <c r="P2631" i="11" s="1"/>
  <c r="O2619" i="11"/>
  <c r="P2619" i="11" s="1"/>
  <c r="O2607" i="11"/>
  <c r="P2607" i="11" s="1"/>
  <c r="O2595" i="11"/>
  <c r="P2595" i="11" s="1"/>
  <c r="O2583" i="11"/>
  <c r="P2583" i="11" s="1"/>
  <c r="O2571" i="11"/>
  <c r="P2571" i="11" s="1"/>
  <c r="O2547" i="11"/>
  <c r="P2547" i="11" s="1"/>
  <c r="O2535" i="11"/>
  <c r="P2535" i="11" s="1"/>
  <c r="O2515" i="11"/>
  <c r="P2515" i="11" s="1"/>
  <c r="O2506" i="11"/>
  <c r="P2506" i="11" s="1"/>
  <c r="O2495" i="11"/>
  <c r="P2495" i="11" s="1"/>
  <c r="M2444" i="11"/>
  <c r="N2444" i="11" s="1"/>
  <c r="O2428" i="11"/>
  <c r="P2428" i="11" s="1"/>
  <c r="K2428" i="11"/>
  <c r="M2428" i="11" s="1"/>
  <c r="N2428" i="11" s="1"/>
  <c r="O2397" i="11"/>
  <c r="P2397" i="11" s="1"/>
  <c r="K2397" i="11"/>
  <c r="M2397" i="11" s="1"/>
  <c r="N2397" i="11" s="1"/>
  <c r="K2394" i="11"/>
  <c r="M2394" i="11" s="1"/>
  <c r="N2394" i="11" s="1"/>
  <c r="O2394" i="11"/>
  <c r="P2394" i="11" s="1"/>
  <c r="K2382" i="11"/>
  <c r="M2382" i="11" s="1"/>
  <c r="N2382" i="11" s="1"/>
  <c r="O2382" i="11"/>
  <c r="P2382" i="11" s="1"/>
  <c r="K2370" i="11"/>
  <c r="M2370" i="11" s="1"/>
  <c r="N2370" i="11" s="1"/>
  <c r="O2370" i="11"/>
  <c r="P2370" i="11" s="1"/>
  <c r="K2298" i="11"/>
  <c r="M2298" i="11" s="1"/>
  <c r="N2298" i="11" s="1"/>
  <c r="O2298" i="11"/>
  <c r="P2298" i="11" s="1"/>
  <c r="O2524" i="11"/>
  <c r="P2524" i="11" s="1"/>
  <c r="M2488" i="11"/>
  <c r="N2488" i="11" s="1"/>
  <c r="M2482" i="11"/>
  <c r="N2482" i="11" s="1"/>
  <c r="M2476" i="11"/>
  <c r="N2476" i="11" s="1"/>
  <c r="O2471" i="11"/>
  <c r="P2471" i="11" s="1"/>
  <c r="M2408" i="11"/>
  <c r="N2408" i="11" s="1"/>
  <c r="O2737" i="11"/>
  <c r="P2737" i="11" s="1"/>
  <c r="O2725" i="11"/>
  <c r="P2725" i="11" s="1"/>
  <c r="O2701" i="11"/>
  <c r="P2701" i="11" s="1"/>
  <c r="O2689" i="11"/>
  <c r="P2689" i="11" s="1"/>
  <c r="O2677" i="11"/>
  <c r="P2677" i="11" s="1"/>
  <c r="O2665" i="11"/>
  <c r="P2665" i="11" s="1"/>
  <c r="O2653" i="11"/>
  <c r="P2653" i="11" s="1"/>
  <c r="O2641" i="11"/>
  <c r="P2641" i="11" s="1"/>
  <c r="O2629" i="11"/>
  <c r="P2629" i="11" s="1"/>
  <c r="O2617" i="11"/>
  <c r="P2617" i="11" s="1"/>
  <c r="O2605" i="11"/>
  <c r="P2605" i="11" s="1"/>
  <c r="O2593" i="11"/>
  <c r="P2593" i="11" s="1"/>
  <c r="O2581" i="11"/>
  <c r="P2581" i="11" s="1"/>
  <c r="O2557" i="11"/>
  <c r="P2557" i="11" s="1"/>
  <c r="O2545" i="11"/>
  <c r="P2545" i="11" s="1"/>
  <c r="O2511" i="11"/>
  <c r="P2511" i="11" s="1"/>
  <c r="O2491" i="11"/>
  <c r="P2491" i="11" s="1"/>
  <c r="K2469" i="11"/>
  <c r="M2469" i="11" s="1"/>
  <c r="N2469" i="11" s="1"/>
  <c r="M2438" i="11"/>
  <c r="N2438" i="11" s="1"/>
  <c r="M2420" i="11"/>
  <c r="N2420" i="11" s="1"/>
  <c r="K2310" i="11"/>
  <c r="M2310" i="11" s="1"/>
  <c r="N2310" i="11" s="1"/>
  <c r="O2310" i="11"/>
  <c r="P2310" i="11" s="1"/>
  <c r="K2284" i="11"/>
  <c r="M2284" i="11" s="1"/>
  <c r="N2284" i="11" s="1"/>
  <c r="O2284" i="11"/>
  <c r="P2284" i="11" s="1"/>
  <c r="K2430" i="11"/>
  <c r="M2430" i="11" s="1"/>
  <c r="N2430" i="11" s="1"/>
  <c r="O2430" i="11"/>
  <c r="P2430" i="11" s="1"/>
  <c r="O2410" i="11"/>
  <c r="P2410" i="11" s="1"/>
  <c r="M2396" i="11"/>
  <c r="N2396" i="11" s="1"/>
  <c r="M2384" i="11"/>
  <c r="N2384" i="11" s="1"/>
  <c r="M2372" i="11"/>
  <c r="N2372" i="11" s="1"/>
  <c r="K2322" i="11"/>
  <c r="M2322" i="11" s="1"/>
  <c r="N2322" i="11" s="1"/>
  <c r="O2322" i="11"/>
  <c r="P2322" i="11" s="1"/>
  <c r="M2289" i="11"/>
  <c r="N2289" i="11" s="1"/>
  <c r="M2266" i="11"/>
  <c r="N2266" i="11" s="1"/>
  <c r="K2239" i="11"/>
  <c r="M2239" i="11" s="1"/>
  <c r="N2239" i="11" s="1"/>
  <c r="O2239" i="11"/>
  <c r="P2239" i="11" s="1"/>
  <c r="O2160" i="11"/>
  <c r="P2160" i="11" s="1"/>
  <c r="K2160" i="11"/>
  <c r="M2160" i="11" s="1"/>
  <c r="N2160" i="11" s="1"/>
  <c r="K2481" i="11"/>
  <c r="M2481" i="11" s="1"/>
  <c r="N2481" i="11" s="1"/>
  <c r="K2466" i="11"/>
  <c r="M2466" i="11" s="1"/>
  <c r="N2466" i="11" s="1"/>
  <c r="O2466" i="11"/>
  <c r="P2466" i="11" s="1"/>
  <c r="O2440" i="11"/>
  <c r="P2440" i="11" s="1"/>
  <c r="K2440" i="11"/>
  <c r="M2440" i="11" s="1"/>
  <c r="N2440" i="11" s="1"/>
  <c r="M2432" i="11"/>
  <c r="N2432" i="11" s="1"/>
  <c r="K2334" i="11"/>
  <c r="M2334" i="11" s="1"/>
  <c r="N2334" i="11" s="1"/>
  <c r="O2334" i="11"/>
  <c r="P2334" i="11" s="1"/>
  <c r="O2514" i="11"/>
  <c r="P2514" i="11" s="1"/>
  <c r="O2470" i="11"/>
  <c r="P2470" i="11" s="1"/>
  <c r="M2468" i="11"/>
  <c r="N2468" i="11" s="1"/>
  <c r="O2398" i="11"/>
  <c r="P2398" i="11" s="1"/>
  <c r="K2282" i="11"/>
  <c r="M2282" i="11" s="1"/>
  <c r="N2282" i="11" s="1"/>
  <c r="O2282" i="11"/>
  <c r="P2282" i="11" s="1"/>
  <c r="M2260" i="11"/>
  <c r="N2260" i="11" s="1"/>
  <c r="K2404" i="11"/>
  <c r="M2404" i="11" s="1"/>
  <c r="N2404" i="11" s="1"/>
  <c r="K2392" i="11"/>
  <c r="M2392" i="11" s="1"/>
  <c r="N2392" i="11" s="1"/>
  <c r="K2380" i="11"/>
  <c r="M2380" i="11" s="1"/>
  <c r="N2380" i="11" s="1"/>
  <c r="K2368" i="11"/>
  <c r="M2368" i="11" s="1"/>
  <c r="N2368" i="11" s="1"/>
  <c r="K2356" i="11"/>
  <c r="M2356" i="11" s="1"/>
  <c r="N2356" i="11" s="1"/>
  <c r="K2344" i="11"/>
  <c r="M2344" i="11" s="1"/>
  <c r="N2344" i="11" s="1"/>
  <c r="K2332" i="11"/>
  <c r="M2332" i="11" s="1"/>
  <c r="N2332" i="11" s="1"/>
  <c r="K2320" i="11"/>
  <c r="M2320" i="11" s="1"/>
  <c r="N2320" i="11" s="1"/>
  <c r="K2308" i="11"/>
  <c r="M2308" i="11" s="1"/>
  <c r="N2308" i="11" s="1"/>
  <c r="K2296" i="11"/>
  <c r="M2296" i="11" s="1"/>
  <c r="N2296" i="11" s="1"/>
  <c r="K2255" i="11"/>
  <c r="M2255" i="11" s="1"/>
  <c r="N2255" i="11" s="1"/>
  <c r="M2248" i="11"/>
  <c r="N2248" i="11" s="1"/>
  <c r="M2182" i="11"/>
  <c r="N2182" i="11" s="1"/>
  <c r="K2066" i="11"/>
  <c r="M2066" i="11" s="1"/>
  <c r="N2066" i="11" s="1"/>
  <c r="O2066" i="11"/>
  <c r="P2066" i="11" s="1"/>
  <c r="M1959" i="11"/>
  <c r="N1959" i="11" s="1"/>
  <c r="K2385" i="11"/>
  <c r="M2385" i="11" s="1"/>
  <c r="N2385" i="11" s="1"/>
  <c r="K2373" i="11"/>
  <c r="M2373" i="11" s="1"/>
  <c r="N2373" i="11" s="1"/>
  <c r="K2361" i="11"/>
  <c r="M2361" i="11" s="1"/>
  <c r="N2361" i="11" s="1"/>
  <c r="K2349" i="11"/>
  <c r="M2349" i="11" s="1"/>
  <c r="N2349" i="11" s="1"/>
  <c r="K2337" i="11"/>
  <c r="M2337" i="11" s="1"/>
  <c r="N2337" i="11" s="1"/>
  <c r="K2325" i="11"/>
  <c r="M2325" i="11" s="1"/>
  <c r="N2325" i="11" s="1"/>
  <c r="K2313" i="11"/>
  <c r="M2313" i="11" s="1"/>
  <c r="N2313" i="11" s="1"/>
  <c r="K2301" i="11"/>
  <c r="M2301" i="11" s="1"/>
  <c r="N2301" i="11" s="1"/>
  <c r="K2006" i="11"/>
  <c r="M2006" i="11" s="1"/>
  <c r="N2006" i="11" s="1"/>
  <c r="O2006" i="11"/>
  <c r="P2006" i="11" s="1"/>
  <c r="O2362" i="11"/>
  <c r="P2362" i="11" s="1"/>
  <c r="O2350" i="11"/>
  <c r="P2350" i="11" s="1"/>
  <c r="O2338" i="11"/>
  <c r="P2338" i="11" s="1"/>
  <c r="O2326" i="11"/>
  <c r="P2326" i="11" s="1"/>
  <c r="O2314" i="11"/>
  <c r="P2314" i="11" s="1"/>
  <c r="O2302" i="11"/>
  <c r="P2302" i="11" s="1"/>
  <c r="K2222" i="11"/>
  <c r="M2222" i="11" s="1"/>
  <c r="N2222" i="11" s="1"/>
  <c r="O2222" i="11"/>
  <c r="P2222" i="11" s="1"/>
  <c r="K2186" i="11"/>
  <c r="M2186" i="11" s="1"/>
  <c r="N2186" i="11" s="1"/>
  <c r="O2186" i="11"/>
  <c r="P2186" i="11" s="1"/>
  <c r="K2150" i="11"/>
  <c r="M2150" i="11" s="1"/>
  <c r="N2150" i="11" s="1"/>
  <c r="O2150" i="11"/>
  <c r="P2150" i="11" s="1"/>
  <c r="K2042" i="11"/>
  <c r="M2042" i="11" s="1"/>
  <c r="N2042" i="11" s="1"/>
  <c r="O2042" i="11"/>
  <c r="P2042" i="11" s="1"/>
  <c r="M2257" i="11"/>
  <c r="N2257" i="11" s="1"/>
  <c r="O2208" i="11"/>
  <c r="P2208" i="11" s="1"/>
  <c r="K2208" i="11"/>
  <c r="M2208" i="11" s="1"/>
  <c r="N2208" i="11" s="1"/>
  <c r="O2172" i="11"/>
  <c r="P2172" i="11" s="1"/>
  <c r="K2172" i="11"/>
  <c r="M2172" i="11" s="1"/>
  <c r="N2172" i="11" s="1"/>
  <c r="M2136" i="11"/>
  <c r="N2136" i="11" s="1"/>
  <c r="K2102" i="11"/>
  <c r="M2102" i="11" s="1"/>
  <c r="N2102" i="11" s="1"/>
  <c r="O2102" i="11"/>
  <c r="P2102" i="11" s="1"/>
  <c r="K1777" i="11"/>
  <c r="M1777" i="11" s="1"/>
  <c r="N1777" i="11" s="1"/>
  <c r="O1777" i="11"/>
  <c r="P1777" i="11" s="1"/>
  <c r="M2158" i="11"/>
  <c r="N2158" i="11" s="1"/>
  <c r="K2018" i="11"/>
  <c r="M2018" i="11" s="1"/>
  <c r="N2018" i="11" s="1"/>
  <c r="O2018" i="11"/>
  <c r="P2018" i="11" s="1"/>
  <c r="M2232" i="11"/>
  <c r="N2232" i="11" s="1"/>
  <c r="K2078" i="11"/>
  <c r="M2078" i="11" s="1"/>
  <c r="N2078" i="11" s="1"/>
  <c r="O2078" i="11"/>
  <c r="P2078" i="11" s="1"/>
  <c r="K1981" i="11"/>
  <c r="M1981" i="11" s="1"/>
  <c r="N1981" i="11" s="1"/>
  <c r="O1981" i="11"/>
  <c r="P1981" i="11" s="1"/>
  <c r="K2198" i="11"/>
  <c r="M2198" i="11" s="1"/>
  <c r="N2198" i="11" s="1"/>
  <c r="O2198" i="11"/>
  <c r="P2198" i="11" s="1"/>
  <c r="K2162" i="11"/>
  <c r="M2162" i="11" s="1"/>
  <c r="N2162" i="11" s="1"/>
  <c r="O2162" i="11"/>
  <c r="P2162" i="11" s="1"/>
  <c r="K1873" i="11"/>
  <c r="M1873" i="11" s="1"/>
  <c r="N1873" i="11" s="1"/>
  <c r="O1873" i="11"/>
  <c r="P1873" i="11" s="1"/>
  <c r="O2220" i="11"/>
  <c r="P2220" i="11" s="1"/>
  <c r="K2220" i="11"/>
  <c r="M2220" i="11" s="1"/>
  <c r="N2220" i="11" s="1"/>
  <c r="O2184" i="11"/>
  <c r="P2184" i="11" s="1"/>
  <c r="K2184" i="11"/>
  <c r="M2184" i="11" s="1"/>
  <c r="N2184" i="11" s="1"/>
  <c r="K2054" i="11"/>
  <c r="M2054" i="11" s="1"/>
  <c r="N2054" i="11" s="1"/>
  <c r="O2054" i="11"/>
  <c r="P2054" i="11" s="1"/>
  <c r="K1957" i="11"/>
  <c r="M1957" i="11" s="1"/>
  <c r="N1957" i="11" s="1"/>
  <c r="O1957" i="11"/>
  <c r="P1957" i="11" s="1"/>
  <c r="O1876" i="11"/>
  <c r="P1876" i="11" s="1"/>
  <c r="K1876" i="11"/>
  <c r="M1876" i="11" s="1"/>
  <c r="N1876" i="11" s="1"/>
  <c r="M2170" i="11"/>
  <c r="N2170" i="11" s="1"/>
  <c r="K2114" i="11"/>
  <c r="M2114" i="11" s="1"/>
  <c r="N2114" i="11" s="1"/>
  <c r="O2114" i="11"/>
  <c r="P2114" i="11" s="1"/>
  <c r="K2234" i="11"/>
  <c r="M2234" i="11" s="1"/>
  <c r="N2234" i="11" s="1"/>
  <c r="O2234" i="11"/>
  <c r="P2234" i="11" s="1"/>
  <c r="K2231" i="11"/>
  <c r="M2231" i="11" s="1"/>
  <c r="N2231" i="11" s="1"/>
  <c r="O2231" i="11"/>
  <c r="P2231" i="11" s="1"/>
  <c r="K2138" i="11"/>
  <c r="M2138" i="11" s="1"/>
  <c r="N2138" i="11" s="1"/>
  <c r="O2138" i="11"/>
  <c r="P2138" i="11" s="1"/>
  <c r="K2030" i="11"/>
  <c r="M2030" i="11" s="1"/>
  <c r="N2030" i="11" s="1"/>
  <c r="O2030" i="11"/>
  <c r="P2030" i="11" s="1"/>
  <c r="K2258" i="11"/>
  <c r="M2258" i="11" s="1"/>
  <c r="N2258" i="11" s="1"/>
  <c r="O2258" i="11"/>
  <c r="P2258" i="11" s="1"/>
  <c r="K2246" i="11"/>
  <c r="M2246" i="11" s="1"/>
  <c r="N2246" i="11" s="1"/>
  <c r="O2246" i="11"/>
  <c r="P2246" i="11" s="1"/>
  <c r="K2210" i="11"/>
  <c r="M2210" i="11" s="1"/>
  <c r="N2210" i="11" s="1"/>
  <c r="O2210" i="11"/>
  <c r="P2210" i="11" s="1"/>
  <c r="K2174" i="11"/>
  <c r="O2174" i="11"/>
  <c r="P2174" i="11" s="1"/>
  <c r="K2090" i="11"/>
  <c r="M2090" i="11" s="1"/>
  <c r="N2090" i="11" s="1"/>
  <c r="O2090" i="11"/>
  <c r="P2090" i="11" s="1"/>
  <c r="M1988" i="11"/>
  <c r="N1988" i="11" s="1"/>
  <c r="K1837" i="11"/>
  <c r="M1837" i="11" s="1"/>
  <c r="N1837" i="11" s="1"/>
  <c r="O1837" i="11"/>
  <c r="P1837" i="11" s="1"/>
  <c r="K2148" i="11"/>
  <c r="M2148" i="11" s="1"/>
  <c r="N2148" i="11" s="1"/>
  <c r="K2124" i="11"/>
  <c r="M2124" i="11" s="1"/>
  <c r="N2124" i="11" s="1"/>
  <c r="K2112" i="11"/>
  <c r="M2112" i="11" s="1"/>
  <c r="N2112" i="11" s="1"/>
  <c r="K2100" i="11"/>
  <c r="M2100" i="11" s="1"/>
  <c r="N2100" i="11" s="1"/>
  <c r="K2088" i="11"/>
  <c r="M2088" i="11" s="1"/>
  <c r="N2088" i="11" s="1"/>
  <c r="K2076" i="11"/>
  <c r="M2076" i="11" s="1"/>
  <c r="N2076" i="11" s="1"/>
  <c r="K2064" i="11"/>
  <c r="M2064" i="11" s="1"/>
  <c r="N2064" i="11" s="1"/>
  <c r="K2052" i="11"/>
  <c r="M2052" i="11" s="1"/>
  <c r="N2052" i="11" s="1"/>
  <c r="K2040" i="11"/>
  <c r="M2040" i="11" s="1"/>
  <c r="N2040" i="11" s="1"/>
  <c r="K2028" i="11"/>
  <c r="M2028" i="11" s="1"/>
  <c r="N2028" i="11" s="1"/>
  <c r="K2016" i="11"/>
  <c r="M2016" i="11" s="1"/>
  <c r="N2016" i="11" s="1"/>
  <c r="K2004" i="11"/>
  <c r="M2004" i="11" s="1"/>
  <c r="N2004" i="11" s="1"/>
  <c r="K1942" i="11"/>
  <c r="M1942" i="11" s="1"/>
  <c r="N1942" i="11" s="1"/>
  <c r="M1935" i="11"/>
  <c r="N1935" i="11" s="1"/>
  <c r="O1913" i="11"/>
  <c r="P1913" i="11" s="1"/>
  <c r="M1847" i="11"/>
  <c r="N1847" i="11" s="1"/>
  <c r="K1789" i="11"/>
  <c r="M1789" i="11" s="1"/>
  <c r="N1789" i="11" s="1"/>
  <c r="O1789" i="11"/>
  <c r="P1789" i="11" s="1"/>
  <c r="M1689" i="11"/>
  <c r="N1689" i="11" s="1"/>
  <c r="K1961" i="11"/>
  <c r="M1961" i="11" s="1"/>
  <c r="N1961" i="11" s="1"/>
  <c r="K1945" i="11"/>
  <c r="M1945" i="11" s="1"/>
  <c r="N1945" i="11" s="1"/>
  <c r="O1945" i="11"/>
  <c r="P1945" i="11" s="1"/>
  <c r="O1864" i="11"/>
  <c r="P1864" i="11" s="1"/>
  <c r="K1864" i="11"/>
  <c r="M1864" i="11" s="1"/>
  <c r="N1864" i="11" s="1"/>
  <c r="K1861" i="11"/>
  <c r="M1861" i="11" s="1"/>
  <c r="N1861" i="11" s="1"/>
  <c r="O1861" i="11"/>
  <c r="P1861" i="11" s="1"/>
  <c r="O1828" i="11"/>
  <c r="P1828" i="11" s="1"/>
  <c r="K1828" i="11"/>
  <c r="M1828" i="11" s="1"/>
  <c r="N1828" i="11" s="1"/>
  <c r="K1825" i="11"/>
  <c r="M1825" i="11" s="1"/>
  <c r="N1825" i="11" s="1"/>
  <c r="O1825" i="11"/>
  <c r="P1825" i="11" s="1"/>
  <c r="K1801" i="11"/>
  <c r="M1801" i="11" s="1"/>
  <c r="N1801" i="11" s="1"/>
  <c r="O1801" i="11"/>
  <c r="P1801" i="11" s="1"/>
  <c r="O1924" i="11"/>
  <c r="P1924" i="11" s="1"/>
  <c r="K1924" i="11"/>
  <c r="M1924" i="11" s="1"/>
  <c r="N1924" i="11" s="1"/>
  <c r="K1813" i="11"/>
  <c r="M1813" i="11" s="1"/>
  <c r="N1813" i="11" s="1"/>
  <c r="O1813" i="11"/>
  <c r="P1813" i="11" s="1"/>
  <c r="M1727" i="11"/>
  <c r="N1727" i="11" s="1"/>
  <c r="O2219" i="11"/>
  <c r="P2219" i="11" s="1"/>
  <c r="O2207" i="11"/>
  <c r="P2207" i="11" s="1"/>
  <c r="O2195" i="11"/>
  <c r="P2195" i="11" s="1"/>
  <c r="O2183" i="11"/>
  <c r="P2183" i="11" s="1"/>
  <c r="O2171" i="11"/>
  <c r="P2171" i="11" s="1"/>
  <c r="O2159" i="11"/>
  <c r="P2159" i="11" s="1"/>
  <c r="O2147" i="11"/>
  <c r="P2147" i="11" s="1"/>
  <c r="O2123" i="11"/>
  <c r="P2123" i="11" s="1"/>
  <c r="O2111" i="11"/>
  <c r="P2111" i="11" s="1"/>
  <c r="O2099" i="11"/>
  <c r="P2099" i="11" s="1"/>
  <c r="O2087" i="11"/>
  <c r="P2087" i="11" s="1"/>
  <c r="O2075" i="11"/>
  <c r="P2075" i="11" s="1"/>
  <c r="O2063" i="11"/>
  <c r="P2063" i="11" s="1"/>
  <c r="O2051" i="11"/>
  <c r="P2051" i="11" s="1"/>
  <c r="O2039" i="11"/>
  <c r="P2039" i="11" s="1"/>
  <c r="O2027" i="11"/>
  <c r="P2027" i="11" s="1"/>
  <c r="O2015" i="11"/>
  <c r="P2015" i="11" s="1"/>
  <c r="O2003" i="11"/>
  <c r="P2003" i="11" s="1"/>
  <c r="M1953" i="11"/>
  <c r="N1953" i="11" s="1"/>
  <c r="K1921" i="11"/>
  <c r="M1921" i="11" s="1"/>
  <c r="N1921" i="11" s="1"/>
  <c r="O1921" i="11"/>
  <c r="P1921" i="11" s="1"/>
  <c r="M1895" i="11"/>
  <c r="N1895" i="11" s="1"/>
  <c r="M1875" i="11"/>
  <c r="N1875" i="11" s="1"/>
  <c r="O1852" i="11"/>
  <c r="P1852" i="11" s="1"/>
  <c r="K1852" i="11"/>
  <c r="M1852" i="11" s="1"/>
  <c r="N1852" i="11" s="1"/>
  <c r="M1839" i="11"/>
  <c r="N1839" i="11" s="1"/>
  <c r="M1739" i="11"/>
  <c r="N1739" i="11" s="1"/>
  <c r="O1996" i="11"/>
  <c r="P1996" i="11" s="1"/>
  <c r="O1962" i="11"/>
  <c r="P1962" i="11" s="1"/>
  <c r="M1751" i="11"/>
  <c r="N1751" i="11" s="1"/>
  <c r="K1374" i="11"/>
  <c r="M1374" i="11" s="1"/>
  <c r="N1374" i="11" s="1"/>
  <c r="O1374" i="11"/>
  <c r="P1374" i="11" s="1"/>
  <c r="O1912" i="11"/>
  <c r="P1912" i="11" s="1"/>
  <c r="K1912" i="11"/>
  <c r="M1912" i="11" s="1"/>
  <c r="N1912" i="11" s="1"/>
  <c r="K1909" i="11"/>
  <c r="M1909" i="11" s="1"/>
  <c r="N1909" i="11" s="1"/>
  <c r="O1909" i="11"/>
  <c r="P1909" i="11" s="1"/>
  <c r="M1883" i="11"/>
  <c r="N1883" i="11" s="1"/>
  <c r="M1863" i="11"/>
  <c r="N1863" i="11" s="1"/>
  <c r="M1827" i="11"/>
  <c r="N1827" i="11" s="1"/>
  <c r="M1763" i="11"/>
  <c r="N1763" i="11" s="1"/>
  <c r="M1691" i="11"/>
  <c r="N1691" i="11" s="1"/>
  <c r="O1955" i="11"/>
  <c r="P1955" i="11" s="1"/>
  <c r="O1877" i="11"/>
  <c r="P1877" i="11" s="1"/>
  <c r="K1717" i="11"/>
  <c r="M1717" i="11" s="1"/>
  <c r="N1717" i="11" s="1"/>
  <c r="O1717" i="11"/>
  <c r="P1717" i="11" s="1"/>
  <c r="K1668" i="11"/>
  <c r="M1668" i="11" s="1"/>
  <c r="N1668" i="11" s="1"/>
  <c r="O1668" i="11"/>
  <c r="P1668" i="11" s="1"/>
  <c r="K1936" i="11"/>
  <c r="M1936" i="11" s="1"/>
  <c r="N1936" i="11" s="1"/>
  <c r="O1900" i="11"/>
  <c r="P1900" i="11" s="1"/>
  <c r="K1900" i="11"/>
  <c r="M1900" i="11" s="1"/>
  <c r="N1900" i="11" s="1"/>
  <c r="K1897" i="11"/>
  <c r="M1897" i="11" s="1"/>
  <c r="N1897" i="11" s="1"/>
  <c r="O1897" i="11"/>
  <c r="P1897" i="11" s="1"/>
  <c r="M1871" i="11"/>
  <c r="N1871" i="11" s="1"/>
  <c r="M1851" i="11"/>
  <c r="N1851" i="11" s="1"/>
  <c r="M1835" i="11"/>
  <c r="N1835" i="11" s="1"/>
  <c r="M1787" i="11"/>
  <c r="N1787" i="11" s="1"/>
  <c r="K1729" i="11"/>
  <c r="M1729" i="11" s="1"/>
  <c r="N1729" i="11" s="1"/>
  <c r="O1729" i="11"/>
  <c r="P1729" i="11" s="1"/>
  <c r="K1395" i="11"/>
  <c r="M1395" i="11" s="1"/>
  <c r="N1395" i="11" s="1"/>
  <c r="O1395" i="11"/>
  <c r="P1395" i="11" s="1"/>
  <c r="K1741" i="11"/>
  <c r="M1741" i="11" s="1"/>
  <c r="N1741" i="11" s="1"/>
  <c r="O1741" i="11"/>
  <c r="P1741" i="11" s="1"/>
  <c r="K1419" i="11"/>
  <c r="M1419" i="11" s="1"/>
  <c r="N1419" i="11" s="1"/>
  <c r="O1419" i="11"/>
  <c r="P1419" i="11" s="1"/>
  <c r="M1943" i="11"/>
  <c r="N1943" i="11" s="1"/>
  <c r="M1911" i="11"/>
  <c r="N1911" i="11" s="1"/>
  <c r="O1888" i="11"/>
  <c r="P1888" i="11" s="1"/>
  <c r="K1888" i="11"/>
  <c r="M1888" i="11" s="1"/>
  <c r="N1888" i="11" s="1"/>
  <c r="K1885" i="11"/>
  <c r="M1885" i="11" s="1"/>
  <c r="N1885" i="11" s="1"/>
  <c r="O1885" i="11"/>
  <c r="P1885" i="11" s="1"/>
  <c r="M1859" i="11"/>
  <c r="N1859" i="11" s="1"/>
  <c r="M1823" i="11"/>
  <c r="N1823" i="11" s="1"/>
  <c r="M1811" i="11"/>
  <c r="N1811" i="11" s="1"/>
  <c r="K1753" i="11"/>
  <c r="M1753" i="11" s="1"/>
  <c r="N1753" i="11" s="1"/>
  <c r="O1753" i="11"/>
  <c r="P1753" i="11" s="1"/>
  <c r="K1933" i="11"/>
  <c r="M1933" i="11" s="1"/>
  <c r="N1933" i="11" s="1"/>
  <c r="O1933" i="11"/>
  <c r="P1933" i="11" s="1"/>
  <c r="O1853" i="11"/>
  <c r="P1853" i="11" s="1"/>
  <c r="K1765" i="11"/>
  <c r="M1765" i="11" s="1"/>
  <c r="N1765" i="11" s="1"/>
  <c r="O1765" i="11"/>
  <c r="P1765" i="11" s="1"/>
  <c r="K1693" i="11"/>
  <c r="M1693" i="11" s="1"/>
  <c r="N1693" i="11" s="1"/>
  <c r="O1693" i="11"/>
  <c r="P1693" i="11" s="1"/>
  <c r="K1681" i="11"/>
  <c r="M1681" i="11" s="1"/>
  <c r="N1681" i="11" s="1"/>
  <c r="M1549" i="11"/>
  <c r="N1549" i="11" s="1"/>
  <c r="K1479" i="11"/>
  <c r="M1479" i="11" s="1"/>
  <c r="N1479" i="11" s="1"/>
  <c r="O1479" i="11"/>
  <c r="P1479" i="11" s="1"/>
  <c r="M1381" i="11"/>
  <c r="N1381" i="11" s="1"/>
  <c r="K1816" i="11"/>
  <c r="M1816" i="11" s="1"/>
  <c r="N1816" i="11" s="1"/>
  <c r="K1804" i="11"/>
  <c r="M1804" i="11" s="1"/>
  <c r="N1804" i="11" s="1"/>
  <c r="K1792" i="11"/>
  <c r="M1792" i="11" s="1"/>
  <c r="N1792" i="11" s="1"/>
  <c r="K1780" i="11"/>
  <c r="M1780" i="11" s="1"/>
  <c r="N1780" i="11" s="1"/>
  <c r="K1768" i="11"/>
  <c r="M1768" i="11" s="1"/>
  <c r="N1768" i="11" s="1"/>
  <c r="K1756" i="11"/>
  <c r="M1756" i="11" s="1"/>
  <c r="N1756" i="11" s="1"/>
  <c r="K1744" i="11"/>
  <c r="M1744" i="11" s="1"/>
  <c r="N1744" i="11" s="1"/>
  <c r="K1732" i="11"/>
  <c r="M1732" i="11" s="1"/>
  <c r="N1732" i="11" s="1"/>
  <c r="K1720" i="11"/>
  <c r="M1720" i="11" s="1"/>
  <c r="N1720" i="11" s="1"/>
  <c r="K1708" i="11"/>
  <c r="M1708" i="11" s="1"/>
  <c r="N1708" i="11" s="1"/>
  <c r="K1683" i="11"/>
  <c r="M1683" i="11" s="1"/>
  <c r="N1683" i="11" s="1"/>
  <c r="K1611" i="11"/>
  <c r="M1611" i="11" s="1"/>
  <c r="N1611" i="11" s="1"/>
  <c r="O1611" i="11"/>
  <c r="P1611" i="11" s="1"/>
  <c r="K1563" i="11"/>
  <c r="M1563" i="11" s="1"/>
  <c r="N1563" i="11" s="1"/>
  <c r="O1563" i="11"/>
  <c r="P1563" i="11" s="1"/>
  <c r="K1539" i="11"/>
  <c r="M1539" i="11" s="1"/>
  <c r="N1539" i="11" s="1"/>
  <c r="O1539" i="11"/>
  <c r="P1539" i="11" s="1"/>
  <c r="K1317" i="11"/>
  <c r="M1317" i="11" s="1"/>
  <c r="N1317" i="11" s="1"/>
  <c r="O1317" i="11"/>
  <c r="P1317" i="11" s="1"/>
  <c r="K1281" i="11"/>
  <c r="M1281" i="11" s="1"/>
  <c r="N1281" i="11" s="1"/>
  <c r="O1281" i="11"/>
  <c r="P1281" i="11" s="1"/>
  <c r="K1455" i="11"/>
  <c r="M1455" i="11" s="1"/>
  <c r="N1455" i="11" s="1"/>
  <c r="O1455" i="11"/>
  <c r="P1455" i="11" s="1"/>
  <c r="O1680" i="11"/>
  <c r="P1680" i="11" s="1"/>
  <c r="M1676" i="11"/>
  <c r="N1676" i="11" s="1"/>
  <c r="O1669" i="11"/>
  <c r="P1669" i="11" s="1"/>
  <c r="M1667" i="11"/>
  <c r="N1667" i="11" s="1"/>
  <c r="M1648" i="11"/>
  <c r="N1648" i="11" s="1"/>
  <c r="M1640" i="11"/>
  <c r="N1640" i="11" s="1"/>
  <c r="O1638" i="11"/>
  <c r="P1638" i="11" s="1"/>
  <c r="K1638" i="11"/>
  <c r="M1638" i="11" s="1"/>
  <c r="N1638" i="11" s="1"/>
  <c r="K1635" i="11"/>
  <c r="M1635" i="11" s="1"/>
  <c r="N1635" i="11" s="1"/>
  <c r="O1635" i="11"/>
  <c r="P1635" i="11" s="1"/>
  <c r="K1515" i="11"/>
  <c r="M1515" i="11" s="1"/>
  <c r="N1515" i="11" s="1"/>
  <c r="O1515" i="11"/>
  <c r="P1515" i="11" s="1"/>
  <c r="M1441" i="11"/>
  <c r="N1441" i="11" s="1"/>
  <c r="K1154" i="11"/>
  <c r="M1154" i="11" s="1"/>
  <c r="N1154" i="11" s="1"/>
  <c r="O1154" i="11"/>
  <c r="P1154" i="11" s="1"/>
  <c r="O1682" i="11"/>
  <c r="P1682" i="11" s="1"/>
  <c r="K1678" i="11"/>
  <c r="M1678" i="11" s="1"/>
  <c r="N1678" i="11" s="1"/>
  <c r="O1678" i="11"/>
  <c r="P1678" i="11" s="1"/>
  <c r="O1657" i="11"/>
  <c r="P1657" i="11" s="1"/>
  <c r="M1655" i="11"/>
  <c r="N1655" i="11" s="1"/>
  <c r="K1623" i="11"/>
  <c r="M1623" i="11" s="1"/>
  <c r="N1623" i="11" s="1"/>
  <c r="O1623" i="11"/>
  <c r="P1623" i="11" s="1"/>
  <c r="M1597" i="11"/>
  <c r="N1597" i="11" s="1"/>
  <c r="K1575" i="11"/>
  <c r="M1575" i="11" s="1"/>
  <c r="N1575" i="11" s="1"/>
  <c r="O1575" i="11"/>
  <c r="P1575" i="11" s="1"/>
  <c r="M1501" i="11"/>
  <c r="N1501" i="11" s="1"/>
  <c r="K1431" i="11"/>
  <c r="M1431" i="11" s="1"/>
  <c r="N1431" i="11" s="1"/>
  <c r="O1431" i="11"/>
  <c r="P1431" i="11" s="1"/>
  <c r="K1241" i="11"/>
  <c r="M1241" i="11" s="1"/>
  <c r="N1241" i="11" s="1"/>
  <c r="O1241" i="11"/>
  <c r="P1241" i="11" s="1"/>
  <c r="K1690" i="11"/>
  <c r="M1690" i="11" s="1"/>
  <c r="N1690" i="11" s="1"/>
  <c r="M1664" i="11"/>
  <c r="N1664" i="11" s="1"/>
  <c r="K1491" i="11"/>
  <c r="M1491" i="11" s="1"/>
  <c r="N1491" i="11" s="1"/>
  <c r="O1491" i="11"/>
  <c r="P1491" i="11" s="1"/>
  <c r="M1417" i="11"/>
  <c r="N1417" i="11" s="1"/>
  <c r="M1393" i="11"/>
  <c r="N1393" i="11" s="1"/>
  <c r="M1372" i="11"/>
  <c r="N1372" i="11" s="1"/>
  <c r="O1352" i="11"/>
  <c r="P1352" i="11" s="1"/>
  <c r="K1352" i="11"/>
  <c r="M1352" i="11" s="1"/>
  <c r="N1352" i="11" s="1"/>
  <c r="K1688" i="11"/>
  <c r="M1688" i="11" s="1"/>
  <c r="N1688" i="11" s="1"/>
  <c r="K1662" i="11"/>
  <c r="M1662" i="11" s="1"/>
  <c r="N1662" i="11" s="1"/>
  <c r="O1650" i="11"/>
  <c r="P1650" i="11" s="1"/>
  <c r="K1650" i="11"/>
  <c r="M1650" i="11" s="1"/>
  <c r="N1650" i="11" s="1"/>
  <c r="K1642" i="11"/>
  <c r="M1642" i="11" s="1"/>
  <c r="N1642" i="11" s="1"/>
  <c r="O1642" i="11"/>
  <c r="P1642" i="11" s="1"/>
  <c r="K1631" i="11"/>
  <c r="M1631" i="11" s="1"/>
  <c r="N1631" i="11" s="1"/>
  <c r="K1383" i="11"/>
  <c r="M1383" i="11" s="1"/>
  <c r="N1383" i="11" s="1"/>
  <c r="O1383" i="11"/>
  <c r="P1383" i="11" s="1"/>
  <c r="K1666" i="11"/>
  <c r="M1666" i="11" s="1"/>
  <c r="N1666" i="11" s="1"/>
  <c r="O1666" i="11"/>
  <c r="P1666" i="11" s="1"/>
  <c r="K1587" i="11"/>
  <c r="M1587" i="11" s="1"/>
  <c r="N1587" i="11" s="1"/>
  <c r="O1587" i="11"/>
  <c r="P1587" i="11" s="1"/>
  <c r="K1467" i="11"/>
  <c r="M1467" i="11" s="1"/>
  <c r="N1467" i="11" s="1"/>
  <c r="O1467" i="11"/>
  <c r="P1467" i="11" s="1"/>
  <c r="O1313" i="11"/>
  <c r="P1313" i="11" s="1"/>
  <c r="K1313" i="11"/>
  <c r="M1313" i="11" s="1"/>
  <c r="N1313" i="11" s="1"/>
  <c r="K1654" i="11"/>
  <c r="M1654" i="11" s="1"/>
  <c r="N1654" i="11" s="1"/>
  <c r="O1654" i="11"/>
  <c r="P1654" i="11" s="1"/>
  <c r="K1527" i="11"/>
  <c r="M1527" i="11" s="1"/>
  <c r="N1527" i="11" s="1"/>
  <c r="O1527" i="11"/>
  <c r="P1527" i="11" s="1"/>
  <c r="M1453" i="11"/>
  <c r="N1453" i="11" s="1"/>
  <c r="O1656" i="11"/>
  <c r="P1656" i="11" s="1"/>
  <c r="M1630" i="11"/>
  <c r="N1630" i="11" s="1"/>
  <c r="M1513" i="11"/>
  <c r="N1513" i="11" s="1"/>
  <c r="K1443" i="11"/>
  <c r="M1443" i="11" s="1"/>
  <c r="N1443" i="11" s="1"/>
  <c r="O1443" i="11"/>
  <c r="P1443" i="11" s="1"/>
  <c r="M1621" i="11"/>
  <c r="N1621" i="11" s="1"/>
  <c r="K1599" i="11"/>
  <c r="M1599" i="11" s="1"/>
  <c r="N1599" i="11" s="1"/>
  <c r="O1599" i="11"/>
  <c r="P1599" i="11" s="1"/>
  <c r="M1573" i="11"/>
  <c r="N1573" i="11" s="1"/>
  <c r="K1503" i="11"/>
  <c r="M1503" i="11" s="1"/>
  <c r="N1503" i="11" s="1"/>
  <c r="O1503" i="11"/>
  <c r="P1503" i="11" s="1"/>
  <c r="M1429" i="11"/>
  <c r="N1429" i="11" s="1"/>
  <c r="M1405" i="11"/>
  <c r="N1405" i="11" s="1"/>
  <c r="O1344" i="11"/>
  <c r="P1344" i="11" s="1"/>
  <c r="K1321" i="11"/>
  <c r="M1321" i="11" s="1"/>
  <c r="N1321" i="11" s="1"/>
  <c r="O1308" i="11"/>
  <c r="P1308" i="11" s="1"/>
  <c r="K1298" i="11"/>
  <c r="M1298" i="11" s="1"/>
  <c r="N1298" i="11" s="1"/>
  <c r="K1238" i="11"/>
  <c r="M1238" i="11" s="1"/>
  <c r="N1238" i="11" s="1"/>
  <c r="K1215" i="11"/>
  <c r="M1215" i="11" s="1"/>
  <c r="N1215" i="11" s="1"/>
  <c r="O1215" i="11"/>
  <c r="P1215" i="11" s="1"/>
  <c r="O1203" i="11"/>
  <c r="P1203" i="11" s="1"/>
  <c r="O1186" i="11"/>
  <c r="P1186" i="11" s="1"/>
  <c r="K1186" i="11"/>
  <c r="M1186" i="11" s="1"/>
  <c r="N1186" i="11" s="1"/>
  <c r="O1157" i="11"/>
  <c r="P1157" i="11" s="1"/>
  <c r="K1626" i="11"/>
  <c r="M1626" i="11" s="1"/>
  <c r="N1626" i="11" s="1"/>
  <c r="K1614" i="11"/>
  <c r="M1614" i="11" s="1"/>
  <c r="N1614" i="11" s="1"/>
  <c r="K1602" i="11"/>
  <c r="M1602" i="11" s="1"/>
  <c r="N1602" i="11" s="1"/>
  <c r="K1590" i="11"/>
  <c r="M1590" i="11" s="1"/>
  <c r="N1590" i="11" s="1"/>
  <c r="K1578" i="11"/>
  <c r="M1578" i="11" s="1"/>
  <c r="N1578" i="11" s="1"/>
  <c r="K1566" i="11"/>
  <c r="M1566" i="11" s="1"/>
  <c r="N1566" i="11" s="1"/>
  <c r="K1542" i="11"/>
  <c r="M1542" i="11" s="1"/>
  <c r="N1542" i="11" s="1"/>
  <c r="K1530" i="11"/>
  <c r="M1530" i="11" s="1"/>
  <c r="N1530" i="11" s="1"/>
  <c r="K1518" i="11"/>
  <c r="M1518" i="11" s="1"/>
  <c r="N1518" i="11" s="1"/>
  <c r="K1506" i="11"/>
  <c r="M1506" i="11" s="1"/>
  <c r="N1506" i="11" s="1"/>
  <c r="K1494" i="11"/>
  <c r="M1494" i="11" s="1"/>
  <c r="N1494" i="11" s="1"/>
  <c r="K1482" i="11"/>
  <c r="M1482" i="11" s="1"/>
  <c r="N1482" i="11" s="1"/>
  <c r="K1470" i="11"/>
  <c r="M1470" i="11" s="1"/>
  <c r="N1470" i="11" s="1"/>
  <c r="K1458" i="11"/>
  <c r="M1458" i="11" s="1"/>
  <c r="N1458" i="11" s="1"/>
  <c r="K1446" i="11"/>
  <c r="M1446" i="11" s="1"/>
  <c r="N1446" i="11" s="1"/>
  <c r="K1434" i="11"/>
  <c r="M1434" i="11" s="1"/>
  <c r="N1434" i="11" s="1"/>
  <c r="K1422" i="11"/>
  <c r="M1422" i="11" s="1"/>
  <c r="N1422" i="11" s="1"/>
  <c r="K1398" i="11"/>
  <c r="M1398" i="11" s="1"/>
  <c r="N1398" i="11" s="1"/>
  <c r="K1386" i="11"/>
  <c r="M1386" i="11" s="1"/>
  <c r="N1386" i="11" s="1"/>
  <c r="K1379" i="11"/>
  <c r="M1379" i="11" s="1"/>
  <c r="N1379" i="11" s="1"/>
  <c r="K1370" i="11"/>
  <c r="M1370" i="11" s="1"/>
  <c r="N1370" i="11" s="1"/>
  <c r="K1359" i="11"/>
  <c r="M1359" i="11" s="1"/>
  <c r="N1359" i="11" s="1"/>
  <c r="K1337" i="11"/>
  <c r="M1337" i="11" s="1"/>
  <c r="N1337" i="11" s="1"/>
  <c r="K1325" i="11"/>
  <c r="M1325" i="11" s="1"/>
  <c r="N1325" i="11" s="1"/>
  <c r="K1304" i="11"/>
  <c r="M1304" i="11" s="1"/>
  <c r="N1304" i="11" s="1"/>
  <c r="K1302" i="11"/>
  <c r="M1302" i="11" s="1"/>
  <c r="N1302" i="11" s="1"/>
  <c r="K1249" i="11"/>
  <c r="M1249" i="11" s="1"/>
  <c r="N1249" i="11" s="1"/>
  <c r="O1232" i="11"/>
  <c r="P1232" i="11" s="1"/>
  <c r="K1232" i="11"/>
  <c r="M1232" i="11" s="1"/>
  <c r="N1232" i="11" s="1"/>
  <c r="K1229" i="11"/>
  <c r="M1229" i="11" s="1"/>
  <c r="N1229" i="11" s="1"/>
  <c r="O1229" i="11"/>
  <c r="P1229" i="11" s="1"/>
  <c r="O1180" i="11"/>
  <c r="P1180" i="11" s="1"/>
  <c r="K1180" i="11"/>
  <c r="M1180" i="11" s="1"/>
  <c r="N1180" i="11" s="1"/>
  <c r="K1094" i="11"/>
  <c r="M1094" i="11" s="1"/>
  <c r="N1094" i="11" s="1"/>
  <c r="O1094" i="11"/>
  <c r="P1094" i="11" s="1"/>
  <c r="O1548" i="11"/>
  <c r="P1548" i="11" s="1"/>
  <c r="O1536" i="11"/>
  <c r="P1536" i="11" s="1"/>
  <c r="O1524" i="11"/>
  <c r="P1524" i="11" s="1"/>
  <c r="O1512" i="11"/>
  <c r="P1512" i="11" s="1"/>
  <c r="O1500" i="11"/>
  <c r="P1500" i="11" s="1"/>
  <c r="O1488" i="11"/>
  <c r="P1488" i="11" s="1"/>
  <c r="O1476" i="11"/>
  <c r="P1476" i="11" s="1"/>
  <c r="O1464" i="11"/>
  <c r="P1464" i="11" s="1"/>
  <c r="O1452" i="11"/>
  <c r="P1452" i="11" s="1"/>
  <c r="O1440" i="11"/>
  <c r="P1440" i="11" s="1"/>
  <c r="O1428" i="11"/>
  <c r="P1428" i="11" s="1"/>
  <c r="O1404" i="11"/>
  <c r="P1404" i="11" s="1"/>
  <c r="O1392" i="11"/>
  <c r="P1392" i="11" s="1"/>
  <c r="O1369" i="11"/>
  <c r="P1369" i="11" s="1"/>
  <c r="O1360" i="11"/>
  <c r="P1360" i="11" s="1"/>
  <c r="O1349" i="11"/>
  <c r="P1349" i="11" s="1"/>
  <c r="O1338" i="11"/>
  <c r="P1338" i="11" s="1"/>
  <c r="O1322" i="11"/>
  <c r="P1322" i="11" s="1"/>
  <c r="O1280" i="11"/>
  <c r="P1280" i="11" s="1"/>
  <c r="K1280" i="11"/>
  <c r="M1280" i="11" s="1"/>
  <c r="N1280" i="11" s="1"/>
  <c r="O1162" i="11"/>
  <c r="P1162" i="11" s="1"/>
  <c r="K1162" i="11"/>
  <c r="M1162" i="11" s="1"/>
  <c r="N1162" i="11" s="1"/>
  <c r="O1378" i="11"/>
  <c r="P1378" i="11" s="1"/>
  <c r="M1342" i="11"/>
  <c r="N1342" i="11" s="1"/>
  <c r="O1326" i="11"/>
  <c r="P1326" i="11" s="1"/>
  <c r="M1318" i="11"/>
  <c r="N1318" i="11" s="1"/>
  <c r="O1305" i="11"/>
  <c r="P1305" i="11" s="1"/>
  <c r="K1277" i="11"/>
  <c r="M1277" i="11" s="1"/>
  <c r="N1277" i="11" s="1"/>
  <c r="O1277" i="11"/>
  <c r="P1277" i="11" s="1"/>
  <c r="M1267" i="11"/>
  <c r="N1267" i="11" s="1"/>
  <c r="O1630" i="11"/>
  <c r="P1630" i="11" s="1"/>
  <c r="O1618" i="11"/>
  <c r="P1618" i="11" s="1"/>
  <c r="O1606" i="11"/>
  <c r="P1606" i="11" s="1"/>
  <c r="O1594" i="11"/>
  <c r="P1594" i="11" s="1"/>
  <c r="O1582" i="11"/>
  <c r="P1582" i="11" s="1"/>
  <c r="O1570" i="11"/>
  <c r="P1570" i="11" s="1"/>
  <c r="O1546" i="11"/>
  <c r="P1546" i="11" s="1"/>
  <c r="O1534" i="11"/>
  <c r="P1534" i="11" s="1"/>
  <c r="O1522" i="11"/>
  <c r="P1522" i="11" s="1"/>
  <c r="O1510" i="11"/>
  <c r="P1510" i="11" s="1"/>
  <c r="O1498" i="11"/>
  <c r="P1498" i="11" s="1"/>
  <c r="O1486" i="11"/>
  <c r="P1486" i="11" s="1"/>
  <c r="O1474" i="11"/>
  <c r="P1474" i="11" s="1"/>
  <c r="O1462" i="11"/>
  <c r="P1462" i="11" s="1"/>
  <c r="O1450" i="11"/>
  <c r="P1450" i="11" s="1"/>
  <c r="O1438" i="11"/>
  <c r="P1438" i="11" s="1"/>
  <c r="O1426" i="11"/>
  <c r="P1426" i="11" s="1"/>
  <c r="O1402" i="11"/>
  <c r="P1402" i="11" s="1"/>
  <c r="O1390" i="11"/>
  <c r="P1390" i="11" s="1"/>
  <c r="O1365" i="11"/>
  <c r="P1365" i="11" s="1"/>
  <c r="O1345" i="11"/>
  <c r="P1345" i="11" s="1"/>
  <c r="K1340" i="11"/>
  <c r="M1340" i="11" s="1"/>
  <c r="N1340" i="11" s="1"/>
  <c r="O1334" i="11"/>
  <c r="P1334" i="11" s="1"/>
  <c r="K1292" i="11"/>
  <c r="M1292" i="11" s="1"/>
  <c r="N1292" i="11" s="1"/>
  <c r="M1251" i="11"/>
  <c r="N1251" i="11" s="1"/>
  <c r="M1231" i="11"/>
  <c r="N1231" i="11" s="1"/>
  <c r="O1354" i="11"/>
  <c r="P1354" i="11" s="1"/>
  <c r="O1309" i="11"/>
  <c r="P1309" i="11" s="1"/>
  <c r="O1256" i="11"/>
  <c r="P1256" i="11" s="1"/>
  <c r="K1256" i="11"/>
  <c r="M1256" i="11" s="1"/>
  <c r="N1256" i="11" s="1"/>
  <c r="M1330" i="11"/>
  <c r="N1330" i="11" s="1"/>
  <c r="K1328" i="11"/>
  <c r="M1328" i="11" s="1"/>
  <c r="N1328" i="11" s="1"/>
  <c r="O1311" i="11"/>
  <c r="P1311" i="11" s="1"/>
  <c r="M1303" i="11"/>
  <c r="N1303" i="11" s="1"/>
  <c r="K1301" i="11"/>
  <c r="M1301" i="11" s="1"/>
  <c r="N1301" i="11" s="1"/>
  <c r="M1279" i="11"/>
  <c r="N1279" i="11" s="1"/>
  <c r="K1253" i="11"/>
  <c r="M1253" i="11" s="1"/>
  <c r="N1253" i="11" s="1"/>
  <c r="O1253" i="11"/>
  <c r="P1253" i="11" s="1"/>
  <c r="O1250" i="11"/>
  <c r="P1250" i="11" s="1"/>
  <c r="M1210" i="11"/>
  <c r="N1210" i="11" s="1"/>
  <c r="K1296" i="11"/>
  <c r="M1296" i="11" s="1"/>
  <c r="N1296" i="11" s="1"/>
  <c r="O1296" i="11"/>
  <c r="P1296" i="11" s="1"/>
  <c r="O1293" i="11"/>
  <c r="P1293" i="11" s="1"/>
  <c r="K1289" i="11"/>
  <c r="M1289" i="11" s="1"/>
  <c r="N1289" i="11" s="1"/>
  <c r="K1261" i="11"/>
  <c r="M1261" i="11" s="1"/>
  <c r="N1261" i="11" s="1"/>
  <c r="M1239" i="11"/>
  <c r="N1239" i="11" s="1"/>
  <c r="M1230" i="11"/>
  <c r="N1230" i="11" s="1"/>
  <c r="O1132" i="11"/>
  <c r="P1132" i="11" s="1"/>
  <c r="K1132" i="11"/>
  <c r="M1132" i="11" s="1"/>
  <c r="N1132" i="11" s="1"/>
  <c r="O1368" i="11"/>
  <c r="P1368" i="11" s="1"/>
  <c r="O1329" i="11"/>
  <c r="P1329" i="11" s="1"/>
  <c r="O1244" i="11"/>
  <c r="P1244" i="11" s="1"/>
  <c r="K1244" i="11"/>
  <c r="M1244" i="11" s="1"/>
  <c r="N1244" i="11" s="1"/>
  <c r="O1295" i="11"/>
  <c r="P1295" i="11" s="1"/>
  <c r="O1283" i="11"/>
  <c r="P1283" i="11" s="1"/>
  <c r="O1259" i="11"/>
  <c r="P1259" i="11" s="1"/>
  <c r="O1247" i="11"/>
  <c r="P1247" i="11" s="1"/>
  <c r="M1176" i="11"/>
  <c r="N1176" i="11" s="1"/>
  <c r="K1169" i="11"/>
  <c r="M1169" i="11" s="1"/>
  <c r="N1169" i="11" s="1"/>
  <c r="O1163" i="11"/>
  <c r="P1163" i="11" s="1"/>
  <c r="K1144" i="11"/>
  <c r="M1144" i="11" s="1"/>
  <c r="N1144" i="11" s="1"/>
  <c r="K1106" i="11"/>
  <c r="M1106" i="11" s="1"/>
  <c r="N1106" i="11" s="1"/>
  <c r="O1106" i="11"/>
  <c r="P1106" i="11" s="1"/>
  <c r="K1166" i="11"/>
  <c r="M1166" i="11" s="1"/>
  <c r="N1166" i="11" s="1"/>
  <c r="O1166" i="11"/>
  <c r="P1166" i="11" s="1"/>
  <c r="O1097" i="11"/>
  <c r="P1097" i="11" s="1"/>
  <c r="K1097" i="11"/>
  <c r="M1097" i="11" s="1"/>
  <c r="N1097" i="11" s="1"/>
  <c r="K1070" i="11"/>
  <c r="M1070" i="11" s="1"/>
  <c r="N1070" i="11" s="1"/>
  <c r="O1070" i="11"/>
  <c r="P1070" i="11" s="1"/>
  <c r="K1046" i="11"/>
  <c r="M1046" i="11" s="1"/>
  <c r="N1046" i="11" s="1"/>
  <c r="O1046" i="11"/>
  <c r="P1046" i="11" s="1"/>
  <c r="K1011" i="11"/>
  <c r="M1011" i="11" s="1"/>
  <c r="N1011" i="11" s="1"/>
  <c r="O1011" i="11"/>
  <c r="P1011" i="11" s="1"/>
  <c r="O1109" i="11"/>
  <c r="P1109" i="11" s="1"/>
  <c r="K1109" i="11"/>
  <c r="M1109" i="11" s="1"/>
  <c r="N1109" i="11" s="1"/>
  <c r="K868" i="11"/>
  <c r="M868" i="11" s="1"/>
  <c r="N868" i="11" s="1"/>
  <c r="O868" i="11"/>
  <c r="P868" i="11" s="1"/>
  <c r="M1197" i="11"/>
  <c r="N1197" i="11" s="1"/>
  <c r="K1178" i="11"/>
  <c r="M1178" i="11" s="1"/>
  <c r="N1178" i="11" s="1"/>
  <c r="O1178" i="11"/>
  <c r="P1178" i="11" s="1"/>
  <c r="O1133" i="11"/>
  <c r="P1133" i="11" s="1"/>
  <c r="K1168" i="11"/>
  <c r="M1168" i="11" s="1"/>
  <c r="N1168" i="11" s="1"/>
  <c r="K1150" i="11"/>
  <c r="M1150" i="11" s="1"/>
  <c r="N1150" i="11" s="1"/>
  <c r="M1128" i="11"/>
  <c r="N1128" i="11" s="1"/>
  <c r="M1113" i="11"/>
  <c r="N1113" i="11" s="1"/>
  <c r="M1101" i="11"/>
  <c r="N1101" i="11" s="1"/>
  <c r="O1284" i="11"/>
  <c r="P1284" i="11" s="1"/>
  <c r="O1260" i="11"/>
  <c r="P1260" i="11" s="1"/>
  <c r="O1248" i="11"/>
  <c r="P1248" i="11" s="1"/>
  <c r="O1236" i="11"/>
  <c r="P1236" i="11" s="1"/>
  <c r="O1224" i="11"/>
  <c r="P1224" i="11" s="1"/>
  <c r="O1217" i="11"/>
  <c r="P1217" i="11" s="1"/>
  <c r="K1190" i="11"/>
  <c r="M1190" i="11" s="1"/>
  <c r="N1190" i="11" s="1"/>
  <c r="O1190" i="11"/>
  <c r="P1190" i="11" s="1"/>
  <c r="O1152" i="11"/>
  <c r="P1152" i="11" s="1"/>
  <c r="O1116" i="11"/>
  <c r="P1116" i="11" s="1"/>
  <c r="O1213" i="11"/>
  <c r="P1213" i="11" s="1"/>
  <c r="M1140" i="11"/>
  <c r="N1140" i="11" s="1"/>
  <c r="M1125" i="11"/>
  <c r="N1125" i="11" s="1"/>
  <c r="M1092" i="11"/>
  <c r="N1092" i="11" s="1"/>
  <c r="K1130" i="11"/>
  <c r="M1130" i="11" s="1"/>
  <c r="N1130" i="11" s="1"/>
  <c r="O1130" i="11"/>
  <c r="P1130" i="11" s="1"/>
  <c r="K1082" i="11"/>
  <c r="M1082" i="11" s="1"/>
  <c r="N1082" i="11" s="1"/>
  <c r="O1082" i="11"/>
  <c r="P1082" i="11" s="1"/>
  <c r="K1058" i="11"/>
  <c r="M1058" i="11" s="1"/>
  <c r="N1058" i="11" s="1"/>
  <c r="O1058" i="11"/>
  <c r="P1058" i="11" s="1"/>
  <c r="K1034" i="11"/>
  <c r="M1034" i="11" s="1"/>
  <c r="N1034" i="11" s="1"/>
  <c r="O1034" i="11"/>
  <c r="P1034" i="11" s="1"/>
  <c r="M1209" i="11"/>
  <c r="N1209" i="11" s="1"/>
  <c r="M1174" i="11"/>
  <c r="N1174" i="11" s="1"/>
  <c r="M1152" i="11"/>
  <c r="N1152" i="11" s="1"/>
  <c r="K1020" i="11"/>
  <c r="M1020" i="11" s="1"/>
  <c r="N1020" i="11" s="1"/>
  <c r="O1020" i="11"/>
  <c r="P1020" i="11" s="1"/>
  <c r="K1009" i="11"/>
  <c r="M1009" i="11" s="1"/>
  <c r="N1009" i="11" s="1"/>
  <c r="O1009" i="11"/>
  <c r="P1009" i="11" s="1"/>
  <c r="M1211" i="11"/>
  <c r="N1211" i="11" s="1"/>
  <c r="O1200" i="11"/>
  <c r="P1200" i="11" s="1"/>
  <c r="O1176" i="11"/>
  <c r="P1176" i="11" s="1"/>
  <c r="M1161" i="11"/>
  <c r="N1161" i="11" s="1"/>
  <c r="K1142" i="11"/>
  <c r="M1142" i="11" s="1"/>
  <c r="N1142" i="11" s="1"/>
  <c r="O1142" i="11"/>
  <c r="P1142" i="11" s="1"/>
  <c r="K1115" i="11"/>
  <c r="M1115" i="11" s="1"/>
  <c r="N1115" i="11" s="1"/>
  <c r="O1115" i="11"/>
  <c r="P1115" i="11" s="1"/>
  <c r="K1103" i="11"/>
  <c r="M1103" i="11" s="1"/>
  <c r="N1103" i="11" s="1"/>
  <c r="O1103" i="11"/>
  <c r="P1103" i="11" s="1"/>
  <c r="O1021" i="11"/>
  <c r="P1021" i="11" s="1"/>
  <c r="K1003" i="11"/>
  <c r="M1003" i="11" s="1"/>
  <c r="N1003" i="11" s="1"/>
  <c r="K990" i="11"/>
  <c r="M990" i="11" s="1"/>
  <c r="N990" i="11" s="1"/>
  <c r="K964" i="11"/>
  <c r="M964" i="11" s="1"/>
  <c r="N964" i="11" s="1"/>
  <c r="O964" i="11"/>
  <c r="P964" i="11" s="1"/>
  <c r="K942" i="11"/>
  <c r="M942" i="11" s="1"/>
  <c r="N942" i="11" s="1"/>
  <c r="O931" i="11"/>
  <c r="P931" i="11" s="1"/>
  <c r="K931" i="11"/>
  <c r="M931" i="11" s="1"/>
  <c r="N931" i="11" s="1"/>
  <c r="O893" i="11"/>
  <c r="P893" i="11" s="1"/>
  <c r="M842" i="11"/>
  <c r="N842" i="11" s="1"/>
  <c r="K796" i="11"/>
  <c r="M796" i="11" s="1"/>
  <c r="N796" i="11" s="1"/>
  <c r="O796" i="11"/>
  <c r="P796" i="11" s="1"/>
  <c r="K1085" i="11"/>
  <c r="M1085" i="11" s="1"/>
  <c r="N1085" i="11" s="1"/>
  <c r="K1073" i="11"/>
  <c r="M1073" i="11" s="1"/>
  <c r="N1073" i="11" s="1"/>
  <c r="K1061" i="11"/>
  <c r="M1061" i="11" s="1"/>
  <c r="N1061" i="11" s="1"/>
  <c r="K1049" i="11"/>
  <c r="M1049" i="11" s="1"/>
  <c r="N1049" i="11" s="1"/>
  <c r="K1037" i="11"/>
  <c r="M1037" i="11" s="1"/>
  <c r="N1037" i="11" s="1"/>
  <c r="K1025" i="11"/>
  <c r="M1025" i="11" s="1"/>
  <c r="N1025" i="11" s="1"/>
  <c r="K996" i="11"/>
  <c r="M996" i="11" s="1"/>
  <c r="N996" i="11" s="1"/>
  <c r="K936" i="11"/>
  <c r="M936" i="11" s="1"/>
  <c r="N936" i="11" s="1"/>
  <c r="K880" i="11"/>
  <c r="M880" i="11" s="1"/>
  <c r="N880" i="11" s="1"/>
  <c r="O880" i="11"/>
  <c r="P880" i="11" s="1"/>
  <c r="O1091" i="11"/>
  <c r="P1091" i="11" s="1"/>
  <c r="O1079" i="11"/>
  <c r="P1079" i="11" s="1"/>
  <c r="O1067" i="11"/>
  <c r="P1067" i="11" s="1"/>
  <c r="O1055" i="11"/>
  <c r="P1055" i="11" s="1"/>
  <c r="O1043" i="11"/>
  <c r="P1043" i="11" s="1"/>
  <c r="O1031" i="11"/>
  <c r="P1031" i="11" s="1"/>
  <c r="O1015" i="11"/>
  <c r="P1015" i="11" s="1"/>
  <c r="M914" i="11"/>
  <c r="N914" i="11" s="1"/>
  <c r="M854" i="11"/>
  <c r="N854" i="11" s="1"/>
  <c r="K808" i="11"/>
  <c r="M808" i="11" s="1"/>
  <c r="N808" i="11" s="1"/>
  <c r="O808" i="11"/>
  <c r="P808" i="11" s="1"/>
  <c r="O652" i="11"/>
  <c r="P652" i="11" s="1"/>
  <c r="K652" i="11"/>
  <c r="M652" i="11" s="1"/>
  <c r="N652" i="11" s="1"/>
  <c r="M1019" i="11"/>
  <c r="N1019" i="11" s="1"/>
  <c r="K1000" i="11"/>
  <c r="M1000" i="11" s="1"/>
  <c r="N1000" i="11" s="1"/>
  <c r="O1000" i="11"/>
  <c r="P1000" i="11" s="1"/>
  <c r="O991" i="11"/>
  <c r="P991" i="11" s="1"/>
  <c r="M941" i="11"/>
  <c r="N941" i="11" s="1"/>
  <c r="M926" i="11"/>
  <c r="N926" i="11" s="1"/>
  <c r="K892" i="11"/>
  <c r="M892" i="11" s="1"/>
  <c r="N892" i="11" s="1"/>
  <c r="O892" i="11"/>
  <c r="P892" i="11" s="1"/>
  <c r="M830" i="11"/>
  <c r="N830" i="11" s="1"/>
  <c r="M782" i="11"/>
  <c r="N782" i="11" s="1"/>
  <c r="K1017" i="11"/>
  <c r="M1017" i="11" s="1"/>
  <c r="N1017" i="11" s="1"/>
  <c r="O997" i="11"/>
  <c r="P997" i="11" s="1"/>
  <c r="O986" i="11"/>
  <c r="P986" i="11" s="1"/>
  <c r="O943" i="11"/>
  <c r="P943" i="11" s="1"/>
  <c r="M938" i="11"/>
  <c r="N938" i="11" s="1"/>
  <c r="O929" i="11"/>
  <c r="P929" i="11" s="1"/>
  <c r="K844" i="11"/>
  <c r="M844" i="11" s="1"/>
  <c r="N844" i="11" s="1"/>
  <c r="O844" i="11"/>
  <c r="P844" i="11" s="1"/>
  <c r="K993" i="11"/>
  <c r="M993" i="11" s="1"/>
  <c r="N993" i="11" s="1"/>
  <c r="K960" i="11"/>
  <c r="M960" i="11" s="1"/>
  <c r="N960" i="11" s="1"/>
  <c r="K904" i="11"/>
  <c r="M904" i="11" s="1"/>
  <c r="N904" i="11" s="1"/>
  <c r="O904" i="11"/>
  <c r="P904" i="11" s="1"/>
  <c r="K820" i="11"/>
  <c r="M820" i="11" s="1"/>
  <c r="N820" i="11" s="1"/>
  <c r="O820" i="11"/>
  <c r="P820" i="11" s="1"/>
  <c r="O955" i="11"/>
  <c r="P955" i="11" s="1"/>
  <c r="M794" i="11"/>
  <c r="N794" i="11" s="1"/>
  <c r="K940" i="11"/>
  <c r="M940" i="11" s="1"/>
  <c r="N940" i="11" s="1"/>
  <c r="O940" i="11"/>
  <c r="P940" i="11" s="1"/>
  <c r="K916" i="11"/>
  <c r="M916" i="11" s="1"/>
  <c r="N916" i="11" s="1"/>
  <c r="O916" i="11"/>
  <c r="P916" i="11" s="1"/>
  <c r="K856" i="11"/>
  <c r="M856" i="11" s="1"/>
  <c r="N856" i="11" s="1"/>
  <c r="O856" i="11"/>
  <c r="P856" i="11" s="1"/>
  <c r="K700" i="11"/>
  <c r="M700" i="11" s="1"/>
  <c r="N700" i="11" s="1"/>
  <c r="O700" i="11"/>
  <c r="P700" i="11" s="1"/>
  <c r="K630" i="11"/>
  <c r="M630" i="11" s="1"/>
  <c r="N630" i="11" s="1"/>
  <c r="O630" i="11"/>
  <c r="P630" i="11" s="1"/>
  <c r="M977" i="11"/>
  <c r="N977" i="11" s="1"/>
  <c r="M962" i="11"/>
  <c r="N962" i="11" s="1"/>
  <c r="M947" i="11"/>
  <c r="N947" i="11" s="1"/>
  <c r="K928" i="11"/>
  <c r="M928" i="11" s="1"/>
  <c r="N928" i="11" s="1"/>
  <c r="O928" i="11"/>
  <c r="P928" i="11" s="1"/>
  <c r="M878" i="11"/>
  <c r="N878" i="11" s="1"/>
  <c r="K784" i="11"/>
  <c r="M784" i="11" s="1"/>
  <c r="N784" i="11" s="1"/>
  <c r="O784" i="11"/>
  <c r="P784" i="11" s="1"/>
  <c r="K685" i="11"/>
  <c r="M685" i="11" s="1"/>
  <c r="N685" i="11" s="1"/>
  <c r="O685" i="11"/>
  <c r="P685" i="11" s="1"/>
  <c r="M1007" i="11"/>
  <c r="N1007" i="11" s="1"/>
  <c r="K988" i="11"/>
  <c r="M988" i="11" s="1"/>
  <c r="N988" i="11" s="1"/>
  <c r="O988" i="11"/>
  <c r="P988" i="11" s="1"/>
  <c r="K952" i="11"/>
  <c r="M952" i="11" s="1"/>
  <c r="N952" i="11" s="1"/>
  <c r="O952" i="11"/>
  <c r="P952" i="11" s="1"/>
  <c r="M806" i="11"/>
  <c r="N806" i="11" s="1"/>
  <c r="K753" i="11"/>
  <c r="M753" i="11" s="1"/>
  <c r="N753" i="11" s="1"/>
  <c r="O753" i="11"/>
  <c r="P753" i="11" s="1"/>
  <c r="O779" i="11"/>
  <c r="P779" i="11" s="1"/>
  <c r="O724" i="11"/>
  <c r="P724" i="11" s="1"/>
  <c r="M722" i="11"/>
  <c r="N722" i="11" s="1"/>
  <c r="O712" i="11"/>
  <c r="P712" i="11" s="1"/>
  <c r="M707" i="11"/>
  <c r="N707" i="11" s="1"/>
  <c r="O283" i="11"/>
  <c r="P283" i="11" s="1"/>
  <c r="K283" i="11"/>
  <c r="M283" i="11" s="1"/>
  <c r="N283" i="11" s="1"/>
  <c r="K919" i="11"/>
  <c r="M919" i="11" s="1"/>
  <c r="N919" i="11" s="1"/>
  <c r="K907" i="11"/>
  <c r="M907" i="11" s="1"/>
  <c r="N907" i="11" s="1"/>
  <c r="K895" i="11"/>
  <c r="M895" i="11" s="1"/>
  <c r="N895" i="11" s="1"/>
  <c r="K883" i="11"/>
  <c r="M883" i="11" s="1"/>
  <c r="N883" i="11" s="1"/>
  <c r="K871" i="11"/>
  <c r="M871" i="11" s="1"/>
  <c r="N871" i="11" s="1"/>
  <c r="K859" i="11"/>
  <c r="M859" i="11" s="1"/>
  <c r="N859" i="11" s="1"/>
  <c r="K847" i="11"/>
  <c r="M847" i="11" s="1"/>
  <c r="N847" i="11" s="1"/>
  <c r="K823" i="11"/>
  <c r="M823" i="11" s="1"/>
  <c r="N823" i="11" s="1"/>
  <c r="K811" i="11"/>
  <c r="M811" i="11" s="1"/>
  <c r="N811" i="11" s="1"/>
  <c r="K799" i="11"/>
  <c r="M799" i="11" s="1"/>
  <c r="N799" i="11" s="1"/>
  <c r="K787" i="11"/>
  <c r="M787" i="11" s="1"/>
  <c r="N787" i="11" s="1"/>
  <c r="O766" i="11"/>
  <c r="P766" i="11" s="1"/>
  <c r="K764" i="11"/>
  <c r="M764" i="11" s="1"/>
  <c r="N764" i="11" s="1"/>
  <c r="K757" i="11"/>
  <c r="M757" i="11" s="1"/>
  <c r="N757" i="11" s="1"/>
  <c r="K752" i="11"/>
  <c r="M752" i="11" s="1"/>
  <c r="N752" i="11" s="1"/>
  <c r="K599" i="11"/>
  <c r="M599" i="11" s="1"/>
  <c r="N599" i="11" s="1"/>
  <c r="O599" i="11"/>
  <c r="P599" i="11" s="1"/>
  <c r="K709" i="11"/>
  <c r="M709" i="11" s="1"/>
  <c r="N709" i="11" s="1"/>
  <c r="O709" i="11"/>
  <c r="P709" i="11" s="1"/>
  <c r="K534" i="11"/>
  <c r="M534" i="11" s="1"/>
  <c r="N534" i="11" s="1"/>
  <c r="O534" i="11"/>
  <c r="P534" i="11" s="1"/>
  <c r="K733" i="11"/>
  <c r="M733" i="11" s="1"/>
  <c r="N733" i="11" s="1"/>
  <c r="K728" i="11"/>
  <c r="M728" i="11" s="1"/>
  <c r="N728" i="11" s="1"/>
  <c r="M662" i="11"/>
  <c r="N662" i="11" s="1"/>
  <c r="M644" i="11"/>
  <c r="N644" i="11" s="1"/>
  <c r="M606" i="11"/>
  <c r="N606" i="11" s="1"/>
  <c r="M659" i="11"/>
  <c r="N659" i="11" s="1"/>
  <c r="K567" i="11"/>
  <c r="M567" i="11" s="1"/>
  <c r="N567" i="11" s="1"/>
  <c r="O567" i="11"/>
  <c r="P567" i="11" s="1"/>
  <c r="K673" i="11"/>
  <c r="M673" i="11" s="1"/>
  <c r="N673" i="11" s="1"/>
  <c r="O673" i="11"/>
  <c r="P673" i="11" s="1"/>
  <c r="K670" i="11"/>
  <c r="M670" i="11" s="1"/>
  <c r="N670" i="11" s="1"/>
  <c r="O670" i="11"/>
  <c r="P670" i="11" s="1"/>
  <c r="M650" i="11"/>
  <c r="N650" i="11" s="1"/>
  <c r="O778" i="11"/>
  <c r="P778" i="11" s="1"/>
  <c r="M776" i="11"/>
  <c r="N776" i="11" s="1"/>
  <c r="O608" i="11"/>
  <c r="P608" i="11" s="1"/>
  <c r="K608" i="11"/>
  <c r="M608" i="11" s="1"/>
  <c r="N608" i="11" s="1"/>
  <c r="K570" i="11"/>
  <c r="M570" i="11" s="1"/>
  <c r="N570" i="11" s="1"/>
  <c r="O570" i="11"/>
  <c r="P570" i="11" s="1"/>
  <c r="K435" i="11"/>
  <c r="M435" i="11" s="1"/>
  <c r="N435" i="11" s="1"/>
  <c r="O435" i="11"/>
  <c r="P435" i="11" s="1"/>
  <c r="K723" i="11"/>
  <c r="M723" i="11" s="1"/>
  <c r="N723" i="11" s="1"/>
  <c r="M686" i="11"/>
  <c r="N686" i="11" s="1"/>
  <c r="O676" i="11"/>
  <c r="P676" i="11" s="1"/>
  <c r="K676" i="11"/>
  <c r="M676" i="11" s="1"/>
  <c r="N676" i="11" s="1"/>
  <c r="K661" i="11"/>
  <c r="M661" i="11" s="1"/>
  <c r="N661" i="11" s="1"/>
  <c r="O661" i="11"/>
  <c r="P661" i="11" s="1"/>
  <c r="K658" i="11"/>
  <c r="M658" i="11" s="1"/>
  <c r="N658" i="11" s="1"/>
  <c r="O658" i="11"/>
  <c r="P658" i="11" s="1"/>
  <c r="M635" i="11"/>
  <c r="N635" i="11" s="1"/>
  <c r="K587" i="11"/>
  <c r="M587" i="11" s="1"/>
  <c r="N587" i="11" s="1"/>
  <c r="O587" i="11"/>
  <c r="P587" i="11" s="1"/>
  <c r="M758" i="11"/>
  <c r="N758" i="11" s="1"/>
  <c r="M695" i="11"/>
  <c r="N695" i="11" s="1"/>
  <c r="O664" i="11"/>
  <c r="P664" i="11" s="1"/>
  <c r="K664" i="11"/>
  <c r="M664" i="11" s="1"/>
  <c r="N664" i="11" s="1"/>
  <c r="K649" i="11"/>
  <c r="M649" i="11" s="1"/>
  <c r="N649" i="11" s="1"/>
  <c r="O649" i="11"/>
  <c r="P649" i="11" s="1"/>
  <c r="K646" i="11"/>
  <c r="M646" i="11" s="1"/>
  <c r="N646" i="11" s="1"/>
  <c r="O646" i="11"/>
  <c r="P646" i="11" s="1"/>
  <c r="K634" i="11"/>
  <c r="M634" i="11" s="1"/>
  <c r="N634" i="11" s="1"/>
  <c r="O634" i="11"/>
  <c r="P634" i="11" s="1"/>
  <c r="O748" i="11"/>
  <c r="P748" i="11" s="1"/>
  <c r="M746" i="11"/>
  <c r="N746" i="11" s="1"/>
  <c r="M710" i="11"/>
  <c r="N710" i="11" s="1"/>
  <c r="K637" i="11"/>
  <c r="M637" i="11" s="1"/>
  <c r="N637" i="11" s="1"/>
  <c r="O637" i="11"/>
  <c r="P637" i="11" s="1"/>
  <c r="O600" i="11"/>
  <c r="P600" i="11" s="1"/>
  <c r="K591" i="11"/>
  <c r="M591" i="11" s="1"/>
  <c r="N591" i="11" s="1"/>
  <c r="M538" i="11"/>
  <c r="N538" i="11" s="1"/>
  <c r="K507" i="11"/>
  <c r="M507" i="11" s="1"/>
  <c r="N507" i="11" s="1"/>
  <c r="O507" i="11"/>
  <c r="P507" i="11" s="1"/>
  <c r="M481" i="11"/>
  <c r="N481" i="11" s="1"/>
  <c r="M472" i="11"/>
  <c r="N472" i="11" s="1"/>
  <c r="M460" i="11"/>
  <c r="N460" i="11" s="1"/>
  <c r="M457" i="11"/>
  <c r="N457" i="11" s="1"/>
  <c r="K340" i="11"/>
  <c r="M340" i="11" s="1"/>
  <c r="N340" i="11" s="1"/>
  <c r="O340" i="11"/>
  <c r="P340" i="11" s="1"/>
  <c r="O154" i="11"/>
  <c r="P154" i="11" s="1"/>
  <c r="K154" i="11"/>
  <c r="M154" i="11" s="1"/>
  <c r="N154" i="11" s="1"/>
  <c r="K640" i="11"/>
  <c r="M640" i="11" s="1"/>
  <c r="N640" i="11" s="1"/>
  <c r="K626" i="11"/>
  <c r="M626" i="11" s="1"/>
  <c r="N626" i="11" s="1"/>
  <c r="K615" i="11"/>
  <c r="M615" i="11" s="1"/>
  <c r="N615" i="11" s="1"/>
  <c r="K593" i="11"/>
  <c r="M593" i="11" s="1"/>
  <c r="N593" i="11" s="1"/>
  <c r="K557" i="11"/>
  <c r="M557" i="11" s="1"/>
  <c r="N557" i="11" s="1"/>
  <c r="K504" i="11"/>
  <c r="M504" i="11" s="1"/>
  <c r="N504" i="11" s="1"/>
  <c r="O504" i="11"/>
  <c r="P504" i="11" s="1"/>
  <c r="K447" i="11"/>
  <c r="M447" i="11" s="1"/>
  <c r="N447" i="11" s="1"/>
  <c r="O447" i="11"/>
  <c r="P447" i="11" s="1"/>
  <c r="K495" i="11"/>
  <c r="M495" i="11" s="1"/>
  <c r="N495" i="11" s="1"/>
  <c r="O495" i="11"/>
  <c r="P495" i="11" s="1"/>
  <c r="K492" i="11"/>
  <c r="M492" i="11" s="1"/>
  <c r="N492" i="11" s="1"/>
  <c r="O492" i="11"/>
  <c r="P492" i="11" s="1"/>
  <c r="O388" i="11"/>
  <c r="P388" i="11" s="1"/>
  <c r="K388" i="11"/>
  <c r="M388" i="11" s="1"/>
  <c r="N388" i="11" s="1"/>
  <c r="O625" i="11"/>
  <c r="P625" i="11" s="1"/>
  <c r="O616" i="11"/>
  <c r="P616" i="11" s="1"/>
  <c r="O605" i="11"/>
  <c r="P605" i="11" s="1"/>
  <c r="O594" i="11"/>
  <c r="P594" i="11" s="1"/>
  <c r="M517" i="11"/>
  <c r="N517" i="11" s="1"/>
  <c r="K483" i="11"/>
  <c r="M483" i="11" s="1"/>
  <c r="N483" i="11" s="1"/>
  <c r="O483" i="11"/>
  <c r="P483" i="11" s="1"/>
  <c r="K480" i="11"/>
  <c r="M480" i="11" s="1"/>
  <c r="N480" i="11" s="1"/>
  <c r="O480" i="11"/>
  <c r="P480" i="11" s="1"/>
  <c r="K459" i="11"/>
  <c r="M459" i="11" s="1"/>
  <c r="N459" i="11" s="1"/>
  <c r="O459" i="11"/>
  <c r="P459" i="11" s="1"/>
  <c r="M598" i="11"/>
  <c r="N598" i="11" s="1"/>
  <c r="O498" i="11"/>
  <c r="P498" i="11" s="1"/>
  <c r="K498" i="11"/>
  <c r="M498" i="11" s="1"/>
  <c r="N498" i="11" s="1"/>
  <c r="K471" i="11"/>
  <c r="M471" i="11" s="1"/>
  <c r="N471" i="11" s="1"/>
  <c r="O471" i="11"/>
  <c r="P471" i="11" s="1"/>
  <c r="K468" i="11"/>
  <c r="M468" i="11" s="1"/>
  <c r="N468" i="11" s="1"/>
  <c r="O468" i="11"/>
  <c r="P468" i="11" s="1"/>
  <c r="O450" i="11"/>
  <c r="P450" i="11" s="1"/>
  <c r="K450" i="11"/>
  <c r="M450" i="11" s="1"/>
  <c r="N450" i="11" s="1"/>
  <c r="O612" i="11"/>
  <c r="P612" i="11" s="1"/>
  <c r="M563" i="11"/>
  <c r="N563" i="11" s="1"/>
  <c r="M551" i="11"/>
  <c r="N551" i="11" s="1"/>
  <c r="K519" i="11"/>
  <c r="M519" i="11" s="1"/>
  <c r="N519" i="11" s="1"/>
  <c r="O519" i="11"/>
  <c r="P519" i="11" s="1"/>
  <c r="O516" i="11"/>
  <c r="P516" i="11" s="1"/>
  <c r="O486" i="11"/>
  <c r="P486" i="11" s="1"/>
  <c r="K486" i="11"/>
  <c r="M486" i="11" s="1"/>
  <c r="N486" i="11" s="1"/>
  <c r="M421" i="11"/>
  <c r="N421" i="11" s="1"/>
  <c r="K411" i="11"/>
  <c r="M411" i="11" s="1"/>
  <c r="N411" i="11" s="1"/>
  <c r="O411" i="11"/>
  <c r="P411" i="11" s="1"/>
  <c r="O565" i="11"/>
  <c r="P565" i="11" s="1"/>
  <c r="M532" i="11"/>
  <c r="N532" i="11" s="1"/>
  <c r="O474" i="11"/>
  <c r="P474" i="11" s="1"/>
  <c r="K474" i="11"/>
  <c r="M474" i="11" s="1"/>
  <c r="N474" i="11" s="1"/>
  <c r="O462" i="11"/>
  <c r="P462" i="11" s="1"/>
  <c r="K462" i="11"/>
  <c r="M462" i="11" s="1"/>
  <c r="N462" i="11" s="1"/>
  <c r="K579" i="11"/>
  <c r="M579" i="11" s="1"/>
  <c r="N579" i="11" s="1"/>
  <c r="M502" i="11"/>
  <c r="N502" i="11" s="1"/>
  <c r="K423" i="11"/>
  <c r="M423" i="11" s="1"/>
  <c r="N423" i="11" s="1"/>
  <c r="O423" i="11"/>
  <c r="P423" i="11" s="1"/>
  <c r="M610" i="11"/>
  <c r="N610" i="11" s="1"/>
  <c r="M574" i="11"/>
  <c r="N574" i="11" s="1"/>
  <c r="M565" i="11"/>
  <c r="N565" i="11" s="1"/>
  <c r="M544" i="11"/>
  <c r="N544" i="11" s="1"/>
  <c r="M478" i="11"/>
  <c r="N478" i="11" s="1"/>
  <c r="O624" i="11"/>
  <c r="P624" i="11" s="1"/>
  <c r="K555" i="11"/>
  <c r="M555" i="11" s="1"/>
  <c r="N555" i="11" s="1"/>
  <c r="O555" i="11"/>
  <c r="P555" i="11" s="1"/>
  <c r="M550" i="11"/>
  <c r="N550" i="11" s="1"/>
  <c r="K531" i="11"/>
  <c r="M531" i="11" s="1"/>
  <c r="N531" i="11" s="1"/>
  <c r="O531" i="11"/>
  <c r="P531" i="11" s="1"/>
  <c r="M505" i="11"/>
  <c r="N505" i="11" s="1"/>
  <c r="M496" i="11"/>
  <c r="N496" i="11" s="1"/>
  <c r="M466" i="11"/>
  <c r="N466" i="11" s="1"/>
  <c r="M448" i="11"/>
  <c r="N448" i="11" s="1"/>
  <c r="M445" i="11"/>
  <c r="N445" i="11" s="1"/>
  <c r="K376" i="11"/>
  <c r="M376" i="11" s="1"/>
  <c r="N376" i="11" s="1"/>
  <c r="O376" i="11"/>
  <c r="P376" i="11" s="1"/>
  <c r="K360" i="11"/>
  <c r="M360" i="11" s="1"/>
  <c r="N360" i="11" s="1"/>
  <c r="M350" i="11"/>
  <c r="N350" i="11" s="1"/>
  <c r="K324" i="11"/>
  <c r="M324" i="11" s="1"/>
  <c r="N324" i="11" s="1"/>
  <c r="O313" i="11"/>
  <c r="P313" i="11" s="1"/>
  <c r="O295" i="11"/>
  <c r="P295" i="11" s="1"/>
  <c r="K295" i="11"/>
  <c r="M295" i="11" s="1"/>
  <c r="N295" i="11" s="1"/>
  <c r="K438" i="11"/>
  <c r="M438" i="11" s="1"/>
  <c r="N438" i="11" s="1"/>
  <c r="K426" i="11"/>
  <c r="M426" i="11" s="1"/>
  <c r="N426" i="11" s="1"/>
  <c r="K414" i="11"/>
  <c r="M414" i="11" s="1"/>
  <c r="N414" i="11" s="1"/>
  <c r="K383" i="11"/>
  <c r="M383" i="11" s="1"/>
  <c r="N383" i="11" s="1"/>
  <c r="K316" i="11"/>
  <c r="M316" i="11" s="1"/>
  <c r="N316" i="11" s="1"/>
  <c r="O316" i="11"/>
  <c r="P316" i="11" s="1"/>
  <c r="O84" i="11"/>
  <c r="P84" i="11" s="1"/>
  <c r="K84" i="11"/>
  <c r="M84" i="11" s="1"/>
  <c r="N84" i="11" s="1"/>
  <c r="K232" i="11"/>
  <c r="M232" i="11" s="1"/>
  <c r="N232" i="11" s="1"/>
  <c r="O232" i="11"/>
  <c r="P232" i="11" s="1"/>
  <c r="O456" i="11"/>
  <c r="P456" i="11" s="1"/>
  <c r="O444" i="11"/>
  <c r="P444" i="11" s="1"/>
  <c r="O432" i="11"/>
  <c r="P432" i="11" s="1"/>
  <c r="O420" i="11"/>
  <c r="P420" i="11" s="1"/>
  <c r="O396" i="11"/>
  <c r="P396" i="11" s="1"/>
  <c r="M365" i="11"/>
  <c r="N365" i="11" s="1"/>
  <c r="M359" i="11"/>
  <c r="N359" i="11" s="1"/>
  <c r="K352" i="11"/>
  <c r="M352" i="11" s="1"/>
  <c r="N352" i="11" s="1"/>
  <c r="O352" i="11"/>
  <c r="P352" i="11" s="1"/>
  <c r="M329" i="11"/>
  <c r="N329" i="11" s="1"/>
  <c r="M323" i="11"/>
  <c r="N323" i="11" s="1"/>
  <c r="M305" i="11"/>
  <c r="N305" i="11" s="1"/>
  <c r="M299" i="11"/>
  <c r="N299" i="11" s="1"/>
  <c r="M362" i="11"/>
  <c r="N362" i="11" s="1"/>
  <c r="M326" i="11"/>
  <c r="N326" i="11" s="1"/>
  <c r="M302" i="11"/>
  <c r="N302" i="11" s="1"/>
  <c r="M278" i="11"/>
  <c r="N278" i="11" s="1"/>
  <c r="O367" i="11"/>
  <c r="P367" i="11" s="1"/>
  <c r="O331" i="11"/>
  <c r="P331" i="11" s="1"/>
  <c r="O307" i="11"/>
  <c r="P307" i="11" s="1"/>
  <c r="M290" i="11"/>
  <c r="N290" i="11" s="1"/>
  <c r="M281" i="11"/>
  <c r="N281" i="11" s="1"/>
  <c r="O132" i="11"/>
  <c r="P132" i="11" s="1"/>
  <c r="K132" i="11"/>
  <c r="M132" i="11" s="1"/>
  <c r="N132" i="11" s="1"/>
  <c r="O361" i="11"/>
  <c r="P361" i="11" s="1"/>
  <c r="O325" i="11"/>
  <c r="P325" i="11" s="1"/>
  <c r="O301" i="11"/>
  <c r="P301" i="11" s="1"/>
  <c r="M293" i="11"/>
  <c r="N293" i="11" s="1"/>
  <c r="K364" i="11"/>
  <c r="M364" i="11" s="1"/>
  <c r="N364" i="11" s="1"/>
  <c r="O364" i="11"/>
  <c r="P364" i="11" s="1"/>
  <c r="K354" i="11"/>
  <c r="M354" i="11" s="1"/>
  <c r="N354" i="11" s="1"/>
  <c r="M341" i="11"/>
  <c r="N341" i="11" s="1"/>
  <c r="M335" i="11"/>
  <c r="N335" i="11" s="1"/>
  <c r="K328" i="11"/>
  <c r="M328" i="11" s="1"/>
  <c r="N328" i="11" s="1"/>
  <c r="O328" i="11"/>
  <c r="P328" i="11" s="1"/>
  <c r="K304" i="11"/>
  <c r="M304" i="11" s="1"/>
  <c r="N304" i="11" s="1"/>
  <c r="O304" i="11"/>
  <c r="P304" i="11" s="1"/>
  <c r="K277" i="11"/>
  <c r="M277" i="11" s="1"/>
  <c r="N277" i="11" s="1"/>
  <c r="O277" i="11"/>
  <c r="P277" i="11" s="1"/>
  <c r="K268" i="11"/>
  <c r="M268" i="11" s="1"/>
  <c r="N268" i="11" s="1"/>
  <c r="O268" i="11"/>
  <c r="P268" i="11" s="1"/>
  <c r="K197" i="11"/>
  <c r="M197" i="11" s="1"/>
  <c r="N197" i="11" s="1"/>
  <c r="O197" i="11"/>
  <c r="P197" i="11" s="1"/>
  <c r="K289" i="11"/>
  <c r="M289" i="11" s="1"/>
  <c r="N289" i="11" s="1"/>
  <c r="O289" i="11"/>
  <c r="P289" i="11" s="1"/>
  <c r="K244" i="11"/>
  <c r="M244" i="11" s="1"/>
  <c r="N244" i="11" s="1"/>
  <c r="O244" i="11"/>
  <c r="P244" i="11" s="1"/>
  <c r="K220" i="11"/>
  <c r="M220" i="11" s="1"/>
  <c r="N220" i="11" s="1"/>
  <c r="O220" i="11"/>
  <c r="P220" i="11" s="1"/>
  <c r="M374" i="11"/>
  <c r="N374" i="11" s="1"/>
  <c r="M317" i="11"/>
  <c r="N317" i="11" s="1"/>
  <c r="M311" i="11"/>
  <c r="N311" i="11" s="1"/>
  <c r="K280" i="11"/>
  <c r="M280" i="11" s="1"/>
  <c r="N280" i="11" s="1"/>
  <c r="O280" i="11"/>
  <c r="P280" i="11" s="1"/>
  <c r="K101" i="11"/>
  <c r="M101" i="11" s="1"/>
  <c r="N101" i="11" s="1"/>
  <c r="O101" i="11"/>
  <c r="P101" i="11" s="1"/>
  <c r="O379" i="11"/>
  <c r="P379" i="11" s="1"/>
  <c r="M314" i="11"/>
  <c r="N314" i="11" s="1"/>
  <c r="K292" i="11"/>
  <c r="M292" i="11" s="1"/>
  <c r="N292" i="11" s="1"/>
  <c r="O292" i="11"/>
  <c r="P292" i="11" s="1"/>
  <c r="O212" i="11"/>
  <c r="P212" i="11" s="1"/>
  <c r="K178" i="11"/>
  <c r="M178" i="11" s="1"/>
  <c r="N178" i="11" s="1"/>
  <c r="K148" i="11"/>
  <c r="M148" i="11" s="1"/>
  <c r="N148" i="11" s="1"/>
  <c r="O148" i="11"/>
  <c r="P148" i="11" s="1"/>
  <c r="K140" i="11"/>
  <c r="M140" i="11" s="1"/>
  <c r="N140" i="11" s="1"/>
  <c r="O140" i="11"/>
  <c r="P140" i="11" s="1"/>
  <c r="M114" i="11"/>
  <c r="N114" i="11" s="1"/>
  <c r="M98" i="11"/>
  <c r="N98" i="11" s="1"/>
  <c r="M58" i="11"/>
  <c r="N58" i="11" s="1"/>
  <c r="O48" i="11"/>
  <c r="P48" i="11" s="1"/>
  <c r="K48" i="11"/>
  <c r="M48" i="11" s="1"/>
  <c r="N48" i="11" s="1"/>
  <c r="K271" i="11"/>
  <c r="M271" i="11" s="1"/>
  <c r="N271" i="11" s="1"/>
  <c r="K247" i="11"/>
  <c r="M247" i="11" s="1"/>
  <c r="N247" i="11" s="1"/>
  <c r="K235" i="11"/>
  <c r="M235" i="11" s="1"/>
  <c r="N235" i="11" s="1"/>
  <c r="K223" i="11"/>
  <c r="M223" i="11" s="1"/>
  <c r="N223" i="11" s="1"/>
  <c r="K202" i="11"/>
  <c r="M202" i="11" s="1"/>
  <c r="N202" i="11" s="1"/>
  <c r="O156" i="11"/>
  <c r="P156" i="11" s="1"/>
  <c r="K156" i="11"/>
  <c r="M156" i="11" s="1"/>
  <c r="N156" i="11" s="1"/>
  <c r="K106" i="11"/>
  <c r="M106" i="11" s="1"/>
  <c r="N106" i="11" s="1"/>
  <c r="K172" i="11"/>
  <c r="M172" i="11" s="1"/>
  <c r="N172" i="11" s="1"/>
  <c r="O172" i="11"/>
  <c r="P172" i="11" s="1"/>
  <c r="K164" i="11"/>
  <c r="M164" i="11" s="1"/>
  <c r="N164" i="11" s="1"/>
  <c r="O164" i="11"/>
  <c r="P164" i="11" s="1"/>
  <c r="O24" i="11"/>
  <c r="P24" i="11" s="1"/>
  <c r="K24" i="11"/>
  <c r="M24" i="11" s="1"/>
  <c r="N24" i="11" s="1"/>
  <c r="O253" i="11"/>
  <c r="P253" i="11" s="1"/>
  <c r="O241" i="11"/>
  <c r="P241" i="11" s="1"/>
  <c r="O229" i="11"/>
  <c r="P229" i="11" s="1"/>
  <c r="O217" i="11"/>
  <c r="P217" i="11" s="1"/>
  <c r="K196" i="11"/>
  <c r="M196" i="11" s="1"/>
  <c r="N196" i="11" s="1"/>
  <c r="O196" i="11"/>
  <c r="P196" i="11" s="1"/>
  <c r="O180" i="11"/>
  <c r="P180" i="11" s="1"/>
  <c r="K180" i="11"/>
  <c r="M180" i="11" s="1"/>
  <c r="N180" i="11" s="1"/>
  <c r="M142" i="11"/>
  <c r="N142" i="11" s="1"/>
  <c r="K100" i="11"/>
  <c r="M100" i="11" s="1"/>
  <c r="N100" i="11" s="1"/>
  <c r="O100" i="11"/>
  <c r="P100" i="11" s="1"/>
  <c r="K92" i="11"/>
  <c r="M92" i="11" s="1"/>
  <c r="N92" i="11" s="1"/>
  <c r="O92" i="11"/>
  <c r="P92" i="11" s="1"/>
  <c r="O204" i="11"/>
  <c r="P204" i="11" s="1"/>
  <c r="K204" i="11"/>
  <c r="M204" i="11" s="1"/>
  <c r="N204" i="11" s="1"/>
  <c r="K188" i="11"/>
  <c r="M188" i="11" s="1"/>
  <c r="N188" i="11" s="1"/>
  <c r="O188" i="11"/>
  <c r="P188" i="11" s="1"/>
  <c r="M158" i="11"/>
  <c r="N158" i="11" s="1"/>
  <c r="M118" i="11"/>
  <c r="N118" i="11" s="1"/>
  <c r="O108" i="11"/>
  <c r="P108" i="11" s="1"/>
  <c r="K108" i="11"/>
  <c r="M108" i="11" s="1"/>
  <c r="N108" i="11" s="1"/>
  <c r="M70" i="11"/>
  <c r="N70" i="11" s="1"/>
  <c r="O60" i="11"/>
  <c r="P60" i="11" s="1"/>
  <c r="K60" i="11"/>
  <c r="M60" i="11" s="1"/>
  <c r="N60" i="11" s="1"/>
  <c r="M34" i="11"/>
  <c r="N34" i="11" s="1"/>
  <c r="M166" i="11"/>
  <c r="N166" i="11" s="1"/>
  <c r="O149" i="11"/>
  <c r="P149" i="11" s="1"/>
  <c r="K136" i="11"/>
  <c r="M136" i="11" s="1"/>
  <c r="N136" i="11" s="1"/>
  <c r="O136" i="11"/>
  <c r="P136" i="11" s="1"/>
  <c r="K128" i="11"/>
  <c r="M128" i="11" s="1"/>
  <c r="N128" i="11" s="1"/>
  <c r="O128" i="11"/>
  <c r="P128" i="11" s="1"/>
  <c r="O144" i="11"/>
  <c r="P144" i="11" s="1"/>
  <c r="K144" i="11"/>
  <c r="M144" i="11" s="1"/>
  <c r="N144" i="11" s="1"/>
  <c r="M94" i="11"/>
  <c r="N94" i="11" s="1"/>
  <c r="K88" i="11"/>
  <c r="M88" i="11" s="1"/>
  <c r="N88" i="11" s="1"/>
  <c r="O88" i="11"/>
  <c r="P88" i="11" s="1"/>
  <c r="K211" i="11"/>
  <c r="M211" i="11" s="1"/>
  <c r="N211" i="11" s="1"/>
  <c r="O211" i="11"/>
  <c r="P211" i="11" s="1"/>
  <c r="K190" i="11"/>
  <c r="M190" i="11" s="1"/>
  <c r="N190" i="11" s="1"/>
  <c r="K160" i="11"/>
  <c r="M160" i="11" s="1"/>
  <c r="N160" i="11" s="1"/>
  <c r="O160" i="11"/>
  <c r="P160" i="11" s="1"/>
  <c r="K152" i="11"/>
  <c r="M152" i="11" s="1"/>
  <c r="N152" i="11" s="1"/>
  <c r="O152" i="11"/>
  <c r="P152" i="11" s="1"/>
  <c r="M122" i="11"/>
  <c r="N122" i="11" s="1"/>
  <c r="M110" i="11"/>
  <c r="N110" i="11" s="1"/>
  <c r="M82" i="11"/>
  <c r="N82" i="11" s="1"/>
  <c r="O168" i="11"/>
  <c r="P168" i="11" s="1"/>
  <c r="K168" i="11"/>
  <c r="M168" i="11" s="1"/>
  <c r="N168" i="11" s="1"/>
  <c r="O72" i="11"/>
  <c r="P72" i="11" s="1"/>
  <c r="K72" i="11"/>
  <c r="M72" i="11" s="1"/>
  <c r="N72" i="11" s="1"/>
  <c r="O36" i="11"/>
  <c r="P36" i="11" s="1"/>
  <c r="K36" i="11"/>
  <c r="M36" i="11" s="1"/>
  <c r="N36" i="11" s="1"/>
  <c r="K208" i="11"/>
  <c r="M208" i="11" s="1"/>
  <c r="N208" i="11" s="1"/>
  <c r="O208" i="11"/>
  <c r="P208" i="11" s="1"/>
  <c r="K184" i="11"/>
  <c r="M184" i="11" s="1"/>
  <c r="N184" i="11" s="1"/>
  <c r="O184" i="11"/>
  <c r="P184" i="11" s="1"/>
  <c r="K176" i="11"/>
  <c r="M176" i="11" s="1"/>
  <c r="N176" i="11" s="1"/>
  <c r="O176" i="11"/>
  <c r="P176" i="11" s="1"/>
  <c r="M146" i="11"/>
  <c r="N146" i="11" s="1"/>
  <c r="O96" i="11"/>
  <c r="P96" i="11" s="1"/>
  <c r="K96" i="11"/>
  <c r="M96" i="11" s="1"/>
  <c r="N96" i="11" s="1"/>
  <c r="K200" i="11"/>
  <c r="M200" i="11" s="1"/>
  <c r="N200" i="11" s="1"/>
  <c r="O200" i="11"/>
  <c r="P200" i="11" s="1"/>
  <c r="O192" i="11"/>
  <c r="P192" i="11" s="1"/>
  <c r="K192" i="11"/>
  <c r="M192" i="11" s="1"/>
  <c r="N192" i="11" s="1"/>
  <c r="K124" i="11"/>
  <c r="M124" i="11" s="1"/>
  <c r="N124" i="11" s="1"/>
  <c r="O124" i="11"/>
  <c r="P124" i="11" s="1"/>
  <c r="K104" i="11"/>
  <c r="M104" i="11" s="1"/>
  <c r="N104" i="11" s="1"/>
  <c r="O104" i="11"/>
  <c r="P104" i="11" s="1"/>
  <c r="M22" i="11"/>
  <c r="N22" i="11" s="1"/>
  <c r="O80" i="11"/>
  <c r="P80" i="11" s="1"/>
  <c r="O68" i="11"/>
  <c r="P68" i="11" s="1"/>
  <c r="O56" i="11"/>
  <c r="P56" i="11" s="1"/>
  <c r="O44" i="11"/>
  <c r="P44" i="11" s="1"/>
  <c r="O32" i="11"/>
  <c r="P32" i="11" s="1"/>
  <c r="O20" i="11"/>
  <c r="P20" i="11" s="1"/>
  <c r="O76" i="11"/>
  <c r="P76" i="11" s="1"/>
  <c r="O64" i="11"/>
  <c r="P64" i="11" s="1"/>
  <c r="O52" i="11"/>
  <c r="P52" i="11" s="1"/>
  <c r="O40" i="11"/>
  <c r="P40" i="11" s="1"/>
  <c r="O28" i="11"/>
  <c r="P28" i="11" s="1"/>
  <c r="O16" i="11"/>
  <c r="P16" i="11" s="1"/>
  <c r="O26" i="11"/>
  <c r="P26" i="11" s="1"/>
  <c r="O199" i="11"/>
  <c r="P199" i="11" s="1"/>
  <c r="O187" i="11"/>
  <c r="P187" i="11" s="1"/>
  <c r="O175" i="11"/>
  <c r="P175" i="11" s="1"/>
  <c r="O163" i="11"/>
  <c r="P163" i="11" s="1"/>
  <c r="O151" i="11"/>
  <c r="P151" i="11" s="1"/>
  <c r="O139" i="11"/>
  <c r="P139" i="11" s="1"/>
  <c r="O127" i="11"/>
  <c r="P127" i="11" s="1"/>
  <c r="O103" i="11"/>
  <c r="P103" i="11" s="1"/>
  <c r="O91" i="11"/>
  <c r="P91" i="11" s="1"/>
  <c r="O79" i="11"/>
  <c r="P79" i="11" s="1"/>
  <c r="O67" i="11"/>
  <c r="P67" i="11" s="1"/>
  <c r="O55" i="11"/>
  <c r="P55" i="11" s="1"/>
  <c r="O43" i="11"/>
  <c r="P43" i="11" s="1"/>
  <c r="O31" i="11"/>
  <c r="P31" i="11" s="1"/>
  <c r="O19" i="11"/>
  <c r="P19" i="11" s="1"/>
  <c r="K4" i="4"/>
  <c r="G4" i="4"/>
  <c r="E4" i="4"/>
  <c r="J4" i="4" s="1"/>
  <c r="L4" i="4" s="1"/>
  <c r="G3" i="4"/>
  <c r="H3" i="4"/>
  <c r="F3" i="4"/>
  <c r="E3" i="4"/>
  <c r="J3" i="4" s="1"/>
  <c r="L3" i="4" s="1"/>
  <c r="K3" i="4"/>
  <c r="K5" i="4"/>
  <c r="H5" i="4"/>
  <c r="I5" i="4"/>
  <c r="I6" i="4" s="1"/>
  <c r="G5" i="4"/>
  <c r="J5" i="4" s="1"/>
  <c r="L5" i="4" s="1"/>
  <c r="G2" i="4"/>
  <c r="F2" i="4"/>
  <c r="F6" i="4" s="1"/>
  <c r="H2" i="4"/>
  <c r="K2" i="4"/>
  <c r="J2" i="4"/>
  <c r="B14" i="1"/>
  <c r="C14" i="1"/>
  <c r="C46" i="1"/>
  <c r="C11" i="14" l="1"/>
  <c r="B14" i="12"/>
  <c r="B15" i="12" s="1"/>
  <c r="G22" i="10"/>
  <c r="M2174" i="11"/>
  <c r="N2174" i="11" s="1"/>
  <c r="H6" i="4"/>
  <c r="E6" i="4"/>
  <c r="G6" i="4"/>
  <c r="J6" i="4" s="1"/>
  <c r="L6" i="4" s="1"/>
  <c r="L2" i="4"/>
  <c r="C13" i="14" l="1"/>
  <c r="D11" i="14"/>
  <c r="B34" i="6"/>
  <c r="D13" i="14" l="1"/>
  <c r="F7" i="14" s="1"/>
  <c r="C14" i="14"/>
  <c r="D14"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<sst xmlns="http://schemas.openxmlformats.org/spreadsheetml/2006/main" count="17843" uniqueCount="422">
  <si>
    <t>The Hershey Company — Annual Segment P&amp;L</t>
  </si>
  <si>
    <t>Source: FY2025 Form 10-K, Note re: Segment Information (filed 2026-02-17). See 'Sources &amp; Notes' tab.</t>
  </si>
  <si>
    <t>$ in thousands</t>
  </si>
  <si>
    <t>FY2023</t>
  </si>
  <si>
    <t>FY2024</t>
  </si>
  <si>
    <t>FY2025</t>
  </si>
  <si>
    <t>Net Sales</t>
  </si>
  <si>
    <t>North America Confectionery</t>
  </si>
  <si>
    <t>North America Salty Snacks</t>
  </si>
  <si>
    <t>International</t>
  </si>
  <si>
    <t>Total Net Sales</t>
  </si>
  <si>
    <t>Net Sales Mix %</t>
  </si>
  <si>
    <t>Cost of Sales (segment-level)</t>
  </si>
  <si>
    <t>Total Segment COGS</t>
  </si>
  <si>
    <t>SM&amp;A Expense (segment-level)</t>
  </si>
  <si>
    <t>Total Segment SM&amp;A</t>
  </si>
  <si>
    <t>Segment Income — Calculated (Net Sales − COGS − SM&amp;A)</t>
  </si>
  <si>
    <t>Total Segment Income (calculated)</t>
  </si>
  <si>
    <t>Segment Income — As Reported in 10-K (blue = filing input)</t>
  </si>
  <si>
    <t>Total Segment Income (reported)</t>
  </si>
  <si>
    <t>Check: Calculated − Reported (should be 0)</t>
  </si>
  <si>
    <t>Segment Margin % (reported segment income / net sales)</t>
  </si>
  <si>
    <t>Total Segment Margin %</t>
  </si>
  <si>
    <t>Reconciliation: Segment Income → Income Before Taxes</t>
  </si>
  <si>
    <t>Total Segment Income</t>
  </si>
  <si>
    <t>Less: Unallocated corporate expense</t>
  </si>
  <si>
    <t>Less: Unallocated MTM (gain)/loss on commodity derivatives</t>
  </si>
  <si>
    <t>Less: Costs of business realignment activities</t>
  </si>
  <si>
    <t>Operating Profit</t>
  </si>
  <si>
    <t>Less: Interest expense, net</t>
  </si>
  <si>
    <t>Less: Other (income) expense, net</t>
  </si>
  <si>
    <t>Income Before Income Taxes</t>
  </si>
  <si>
    <t>As reported in 10-K (check)</t>
  </si>
  <si>
    <t>Depreciation &amp; Amortization by Segment (memo, from 10-K)</t>
  </si>
  <si>
    <t>Corporate</t>
  </si>
  <si>
    <t>Total D&amp;A</t>
  </si>
  <si>
    <t>Net Sales by Geography (memo, from 10-K)</t>
  </si>
  <si>
    <t>United States</t>
  </si>
  <si>
    <t>Other</t>
  </si>
  <si>
    <t>Total</t>
  </si>
  <si>
    <t>The Hershey Company — Quarterly Consolidated Net Sales Bridge</t>
  </si>
  <si>
    <t>All figures are consolidated (company-wide), in $ millions unless noted. Point figures (%) are company-disclosed, rounded approximations — see Sources tab.</t>
  </si>
  <si>
    <t>Period</t>
  </si>
  <si>
    <t>Period End</t>
  </si>
  <si>
    <t>Net Sales ($M)</t>
  </si>
  <si>
    <t>% Chg — Reported</t>
  </si>
  <si>
    <t>FX Impact (pts)</t>
  </si>
  <si>
    <t>% Chg — Constant Currency (calc)</t>
  </si>
  <si>
    <t>Acquisition Impact (pts)</t>
  </si>
  <si>
    <t>% Chg — Organic CC</t>
  </si>
  <si>
    <t>Net Price Realization (pts)</t>
  </si>
  <si>
    <t>Volume/Mix (pts)</t>
  </si>
  <si>
    <t>Implied Volume/Mix (calc check)</t>
  </si>
  <si>
    <t>Notes</t>
  </si>
  <si>
    <t>Source</t>
  </si>
  <si>
    <t>Q1 2025</t>
  </si>
  <si>
    <t>3/30/2025</t>
  </si>
  <si>
    <t>Lapped ERP-related inventory build &amp; later Easter vs. 2024; Sour Strips acquisition.</t>
  </si>
  <si>
    <t>Q1'25 8-K Ex.99.1</t>
  </si>
  <si>
    <t>Q2 2025</t>
  </si>
  <si>
    <t>6/29/2025</t>
  </si>
  <si>
    <t>Mirror-image lap of Q1: inventory timing &amp; Easter shift reversed; Sour Strips acquisition.</t>
  </si>
  <si>
    <t>Q2'25 8-K Ex.99.1</t>
  </si>
  <si>
    <t>Q3 2025</t>
  </si>
  <si>
    <t>9/28/2025</t>
  </si>
  <si>
    <t>Volume 'slightly positive.' FX impact immaterial. Gross margin fell to 32.6% (vs 41.3% Q3'24) on commodity/tariff costs.</t>
  </si>
  <si>
    <t>Q3'25 8-K Ex.99.1</t>
  </si>
  <si>
    <t>Q4 2025</t>
  </si>
  <si>
    <t>12/31/2025</t>
  </si>
  <si>
    <t>Net sales = FY total less 9-month YTD (derived). Consolidated price/volume pts not disclosed in narrative; NA Confectionery segment specifically: price +10 pts, volume/mix -5 pts (segment table).</t>
  </si>
  <si>
    <t>Q4'25 8-K Ex.99.1</t>
  </si>
  <si>
    <t>FY2025 Total</t>
  </si>
  <si>
    <t>Full-year total, ties to Annual Segment PL tab.</t>
  </si>
  <si>
    <t>FY2025 10-K</t>
  </si>
  <si>
    <t>Q1 2026</t>
  </si>
  <si>
    <t>3/29/2026</t>
  </si>
  <si>
    <t>LesserEvil acquisition (+2.0 pts). NA Confectionery segment: net sales $2,489.9M, price ~+12%, volume ~-4%.</t>
  </si>
  <si>
    <t>Q1'26 8-K Ex.99.1 / 10-Q</t>
  </si>
  <si>
    <t>Q2 2026</t>
  </si>
  <si>
    <t>6/28/2026</t>
  </si>
  <si>
    <t>LesserEvil acquisition (+2.7 pts in release; ~3% cited in commentary). Volume elasticity to higher prices per company commentary.</t>
  </si>
  <si>
    <t>Q2'26 8-K Ex.99.1 / 10-Q</t>
  </si>
  <si>
    <t>Check: Q1+Q2+Q3+Q4 vs. FY2025 Total (should be ~0)</t>
  </si>
  <si>
    <t>Reading this tab:</t>
  </si>
  <si>
    <t>• Blue cells = figures disclosed directly in a Hershey filing/press release. Black = calculated in this workbook.</t>
  </si>
  <si>
    <t>• 'Impact' and 'contribution' figures are Hershey's own non-GAAP, rounded approximations ('approximately X points'), not exact.</t>
  </si>
  <si>
    <t>• Constant-currency % = Reported % − FX impact; this reproduces the arithmetic Hershey uses in its own segment tables (see Sources tab).</t>
  </si>
  <si>
    <t>• 'Implied Volume/Mix' backs into volume/mix as a residual (Organic CC − Price) wherever Hershey didn't disclose it directly — same logic as the price/volume/mix bridge you'll build in the pricing model.</t>
  </si>
  <si>
    <t>• To extend this table: find the quarter's 8-K on SEC EDGAR, open the Exhibit 99.1 press release, and copy the 'Components of Net Sales Growth' table.</t>
  </si>
  <si>
    <t>Sources &amp; Notes</t>
  </si>
  <si>
    <t>Every figure in this workbook traces back to one of the filings below. CIK for The Hershey Company: 0000047111.</t>
  </si>
  <si>
    <t>Data used for</t>
  </si>
  <si>
    <t>Source document</t>
  </si>
  <si>
    <t>Filing date</t>
  </si>
  <si>
    <t>URL</t>
  </si>
  <si>
    <t>Annual segment P&amp;L, FY2023-FY2025 (net sales, COGS, SM&amp;A, segment income, D&amp;A, geography)</t>
  </si>
  <si>
    <t>Hershey FY2025 Form 10-K, Note re: Segment Information</t>
  </si>
  <si>
    <t>2026-02-17</t>
  </si>
  <si>
    <t>https://www.sec.gov/Archives/edgar/data/47111/000162828026008586/R22.htm</t>
  </si>
  <si>
    <t>Q1 2025 net sales &amp; headline growth</t>
  </si>
  <si>
    <t>Hershey Q1 2025 earnings release, Ex. 99.1 to 8-K</t>
  </si>
  <si>
    <t>2025-05-01</t>
  </si>
  <si>
    <t>https://www.sec.gov/Archives/edgar/data/47111/000004711125000040/exhibit991_2025xq1.htm</t>
  </si>
  <si>
    <t>Q1 2025 price/volume detail (~2 pt price, ~15 pt volume decline)</t>
  </si>
  <si>
    <t>As quoted from Hershey's Q1 2025 earnings release</t>
  </si>
  <si>
    <t>https://ccentral.ca/hershey-reports-first-quarter-results-2025</t>
  </si>
  <si>
    <t>Q2 2025 net sales, growth, and price/volume detail</t>
  </si>
  <si>
    <t>Hershey Q2 2025 earnings release, Ex. 99.1 to 8-K</t>
  </si>
  <si>
    <t>2025-07-30</t>
  </si>
  <si>
    <t>https://seekingalpha.com/pr/20182273-hershey-reports-second-quarter-2025-financial-results</t>
  </si>
  <si>
    <t>Q3 2025 net sales, growth, price/volume detail, gross margin</t>
  </si>
  <si>
    <t>Hershey Q3 2025 earnings release, Ex. 99.1 to 8-K</t>
  </si>
  <si>
    <t>2025-10-30</t>
  </si>
  <si>
    <t>https://www.sec.gov/Archives/edgar/data/47111/000162828025047294/exhibit991_2025xq3.htm</t>
  </si>
  <si>
    <t>Q3 2025 nine-month net sales bridge (cross-check)</t>
  </si>
  <si>
    <t>Hershey Q3 2025 Form 10-Q, MD&amp;A</t>
  </si>
  <si>
    <t>https://www.sec.gov/Archives/edgar/data/47111/000162828025047471/hsy-20250928.htm</t>
  </si>
  <si>
    <t>Q4 2025 / FY2025 net sales, growth, segment detail</t>
  </si>
  <si>
    <t>Hershey Q4 &amp; FY2025 earnings release, Ex. 99.1 to 8-K</t>
  </si>
  <si>
    <t>https://www.sec.gov/Archives/edgar/data/47111/000162828026005604/exhibit991-q42025.htm</t>
  </si>
  <si>
    <t>Q4 2025 headline figures (secondary summary, cross-check)</t>
  </si>
  <si>
    <t>Milling &amp; Baking News article summarizing Q4/FY2025 release</t>
  </si>
  <si>
    <t>2026-02</t>
  </si>
  <si>
    <t>https://www.bakingbusiness.com/articles/65634-hershey-profits-dampened-by-input-costs</t>
  </si>
  <si>
    <t>Q1 2026 net sales, growth, price/volume detail, NA Confectionery segment detail</t>
  </si>
  <si>
    <t>Hershey Q1 2026 earnings release, Ex. 99.1 to 8-K</t>
  </si>
  <si>
    <t>2026-04-30</t>
  </si>
  <si>
    <t>https://www.sec.gov/Archives/edgar/data/0000047111/000162828026028682/hsy-20260329.htm</t>
  </si>
  <si>
    <t>Q2 2026 net sales, growth, price/volume detail</t>
  </si>
  <si>
    <t>Hershey Q2 2026 Form 10-Q, MD&amp;A</t>
  </si>
  <si>
    <t>2026-07-30</t>
  </si>
  <si>
    <t>https://www.sec.gov/Archives/edgar/data/0000047111/000162828026050900/hsy-20260628.htm</t>
  </si>
  <si>
    <t>Q2 2026 headline figures (cross-check)</t>
  </si>
  <si>
    <t>Hershey Q2 2026 earnings release, Ex. 99.1 to 8-K</t>
  </si>
  <si>
    <t>https://www.sec.gov/Archives/edgar/data/0000047111/000162828026050769/exhibit991_2026xq2.htm</t>
  </si>
  <si>
    <t>Reportable segment definitions</t>
  </si>
  <si>
    <t>Zacks Equity Research report on HSY</t>
  </si>
  <si>
    <t>2025-12-16</t>
  </si>
  <si>
    <t>https://advisortools.zacks.com/proxy/ResearchReport/HSY/report?d=20251216</t>
  </si>
  <si>
    <t>Important caveats &amp; scoping notes</t>
  </si>
  <si>
    <t>• All quarterly price and volume/mix percentages are Hershey's own disclosed, rounded, non-GAAP approximations ("approximately X points") — not derived from underlying unit data. Treat them as directionally accurate, not exact to a tenth of a point.</t>
  </si>
  <si>
    <t>• To pull additional quarters or segment-level quarterly detail: SEC EDGAR full-text search → Hershey → 8-K filings → open the Exhibit 99.1 press release for the desired quarter → 'Components of Net Sales Growth' table.</t>
  </si>
  <si>
    <t>% Chg - Reported</t>
  </si>
  <si>
    <t>2024 Base</t>
  </si>
  <si>
    <t>Price ($M)</t>
  </si>
  <si>
    <t>Volume ($M)</t>
  </si>
  <si>
    <t>Acqusitions ($M)</t>
  </si>
  <si>
    <t>FX ($M)</t>
  </si>
  <si>
    <t>Organic (undecomposed $M)</t>
  </si>
  <si>
    <t>Explained ($M)</t>
  </si>
  <si>
    <t>Actual ($M)</t>
  </si>
  <si>
    <t>Residual ($M)</t>
  </si>
  <si>
    <t>High case 5% growth</t>
  </si>
  <si>
    <t>% of FY2025</t>
  </si>
  <si>
    <t>Budgeted FY 2026 ($M)</t>
  </si>
  <si>
    <t>2026  Q1</t>
  </si>
  <si>
    <t>2026  Q2</t>
  </si>
  <si>
    <t>2026  Q3</t>
  </si>
  <si>
    <t>2026  Q4</t>
  </si>
  <si>
    <t>Projected Net Sales ($M)</t>
  </si>
  <si>
    <t>Actual Net Sales ($M)</t>
  </si>
  <si>
    <t>$ Variance</t>
  </si>
  <si>
    <t>% Varince</t>
  </si>
  <si>
    <t>Current Estimate</t>
  </si>
  <si>
    <t>FY2026 Total</t>
  </si>
  <si>
    <t>H2 Budget</t>
  </si>
  <si>
    <t>H1 Cushion</t>
  </si>
  <si>
    <t>Break-Even H2</t>
  </si>
  <si>
    <t>Break-Even %</t>
  </si>
  <si>
    <t>Q4 2024</t>
  </si>
  <si>
    <t>Global Cocoa ($/metric ton)</t>
  </si>
  <si>
    <r>
      <t>Global Sugar (</t>
    </r>
    <r>
      <rPr>
        <sz val="11"/>
        <color theme="1"/>
        <rFont val="Aptos Narrow"/>
        <family val="2"/>
      </rPr>
      <t>₵</t>
    </r>
    <r>
      <rPr>
        <sz val="11"/>
        <color theme="1"/>
        <rFont val="Calibri"/>
        <family val="2"/>
        <charset val="1"/>
      </rPr>
      <t>/lb)</t>
    </r>
  </si>
  <si>
    <t>Hershey Gross Margin %</t>
  </si>
  <si>
    <t>Reported Gross Profit</t>
  </si>
  <si>
    <t>Derivative mark-to-market loss (gain)</t>
  </si>
  <si>
    <t xml:space="preserve">Business Realignment activities </t>
  </si>
  <si>
    <t>Acquistition/integration costs</t>
  </si>
  <si>
    <t>Non-GAAP (Adjusted) gross profit</t>
  </si>
  <si>
    <t>Adjusted Gross Margin %</t>
  </si>
  <si>
    <t>Reported Gross Margin %</t>
  </si>
  <si>
    <t>Ajdusted GM %</t>
  </si>
  <si>
    <t>Cocoa (Lagged 2Q)</t>
  </si>
  <si>
    <t>Cocoa Correlation Adjusted GM</t>
  </si>
  <si>
    <t>Cocoa Correlation Adjusted GM (Lagged Q2)</t>
  </si>
  <si>
    <t>Sugar  Correlation Adjusted GM</t>
  </si>
  <si>
    <t>Q1 2024</t>
  </si>
  <si>
    <t>Q2 2024</t>
  </si>
  <si>
    <t>Q3 2024</t>
  </si>
  <si>
    <t>H1 2025</t>
  </si>
  <si>
    <t>H2 2025</t>
  </si>
  <si>
    <t>H1 2026</t>
  </si>
  <si>
    <t>H1 2024 (disclosed 6-month total)</t>
  </si>
  <si>
    <t>H2 2024</t>
  </si>
  <si>
    <t>9-month 2024 (disclosed)</t>
  </si>
  <si>
    <t>Q3'24</t>
  </si>
  <si>
    <t>Q4'24</t>
  </si>
  <si>
    <t>Q1'25</t>
  </si>
  <si>
    <t>Q2'25</t>
  </si>
  <si>
    <t>Q3'25</t>
  </si>
  <si>
    <t>Q4'25</t>
  </si>
  <si>
    <t>Q1'26</t>
  </si>
  <si>
    <t>Q2'26</t>
  </si>
  <si>
    <t>Q3'26 (forecast)</t>
  </si>
  <si>
    <t>Q4'26 (forecast)</t>
  </si>
  <si>
    <t>Method A</t>
  </si>
  <si>
    <t>Method B</t>
  </si>
  <si>
    <t>Method C</t>
  </si>
  <si>
    <t>Budget-based Current Estimate</t>
  </si>
  <si>
    <t>Guidance low</t>
  </si>
  <si>
    <t>Guidance high</t>
  </si>
  <si>
    <t>FY2026</t>
  </si>
  <si>
    <t>vs. FY2025</t>
  </si>
  <si>
    <t>Implied H2 Growth</t>
  </si>
  <si>
    <t>% of Total Company Revenue</t>
  </si>
  <si>
    <t>% of Channels Actual Revenue</t>
  </si>
  <si>
    <t>Foregone Revenue</t>
  </si>
  <si>
    <t>Counterfactual Revenue</t>
  </si>
  <si>
    <t>Actual Revenue</t>
  </si>
  <si>
    <t>Grand Total</t>
  </si>
  <si>
    <t>2025</t>
  </si>
  <si>
    <t>2024</t>
  </si>
  <si>
    <t>Sum of Units</t>
  </si>
  <si>
    <t>Average of Discount %</t>
  </si>
  <si>
    <t>Row Labels</t>
  </si>
  <si>
    <t>Total Sum of Units</t>
  </si>
  <si>
    <t>Total Average of Discount %</t>
  </si>
  <si>
    <t>Wholesale/Distributor</t>
  </si>
  <si>
    <t>Column Labels</t>
  </si>
  <si>
    <t>Grocery</t>
  </si>
  <si>
    <t>E-Commerce/DTC</t>
  </si>
  <si>
    <t>Club/Warehouse</t>
  </si>
  <si>
    <t>Mass Merchandiser</t>
  </si>
  <si>
    <t>Convenience &amp; Drug</t>
  </si>
  <si>
    <t>Change in discount, Jan→Dec 2025</t>
  </si>
  <si>
    <t>Channel</t>
  </si>
  <si>
    <t>Group2</t>
  </si>
  <si>
    <t>2025-12</t>
  </si>
  <si>
    <t>Seasonal Assortment</t>
  </si>
  <si>
    <t>Trick-or-Treat Variety Bag</t>
  </si>
  <si>
    <t>SKU-24</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</si>
  <si>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</si>
  <si>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</si>
  <si>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</si>
  <si>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</si>
  <si>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</si>
  <si>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</si>
  <si>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</si>
  <si>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</si>
  <si>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</si>
  <si>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</si>
  <si>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</si>
  <si>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</si>
  <si>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</si>
  <si>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</si>
  <si>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</si>
  <si>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</si>
  <si>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</si>
  <si>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</si>
  <si>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</si>
  <si>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</si>
  <si>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</si>
  <si>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</si>
  <si>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</si>
  <si>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Easter Assortment Bag</t>
  </si>
  <si>
    <t>SKU-23</t>
  </si>
  <si>
    <t>Valentine Heart Box</t>
  </si>
  <si>
    <t>SKU-22</t>
  </si>
  <si>
    <t>Holiday Gift Box Large</t>
  </si>
  <si>
    <t>SKU-21</t>
  </si>
  <si>
    <t>Holiday Gift Box Small</t>
  </si>
  <si>
    <t>SKU-20</t>
  </si>
  <si>
    <t>King Size</t>
  </si>
  <si>
    <t>King Size Cookies n Cream</t>
  </si>
  <si>
    <t>SKU-19</t>
  </si>
  <si>
    <t>King Size Crunch Bar</t>
  </si>
  <si>
    <t>SKU-18</t>
  </si>
  <si>
    <t>King Size PB Cup 6-Pack</t>
  </si>
  <si>
    <t>SKU-17</t>
  </si>
  <si>
    <t>King Size Milk Bar</t>
  </si>
  <si>
    <t>SKU-16</t>
  </si>
  <si>
    <t>Wafer/Crisp</t>
  </si>
  <si>
    <t>Crunch Bar 1.5oz</t>
  </si>
  <si>
    <t>SKU-15</t>
  </si>
  <si>
    <t>Wafer Minis Bag</t>
  </si>
  <si>
    <t>SKU-14</t>
  </si>
  <si>
    <t>Crisp Wafer Sharing Size</t>
  </si>
  <si>
    <t>SKU-13</t>
  </si>
  <si>
    <t>Crisp Wafer Bar</t>
  </si>
  <si>
    <t>SKU-12</t>
  </si>
  <si>
    <t>Peanut Butter Cup</t>
  </si>
  <si>
    <t>PB Cup Big Bag</t>
  </si>
  <si>
    <t>SKU-11</t>
  </si>
  <si>
    <t>Dark PB Cup 2-Pack</t>
  </si>
  <si>
    <t>SKU-10</t>
  </si>
  <si>
    <t>PB Cup Minis Bag</t>
  </si>
  <si>
    <t>SKU-09</t>
  </si>
  <si>
    <t>PB Cup King 4-Pack</t>
  </si>
  <si>
    <t>SKU-08</t>
  </si>
  <si>
    <t>PB Cup 2-Pack</t>
  </si>
  <si>
    <t>SKU-07</t>
  </si>
  <si>
    <t>Standard Bar</t>
  </si>
  <si>
    <t>Mini Bars Multipack</t>
  </si>
  <si>
    <t>SKU-06</t>
  </si>
  <si>
    <t>Cookies n Cream Bar</t>
  </si>
  <si>
    <t>SKU-05</t>
  </si>
  <si>
    <t>Almond Milk Bar 1.5oz</t>
  </si>
  <si>
    <t>SKU-04</t>
  </si>
  <si>
    <t>Dark Chocolate Bar 1.5oz</t>
  </si>
  <si>
    <t>SKU-03</t>
  </si>
  <si>
    <t>Classic Milk Bar Sharing Size</t>
  </si>
  <si>
    <t>SKU-02</t>
  </si>
  <si>
    <t>Classic Milk Bar 1.5oz</t>
  </si>
  <si>
    <t>SKU-01</t>
  </si>
  <si>
    <t>Counterfactual Net Price</t>
  </si>
  <si>
    <t>Gross Margin %</t>
  </si>
  <si>
    <t>Gross Profit</t>
  </si>
  <si>
    <t>COGS</t>
  </si>
  <si>
    <t>Revenue</t>
  </si>
  <si>
    <t>Net Price</t>
  </si>
  <si>
    <t>Unit Cost</t>
  </si>
  <si>
    <t>Discount %</t>
  </si>
  <si>
    <t>List Price</t>
  </si>
  <si>
    <t>Units</t>
  </si>
  <si>
    <t>Month</t>
  </si>
  <si>
    <t>Category</t>
  </si>
  <si>
    <t>SKU</t>
  </si>
  <si>
    <t>SKU_ID</t>
  </si>
  <si>
    <t>Margin %</t>
  </si>
  <si>
    <t>SKU-ID</t>
  </si>
  <si>
    <t>Mix Effect (points)</t>
  </si>
  <si>
    <t>Hypothetical Margin%</t>
  </si>
  <si>
    <t>Hypothetical COGS Total</t>
  </si>
  <si>
    <t>Hypothetical Revenue Total</t>
  </si>
  <si>
    <t>Actual Margin %</t>
  </si>
  <si>
    <t>Actual COGS Total</t>
  </si>
  <si>
    <t>Actual Revenue Total</t>
  </si>
  <si>
    <t>Hypothetical COGS</t>
  </si>
  <si>
    <t>Hypothetical Revenue</t>
  </si>
  <si>
    <t>Hypothetical Units</t>
  </si>
  <si>
    <t>2025 Avg Unit Cost</t>
  </si>
  <si>
    <t>2025 Avg Net Price</t>
  </si>
  <si>
    <t>2025 COGS (actual)</t>
  </si>
  <si>
    <t>2025 Revenue (Actual)</t>
  </si>
  <si>
    <t>2025 Units(Actual)</t>
  </si>
  <si>
    <t>2024 Share</t>
  </si>
  <si>
    <t>2024 Units</t>
  </si>
  <si>
    <t>category</t>
  </si>
  <si>
    <t>Baseline Discount, Wholesale/Distributor</t>
  </si>
  <si>
    <t xml:space="preserve"> </t>
  </si>
  <si>
    <t>Net Revenue (actual)</t>
  </si>
  <si>
    <t>Discount $</t>
  </si>
  <si>
    <t>Gross Revenue (at list price)</t>
  </si>
  <si>
    <t>Net Revenue</t>
  </si>
  <si>
    <t>Avg Unit Cost</t>
  </si>
  <si>
    <t>Avg Net Price</t>
  </si>
  <si>
    <t>Change</t>
  </si>
  <si>
    <t>Scenario</t>
  </si>
  <si>
    <t>Baseline</t>
  </si>
  <si>
    <t>Metric</t>
  </si>
  <si>
    <t>Change in Gross Profit ($), price change across, elasticity down</t>
  </si>
  <si>
    <t>Price elasticity</t>
  </si>
  <si>
    <t>Price change %</t>
  </si>
  <si>
    <t>Base Volume Weight</t>
  </si>
  <si>
    <t>Base Cost Ratio</t>
  </si>
  <si>
    <t>Base List Price (2024)</t>
  </si>
  <si>
    <t>Reference list of all 24 SKUs with their baseline (2024) list price and cost ratio.</t>
  </si>
  <si>
    <t>SKU Master</t>
  </si>
  <si>
    <t>Relative Volume Weight</t>
  </si>
  <si>
    <t>Discount Noise (SD)</t>
  </si>
  <si>
    <t>Base Discount %</t>
  </si>
  <si>
    <t>Reference list of the 6 sales channels with their baseline (2024) discount range.</t>
  </si>
  <si>
    <t>Channel Master</t>
  </si>
  <si>
    <t>• SKU Master and Channel Master are reference/lookup tables, not meant to be pivoted directly.</t>
  </si>
  <si>
    <t>• Net Price, Revenue, COGS, Gross Profit, and Gross Margin % are all live formulas referencing Units, List Price, Discount %, and Unit Cost - change any input and everything recalculates.</t>
  </si>
  <si>
    <t>• Raw Data tab is a proper Excel Table (named RawData) - build PivotTables directly off it rather than copying the data elsewhere.</t>
  </si>
  <si>
    <t>HOW TO USE THIS</t>
  </si>
  <si>
    <t>• Two intentional analytical issues are planted somewhere in this data, the same way a real dataset would have real problems hiding in it. One involves discount behavior in a specific channel; the other involves a shift in product mix toward a lower-margin category. Both are found the same way you'd find them in real data - a discount trend by channel over time, and a category mix/margin breakdown - not listed here on purpose, so the pricing model built on top of this data has something real to catch.</t>
  </si>
  <si>
    <t>• A price increase: list prices step up modestly in 2025, larger from July onward - consistent with the real price-realization story found in Hershey's own filings.</t>
  </si>
  <si>
    <t>• A cocoa-driven cost story: unit costs ramp up through 2025, consistent with the real cocoa price spike covered elsewhere in this workbook.</t>
  </si>
  <si>
    <t>• Seasonality: confectionery sales peak around Halloween (Oct/Nov) and the winter holidays (Dec), with smaller lifts around Valentine's Day and Easter.</t>
  </si>
  <si>
    <t>WHAT'S BUILT IN</t>
  </si>
  <si>
    <t>• 24 SKUs across 5 categories, 6 sales channels, 24 months (Jan 2024 - Dec 2025). 3,456 rows total.</t>
  </si>
  <si>
    <t>• This is a fully synthetic dataset built to represent an illustrative slice of Hershey's North America Confectionery segment - it is NOT disclosed data and does NOT reconcile to NA Confectionery's real FY2025 net sales ($9,479.7M per the 10-K). It's sized at a smaller, hand-checkable scale (~$170-180M annual net sales) on purpose, so unit volumes and formulas stay easy to sanity-check by hand.</t>
  </si>
  <si>
    <t>SCOPE</t>
  </si>
  <si>
    <t>Notes &amp; Assumptions</t>
  </si>
  <si>
    <t>ABOUT THIS FILE</t>
  </si>
  <si>
    <t>• Tabs prefixed with a 1 use only Hershey's actual filings and part 2 use a synthetic dataset to demonstrate pricing mechanics. Part 2 therefore does not reconcile to Part 1's real numbers.</t>
  </si>
  <si>
    <t>Low case 4.5% growth</t>
  </si>
  <si>
    <t>Mid Point growth 4.75%</t>
  </si>
  <si>
    <t xml:space="preserve">     </t>
  </si>
  <si>
    <t>Hershey NA Confectionery: FY2025</t>
  </si>
  <si>
    <t>KPI</t>
  </si>
  <si>
    <t>Where to click</t>
  </si>
  <si>
    <t>Value</t>
  </si>
  <si>
    <t>FY2025 Net Sales</t>
  </si>
  <si>
    <t>FY2025 YoY Growth</t>
  </si>
  <si>
    <t>Largest 2025 Growth Driver</t>
  </si>
  <si>
    <t>H1 2026 Budget Cushion</t>
  </si>
  <si>
    <t>H2 2026 Break-Even Tolerance</t>
  </si>
  <si>
    <t>Discount Leakage Found</t>
  </si>
  <si>
    <t>Mix Shift Impact</t>
  </si>
  <si>
    <t>Label</t>
  </si>
  <si>
    <t>Cell</t>
  </si>
  <si>
    <t>FY2025 vs FY2024</t>
  </si>
  <si>
    <t>FY2026 Forecast (Method A)</t>
  </si>
  <si>
    <t>FY2026 Forecast (Guidance midpoint)</t>
  </si>
  <si>
    <t>FY2024 Net Sales</t>
  </si>
  <si>
    <t>Price</t>
  </si>
  <si>
    <t>Volume</t>
  </si>
  <si>
    <t>Acquisitions</t>
  </si>
  <si>
    <t>FX</t>
  </si>
  <si>
    <t>Organic (undecomposed)</t>
  </si>
  <si>
    <t>Residual</t>
  </si>
  <si>
    <t>• No SKU-level, customer-level, or unit price/volume/cost data is disclosed anywhere in Hershey's public filings. The SKU-level pricing/elasticity/Goal Seek layer uses a separate synthetic dataset.</t>
  </si>
  <si>
    <t>• Hershey's fiscal quarters are ~13-week periods ending on a Sunday near month-end, not calendar quarters. See the exact period-end dates in the Quarterly Bridge tab.</t>
  </si>
  <si>
    <t xml:space="preserve">1 - Forecast </t>
  </si>
  <si>
    <t>2 - Diagnostics</t>
  </si>
  <si>
    <t>2 - Leakage Exploration</t>
  </si>
  <si>
    <t>2 -  Annual Budget</t>
  </si>
  <si>
    <t>1 - Annual Segment PL</t>
  </si>
  <si>
    <t>1 - Annual Budget</t>
  </si>
  <si>
    <t>(formula, not a link) components from 1 - Annual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</si>
</sst>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
    <numFmt numFmtId="166" formatCode="0.0;\(0.0\);&quot;n/a&quot;"/>
    <numFmt numFmtId="167" formatCode="0.0%"/>
    <numFmt numFmtId="168" formatCode="\$#,##0"/>
    <numFmt numFmtId="169" formatCode="\$#,##0.00"/>
    <numFmt numFmtId="170" formatCode="\$#,##0.0000"/>
    <numFmt numFmtId="171" formatCode="\+&quot;$&quot;#,##0.0&quot;M&quot;;\-&quot;$&quot;#,##0.0&quot;M&quot;"/>
    <numFmt numFmtId="172" formatCode="\+&quot;$&quot;#,##0.0,,&quot;M&quot;;\-&quot;$&quot;#,##0.0,,&quot;M&quot;"/>
    <numFmt numFmtId="173" formatCode="&quot;$&quot;#,##0.00&quot;M&quot;;\-&quot;$&quot;#,##0.00&quot;M&quot;"/>
    <numFmt numFmtId="175" formatCode="&quot;$&quot;#,##0.00,,&quot;M&quot;;\-&quot;$&quot;#,##0.00&quot;M&quot;"/>
  </numFmts>
  <fonts count="27">
    <font>
      <sz val="11"/>
      <color theme="1"/>
      <name val="Calibri"/>
      <family val="2"/>
      <charset val="1"/>
    </font>
    <font>
      <b/>
      <sz val="14"/>
      <name val="Arial"/>
      <charset val="1"/>
    </font>
    <font>
      <i/>
      <sz val="10"/>
      <color rgb="FF595959"/>
      <name val="Arial"/>
      <charset val="1"/>
    </font>
    <font>
      <b/>
      <sz val="11"/>
      <color rgb="FFFFFFFF"/>
      <name val="Arial"/>
      <charset val="1"/>
    </font>
    <font>
      <b/>
      <sz val="11"/>
      <name val="Arial"/>
      <charset val="1"/>
    </font>
    <font>
      <sz val="11"/>
      <color rgb="FF0000FF"/>
      <name val="Arial"/>
      <charset val="1"/>
    </font>
    <font>
      <sz val="11"/>
      <color rgb="FF000000"/>
      <name val="Arial"/>
      <charset val="1"/>
    </font>
    <font>
      <b/>
      <sz val="11"/>
      <color rgb="FF0000FF"/>
      <name val="Arial"/>
      <charset val="1"/>
    </font>
    <font>
      <i/>
      <sz val="9"/>
      <name val="Arial"/>
      <charset val="1"/>
    </font>
    <font>
      <i/>
      <sz val="9"/>
      <color rgb="FF595959"/>
      <name val="Arial"/>
      <charset val="1"/>
    </font>
    <font>
      <sz val="9"/>
      <name val="Arial"/>
      <charset val="1"/>
    </font>
    <font>
      <sz val="10"/>
      <name val="Arial"/>
      <charset val="1"/>
    </font>
    <font>
      <u/>
      <sz val="9"/>
      <color rgb="FF0563C1"/>
      <name val="Arial"/>
      <charset val="1"/>
    </font>
    <font>
      <sz val="11"/>
      <color theme="1"/>
      <name val="Calibri"/>
      <family val="2"/>
      <charset val="1"/>
    </font>
    <font>
      <sz val="11"/>
      <color theme="1"/>
      <name val="Aptos Narrow"/>
      <family val="2"/>
    </font>
    <font>
      <b/>
      <sz val="11"/>
      <color theme="1"/>
      <name val="Calibri"/>
      <family val="2"/>
      <charset val="1"/>
    </font>
    <font>
      <sz val="10"/>
      <color theme="1"/>
      <name val="Arial Unicode MS"/>
    </font>
    <font>
      <b/>
      <sz val="11"/>
      <color rgb="FFFFFFFF"/>
      <name val="Arial"/>
      <family val="2"/>
    </font>
    <font>
      <i/>
      <sz val="10"/>
      <color rgb="FF595959"/>
      <name val="Arial"/>
      <family val="2"/>
    </font>
    <font>
      <b/>
      <sz val="14"/>
      <name val="Arial"/>
      <family val="2"/>
    </font>
    <font>
      <sz val="10"/>
      <name val="Arial"/>
      <family val="2"/>
    </font>
    <font>
      <b/>
      <sz val="11"/>
      <name val="Arial"/>
      <family val="2"/>
    </font>
    <font>
      <b/>
      <sz val="11"/>
      <color theme="1"/>
      <name val="Calibri"/>
      <family val="2"/>
      <scheme val="minor"/>
    </font>
    <font>
      <sz val="14"/>
      <color theme="1"/>
      <name val="Calibri"/>
      <family val="2"/>
      <scheme val="minor"/>
    </font>
    <font>
      <i/>
      <sz val="11"/>
      <color theme="1"/>
      <name val="Calibri"/>
      <family val="2"/>
      <scheme val="minor"/>
    </font>
    <font>
      <sz val="11"/>
      <color theme="1"/>
      <name val="Calibri"/>
      <family val="2"/>
    </font>
    <font>
      <sz val="10"/>
      <color theme="1"/>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E2EFDA"/>
        <bgColor rgb="FFD9E1F2"/>
      </patternFill>
    </fill>
    <fill>
      <patternFill patternType="solid">
        <fgColor rgb="FFD9E1F2"/>
        <bgColor rgb="FFCCFFFF"/>
      </patternFill>
    </fill>
  </fills>
  <borders count="1">
    <border>
      <left/>
      <right/>
      <top/>
      <bottom/>
      <diagonal/>
    </border>
  </borders>
  <cellStyleXfs count="2">
    <xf numFmtId="0" fontId="0" fillId="0" borderId="0"/>
    <xf numFmtId="0" fontId="13" fillId="0" borderId="0"/>
  </cellStyleXfs>
  <cellXfs count="69">
    <xf numFmtId="0" fontId="0" fillId="0" borderId="0" xfId="0"/>
    <xf numFmtId="0" fontId="11" fillId="0" borderId="0" xfId="0" applyFont="1" applyAlignment="1">
      <alignment vertical="top" wrapText="1"/>
    </xf>
    <xf numFmtId="0" fontId="1" fillId="0" borderId="0" xfId="0" applyFont="1"/>
    <xf numFmtId="0" fontId="2" fillId="0" borderId="0" xfId="0" applyFont="1"/>
    <xf numFmtId="0" fontId="0" fillId="2" borderId="0" xfId="0" applyFill="1"/>
    <xf numFmtId="0" fontId="3" fillId="2" borderId="0" xfId="0" applyFont="1" applyFill="1" applyAlignment="1">
      <alignment horizontal="center"/>
    </xf>
    <xf numFmtId="0" fontId="4" fillId="3" borderId="0" xfId="0" applyFont="1" applyFill="1"/>
    <xf numFmtId="0" fontId="0" fillId="3" borderId="0" xfId="0" applyFill="1"/>
    <xf numFmtId="164" fontId="5" fillId="0" borderId="0" xfId="0" applyNumberFormat="1" applyFont="1"/>
    <xf numFmtId="0" fontId="4" fillId="0" borderId="0" xfId="0" applyFont="1"/>
    <xf numFmtId="164" fontId="4" fillId="0" borderId="0" xfId="0" applyNumberFormat="1" applyFont="1"/>
    <xf numFmtId="165" fontId="6" fillId="0" borderId="0" xfId="0" applyNumberFormat="1" applyFont="1"/>
    <xf numFmtId="164" fontId="6" fillId="0" borderId="0" xfId="0" applyNumberFormat="1" applyFont="1"/>
    <xf numFmtId="0" fontId="7" fillId="0" borderId="0" xfId="0" applyFont="1"/>
    <xf numFmtId="164" fontId="7" fillId="0" borderId="0" xfId="0" applyNumberFormat="1" applyFont="1"/>
    <xf numFmtId="0" fontId="8" fillId="0" borderId="0" xfId="0" applyFont="1"/>
    <xf numFmtId="164" fontId="8" fillId="4" borderId="0" xfId="0" applyNumberFormat="1" applyFont="1" applyFill="1"/>
    <xf numFmtId="165" fontId="4" fillId="0" borderId="0" xfId="0" applyNumberFormat="1" applyFont="1"/>
    <xf numFmtId="0" fontId="3" fillId="2" borderId="0" xfId="0" applyFont="1" applyFill="1" applyAlignment="1">
      <alignment horizontal="center" wrapText="1"/>
    </xf>
    <xf numFmtId="0" fontId="6" fillId="0" borderId="0" xfId="0" applyFont="1"/>
    <xf numFmtId="166" fontId="5" fillId="0" borderId="0" xfId="0" applyNumberFormat="1" applyFont="1"/>
    <xf numFmtId="166" fontId="6" fillId="0" borderId="0" xfId="0" applyNumberFormat="1" applyFont="1"/>
    <xf numFmtId="166" fontId="9" fillId="0" borderId="0" xfId="0" applyNumberFormat="1" applyFont="1"/>
    <xf numFmtId="0" fontId="10" fillId="0" borderId="0" xfId="0" applyFont="1" applyAlignment="1">
      <alignment vertical="top" wrapText="1"/>
    </xf>
    <xf numFmtId="0" fontId="9" fillId="0" borderId="0" xfId="0" applyFont="1"/>
    <xf numFmtId="164" fontId="9" fillId="0" borderId="0" xfId="0" applyNumberFormat="1" applyFont="1"/>
    <xf numFmtId="0" fontId="3" fillId="2" borderId="0" xfId="0" applyFont="1" applyFill="1"/>
    <xf numFmtId="0" fontId="11" fillId="0" borderId="0" xfId="0" applyFont="1"/>
    <xf numFmtId="0" fontId="12" fillId="0" borderId="0" xfId="0" applyFont="1" applyAlignment="1">
      <alignment vertical="top" wrapText="1"/>
    </xf>
    <xf numFmtId="0" fontId="0" fillId="0" borderId="0" xfId="0" quotePrefix="1"/>
    <xf numFmtId="4" fontId="0" fillId="0" borderId="0" xfId="0" applyNumberFormat="1"/>
    <xf numFmtId="4" fontId="0" fillId="0" borderId="0" xfId="0" applyNumberFormat="1" applyAlignment="1">
      <alignment vertical="center" wrapText="1"/>
    </xf>
    <xf numFmtId="0" fontId="0" fillId="0" borderId="0" xfId="0" applyAlignment="1">
      <alignment vertical="center" wrapText="1"/>
    </xf>
    <xf numFmtId="0" fontId="15" fillId="0" borderId="0" xfId="0" applyFont="1" applyAlignment="1">
      <alignment vertical="center" wrapText="1"/>
    </xf>
    <xf numFmtId="4" fontId="15" fillId="0" borderId="0" xfId="0" applyNumberFormat="1" applyFont="1" applyAlignment="1">
      <alignment vertical="center" wrapText="1"/>
    </xf>
    <xf numFmtId="10" fontId="0" fillId="0" borderId="0" xfId="0" applyNumberFormat="1"/>
    <xf numFmtId="10" fontId="0" fillId="0" borderId="0" xfId="0" applyNumberFormat="1" applyAlignment="1">
      <alignment vertical="center" wrapText="1"/>
    </xf>
    <xf numFmtId="10" fontId="15" fillId="0" borderId="0" xfId="0" applyNumberFormat="1" applyFont="1" applyAlignment="1">
      <alignment vertical="center" wrapText="1"/>
    </xf>
    <xf numFmtId="0" fontId="15" fillId="0" borderId="0" xfId="0" applyFont="1" applyAlignment="1">
      <alignment horizontal="center" vertical="center" wrapText="1"/>
    </xf>
    <xf numFmtId="0" fontId="16" fillId="0" borderId="0" xfId="0" applyFont="1" applyAlignment="1">
      <alignment vertical="center" wrapText="1"/>
    </xf>
    <xf numFmtId="0" fontId="13" fillId="0" borderId="0" xfId="1"/>
    <xf numFmtId="0" fontId="13" fillId="0" borderId="0" xfId="1" applyAlignment="1">
      <alignment horizontal="left"/>
    </xf>
    <xf numFmtId="167" fontId="0" fillId="0" borderId="0" xfId="0" applyNumberFormat="1"/>
    <xf numFmtId="168" fontId="0" fillId="0" borderId="0" xfId="0" applyNumberFormat="1"/>
    <xf numFmtId="169" fontId="0" fillId="0" borderId="0" xfId="0" applyNumberFormat="1"/>
    <xf numFmtId="170" fontId="0" fillId="0" borderId="0" xfId="0" applyNumberFormat="1"/>
    <xf numFmtId="9" fontId="0" fillId="0" borderId="0" xfId="0" applyNumberFormat="1"/>
    <xf numFmtId="0" fontId="17" fillId="2" borderId="0" xfId="0" applyFont="1" applyFill="1"/>
    <xf numFmtId="0" fontId="18" fillId="0" borderId="0" xfId="0" applyFont="1"/>
    <xf numFmtId="0" fontId="19" fillId="0" borderId="0" xfId="0" applyFont="1"/>
    <xf numFmtId="0" fontId="20" fillId="0" borderId="0" xfId="0" applyFont="1" applyAlignment="1">
      <alignment vertical="top" wrapText="1"/>
    </xf>
    <xf numFmtId="0" fontId="21" fillId="5" borderId="0" xfId="0" applyFont="1" applyFill="1"/>
    <xf numFmtId="0" fontId="23" fillId="0" borderId="0" xfId="0" applyFont="1"/>
    <xf numFmtId="0" fontId="22" fillId="0" borderId="0" xfId="0" applyFont="1" applyAlignment="1">
      <alignment horizontal="center" vertical="center" wrapText="1"/>
    </xf>
    <xf numFmtId="0" fontId="22" fillId="0" borderId="0" xfId="0" applyFont="1"/>
    <xf numFmtId="0" fontId="24" fillId="0" borderId="0" xfId="0" applyFont="1" applyAlignment="1">
      <alignment vertical="center" wrapText="1"/>
    </xf>
    <xf numFmtId="171" fontId="0" fillId="0" borderId="0" xfId="0" applyNumberFormat="1"/>
    <xf numFmtId="172" fontId="0" fillId="0" borderId="0" xfId="0" applyNumberFormat="1"/>
    <xf numFmtId="173" fontId="25" fillId="0" borderId="0" xfId="0" applyNumberFormat="1" applyFont="1" applyAlignment="1">
      <alignment vertical="center" wrapText="1"/>
    </xf>
    <xf numFmtId="0" fontId="0" fillId="0" borderId="0" xfId="0" pivotButton="1"/>
    <xf numFmtId="0" fontId="0" fillId="0" borderId="0" xfId="0" applyAlignment="1">
      <alignment horizontal="left"/>
    </xf>
    <xf numFmtId="0" fontId="26" fillId="0" borderId="0" xfId="0" applyFont="1" applyAlignment="1">
      <alignment wrapText="1"/>
    </xf>
    <xf numFmtId="0" fontId="10" fillId="0" borderId="0" xfId="0" applyFont="1"/>
    <xf numFmtId="0" fontId="11" fillId="0" borderId="0" xfId="0" applyFont="1" applyAlignment="1">
      <alignment vertical="top" wrapText="1"/>
    </xf>
    <xf numFmtId="0" fontId="20" fillId="0" borderId="0" xfId="0" applyFont="1" applyAlignment="1">
      <alignment vertical="top" wrapText="1"/>
    </xf>
    <xf numFmtId="173" fontId="0" fillId="0" borderId="0" xfId="0" applyNumberFormat="1" applyAlignment="1">
      <alignment vertical="center" wrapText="1"/>
    </xf>
    <xf numFmtId="173" fontId="16" fillId="0" borderId="0" xfId="0" applyNumberFormat="1" applyFont="1" applyAlignment="1">
      <alignment vertical="center" wrapText="1"/>
    </xf>
    <xf numFmtId="175" fontId="0" fillId="0" borderId="0" xfId="0" applyNumberFormat="1" applyAlignment="1">
      <alignment vertical="center" wrapText="1"/>
    </xf>
    <xf numFmtId="10" fontId="16" fillId="0" borderId="0" xfId="0" applyNumberFormat="1" applyFont="1" applyAlignment="1">
      <alignment vertical="center" wrapText="1"/>
    </xf>
  </cellXfs>
  <cellStyles count="2">
    <cellStyle name="Normal" xfId="0" builtinId="0"/>
    <cellStyle name="Normal 2" xfId="1" xr:uid="{0DAEE2C4-6693-46EC-9C23-AAE2C0D90352}"/>
  </cellStyles>
  <dxfs count="3">
    <dxf>
      <font>
        <color rgb="FF9C0006"/>
      </font>
      <fill>
        <patternFill>
          <bgColor rgb="FFFFC7CE"/>
        </patternFill>
      </fill>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Cocoa</a:t>
            </a:r>
            <a:r>
              <a:rPr lang="en-US" baseline="0"/>
              <a:t> Price vs. Adjusted Gross Margin </a:t>
            </a:r>
          </a:p>
          <a:p>
            <a:pPr>
              <a:defRPr/>
            </a:pPr>
            <a:r>
              <a:rPr lang="en-US" baseline="0"/>
              <a:t>(2-Quarter Lag)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'1 - Cost-Driver'!$B$1</c:f>
              <c:strCache>
                <c:ptCount val="1"/>
                <c:pt idx="0">
                  <c:v>Global Cocoa ($/metric ton)</c:v>
                </c:pt>
              </c:strCache>
            </c:strRef>
          </c:tx>
          <c:spPr>
            <a:solidFill>
              <a:schemeClr val="accent1"/>
            </a:solidFill>
            <a:ln>
              <a:noFill/>
            </a:ln>
            <a:effectLst/>
          </c:spPr>
          <c:invertIfNegative val="0"/>
          <c:cat>
            <c:strRef>
              <c:f>'1 - Cost-Driver'!$A$2:$A$11</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'1 - Cost-Driver'!$B$2:$B$11</c:f>
              <c:numCache>
                <c:formatCode>General</c:formatCode>
                <c:ptCount val="10"/>
                <c:pt idx="0">
                  <c:v>5793.5204299999996</c:v>
                </c:pt>
                <c:pt idx="1">
                  <c:v>8671.1436699999995</c:v>
                </c:pt>
                <c:pt idx="2">
                  <c:v>6792.8024999999998</c:v>
                </c:pt>
                <c:pt idx="3">
                  <c:v>8304.7906700000003</c:v>
                </c:pt>
                <c:pt idx="4">
                  <c:v>9527.5219400000005</c:v>
                </c:pt>
                <c:pt idx="5">
                  <c:v>8511.6528500000004</c:v>
                </c:pt>
                <c:pt idx="6">
                  <c:v>7327.5134200000002</c:v>
                </c:pt>
                <c:pt idx="7">
                  <c:v>5786.3776099999995</c:v>
                </c:pt>
                <c:pt idx="8">
                  <c:v>3948.9354699999999</c:v>
                </c:pt>
                <c:pt idx="9">
                  <c:v>3976.8583600000002</c:v>
                </c:pt>
              </c:numCache>
            </c:numRef>
          </c:val>
          <c:extLst>
            <c:ext xmlns:c16="http://schemas.microsoft.com/office/drawing/2014/chart" uri="{C3380CC4-5D6E-409C-BE32-E72D297353CC}">
              <c16:uniqueId val="{00000000-CF07-4098-9545-21596D0117CE}"/>
            </c:ext>
          </c:extLst>
        </c:ser>
        <c:dLbls>
          <c:showLegendKey val="0"/>
          <c:showVal val="0"/>
          <c:showCatName val="0"/>
          <c:showSerName val="0"/>
          <c:showPercent val="0"/>
          <c:showBubbleSize val="0"/>
        </c:dLbls>
        <c:gapWidth val="150"/>
        <c:axId val="538000191"/>
        <c:axId val="305257903"/>
      </c:barChart>
      <c:lineChart>
        <c:grouping val="standard"/>
        <c:varyColors val="0"/>
        <c:ser>
          <c:idx val="1"/>
          <c:order val="1"/>
          <c:tx>
            <c:strRef>
              <c:f>'1 - Cost-Driver'!$C$1</c:f>
              <c:strCache>
                <c:ptCount val="1"/>
                <c:pt idx="0">
                  <c:v>Ajdusted GM %</c:v>
                </c:pt>
              </c:strCache>
            </c:strRef>
          </c:tx>
          <c:spPr>
            <a:ln w="28575" cap="rnd">
              <a:solidFill>
                <a:schemeClr val="accent2"/>
              </a:solidFill>
              <a:round/>
            </a:ln>
            <a:effectLst/>
          </c:spPr>
          <c:marker>
            <c:symbol val="none"/>
          </c:marker>
          <c:cat>
            <c:strRef>
              <c:f>'1 - Cost-Driver'!$A$2:$A$11</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'1 - Cost-Driver'!$C$2:$C$11</c:f>
              <c:numCache>
                <c:formatCode>General</c:formatCode>
                <c:ptCount val="10"/>
                <c:pt idx="0">
                  <c:v>0.44900000000000001</c:v>
                </c:pt>
                <c:pt idx="1">
                  <c:v>0.432</c:v>
                </c:pt>
                <c:pt idx="2">
                  <c:v>0.40300000000000002</c:v>
                </c:pt>
                <c:pt idx="3">
                  <c:v>0.44800000000000001</c:v>
                </c:pt>
                <c:pt idx="4">
                  <c:v>0.41199999999999998</c:v>
                </c:pt>
                <c:pt idx="5">
                  <c:v>0.38100000000000001</c:v>
                </c:pt>
                <c:pt idx="6">
                  <c:v>0.318</c:v>
                </c:pt>
                <c:pt idx="7">
                  <c:v>0.38300000000000001</c:v>
                </c:pt>
                <c:pt idx="8">
                  <c:v>0.40400000000000003</c:v>
                </c:pt>
                <c:pt idx="9">
                  <c:v>0.41599999999999998</c:v>
                </c:pt>
              </c:numCache>
            </c:numRef>
          </c:val>
          <c:smooth val="0"/>
          <c:extLst>
            <c:ext xmlns:c16="http://schemas.microsoft.com/office/drawing/2014/chart" uri="{C3380CC4-5D6E-409C-BE32-E72D297353CC}">
              <c16:uniqueId val="{00000001-CF07-4098-9545-21596D0117CE}"/>
            </c:ext>
          </c:extLst>
        </c:ser>
        <c:dLbls>
          <c:showLegendKey val="0"/>
          <c:showVal val="0"/>
          <c:showCatName val="0"/>
          <c:showSerName val="0"/>
          <c:showPercent val="0"/>
          <c:showBubbleSize val="0"/>
        </c:dLbls>
        <c:marker val="1"/>
        <c:smooth val="0"/>
        <c:axId val="538009935"/>
        <c:axId val="305252623"/>
      </c:lineChart>
      <c:catAx>
        <c:axId val="53800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257903"/>
        <c:crosses val="autoZero"/>
        <c:auto val="1"/>
        <c:lblAlgn val="ctr"/>
        <c:lblOffset val="100"/>
        <c:noMultiLvlLbl val="0"/>
      </c:catAx>
      <c:valAx>
        <c:axId val="3052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Per Metric Ton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00191"/>
        <c:crosses val="autoZero"/>
        <c:crossBetween val="between"/>
      </c:valAx>
      <c:valAx>
        <c:axId val="3052526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Adjusted</a:t>
                </a:r>
                <a:r>
                  <a:rPr lang="en-US" baseline="0"/>
                  <a:t> Gross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09935"/>
        <c:crosses val="max"/>
        <c:crossBetween val="between"/>
      </c:valAx>
      <c:catAx>
        <c:axId val="538009935"/>
        <c:scaling>
          <c:orientation val="minMax"/>
        </c:scaling>
        <c:delete val="1"/>
        <c:axPos val="b"/>
        <c:numFmt formatCode="General" sourceLinked="1"/>
        <c:majorTickMark val="none"/>
        <c:minorTickMark val="none"/>
        <c:tickLblPos val="nextTo"/>
        <c:crossAx val="3052526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8</a:t>
            </a:r>
            <a:r>
              <a:rPr lang="en-US" baseline="0"/>
              <a:t> SKU (Green) and Bottom 8 SKU (Blue) </a:t>
            </a:r>
            <a:r>
              <a:rPr lang="en-US"/>
              <a:t>Margin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'2 - Diagnostics'!$E$18</c:f>
              <c:strCache>
                <c:ptCount val="1"/>
                <c:pt idx="0">
                  <c:v>Margin %</c:v>
                </c:pt>
              </c:strCache>
            </c:strRef>
          </c:tx>
          <c:spPr>
            <a:solidFill>
              <a:schemeClr val="accent3"/>
            </a:solidFill>
            <a:ln>
              <a:noFill/>
            </a:ln>
            <a:effectLst/>
          </c:spPr>
          <c:invertIfNegative val="0"/>
          <c:dPt>
            <c:idx val="8"/>
            <c:invertIfNegative val="0"/>
            <c:bubble3D val="0"/>
            <c:spPr>
              <a:solidFill>
                <a:srgbClr val="002060"/>
              </a:solidFill>
              <a:ln>
                <a:noFill/>
              </a:ln>
              <a:effectLst/>
            </c:spPr>
            <c:extLst>
              <c:ext xmlns:c16="http://schemas.microsoft.com/office/drawing/2014/chart" uri="{C3380CC4-5D6E-409C-BE32-E72D297353CC}">
                <c16:uniqueId val="{00000001-5524-4694-BEFB-4757D83B4B26}"/>
              </c:ext>
            </c:extLst>
          </c:dPt>
          <c:dPt>
            <c:idx val="9"/>
            <c:invertIfNegative val="0"/>
            <c:bubble3D val="0"/>
            <c:spPr>
              <a:solidFill>
                <a:srgbClr val="002060"/>
              </a:solidFill>
              <a:ln>
                <a:noFill/>
              </a:ln>
              <a:effectLst/>
            </c:spPr>
            <c:extLst>
              <c:ext xmlns:c16="http://schemas.microsoft.com/office/drawing/2014/chart" uri="{C3380CC4-5D6E-409C-BE32-E72D297353CC}">
                <c16:uniqueId val="{00000003-5524-4694-BEFB-4757D83B4B26}"/>
              </c:ext>
            </c:extLst>
          </c:dPt>
          <c:dPt>
            <c:idx val="10"/>
            <c:invertIfNegative val="0"/>
            <c:bubble3D val="0"/>
            <c:spPr>
              <a:solidFill>
                <a:srgbClr val="002060"/>
              </a:solidFill>
              <a:ln>
                <a:noFill/>
              </a:ln>
              <a:effectLst/>
            </c:spPr>
            <c:extLst>
              <c:ext xmlns:c16="http://schemas.microsoft.com/office/drawing/2014/chart" uri="{C3380CC4-5D6E-409C-BE32-E72D297353CC}">
                <c16:uniqueId val="{00000005-5524-4694-BEFB-4757D83B4B26}"/>
              </c:ext>
            </c:extLst>
          </c:dPt>
          <c:dPt>
            <c:idx val="11"/>
            <c:invertIfNegative val="0"/>
            <c:bubble3D val="0"/>
            <c:spPr>
              <a:solidFill>
                <a:srgbClr val="002060"/>
              </a:solidFill>
              <a:ln>
                <a:noFill/>
              </a:ln>
              <a:effectLst/>
            </c:spPr>
            <c:extLst>
              <c:ext xmlns:c16="http://schemas.microsoft.com/office/drawing/2014/chart" uri="{C3380CC4-5D6E-409C-BE32-E72D297353CC}">
                <c16:uniqueId val="{00000007-5524-4694-BEFB-4757D83B4B26}"/>
              </c:ext>
            </c:extLst>
          </c:dPt>
          <c:dPt>
            <c:idx val="12"/>
            <c:invertIfNegative val="0"/>
            <c:bubble3D val="0"/>
            <c:spPr>
              <a:solidFill>
                <a:srgbClr val="002060"/>
              </a:solidFill>
              <a:ln>
                <a:noFill/>
              </a:ln>
              <a:effectLst/>
            </c:spPr>
            <c:extLst>
              <c:ext xmlns:c16="http://schemas.microsoft.com/office/drawing/2014/chart" uri="{C3380CC4-5D6E-409C-BE32-E72D297353CC}">
                <c16:uniqueId val="{00000009-5524-4694-BEFB-4757D83B4B26}"/>
              </c:ext>
            </c:extLst>
          </c:dPt>
          <c:dPt>
            <c:idx val="13"/>
            <c:invertIfNegative val="0"/>
            <c:bubble3D val="0"/>
            <c:spPr>
              <a:solidFill>
                <a:srgbClr val="002060"/>
              </a:solidFill>
              <a:ln>
                <a:noFill/>
              </a:ln>
              <a:effectLst/>
            </c:spPr>
            <c:extLst>
              <c:ext xmlns:c16="http://schemas.microsoft.com/office/drawing/2014/chart" uri="{C3380CC4-5D6E-409C-BE32-E72D297353CC}">
                <c16:uniqueId val="{0000000B-5524-4694-BEFB-4757D83B4B26}"/>
              </c:ext>
            </c:extLst>
          </c:dPt>
          <c:dPt>
            <c:idx val="14"/>
            <c:invertIfNegative val="0"/>
            <c:bubble3D val="0"/>
            <c:spPr>
              <a:solidFill>
                <a:srgbClr val="002060"/>
              </a:solidFill>
              <a:ln>
                <a:noFill/>
              </a:ln>
              <a:effectLst/>
            </c:spPr>
            <c:extLst>
              <c:ext xmlns:c16="http://schemas.microsoft.com/office/drawing/2014/chart" uri="{C3380CC4-5D6E-409C-BE32-E72D297353CC}">
                <c16:uniqueId val="{0000000D-5524-4694-BEFB-4757D83B4B26}"/>
              </c:ext>
            </c:extLst>
          </c:dPt>
          <c:dPt>
            <c:idx val="15"/>
            <c:invertIfNegative val="0"/>
            <c:bubble3D val="0"/>
            <c:spPr>
              <a:solidFill>
                <a:srgbClr val="002060"/>
              </a:solidFill>
              <a:ln>
                <a:noFill/>
              </a:ln>
              <a:effectLst/>
            </c:spPr>
            <c:extLst>
              <c:ext xmlns:c16="http://schemas.microsoft.com/office/drawing/2014/chart" uri="{C3380CC4-5D6E-409C-BE32-E72D297353CC}">
                <c16:uniqueId val="{0000000F-5524-4694-BEFB-4757D83B4B26}"/>
              </c:ext>
            </c:extLst>
          </c:dPt>
          <c:cat>
            <c:multiLvlStrRef>
              <c:extLst>
                <c:ext xmlns:c15="http://schemas.microsoft.com/office/drawing/2012/chart" uri="{02D57815-91ED-43cb-92C2-25804820EDAC}">
                  <c15:fullRef>
                    <c15:sqref>'2 - Diagnostics'!$A$19:$B$42</c15:sqref>
                  </c15:fullRef>
                </c:ext>
              </c:extLst>
              <c:f>('2 - Diagnostics'!$A$19:$B$26,'2 - Diagnostics'!$A$35:$B$42)</c:f>
              <c:multiLvlStrCache>
                <c:ptCount val="16"/>
                <c:lvl>
                  <c:pt idx="0">
                    <c:v>Holiday Gift Box Large</c:v>
                  </c:pt>
                  <c:pt idx="1">
                    <c:v>Holiday Gift Box Small</c:v>
                  </c:pt>
                  <c:pt idx="2">
                    <c:v>Trick-or-Treat Variety Bag</c:v>
                  </c:pt>
                  <c:pt idx="3">
                    <c:v>Valentine Heart Box</c:v>
                  </c:pt>
                  <c:pt idx="4">
                    <c:v>Easter Assortment Bag</c:v>
                  </c:pt>
                  <c:pt idx="5">
                    <c:v>PB Cup Minis Bag</c:v>
                  </c:pt>
                  <c:pt idx="6">
                    <c:v>Wafer Minis Bag</c:v>
                  </c:pt>
                  <c:pt idx="7">
                    <c:v>PB Cup Big Bag</c:v>
                  </c:pt>
                  <c:pt idx="8">
                    <c:v>Crunch Bar 1.5oz</c:v>
                  </c:pt>
                  <c:pt idx="9">
                    <c:v>Classic Milk Bar 1.5oz</c:v>
                  </c:pt>
                  <c:pt idx="10">
                    <c:v>Almond Milk Bar 1.5oz</c:v>
                  </c:pt>
                  <c:pt idx="11">
                    <c:v>Dark Chocolate Bar 1.5oz</c:v>
                  </c:pt>
                  <c:pt idx="12">
                    <c:v>King Size Crunch Bar</c:v>
                  </c:pt>
                  <c:pt idx="13">
                    <c:v>King Size Milk Bar</c:v>
                  </c:pt>
                  <c:pt idx="14">
                    <c:v>King Size Cookies n Cream</c:v>
                  </c:pt>
                  <c:pt idx="15">
                    <c:v>King Size PB Cup 6-Pack</c:v>
                  </c:pt>
                </c:lvl>
                <c:lvl>
                  <c:pt idx="0">
                    <c:v>SKU-21</c:v>
                  </c:pt>
                  <c:pt idx="1">
                    <c:v>SKU-20</c:v>
                  </c:pt>
                  <c:pt idx="2">
                    <c:v>SKU-24</c:v>
                  </c:pt>
                  <c:pt idx="3">
                    <c:v>SKU-22</c:v>
                  </c:pt>
                  <c:pt idx="4">
                    <c:v>SKU-23</c:v>
                  </c:pt>
                  <c:pt idx="5">
                    <c:v>SKU-09</c:v>
                  </c:pt>
                  <c:pt idx="6">
                    <c:v>SKU-14</c:v>
                  </c:pt>
                  <c:pt idx="7">
                    <c:v>SKU-11</c:v>
                  </c:pt>
                  <c:pt idx="8">
                    <c:v>SKU-15</c:v>
                  </c:pt>
                  <c:pt idx="9">
                    <c:v>SKU-01</c:v>
                  </c:pt>
                  <c:pt idx="10">
                    <c:v>SKU-04</c:v>
                  </c:pt>
                  <c:pt idx="11">
                    <c:v>SKU-03</c:v>
                  </c:pt>
                  <c:pt idx="12">
                    <c:v>SKU-18</c:v>
                  </c:pt>
                  <c:pt idx="13">
                    <c:v>SKU-16</c:v>
                  </c:pt>
                  <c:pt idx="14">
                    <c:v>SKU-19</c:v>
                  </c:pt>
                  <c:pt idx="15">
                    <c:v>SKU-17</c:v>
                  </c:pt>
                </c:lvl>
              </c:multiLvlStrCache>
            </c:multiLvlStrRef>
          </c:cat>
          <c:val>
            <c:numRef>
              <c:extLst>
                <c:ext xmlns:c15="http://schemas.microsoft.com/office/drawing/2012/chart" uri="{02D57815-91ED-43cb-92C2-25804820EDAC}">
                  <c15:fullRef>
                    <c15:sqref>'2 - Diagnostics'!$E$19:$E$42</c15:sqref>
                  </c15:fullRef>
                </c:ext>
              </c:extLst>
              <c:f>('2 - Diagnostics'!$E$19:$E$26,'2 - Diagnostics'!$E$35:$E$42)</c:f>
              <c:numCache>
                <c:formatCode>General</c:formatCode>
                <c:ptCount val="16"/>
                <c:pt idx="0">
                  <c:v>0.40670995500378948</c:v>
                </c:pt>
                <c:pt idx="1">
                  <c:v>0.39647665816042071</c:v>
                </c:pt>
                <c:pt idx="2">
                  <c:v>0.39434045464560147</c:v>
                </c:pt>
                <c:pt idx="3">
                  <c:v>0.38654024044967938</c:v>
                </c:pt>
                <c:pt idx="4">
                  <c:v>0.3732701102122935</c:v>
                </c:pt>
                <c:pt idx="5">
                  <c:v>0.37052334287770416</c:v>
                </c:pt>
                <c:pt idx="6">
                  <c:v>0.36116404689248255</c:v>
                </c:pt>
                <c:pt idx="7">
                  <c:v>0.36030870213997646</c:v>
                </c:pt>
                <c:pt idx="8">
                  <c:v>0.3266070420400296</c:v>
                </c:pt>
                <c:pt idx="9">
                  <c:v>0.32534561662686839</c:v>
                </c:pt>
                <c:pt idx="10">
                  <c:v>0.32196579267815162</c:v>
                </c:pt>
                <c:pt idx="11">
                  <c:v>0.3165338524439858</c:v>
                </c:pt>
                <c:pt idx="12">
                  <c:v>0.24696920024956484</c:v>
                </c:pt>
                <c:pt idx="13">
                  <c:v>0.233419297763519</c:v>
                </c:pt>
                <c:pt idx="14">
                  <c:v>0.2327803606733819</c:v>
                </c:pt>
                <c:pt idx="15">
                  <c:v>0.22553697512885576</c:v>
                </c:pt>
              </c:numCache>
            </c:numRef>
          </c:val>
          <c:extLst>
            <c:ext xmlns:c16="http://schemas.microsoft.com/office/drawing/2014/chart" uri="{C3380CC4-5D6E-409C-BE32-E72D297353CC}">
              <c16:uniqueId val="{00000010-5524-4694-BEFB-4757D83B4B26}"/>
            </c:ext>
          </c:extLst>
        </c:ser>
        <c:dLbls>
          <c:showLegendKey val="0"/>
          <c:showVal val="0"/>
          <c:showCatName val="0"/>
          <c:showSerName val="0"/>
          <c:showPercent val="0"/>
          <c:showBubbleSize val="0"/>
        </c:dLbls>
        <c:gapWidth val="219"/>
        <c:overlap val="-27"/>
        <c:axId val="800512448"/>
        <c:axId val="746690992"/>
      </c:barChart>
      <c:catAx>
        <c:axId val="8005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46690992"/>
        <c:crosses val="autoZero"/>
        <c:auto val="1"/>
        <c:lblAlgn val="ctr"/>
        <c:lblOffset val="100"/>
        <c:noMultiLvlLbl val="0"/>
      </c:catAx>
      <c:valAx>
        <c:axId val="74669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[Hershey_Analysis.xlsx]DashBoard!PivotTable4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Discount % by Channel: Wholesale/Distributor Is the Outlier.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DashBoard!$B$36:$B$37</c:f>
              <c:strCache>
                <c:ptCount val="1"/>
                <c:pt idx="0">
                  <c:v>Club/Warehouse</c:v>
                </c:pt>
              </c:strCache>
            </c:strRef>
          </c:tx>
          <c:spPr>
            <a:ln w="28575" cap="rnd">
              <a:solidFill>
                <a:schemeClr val="accent1"/>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DashBoard!$B$38:$B$62</c:f>
              <c:numCache>
                <c:formatCode>0.0%</c:formatCode>
                <c:ptCount val="24"/>
                <c:pt idx="0">
                  <c:v>0.17636249999999998</c:v>
                </c:pt>
                <c:pt idx="1">
                  <c:v>0.18477916666666669</c:v>
                </c:pt>
                <c:pt idx="2">
                  <c:v>0.18065000000000001</c:v>
                </c:pt>
                <c:pt idx="3">
                  <c:v>0.17982499999999998</c:v>
                </c:pt>
                <c:pt idx="4">
                  <c:v>0.17801249999999993</c:v>
                </c:pt>
                <c:pt idx="5">
                  <c:v>0.18164583333333331</c:v>
                </c:pt>
                <c:pt idx="6">
                  <c:v>0.18129166666666671</c:v>
                </c:pt>
                <c:pt idx="7">
                  <c:v>0.18072083333333333</c:v>
                </c:pt>
                <c:pt idx="8">
                  <c:v>0.18102500000000002</c:v>
                </c:pt>
                <c:pt idx="9">
                  <c:v>0.17938750000000003</c:v>
                </c:pt>
                <c:pt idx="10">
                  <c:v>0.18062499999999995</c:v>
                </c:pt>
                <c:pt idx="11">
                  <c:v>0.18050416666666672</c:v>
                </c:pt>
                <c:pt idx="12">
                  <c:v>0.17999583333333333</c:v>
                </c:pt>
                <c:pt idx="13">
                  <c:v>0.17797499999999999</c:v>
                </c:pt>
                <c:pt idx="14">
                  <c:v>0.18403749999999999</c:v>
                </c:pt>
                <c:pt idx="15">
                  <c:v>0.18092916666666661</c:v>
                </c:pt>
                <c:pt idx="16">
                  <c:v>0.17843749999999994</c:v>
                </c:pt>
                <c:pt idx="17">
                  <c:v>0.18094166666666667</c:v>
                </c:pt>
                <c:pt idx="18">
                  <c:v>0.18119166666666667</c:v>
                </c:pt>
                <c:pt idx="19">
                  <c:v>0.18312083333333332</c:v>
                </c:pt>
                <c:pt idx="20">
                  <c:v>0.18101249999999999</c:v>
                </c:pt>
                <c:pt idx="21">
                  <c:v>0.18292083333333334</c:v>
                </c:pt>
                <c:pt idx="22">
                  <c:v>0.17795000000000002</c:v>
                </c:pt>
                <c:pt idx="23">
                  <c:v>0.17729583333333335</c:v>
                </c:pt>
              </c:numCache>
            </c:numRef>
          </c:val>
          <c:smooth val="0"/>
          <c:extLst>
            <c:ext xmlns:c16="http://schemas.microsoft.com/office/drawing/2014/chart" uri="{C3380CC4-5D6E-409C-BE32-E72D297353CC}">
              <c16:uniqueId val="{00000000-2590-48D2-9E69-4F79BAD0D563}"/>
            </c:ext>
          </c:extLst>
        </c:ser>
        <c:ser>
          <c:idx val="1"/>
          <c:order val="1"/>
          <c:tx>
            <c:strRef>
              <c:f>DashBoard!$C$36:$C$37</c:f>
              <c:strCache>
                <c:ptCount val="1"/>
                <c:pt idx="0">
                  <c:v>Convenience &amp; Drug</c:v>
                </c:pt>
              </c:strCache>
            </c:strRef>
          </c:tx>
          <c:spPr>
            <a:ln w="28575" cap="rnd">
              <a:solidFill>
                <a:schemeClr val="accent2"/>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DashBoard!$C$38:$C$62</c:f>
              <c:numCache>
                <c:formatCode>0.0%</c:formatCode>
                <c:ptCount val="24"/>
                <c:pt idx="0">
                  <c:v>4.7433333333333348E-2</c:v>
                </c:pt>
                <c:pt idx="1">
                  <c:v>4.942916666666667E-2</c:v>
                </c:pt>
                <c:pt idx="2">
                  <c:v>5.1266666666666662E-2</c:v>
                </c:pt>
                <c:pt idx="3">
                  <c:v>4.7212499999999998E-2</c:v>
                </c:pt>
                <c:pt idx="4">
                  <c:v>5.159583333333332E-2</c:v>
                </c:pt>
                <c:pt idx="5">
                  <c:v>5.1166666666666673E-2</c:v>
                </c:pt>
                <c:pt idx="6">
                  <c:v>5.0079166666666668E-2</c:v>
                </c:pt>
                <c:pt idx="7">
                  <c:v>4.9395833333333326E-2</c:v>
                </c:pt>
                <c:pt idx="8">
                  <c:v>5.1949999999999996E-2</c:v>
                </c:pt>
                <c:pt idx="9">
                  <c:v>4.6795833333333335E-2</c:v>
                </c:pt>
                <c:pt idx="10">
                  <c:v>5.0437500000000003E-2</c:v>
                </c:pt>
                <c:pt idx="11">
                  <c:v>5.1866666666666672E-2</c:v>
                </c:pt>
                <c:pt idx="12">
                  <c:v>4.8100000000000004E-2</c:v>
                </c:pt>
                <c:pt idx="13">
                  <c:v>5.0079166666666647E-2</c:v>
                </c:pt>
                <c:pt idx="14">
                  <c:v>4.9562500000000002E-2</c:v>
                </c:pt>
                <c:pt idx="15">
                  <c:v>4.9287499999999991E-2</c:v>
                </c:pt>
                <c:pt idx="16">
                  <c:v>4.8549999999999989E-2</c:v>
                </c:pt>
                <c:pt idx="17">
                  <c:v>4.935833333333333E-2</c:v>
                </c:pt>
                <c:pt idx="18">
                  <c:v>5.105416666666665E-2</c:v>
                </c:pt>
                <c:pt idx="19">
                  <c:v>5.1366666666666672E-2</c:v>
                </c:pt>
                <c:pt idx="20">
                  <c:v>5.1779166666666682E-2</c:v>
                </c:pt>
                <c:pt idx="21">
                  <c:v>4.6229166666666675E-2</c:v>
                </c:pt>
                <c:pt idx="22">
                  <c:v>5.2124999999999998E-2</c:v>
                </c:pt>
                <c:pt idx="23">
                  <c:v>5.1533333333333327E-2</c:v>
                </c:pt>
              </c:numCache>
            </c:numRef>
          </c:val>
          <c:smooth val="0"/>
          <c:extLst>
            <c:ext xmlns:c16="http://schemas.microsoft.com/office/drawing/2014/chart" uri="{C3380CC4-5D6E-409C-BE32-E72D297353CC}">
              <c16:uniqueId val="{0000001E-2590-48D2-9E69-4F79BAD0D563}"/>
            </c:ext>
          </c:extLst>
        </c:ser>
        <c:ser>
          <c:idx val="2"/>
          <c:order val="2"/>
          <c:tx>
            <c:strRef>
              <c:f>DashBoard!$D$36:$D$37</c:f>
              <c:strCache>
                <c:ptCount val="1"/>
                <c:pt idx="0">
                  <c:v>E-Commerce/DTC</c:v>
                </c:pt>
              </c:strCache>
            </c:strRef>
          </c:tx>
          <c:spPr>
            <a:ln w="28575" cap="rnd">
              <a:solidFill>
                <a:schemeClr val="accent3"/>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DashBoard!$D$38:$D$62</c:f>
              <c:numCache>
                <c:formatCode>0.0%</c:formatCode>
                <c:ptCount val="24"/>
                <c:pt idx="0">
                  <c:v>7.1329166666666652E-2</c:v>
                </c:pt>
                <c:pt idx="1">
                  <c:v>7.0554166666666654E-2</c:v>
                </c:pt>
                <c:pt idx="2">
                  <c:v>6.9779166666666684E-2</c:v>
                </c:pt>
                <c:pt idx="3">
                  <c:v>6.9200000000000012E-2</c:v>
                </c:pt>
                <c:pt idx="4">
                  <c:v>6.9954166666666678E-2</c:v>
                </c:pt>
                <c:pt idx="5">
                  <c:v>7.1529166666666658E-2</c:v>
                </c:pt>
                <c:pt idx="6">
                  <c:v>6.5779166666666652E-2</c:v>
                </c:pt>
                <c:pt idx="7">
                  <c:v>6.9312499999999999E-2</c:v>
                </c:pt>
                <c:pt idx="8">
                  <c:v>7.2716666666666666E-2</c:v>
                </c:pt>
                <c:pt idx="9">
                  <c:v>6.9141666666666671E-2</c:v>
                </c:pt>
                <c:pt idx="10">
                  <c:v>7.3108333333333317E-2</c:v>
                </c:pt>
                <c:pt idx="11">
                  <c:v>6.9587499999999983E-2</c:v>
                </c:pt>
                <c:pt idx="12">
                  <c:v>7.4670833333333325E-2</c:v>
                </c:pt>
                <c:pt idx="13">
                  <c:v>7.2774999999999992E-2</c:v>
                </c:pt>
                <c:pt idx="14">
                  <c:v>7.1466666666666664E-2</c:v>
                </c:pt>
                <c:pt idx="15">
                  <c:v>7.739583333333333E-2</c:v>
                </c:pt>
                <c:pt idx="16">
                  <c:v>7.1070833333333347E-2</c:v>
                </c:pt>
                <c:pt idx="17">
                  <c:v>7.1470833333333331E-2</c:v>
                </c:pt>
                <c:pt idx="18">
                  <c:v>7.0058333333333347E-2</c:v>
                </c:pt>
                <c:pt idx="19">
                  <c:v>6.9675000000000001E-2</c:v>
                </c:pt>
                <c:pt idx="20">
                  <c:v>7.1245833333333328E-2</c:v>
                </c:pt>
                <c:pt idx="21">
                  <c:v>7.1904166666666658E-2</c:v>
                </c:pt>
                <c:pt idx="22">
                  <c:v>6.6191666666666663E-2</c:v>
                </c:pt>
                <c:pt idx="23">
                  <c:v>7.1249999999999994E-2</c:v>
                </c:pt>
              </c:numCache>
            </c:numRef>
          </c:val>
          <c:smooth val="0"/>
          <c:extLst>
            <c:ext xmlns:c16="http://schemas.microsoft.com/office/drawing/2014/chart" uri="{C3380CC4-5D6E-409C-BE32-E72D297353CC}">
              <c16:uniqueId val="{0000001F-2590-48D2-9E69-4F79BAD0D563}"/>
            </c:ext>
          </c:extLst>
        </c:ser>
        <c:ser>
          <c:idx val="3"/>
          <c:order val="3"/>
          <c:tx>
            <c:strRef>
              <c:f>DashBoard!$E$36:$E$37</c:f>
              <c:strCache>
                <c:ptCount val="1"/>
                <c:pt idx="0">
                  <c:v>Grocery</c:v>
                </c:pt>
              </c:strCache>
            </c:strRef>
          </c:tx>
          <c:spPr>
            <a:ln w="28575" cap="rnd">
              <a:solidFill>
                <a:schemeClr val="accent4"/>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DashBoard!$E$38:$E$62</c:f>
              <c:numCache>
                <c:formatCode>0.0%</c:formatCode>
                <c:ptCount val="24"/>
                <c:pt idx="0">
                  <c:v>9.9387499999999976E-2</c:v>
                </c:pt>
                <c:pt idx="1">
                  <c:v>0.10487916666666662</c:v>
                </c:pt>
                <c:pt idx="2">
                  <c:v>9.6504166666666655E-2</c:v>
                </c:pt>
                <c:pt idx="3">
                  <c:v>9.950416666666663E-2</c:v>
                </c:pt>
                <c:pt idx="4">
                  <c:v>9.9787499999999973E-2</c:v>
                </c:pt>
                <c:pt idx="5">
                  <c:v>9.651666666666664E-2</c:v>
                </c:pt>
                <c:pt idx="6">
                  <c:v>9.9091666666666647E-2</c:v>
                </c:pt>
                <c:pt idx="7">
                  <c:v>9.7133333333333308E-2</c:v>
                </c:pt>
                <c:pt idx="8">
                  <c:v>9.5737499999999989E-2</c:v>
                </c:pt>
                <c:pt idx="9">
                  <c:v>9.8237499999999978E-2</c:v>
                </c:pt>
                <c:pt idx="10">
                  <c:v>9.8491666666666686E-2</c:v>
                </c:pt>
                <c:pt idx="11">
                  <c:v>9.5345833333333338E-2</c:v>
                </c:pt>
                <c:pt idx="12">
                  <c:v>0.10170833333333333</c:v>
                </c:pt>
                <c:pt idx="13">
                  <c:v>9.3825000000000033E-2</c:v>
                </c:pt>
                <c:pt idx="14">
                  <c:v>9.9975000000000022E-2</c:v>
                </c:pt>
                <c:pt idx="15">
                  <c:v>9.923333333333334E-2</c:v>
                </c:pt>
                <c:pt idx="16">
                  <c:v>9.5583333333333353E-2</c:v>
                </c:pt>
                <c:pt idx="17">
                  <c:v>9.8900000000000002E-2</c:v>
                </c:pt>
                <c:pt idx="18">
                  <c:v>9.8862500000000006E-2</c:v>
                </c:pt>
                <c:pt idx="19">
                  <c:v>0.10520833333333333</c:v>
                </c:pt>
                <c:pt idx="20">
                  <c:v>0.10072916666666669</c:v>
                </c:pt>
                <c:pt idx="21">
                  <c:v>0.10080416666666668</c:v>
                </c:pt>
                <c:pt idx="22">
                  <c:v>9.9387500000000004E-2</c:v>
                </c:pt>
                <c:pt idx="23">
                  <c:v>9.6424999999999983E-2</c:v>
                </c:pt>
              </c:numCache>
            </c:numRef>
          </c:val>
          <c:smooth val="0"/>
          <c:extLst>
            <c:ext xmlns:c16="http://schemas.microsoft.com/office/drawing/2014/chart" uri="{C3380CC4-5D6E-409C-BE32-E72D297353CC}">
              <c16:uniqueId val="{00000020-2590-48D2-9E69-4F79BAD0D563}"/>
            </c:ext>
          </c:extLst>
        </c:ser>
        <c:ser>
          <c:idx val="4"/>
          <c:order val="4"/>
          <c:tx>
            <c:strRef>
              <c:f>DashBoard!$F$36:$F$37</c:f>
              <c:strCache>
                <c:ptCount val="1"/>
                <c:pt idx="0">
                  <c:v>Mass Merchandiser</c:v>
                </c:pt>
              </c:strCache>
            </c:strRef>
          </c:tx>
          <c:spPr>
            <a:ln w="28575" cap="rnd">
              <a:solidFill>
                <a:schemeClr val="accent5"/>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DashBoard!$F$38:$F$62</c:f>
              <c:numCache>
                <c:formatCode>0.0%</c:formatCode>
                <c:ptCount val="24"/>
                <c:pt idx="0">
                  <c:v>0.13446666666666665</c:v>
                </c:pt>
                <c:pt idx="1">
                  <c:v>0.13086666666666669</c:v>
                </c:pt>
                <c:pt idx="2">
                  <c:v>0.12802916666666669</c:v>
                </c:pt>
                <c:pt idx="3">
                  <c:v>0.12212083333333335</c:v>
                </c:pt>
                <c:pt idx="4">
                  <c:v>0.12787083333333335</c:v>
                </c:pt>
                <c:pt idx="5">
                  <c:v>0.12942083333333335</c:v>
                </c:pt>
                <c:pt idx="6">
                  <c:v>0.12431250000000001</c:v>
                </c:pt>
                <c:pt idx="7">
                  <c:v>0.12797916666666667</c:v>
                </c:pt>
                <c:pt idx="8">
                  <c:v>0.1305625</c:v>
                </c:pt>
                <c:pt idx="9">
                  <c:v>0.13329583333333336</c:v>
                </c:pt>
                <c:pt idx="10">
                  <c:v>0.137575</c:v>
                </c:pt>
                <c:pt idx="11">
                  <c:v>0.12285833333333333</c:v>
                </c:pt>
                <c:pt idx="12">
                  <c:v>0.12735416666666666</c:v>
                </c:pt>
                <c:pt idx="13">
                  <c:v>0.1287958333333333</c:v>
                </c:pt>
                <c:pt idx="14">
                  <c:v>0.1297416666666667</c:v>
                </c:pt>
                <c:pt idx="15">
                  <c:v>0.12707083333333333</c:v>
                </c:pt>
                <c:pt idx="16">
                  <c:v>0.12726666666666664</c:v>
                </c:pt>
                <c:pt idx="17">
                  <c:v>0.12677916666666664</c:v>
                </c:pt>
                <c:pt idx="18">
                  <c:v>0.12967916666666668</c:v>
                </c:pt>
                <c:pt idx="19">
                  <c:v>0.13642916666666668</c:v>
                </c:pt>
                <c:pt idx="20">
                  <c:v>0.12807083333333333</c:v>
                </c:pt>
                <c:pt idx="21">
                  <c:v>0.12775833333333333</c:v>
                </c:pt>
                <c:pt idx="22">
                  <c:v>0.12869166666666668</c:v>
                </c:pt>
                <c:pt idx="23">
                  <c:v>0.12806666666666669</c:v>
                </c:pt>
              </c:numCache>
            </c:numRef>
          </c:val>
          <c:smooth val="0"/>
          <c:extLst>
            <c:ext xmlns:c16="http://schemas.microsoft.com/office/drawing/2014/chart" uri="{C3380CC4-5D6E-409C-BE32-E72D297353CC}">
              <c16:uniqueId val="{00000021-2590-48D2-9E69-4F79BAD0D563}"/>
            </c:ext>
          </c:extLst>
        </c:ser>
        <c:ser>
          <c:idx val="5"/>
          <c:order val="5"/>
          <c:tx>
            <c:strRef>
              <c:f>DashBoard!$G$36:$G$37</c:f>
              <c:strCache>
                <c:ptCount val="1"/>
                <c:pt idx="0">
                  <c:v>Wholesale/Distributor</c:v>
                </c:pt>
              </c:strCache>
            </c:strRef>
          </c:tx>
          <c:spPr>
            <a:ln w="28575" cap="rnd">
              <a:solidFill>
                <a:schemeClr val="accent6"/>
              </a:solidFill>
              <a:round/>
            </a:ln>
            <a:effectLst/>
          </c:spPr>
          <c:marker>
            <c:symbol val="none"/>
          </c:marker>
          <c:cat>
            <c:strRef>
              <c:f>DashBoard!$A$38:$A$62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DashBoard!$G$38:$G$62</c:f>
              <c:numCache>
                <c:formatCode>0.0%</c:formatCode>
                <c:ptCount val="24"/>
                <c:pt idx="0">
                  <c:v>9.2895833333333344E-2</c:v>
                </c:pt>
                <c:pt idx="1">
                  <c:v>9.6679166666666663E-2</c:v>
                </c:pt>
                <c:pt idx="2">
                  <c:v>9.173333333333332E-2</c:v>
                </c:pt>
                <c:pt idx="3">
                  <c:v>9.3270833333333344E-2</c:v>
                </c:pt>
                <c:pt idx="4">
                  <c:v>9.5545833333333344E-2</c:v>
                </c:pt>
                <c:pt idx="5">
                  <c:v>8.5416666666666655E-2</c:v>
                </c:pt>
                <c:pt idx="6">
                  <c:v>9.056249999999999E-2</c:v>
                </c:pt>
                <c:pt idx="7">
                  <c:v>9.2079166666666656E-2</c:v>
                </c:pt>
                <c:pt idx="8">
                  <c:v>8.9254166666666704E-2</c:v>
                </c:pt>
                <c:pt idx="9">
                  <c:v>8.4949999999999984E-2</c:v>
                </c:pt>
                <c:pt idx="10">
                  <c:v>9.1512499999999997E-2</c:v>
                </c:pt>
                <c:pt idx="11">
                  <c:v>8.451666666666667E-2</c:v>
                </c:pt>
                <c:pt idx="12">
                  <c:v>0.10419583333333333</c:v>
                </c:pt>
                <c:pt idx="13">
                  <c:v>0.11882500000000001</c:v>
                </c:pt>
                <c:pt idx="14">
                  <c:v>0.13507916666666667</c:v>
                </c:pt>
                <c:pt idx="15">
                  <c:v>0.14592083333333333</c:v>
                </c:pt>
                <c:pt idx="16">
                  <c:v>0.16361249999999999</c:v>
                </c:pt>
                <c:pt idx="17">
                  <c:v>0.18388749999999998</c:v>
                </c:pt>
                <c:pt idx="18">
                  <c:v>0.19471666666666665</c:v>
                </c:pt>
                <c:pt idx="19">
                  <c:v>0.208425</c:v>
                </c:pt>
                <c:pt idx="20">
                  <c:v>0.22868333333333332</c:v>
                </c:pt>
                <c:pt idx="21">
                  <c:v>0.24063333333333328</c:v>
                </c:pt>
                <c:pt idx="22">
                  <c:v>0.25041249999999998</c:v>
                </c:pt>
                <c:pt idx="23">
                  <c:v>0.26555000000000001</c:v>
                </c:pt>
              </c:numCache>
            </c:numRef>
          </c:val>
          <c:smooth val="0"/>
          <c:extLst>
            <c:ext xmlns:c16="http://schemas.microsoft.com/office/drawing/2014/chart" uri="{C3380CC4-5D6E-409C-BE32-E72D297353CC}">
              <c16:uniqueId val="{00000022-2590-48D2-9E69-4F79BAD0D563}"/>
            </c:ext>
          </c:extLst>
        </c:ser>
        <c:dLbls>
          <c:showLegendKey val="0"/>
          <c:showVal val="0"/>
          <c:showCatName val="0"/>
          <c:showSerName val="0"/>
          <c:showPercent val="0"/>
          <c:showBubbleSize val="0"/>
        </c:dLbls>
        <c:smooth val="0"/>
        <c:axId val="931007888"/>
        <c:axId val="218328336"/>
      </c:lineChart>
      <c:catAx>
        <c:axId val="93100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28336"/>
        <c:crosses val="autoZero"/>
        <c:auto val="1"/>
        <c:lblAlgn val="ctr"/>
        <c:lblOffset val="100"/>
        <c:noMultiLvlLbl val="0"/>
      </c:catAx>
      <c:valAx>
        <c:axId val="218328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0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Top 8 SKU (Green) and Bottom 8 SKU (Blue) Margin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'2 - Diagnostics'!$E$18</c:f>
              <c:strCache>
                <c:ptCount val="1"/>
                <c:pt idx="0">
                  <c:v>Margin %</c:v>
                </c:pt>
              </c:strCache>
            </c:strRef>
          </c:tx>
          <c:spPr>
            <a:solidFill>
              <a:schemeClr val="accent3"/>
            </a:solidFill>
            <a:ln>
              <a:noFill/>
            </a:ln>
            <a:effectLst/>
          </c:spPr>
          <c:invertIfNegative val="0"/>
          <c:dPt>
            <c:idx val="8"/>
            <c:invertIfNegative val="0"/>
            <c:bubble3D val="0"/>
            <c:spPr>
              <a:solidFill>
                <a:srgbClr val="002060"/>
              </a:solidFill>
              <a:ln>
                <a:noFill/>
              </a:ln>
              <a:effectLst/>
            </c:spPr>
            <c:extLst>
              <c:ext xmlns:c16="http://schemas.microsoft.com/office/drawing/2014/chart" uri="{C3380CC4-5D6E-409C-BE32-E72D297353CC}">
                <c16:uniqueId val="{00000003-C6BB-4206-B64C-E38D8D5125C5}"/>
              </c:ext>
            </c:extLst>
          </c:dPt>
          <c:dPt>
            <c:idx val="9"/>
            <c:invertIfNegative val="0"/>
            <c:bubble3D val="0"/>
            <c:spPr>
              <a:solidFill>
                <a:srgbClr val="002060"/>
              </a:solidFill>
              <a:ln>
                <a:noFill/>
              </a:ln>
              <a:effectLst/>
            </c:spPr>
            <c:extLst>
              <c:ext xmlns:c16="http://schemas.microsoft.com/office/drawing/2014/chart" uri="{C3380CC4-5D6E-409C-BE32-E72D297353CC}">
                <c16:uniqueId val="{00000004-C6BB-4206-B64C-E38D8D5125C5}"/>
              </c:ext>
            </c:extLst>
          </c:dPt>
          <c:dPt>
            <c:idx val="10"/>
            <c:invertIfNegative val="0"/>
            <c:bubble3D val="0"/>
            <c:spPr>
              <a:solidFill>
                <a:srgbClr val="002060"/>
              </a:solidFill>
              <a:ln>
                <a:noFill/>
              </a:ln>
              <a:effectLst/>
            </c:spPr>
            <c:extLst>
              <c:ext xmlns:c16="http://schemas.microsoft.com/office/drawing/2014/chart" uri="{C3380CC4-5D6E-409C-BE32-E72D297353CC}">
                <c16:uniqueId val="{00000005-C6BB-4206-B64C-E38D8D5125C5}"/>
              </c:ext>
            </c:extLst>
          </c:dPt>
          <c:dPt>
            <c:idx val="11"/>
            <c:invertIfNegative val="0"/>
            <c:bubble3D val="0"/>
            <c:spPr>
              <a:solidFill>
                <a:srgbClr val="002060"/>
              </a:solidFill>
              <a:ln>
                <a:noFill/>
              </a:ln>
              <a:effectLst/>
            </c:spPr>
            <c:extLst>
              <c:ext xmlns:c16="http://schemas.microsoft.com/office/drawing/2014/chart" uri="{C3380CC4-5D6E-409C-BE32-E72D297353CC}">
                <c16:uniqueId val="{00000006-C6BB-4206-B64C-E38D8D5125C5}"/>
              </c:ext>
            </c:extLst>
          </c:dPt>
          <c:dPt>
            <c:idx val="12"/>
            <c:invertIfNegative val="0"/>
            <c:bubble3D val="0"/>
            <c:spPr>
              <a:solidFill>
                <a:srgbClr val="002060"/>
              </a:solidFill>
              <a:ln>
                <a:noFill/>
              </a:ln>
              <a:effectLst/>
            </c:spPr>
            <c:extLst>
              <c:ext xmlns:c16="http://schemas.microsoft.com/office/drawing/2014/chart" uri="{C3380CC4-5D6E-409C-BE32-E72D297353CC}">
                <c16:uniqueId val="{00000007-C6BB-4206-B64C-E38D8D5125C5}"/>
              </c:ext>
            </c:extLst>
          </c:dPt>
          <c:dPt>
            <c:idx val="13"/>
            <c:invertIfNegative val="0"/>
            <c:bubble3D val="0"/>
            <c:spPr>
              <a:solidFill>
                <a:srgbClr val="002060"/>
              </a:solidFill>
              <a:ln>
                <a:noFill/>
              </a:ln>
              <a:effectLst/>
            </c:spPr>
            <c:extLst>
              <c:ext xmlns:c16="http://schemas.microsoft.com/office/drawing/2014/chart" uri="{C3380CC4-5D6E-409C-BE32-E72D297353CC}">
                <c16:uniqueId val="{00000008-C6BB-4206-B64C-E38D8D5125C5}"/>
              </c:ext>
            </c:extLst>
          </c:dPt>
          <c:dPt>
            <c:idx val="14"/>
            <c:invertIfNegative val="0"/>
            <c:bubble3D val="0"/>
            <c:spPr>
              <a:solidFill>
                <a:srgbClr val="002060"/>
              </a:solidFill>
              <a:ln>
                <a:noFill/>
              </a:ln>
              <a:effectLst/>
            </c:spPr>
            <c:extLst>
              <c:ext xmlns:c16="http://schemas.microsoft.com/office/drawing/2014/chart" uri="{C3380CC4-5D6E-409C-BE32-E72D297353CC}">
                <c16:uniqueId val="{00000009-C6BB-4206-B64C-E38D8D5125C5}"/>
              </c:ext>
            </c:extLst>
          </c:dPt>
          <c:dPt>
            <c:idx val="15"/>
            <c:invertIfNegative val="0"/>
            <c:bubble3D val="0"/>
            <c:spPr>
              <a:solidFill>
                <a:srgbClr val="002060"/>
              </a:solidFill>
              <a:ln>
                <a:noFill/>
              </a:ln>
              <a:effectLst/>
            </c:spPr>
            <c:extLst>
              <c:ext xmlns:c16="http://schemas.microsoft.com/office/drawing/2014/chart" uri="{C3380CC4-5D6E-409C-BE32-E72D297353CC}">
                <c16:uniqueId val="{0000000A-C6BB-4206-B64C-E38D8D5125C5}"/>
              </c:ext>
            </c:extLst>
          </c:dPt>
          <c:cat>
            <c:multiLvlStrRef>
              <c:extLst>
                <c:ext xmlns:c15="http://schemas.microsoft.com/office/drawing/2012/chart" uri="{02D57815-91ED-43cb-92C2-25804820EDAC}">
                  <c15:fullRef>
                    <c15:sqref>'2 - Diagnostics'!$A$19:$B$42</c15:sqref>
                  </c15:fullRef>
                </c:ext>
              </c:extLst>
              <c:f>('2 - Diagnostics'!$A$19:$B$26,'2 - Diagnostics'!$A$35:$B$42)</c:f>
              <c:multiLvlStrCache>
                <c:ptCount val="16"/>
                <c:lvl>
                  <c:pt idx="0">
                    <c:v>Holiday Gift Box Large</c:v>
                  </c:pt>
                  <c:pt idx="1">
                    <c:v>Holiday Gift Box Small</c:v>
                  </c:pt>
                  <c:pt idx="2">
                    <c:v>Trick-or-Treat Variety Bag</c:v>
                  </c:pt>
                  <c:pt idx="3">
                    <c:v>Valentine Heart Box</c:v>
                  </c:pt>
                  <c:pt idx="4">
                    <c:v>Easter Assortment Bag</c:v>
                  </c:pt>
                  <c:pt idx="5">
                    <c:v>PB Cup Minis Bag</c:v>
                  </c:pt>
                  <c:pt idx="6">
                    <c:v>Wafer Minis Bag</c:v>
                  </c:pt>
                  <c:pt idx="7">
                    <c:v>PB Cup Big Bag</c:v>
                  </c:pt>
                  <c:pt idx="8">
                    <c:v>Crunch Bar 1.5oz</c:v>
                  </c:pt>
                  <c:pt idx="9">
                    <c:v>Classic Milk Bar 1.5oz</c:v>
                  </c:pt>
                  <c:pt idx="10">
                    <c:v>Almond Milk Bar 1.5oz</c:v>
                  </c:pt>
                  <c:pt idx="11">
                    <c:v>Dark Chocolate Bar 1.5oz</c:v>
                  </c:pt>
                  <c:pt idx="12">
                    <c:v>King Size Crunch Bar</c:v>
                  </c:pt>
                  <c:pt idx="13">
                    <c:v>King Size Milk Bar</c:v>
                  </c:pt>
                  <c:pt idx="14">
                    <c:v>King Size Cookies n Cream</c:v>
                  </c:pt>
                  <c:pt idx="15">
                    <c:v>King Size PB Cup 6-Pack</c:v>
                  </c:pt>
                </c:lvl>
                <c:lvl>
                  <c:pt idx="0">
                    <c:v>SKU-21</c:v>
                  </c:pt>
                  <c:pt idx="1">
                    <c:v>SKU-20</c:v>
                  </c:pt>
                  <c:pt idx="2">
                    <c:v>SKU-24</c:v>
                  </c:pt>
                  <c:pt idx="3">
                    <c:v>SKU-22</c:v>
                  </c:pt>
                  <c:pt idx="4">
                    <c:v>SKU-23</c:v>
                  </c:pt>
                  <c:pt idx="5">
                    <c:v>SKU-09</c:v>
                  </c:pt>
                  <c:pt idx="6">
                    <c:v>SKU-14</c:v>
                  </c:pt>
                  <c:pt idx="7">
                    <c:v>SKU-11</c:v>
                  </c:pt>
                  <c:pt idx="8">
                    <c:v>SKU-15</c:v>
                  </c:pt>
                  <c:pt idx="9">
                    <c:v>SKU-01</c:v>
                  </c:pt>
                  <c:pt idx="10">
                    <c:v>SKU-04</c:v>
                  </c:pt>
                  <c:pt idx="11">
                    <c:v>SKU-03</c:v>
                  </c:pt>
                  <c:pt idx="12">
                    <c:v>SKU-18</c:v>
                  </c:pt>
                  <c:pt idx="13">
                    <c:v>SKU-16</c:v>
                  </c:pt>
                  <c:pt idx="14">
                    <c:v>SKU-19</c:v>
                  </c:pt>
                  <c:pt idx="15">
                    <c:v>SKU-17</c:v>
                  </c:pt>
                </c:lvl>
              </c:multiLvlStrCache>
            </c:multiLvlStrRef>
          </c:cat>
          <c:val>
            <c:numRef>
              <c:extLst>
                <c:ext xmlns:c15="http://schemas.microsoft.com/office/drawing/2012/chart" uri="{02D57815-91ED-43cb-92C2-25804820EDAC}">
                  <c15:fullRef>
                    <c15:sqref>'2 - Diagnostics'!$E$19:$E$42</c15:sqref>
                  </c15:fullRef>
                </c:ext>
              </c:extLst>
              <c:f>('2 - Diagnostics'!$E$19:$E$26,'2 - Diagnostics'!$E$35:$E$42)</c:f>
              <c:numCache>
                <c:formatCode>General</c:formatCode>
                <c:ptCount val="16"/>
                <c:pt idx="0">
                  <c:v>0.40670995500378948</c:v>
                </c:pt>
                <c:pt idx="1">
                  <c:v>0.39647665816042071</c:v>
                </c:pt>
                <c:pt idx="2">
                  <c:v>0.39434045464560147</c:v>
                </c:pt>
                <c:pt idx="3">
                  <c:v>0.38654024044967938</c:v>
                </c:pt>
                <c:pt idx="4">
                  <c:v>0.3732701102122935</c:v>
                </c:pt>
                <c:pt idx="5">
                  <c:v>0.37052334287770416</c:v>
                </c:pt>
                <c:pt idx="6">
                  <c:v>0.36116404689248255</c:v>
                </c:pt>
                <c:pt idx="7">
                  <c:v>0.36030870213997646</c:v>
                </c:pt>
                <c:pt idx="8">
                  <c:v>0.3266070420400296</c:v>
                </c:pt>
                <c:pt idx="9">
                  <c:v>0.32534561662686839</c:v>
                </c:pt>
                <c:pt idx="10">
                  <c:v>0.32196579267815162</c:v>
                </c:pt>
                <c:pt idx="11">
                  <c:v>0.3165338524439858</c:v>
                </c:pt>
                <c:pt idx="12">
                  <c:v>0.24696920024956484</c:v>
                </c:pt>
                <c:pt idx="13">
                  <c:v>0.233419297763519</c:v>
                </c:pt>
                <c:pt idx="14">
                  <c:v>0.2327803606733819</c:v>
                </c:pt>
                <c:pt idx="15">
                  <c:v>0.22553697512885576</c:v>
                </c:pt>
              </c:numCache>
            </c:numRef>
          </c:val>
          <c:extLst>
            <c:ext xmlns:c16="http://schemas.microsoft.com/office/drawing/2014/chart" uri="{C3380CC4-5D6E-409C-BE32-E72D297353CC}">
              <c16:uniqueId val="{00000002-C6BB-4206-B64C-E38D8D5125C5}"/>
            </c:ext>
          </c:extLst>
        </c:ser>
        <c:dLbls>
          <c:showLegendKey val="0"/>
          <c:showVal val="0"/>
          <c:showCatName val="0"/>
          <c:showSerName val="0"/>
          <c:showPercent val="0"/>
          <c:showBubbleSize val="0"/>
        </c:dLbls>
        <c:gapWidth val="219"/>
        <c:overlap val="-27"/>
        <c:axId val="800512448"/>
        <c:axId val="746690992"/>
      </c:barChart>
      <c:catAx>
        <c:axId val="8005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46690992"/>
        <c:crosses val="autoZero"/>
        <c:auto val="1"/>
        <c:lblAlgn val="ctr"/>
        <c:lblOffset val="100"/>
        <c:noMultiLvlLbl val="0"/>
      </c:catAx>
      <c:valAx>
        <c:axId val="74669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King Size 2025: $41.0M at list price becomes $8.4M of gross profit</a:t>
            </a:r>
            <a:endParaRPr lang="en-US" sz="1400" b="0" i="0" u="none" strike="noStrike" baseline="0">
              <a:solidFill>
                <a:srgbClr val="000000">
                  <a:lumMod val="65000"/>
                  <a:lumOff val="35000"/>
                </a:srgbClr>
              </a:solidFill>
              <a:latin typeface="Calibri"/>
            </a:endParaRPr>
          </a:p>
        </cx:rich>
      </cx:tx>
    </cx:title>
    <cx:plotArea>
      <cx:plotAreaRegion>
        <cx:series layoutId="waterfall" uniqueId="{00000000-82B2-4982-8271-DDC199D046C6}">
          <cx:dataLabels pos="outEnd">
            <cx:visibility seriesName="0" categoryName="0" value="1"/>
            <cx:dataLabel idx="0" pos="outEnd">
              <cx:numFmt formatCode="#,##0;-#,##0" sourceLinked="0"/>
              <cx:separator>, </cx:separator>
            </cx:dataLabel>
            <cx:dataLabel idx="1" pos="outEnd">
              <cx:numFmt formatCode="#,##0;-#,##0" sourceLinked="0"/>
              <cx:separator>, </cx:separator>
            </cx:dataLabel>
            <cx:dataLabel idx="2">
              <cx:numFmt formatCode="#,##0;-#,##0" sourceLinked="0"/>
              <cx:separator>, </cx:separator>
            </cx:dataLabel>
            <cx:dataLabel idx="3">
              <cx:numFmt formatCode="#,##0;-#,##0" sourceLinked="0"/>
              <cx:separator>, </cx:separator>
            </cx:dataLabel>
            <cx:dataLabel idx="4">
              <cx:numFmt formatCode="#,##0;-#,##0" sourceLinked="0"/>
              <cx:separator>, </cx:separator>
            </cx:dataLabel>
          </cx:dataLabels>
          <cx:dataId val="0"/>
          <cx:layoutPr>
            <cx:subtotals>
              <cx:idx val="0"/>
              <cx:idx val="2"/>
              <cx:idx val="4"/>
              <cx:idx val="5"/>
            </cx:subtotals>
          </cx:layoutPr>
        </cx:series>
      </cx:plotAreaRegion>
      <cx:axis id="0">
        <cx:catScaling gapWidth="0.5"/>
        <cx:tickLabels/>
        <cx:numFmt formatCode="#,##0;-#,##0" sourceLinked="0"/>
      </cx:axis>
      <cx:axis id="1">
        <cx:valScaling/>
        <cx:majorGridlines/>
        <cx:tickLabels/>
        <cx:numFmt formatCode="#,##0;-#,##0" sourceLinked="0"/>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val">
        <cx:f>_xlchart.v5.3</cx:f>
      </cx:numDim>
    </cx:data>
  </cx:chartData>
  <cx:chart>
    <cx:title pos="t" align="ctr" overlay="0">
      <cx:tx>
        <cx:rich>
          <a:bodyPr spcFirstLastPara="1" vertOverflow="ellipsis" horzOverflow="overflow" wrap="square" lIns="0" tIns="0" rIns="0" bIns="0" anchor="ctr" anchorCtr="1"/>
          <a:lstStyle/>
          <a:p>
            <a:pPr algn="ctr" rtl="0">
              <a:defRPr/>
            </a:pPr>
            <a:r>
              <a:rPr lang="en-US"/>
              <a:t>What drove FY2025's $490M net sales growth</a:t>
            </a:r>
            <a:endParaRPr lang="en-US" sz="1400" b="0" i="0" u="none" strike="noStrike" baseline="0">
              <a:solidFill>
                <a:srgbClr val="000000">
                  <a:lumMod val="65000"/>
                  <a:lumOff val="35000"/>
                </a:srgbClr>
              </a:solidFill>
              <a:latin typeface="Calibri"/>
            </a:endParaRPr>
          </a:p>
        </cx:rich>
      </cx:tx>
    </cx:title>
    <cx:plotArea>
      <cx:plotAreaRegion>
        <cx:series layoutId="waterfall" uniqueId="{00000000-8808-4E38-8B33-985323902E25}">
          <cx:dataLabels pos="outEnd">
            <cx:visibility seriesName="0" categoryName="0" value="1"/>
            <cx:dataLabel idx="0" pos="inEnd">
              <cx:separator>, </cx:separator>
            </cx:dataLabel>
            <cx:dataLabel idx="1" pos="outEnd">
              <cx:separator>, </cx:separator>
            </cx:dataLabel>
            <cx:dataLabel idx="7" pos="inEnd">
              <cx:separator>, </cx:separator>
            </cx:dataLabel>
          </cx:dataLabels>
          <cx:dataId val="0"/>
          <cx:layoutPr>
            <cx:visibility connectorLines="0"/>
            <cx:subtotals>
              <cx:idx val="7"/>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ndParaRPr>
        </a:p>
      </cx:txPr>
    </cx:legend>
  </cx:chart>
  <cx:fmtOvrs>
    <cx:fmtOvr idx="2">
      <cx:spPr>
        <a:solidFill>
          <a:schemeClr val="accent3"/>
        </a:solidFill>
      </cx:spPr>
    </cx:fmtOvr>
  </cx:fmtOvr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_xlchart.v5.4</cx:f>
      </cx:strDim>
      <cx:numDim type="val">
        <cx:f>_xlchart.v5.5</cx:f>
      </cx:numDim>
    </cx:data>
  </cx:chartData>
  <cx:chart>
    <cx:title pos="t" align="ctr" overlay="0">
      <cx:tx>
        <cx:rich>
          <a:bodyPr spcFirstLastPara="1" vertOverflow="ellipsis" horzOverflow="overflow" wrap="square" lIns="0" tIns="0" rIns="0" bIns="0" anchor="ctr" anchorCtr="1"/>
          <a:lstStyle/>
          <a:p>
            <a:pPr algn="ctr" rtl="0">
              <a:defRPr/>
            </a:pPr>
            <a:r>
              <a:rPr lang="en-US"/>
              <a:t>What drove FY2025's $490M net sales growth</a:t>
            </a:r>
            <a:endParaRPr lang="en-US" sz="1400" b="0" i="0" u="none" strike="noStrike" baseline="0">
              <a:solidFill>
                <a:srgbClr val="000000">
                  <a:lumMod val="65000"/>
                  <a:lumOff val="35000"/>
                </a:srgbClr>
              </a:solidFill>
              <a:latin typeface="Calibri"/>
            </a:endParaRPr>
          </a:p>
        </cx:rich>
      </cx:tx>
    </cx:title>
    <cx:plotArea>
      <cx:plotAreaRegion>
        <cx:series layoutId="waterfall" uniqueId="{00000000-8808-4E38-8B33-985323902E25}">
          <cx:dataLabels pos="outEnd">
            <cx:visibility seriesName="0" categoryName="0" value="1"/>
            <cx:dataLabel idx="0" pos="inEnd">
              <cx:separator>, </cx:separator>
            </cx:dataLabel>
            <cx:dataLabel idx="1" pos="outEnd">
              <cx:separator>, </cx:separator>
            </cx:dataLabel>
            <cx:dataLabel idx="7" pos="inEnd">
              <cx:separator>, </cx:separator>
            </cx:dataLabel>
          </cx:dataLabels>
          <cx:dataId val="0"/>
          <cx:layoutPr>
            <cx:visibility connectorLines="0"/>
            <cx:subtotals>
              <cx:idx val="7"/>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ndParaRPr>
        </a:p>
      </cx:txPr>
    </cx:legend>
  </cx:chart>
  <cx:fmtOvrs>
    <cx:fmtOvr idx="2">
      <cx:spPr>
        <a:solidFill>
          <a:schemeClr val="accent3"/>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215266</xdr:rowOff>
    </xdr:from>
    <xdr:to>
      <xdr:col>21</xdr:col>
      <xdr:colOff>510540</xdr:colOff>
      <xdr:row>9</xdr:row>
      <xdr:rowOff>9526</xdr:rowOff>
    </xdr:to>
    <xdr:graphicFrame macro="">
      <xdr:nvGraphicFramePr>
        <xdr:cNvPr id="3" name="Chart 2">
          <a:extLst>
            <a:ext uri="{FF2B5EF4-FFF2-40B4-BE49-F238E27FC236}">
              <a16:creationId xmlns:a16="http://schemas.microsoft.com/office/drawing/2014/main" id="{7458AB9F-A3D9-44B4-B196-802F6C682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476248</xdr:colOff>
      <xdr:row>9</xdr:row>
      <xdr:rowOff>9526</xdr:rowOff>
    </xdr:from>
    <xdr:to>
      <xdr:col>11</xdr:col>
      <xdr:colOff>9524</xdr:colOff>
      <xdr:row>17</xdr:row>
      <xdr:rowOff>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700DF7D-47CD-4EC3-8A73-A351F7E20C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57673" y="2562226"/>
              <a:ext cx="3638551" cy="289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495300</xdr:colOff>
      <xdr:row>0</xdr:row>
      <xdr:rowOff>215266</xdr:rowOff>
    </xdr:from>
    <xdr:to>
      <xdr:col>28</xdr:col>
      <xdr:colOff>594023</xdr:colOff>
      <xdr:row>9</xdr:row>
      <xdr:rowOff>9526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DDD47D7C-A3F0-4472-95D5-AF52DC837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620750" y="215266"/>
              <a:ext cx="4165898" cy="23469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512446</xdr:colOff>
      <xdr:row>9</xdr:row>
      <xdr:rowOff>9525</xdr:rowOff>
    </xdr:from>
    <xdr:to>
      <xdr:col>21</xdr:col>
      <xdr:colOff>9526</xdr:colOff>
      <xdr:row>28</xdr:row>
      <xdr:rowOff>15240</xdr:rowOff>
    </xdr:to>
    <xdr:graphicFrame macro="">
      <xdr:nvGraphicFramePr>
        <xdr:cNvPr id="9" name="Chart 8">
          <a:extLst>
            <a:ext uri="{FF2B5EF4-FFF2-40B4-BE49-F238E27FC236}">
              <a16:creationId xmlns:a16="http://schemas.microsoft.com/office/drawing/2014/main" id="{6FCCD37F-A9A7-4CCE-9653-0DE6A7F41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20955</xdr:colOff>
      <xdr:row>19</xdr:row>
      <xdr:rowOff>1905</xdr:rowOff>
    </xdr:from>
    <xdr:to>
      <xdr:col>10</xdr:col>
      <xdr:colOff>0</xdr:colOff>
      <xdr:row>33</xdr:row>
      <xdr:rowOff>0</xdr:rowOff>
    </xdr:to>
    <mc:AlternateContent xmlns:mc="http://schemas.openxmlformats.org/markup-compatibility/2006">
      <mc:Choice xmlns:a14="http://schemas.microsoft.com/office/drawing/2010/main" Requires="a14">
        <xdr:graphicFrame macro="">
          <xdr:nvGraphicFramePr>
            <xdr:cNvPr id="10" name="Channel">
              <a:extLst>
                <a:ext uri="{FF2B5EF4-FFF2-40B4-BE49-F238E27FC236}">
                  <a16:creationId xmlns:a16="http://schemas.microsoft.com/office/drawing/2014/main" id="{13D8DF10-681E-78D9-0047-2EA17CC36BE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5351145" y="5821680"/>
              <a:ext cx="2011680" cy="2531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24766</xdr:colOff>
      <xdr:row>19</xdr:row>
      <xdr:rowOff>12382</xdr:rowOff>
    </xdr:from>
    <xdr:to>
      <xdr:col>6</xdr:col>
      <xdr:colOff>9525</xdr:colOff>
      <xdr:row>34</xdr:row>
      <xdr:rowOff>28574</xdr:rowOff>
    </xdr:to>
    <xdr:graphicFrame macro="">
      <xdr:nvGraphicFramePr>
        <xdr:cNvPr id="11" name="Chart 10">
          <a:extLst>
            <a:ext uri="{FF2B5EF4-FFF2-40B4-BE49-F238E27FC236}">
              <a16:creationId xmlns:a16="http://schemas.microsoft.com/office/drawing/2014/main" id="{F1E00BD6-E09A-16AD-2C1A-359E7C7C8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0</xdr:colOff>
      <xdr:row>2</xdr:row>
      <xdr:rowOff>3809</xdr:rowOff>
    </xdr:from>
    <xdr:ext cx="4057650" cy="2159053"/>
    <xdr:sp macro="" textlink="">
      <xdr:nvSpPr>
        <xdr:cNvPr id="2" name="TextBox 1">
          <a:extLst>
            <a:ext uri="{FF2B5EF4-FFF2-40B4-BE49-F238E27FC236}">
              <a16:creationId xmlns:a16="http://schemas.microsoft.com/office/drawing/2014/main" id="{4F2F88E7-6501-93E5-F1EA-CF45D9B4A010}"/>
            </a:ext>
          </a:extLst>
        </xdr:cNvPr>
        <xdr:cNvSpPr txBox="1"/>
      </xdr:nvSpPr>
      <xdr:spPr>
        <a:xfrm>
          <a:off x="3781425" y="413384"/>
          <a:ext cx="4057650" cy="2159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a:t>
          </a:r>
          <a:r>
            <a:rPr lang="en-US" sz="1100" baseline="0"/>
            <a:t> lowest margin SKUs are all King Size that sit in a distinct group with a clear gap between them and the next lowest item. This is relevant because said items are also gaining in volume share, shifitng the business toward its lowest-margin category.</a:t>
          </a:r>
        </a:p>
        <a:p>
          <a:endParaRPr lang="en-US" sz="1100" baseline="0"/>
        </a:p>
        <a:p>
          <a:r>
            <a:rPr lang="en-US" sz="1100" baseline="0"/>
            <a:t>The growth outlook highlights a need for caution. Trend based methods imply 6%-9% growth, given H1's viewed growth this implies guidance would suggest only a percent or two growth in H2. The benefit from the LesserEvil acquisition (Organic snack brand, acquired: November 19, 2025) and a worsening price/volume trade off are possible explanations. However, they cannot explain the full gap. </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868680</xdr:colOff>
      <xdr:row>6</xdr:row>
      <xdr:rowOff>152401</xdr:rowOff>
    </xdr:from>
    <xdr:ext cx="3078480" cy="781240"/>
    <xdr:sp macro="" textlink="">
      <xdr:nvSpPr>
        <xdr:cNvPr id="2" name="TextBox 1">
          <a:extLst>
            <a:ext uri="{FF2B5EF4-FFF2-40B4-BE49-F238E27FC236}">
              <a16:creationId xmlns:a16="http://schemas.microsoft.com/office/drawing/2014/main" id="{5ABB7C24-17B7-7C55-2671-F942042EB2CF}"/>
            </a:ext>
          </a:extLst>
        </xdr:cNvPr>
        <xdr:cNvSpPr txBox="1"/>
      </xdr:nvSpPr>
      <xdr:spPr>
        <a:xfrm>
          <a:off x="9692640" y="1249681"/>
          <a:ext cx="307848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Check: sum of quarterly-reconstructed bases (11,205.77) vs. true FY2024 total (11,202.26) = +3.51. A result of rounding drift, not meaningful</a:t>
          </a:r>
          <a:r>
            <a:rPr lang="en-US" sz="1100" baseline="0"/>
            <a:t> so the quarterly-reconstructed bases is not used.</a:t>
          </a:r>
          <a:endParaRPr lang="en-US" sz="1100"/>
        </a:p>
      </xdr:txBody>
    </xdr:sp>
    <xdr:clientData/>
  </xdr:oneCellAnchor>
  <xdr:oneCellAnchor>
    <xdr:from>
      <xdr:col>0</xdr:col>
      <xdr:colOff>7620</xdr:colOff>
      <xdr:row>20</xdr:row>
      <xdr:rowOff>15240</xdr:rowOff>
    </xdr:from>
    <xdr:ext cx="9188413" cy="264560"/>
    <xdr:sp macro="" textlink="">
      <xdr:nvSpPr>
        <xdr:cNvPr id="3" name="TextBox 2">
          <a:extLst>
            <a:ext uri="{FF2B5EF4-FFF2-40B4-BE49-F238E27FC236}">
              <a16:creationId xmlns:a16="http://schemas.microsoft.com/office/drawing/2014/main" id="{63F993BD-37E2-DEDF-1581-54483D7DA498}"/>
            </a:ext>
          </a:extLst>
        </xdr:cNvPr>
        <xdr:cNvSpPr txBox="1"/>
      </xdr:nvSpPr>
      <xdr:spPr>
        <a:xfrm>
          <a:off x="7620" y="3672840"/>
          <a:ext cx="91884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Important to remember projected Q1/Q2</a:t>
          </a:r>
          <a:r>
            <a:rPr lang="en-US" sz="1100" baseline="0"/>
            <a:t> individually had a one time effect that wasn't due to "seasonality" but when averaged together it even out the split</a:t>
          </a:r>
          <a:endParaRPr lang="en-US" sz="1100"/>
        </a:p>
      </xdr:txBody>
    </xdr:sp>
    <xdr:clientData/>
  </xdr:oneCellAnchor>
  <xdr:twoCellAnchor>
    <xdr:from>
      <xdr:col>6</xdr:col>
      <xdr:colOff>91440</xdr:colOff>
      <xdr:row>23</xdr:row>
      <xdr:rowOff>183284</xdr:rowOff>
    </xdr:from>
    <xdr:to>
      <xdr:col>11</xdr:col>
      <xdr:colOff>290260</xdr:colOff>
      <xdr:row>38</xdr:row>
      <xdr:rowOff>31453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5FD8DC6-C34E-ADC5-55FA-1C0DCD87D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38950" y="4343804"/>
              <a:ext cx="4572700" cy="27437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3</xdr:col>
      <xdr:colOff>1805941</xdr:colOff>
      <xdr:row>11</xdr:row>
      <xdr:rowOff>129540</xdr:rowOff>
    </xdr:from>
    <xdr:ext cx="5273039" cy="609600"/>
    <xdr:sp macro="" textlink="">
      <xdr:nvSpPr>
        <xdr:cNvPr id="2" name="TextBox 1">
          <a:extLst>
            <a:ext uri="{FF2B5EF4-FFF2-40B4-BE49-F238E27FC236}">
              <a16:creationId xmlns:a16="http://schemas.microsoft.com/office/drawing/2014/main" id="{16A121E2-3738-527E-0E74-6545C6453627}"/>
            </a:ext>
          </a:extLst>
        </xdr:cNvPr>
        <xdr:cNvSpPr txBox="1"/>
      </xdr:nvSpPr>
      <xdr:spPr>
        <a:xfrm>
          <a:off x="6537961" y="2141220"/>
          <a:ext cx="5273039"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t>Hershey hedges cocoa costs 1-2 years forward, so a given quarter's spot price doesn't map</a:t>
          </a:r>
        </a:p>
        <a:p>
          <a:r>
            <a:rPr lang="en-US"/>
            <a:t>directly to that quarter's margin — the relationship shown here is the multi-quarter trend, </a:t>
          </a:r>
        </a:p>
        <a:p>
          <a:r>
            <a:rPr lang="en-US"/>
            <a:t>not a tight quarterly correlation</a:t>
          </a:r>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1133476</xdr:colOff>
      <xdr:row>10</xdr:row>
      <xdr:rowOff>34291</xdr:rowOff>
    </xdr:from>
    <xdr:to>
      <xdr:col>10</xdr:col>
      <xdr:colOff>472440</xdr:colOff>
      <xdr:row>30</xdr:row>
      <xdr:rowOff>122873</xdr:rowOff>
    </xdr:to>
    <xdr:graphicFrame macro="">
      <xdr:nvGraphicFramePr>
        <xdr:cNvPr id="3" name="Chart 2">
          <a:extLst>
            <a:ext uri="{FF2B5EF4-FFF2-40B4-BE49-F238E27FC236}">
              <a16:creationId xmlns:a16="http://schemas.microsoft.com/office/drawing/2014/main" id="{C0226D95-7A8B-C2FF-E437-8D4CA4D26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rshey_starter_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vin Tatum" refreshedDate="46291.668861111109" createdVersion="8" refreshedVersion="8" minRefreshableVersion="3" recordCount="3457" xr:uid="{12E6C001-3DDA-40DD-A080-6945F4B304C1}">
  <cacheSource type="worksheet">
    <worksheetSource ref="A1:N1048576" sheet="Raw Data" r:id="rId2"/>
  </cacheSource>
  <cacheFields count="15">
    <cacheField name="SKU_ID" numFmtId="0">
      <sharedItems containsBlank="1"/>
    </cacheField>
    <cacheField name="SKU" numFmtId="0">
      <sharedItems containsBlank="1"/>
    </cacheField>
    <cacheField name="Category" numFmtId="0">
      <sharedItems containsBlank="1"/>
    </cacheField>
    <cacheField name="Channel" numFmtId="0">
      <sharedItems containsBlank="1" count="7">
        <s v="Grocery"/>
        <s v="Mass Merchandiser"/>
        <s v="Club/Warehouse"/>
        <s v="Convenience &amp; Drug"/>
        <s v="Wholesale/Distributor"/>
        <s v="E-Commerce/DTC"/>
        <m/>
      </sharedItems>
    </cacheField>
    <cacheField name="Month" numFmtId="0">
      <sharedItems containsBlank="1" count="25">
        <s v="2024-01"/>
        <s v="2024-02"/>
        <s v="2024-03"/>
        <s v="2024-04"/>
        <s v="2024-05"/>
        <s v="2024-06"/>
        <s v="2024-07"/>
        <s v="2024-08"/>
        <s v="2024-09"/>
        <s v="2024-10"/>
        <s v="2024-11"/>
        <s v="2024-12"/>
        <s v="2025-01"/>
        <s v="2025-02"/>
        <s v="2025-03"/>
        <s v="2025-04"/>
        <s v="2025-05"/>
        <s v="2025-06"/>
        <s v="2025-07"/>
        <s v="2025-08"/>
        <s v="2025-09"/>
        <s v="2025-10"/>
        <s v="2025-11"/>
        <s v="2025-12"/>
        <m/>
      </sharedItems>
      <fieldGroup par="14"/>
    </cacheField>
    <cacheField name="Units" numFmtId="0">
      <sharedItems containsString="0" containsBlank="1" containsNumber="1" containsInteger="1" minValue="2709" maxValue="238980"/>
    </cacheField>
    <cacheField name="List Price" numFmtId="0">
      <sharedItems containsString="0" containsBlank="1" containsNumber="1" minValue="1.29" maxValue="15.74"/>
    </cacheField>
    <cacheField name="Discount %" numFmtId="0">
      <sharedItems containsString="0" containsBlank="1" containsNumber="1" minValue="6.1000000000000004E-3" maxValue="0.29509999999999997"/>
    </cacheField>
    <cacheField name="Unit Cost" numFmtId="0">
      <sharedItems containsString="0" containsBlank="1" containsNumber="1" minValue="0.74819999999999998" maxValue="8.3329000000000004"/>
    </cacheField>
    <cacheField name="Net Price" numFmtId="0">
      <sharedItems containsString="0" containsBlank="1" containsNumber="1" minValue="0.99616500000000008" maxValue="15.390572000000001"/>
    </cacheField>
    <cacheField name="Revenue" numFmtId="0">
      <sharedItems containsString="0" containsBlank="1" containsNumber="1" minValue="18925.102518" maxValue="512643.50066199992"/>
    </cacheField>
    <cacheField name="COGS" numFmtId="0">
      <sharedItems containsString="0" containsBlank="1" containsNumber="1" minValue="11206.5744" maxValue="314853.43680000002"/>
    </cacheField>
    <cacheField name="Gross Profit" numFmtId="0">
      <sharedItems containsString="0" containsBlank="1" containsNumber="1" minValue="5689.6437700000097" maxValue="211871.7809619999"/>
    </cacheField>
    <cacheField name="Gross Margin %" numFmtId="0">
      <sharedItems containsString="0" containsBlank="1" containsNumber="1" minValue="3.3496016351728851E-2" maxValue="0.47680853204547741"/>
    </cacheField>
    <cacheField name="Month2" numFmtId="0" databaseField="0">
      <fieldGroup base="4">
        <discretePr count="25">
          <x v="1"/>
          <x v="1"/>
          <x v="1"/>
          <x v="1"/>
          <x v="1"/>
          <x v="1"/>
          <x v="1"/>
          <x v="1"/>
          <x v="1"/>
          <x v="1"/>
          <x v="1"/>
          <x v="1"/>
          <x v="2"/>
          <x v="2"/>
          <x v="2"/>
          <x v="2"/>
          <x v="2"/>
          <x v="2"/>
          <x v="2"/>
          <x v="2"/>
          <x v="2"/>
          <x v="2"/>
          <x v="2"/>
          <x v="2"/>
          <x v="0"/>
        </discretePr>
        <groupItems count="3">
          <m/>
          <s v="Group1"/>
          <s v="Group2"/>
        </groupItems>
      </fieldGroup>
    </cacheField>
  </cacheFields>
  <extLst>
    <ext xmlns:x14="http://schemas.microsoft.com/office/spreadsheetml/2009/9/main" uri="{725AE2AE-9491-48be-B2B4-4EB974FC3084}">
      <x14:pivotCacheDefinition pivotCacheId="16484955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vin Tatum" refreshedDate="46294.732468981485" createdVersion="8" refreshedVersion="8" minRefreshableVersion="3" recordCount="3456" xr:uid="{6AAB454A-6D25-4C87-A7C0-B384C3F6956D}">
  <cacheSource type="worksheet">
    <worksheetSource name="RawData"/>
  </cacheSource>
  <cacheFields count="16">
    <cacheField name="SKU_ID" numFmtId="0">
      <sharedItems/>
    </cacheField>
    <cacheField name="SKU" numFmtId="0">
      <sharedItems/>
    </cacheField>
    <cacheField name="Category" numFmtId="0">
      <sharedItems/>
    </cacheField>
    <cacheField name="Channel" numFmtId="0">
      <sharedItems count="6">
        <s v="Grocery"/>
        <s v="Mass Merchandiser"/>
        <s v="Club/Warehouse"/>
        <s v="Convenience &amp; Drug"/>
        <s v="Wholesale/Distributor"/>
        <s v="E-Commerce/DTC"/>
      </sharedItems>
    </cacheField>
    <cacheField name="Month" numFmtId="0">
      <sharedItems count="24">
        <s v="2024-01"/>
        <s v="2024-02"/>
        <s v="2024-03"/>
        <s v="2024-04"/>
        <s v="2024-05"/>
        <s v="2024-06"/>
        <s v="2024-07"/>
        <s v="2024-08"/>
        <s v="2024-09"/>
        <s v="2024-10"/>
        <s v="2024-11"/>
        <s v="2024-12"/>
        <s v="2025-01"/>
        <s v="2025-02"/>
        <s v="2025-03"/>
        <s v="2025-04"/>
        <s v="2025-05"/>
        <s v="2025-06"/>
        <s v="2025-07"/>
        <s v="2025-08"/>
        <s v="2025-09"/>
        <s v="2025-10"/>
        <s v="2025-11"/>
        <s v="2025-12"/>
      </sharedItems>
    </cacheField>
    <cacheField name="Units" numFmtId="0">
      <sharedItems containsSemiMixedTypes="0" containsString="0" containsNumber="1" containsInteger="1" minValue="2709" maxValue="238980"/>
    </cacheField>
    <cacheField name="List Price" numFmtId="169">
      <sharedItems containsSemiMixedTypes="0" containsString="0" containsNumber="1" minValue="1.29" maxValue="15.74"/>
    </cacheField>
    <cacheField name="Discount %" numFmtId="167">
      <sharedItems containsSemiMixedTypes="0" containsString="0" containsNumber="1" minValue="6.1000000000000004E-3" maxValue="0.29509999999999997"/>
    </cacheField>
    <cacheField name="Unit Cost" numFmtId="170">
      <sharedItems containsSemiMixedTypes="0" containsString="0" containsNumber="1" minValue="0.74819999999999998" maxValue="8.3329000000000004"/>
    </cacheField>
    <cacheField name="Net Price" numFmtId="169">
      <sharedItems containsSemiMixedTypes="0" containsString="0" containsNumber="1" minValue="0.99616500000000008" maxValue="15.390572000000001"/>
    </cacheField>
    <cacheField name="Revenue" numFmtId="168">
      <sharedItems containsSemiMixedTypes="0" containsString="0" containsNumber="1" minValue="18925.102518" maxValue="512643.50066199992"/>
    </cacheField>
    <cacheField name="COGS" numFmtId="168">
      <sharedItems containsSemiMixedTypes="0" containsString="0" containsNumber="1" minValue="11206.5744" maxValue="314853.43680000002"/>
    </cacheField>
    <cacheField name="Gross Profit" numFmtId="168">
      <sharedItems containsSemiMixedTypes="0" containsString="0" containsNumber="1" minValue="5689.6437700000097" maxValue="211871.7809619999"/>
    </cacheField>
    <cacheField name="Gross Margin %" numFmtId="167">
      <sharedItems containsSemiMixedTypes="0" containsString="0" containsNumber="1" minValue="3.3496016351728851E-2" maxValue="0.47680853204547741"/>
    </cacheField>
    <cacheField name="Counterfactual Net Price" numFmtId="0">
      <sharedItems containsSemiMixedTypes="0" containsString="0" containsNumber="1" minValue="1.032645" maxValue="15.390572000000001"/>
    </cacheField>
    <cacheField name="Counterfactual Revenue" numFmtId="0">
      <sharedItems containsSemiMixedTypes="0" containsString="0" containsNumber="1" minValue="18925.102518" maxValue="512643.50066199992"/>
    </cacheField>
  </cacheFields>
  <extLst>
    <ext xmlns:x14="http://schemas.microsoft.com/office/spreadsheetml/2009/9/main" uri="{725AE2AE-9491-48be-B2B4-4EB974FC3084}">
      <x14:pivotCacheDefinition pivotCacheId="1571440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7">
  <r>
    <s v="SKU-01"/>
    <s v="Classic Milk Bar 1.5oz"/>
    <s v="Standard Bar"/>
    <x v="0"/>
    <x v="0"/>
    <n v="121538"/>
    <n v="1.29"/>
    <n v="8.4400000000000003E-2"/>
    <n v="0.74819999999999998"/>
    <n v="1.1811240000000001"/>
    <n v="143551.44871200001"/>
    <n v="90934.731599999999"/>
    <n v="52616.717112000013"/>
    <n v="0.36653560506771521"/>
  </r>
  <r>
    <s v="SKU-01"/>
    <s v="Classic Milk Bar 1.5oz"/>
    <s v="Standard Bar"/>
    <x v="0"/>
    <x v="1"/>
    <n v="154722"/>
    <n v="1.29"/>
    <n v="0.11409999999999999"/>
    <n v="0.74819999999999998"/>
    <n v="1.142811"/>
    <n v="176818.00354199999"/>
    <n v="115763.00039999999"/>
    <n v="61055.003142000001"/>
    <n v="0.34529856642961965"/>
  </r>
  <r>
    <s v="SKU-01"/>
    <s v="Classic Milk Bar 1.5oz"/>
    <s v="Standard Bar"/>
    <x v="0"/>
    <x v="2"/>
    <n v="126924"/>
    <n v="1.29"/>
    <n v="8.0500000000000002E-2"/>
    <n v="0.74819999999999998"/>
    <n v="1.1861550000000001"/>
    <n v="150551.53722"/>
    <n v="94964.536800000002"/>
    <n v="55587.000419999997"/>
    <n v="0.36922240348015223"/>
  </r>
  <r>
    <s v="SKU-01"/>
    <s v="Classic Milk Bar 1.5oz"/>
    <s v="Standard Bar"/>
    <x v="0"/>
    <x v="3"/>
    <n v="155378"/>
    <n v="1.29"/>
    <n v="9.5299999999999996E-2"/>
    <n v="0.74819999999999998"/>
    <n v="1.1670630000000002"/>
    <n v="181335.91481400002"/>
    <n v="116253.8196"/>
    <n v="65082.095214000015"/>
    <n v="0.35890350392395276"/>
  </r>
  <r>
    <s v="SKU-01"/>
    <s v="Classic Milk Bar 1.5oz"/>
    <s v="Standard Bar"/>
    <x v="0"/>
    <x v="4"/>
    <n v="125852"/>
    <n v="1.29"/>
    <n v="8.72E-2"/>
    <n v="0.74819999999999998"/>
    <n v="1.1775120000000001"/>
    <n v="148192.24022400001"/>
    <n v="94162.46639999999"/>
    <n v="54029.773824000018"/>
    <n v="0.36459246275197205"/>
  </r>
  <r>
    <s v="SKU-01"/>
    <s v="Classic Milk Bar 1.5oz"/>
    <s v="Standard Bar"/>
    <x v="0"/>
    <x v="5"/>
    <n v="126325"/>
    <n v="1.29"/>
    <n v="0.11169999999999999"/>
    <n v="0.74819999999999998"/>
    <n v="1.145907"/>
    <n v="144756.70177499999"/>
    <n v="94516.364999999991"/>
    <n v="50240.336775000003"/>
    <n v="0.34706743217381519"/>
  </r>
  <r>
    <s v="SKU-01"/>
    <s v="Classic Milk Bar 1.5oz"/>
    <s v="Standard Bar"/>
    <x v="0"/>
    <x v="6"/>
    <n v="112518"/>
    <n v="1.29"/>
    <n v="0.1169"/>
    <n v="0.74819999999999998"/>
    <n v="1.1391990000000001"/>
    <n v="128180.39308200001"/>
    <n v="84185.967600000004"/>
    <n v="43994.425482000006"/>
    <n v="0.34322273808175746"/>
  </r>
  <r>
    <s v="SKU-01"/>
    <s v="Classic Milk Bar 1.5oz"/>
    <s v="Standard Bar"/>
    <x v="0"/>
    <x v="7"/>
    <n v="130123"/>
    <n v="1.29"/>
    <n v="8.7099999999999997E-2"/>
    <n v="0.74819999999999998"/>
    <n v="1.1776410000000002"/>
    <n v="153238.17984300002"/>
    <n v="97358.028599999991"/>
    <n v="55880.151243000029"/>
    <n v="0.36466206594369605"/>
  </r>
  <r>
    <s v="SKU-01"/>
    <s v="Classic Milk Bar 1.5oz"/>
    <s v="Standard Bar"/>
    <x v="0"/>
    <x v="8"/>
    <n v="150794"/>
    <n v="1.29"/>
    <n v="8.5599999999999996E-2"/>
    <n v="0.74819999999999998"/>
    <n v="1.179576"/>
    <n v="177872.98334400001"/>
    <n v="112824.0708"/>
    <n v="65048.912544000006"/>
    <n v="0.36570428696412949"/>
  </r>
  <r>
    <s v="SKU-01"/>
    <s v="Classic Milk Bar 1.5oz"/>
    <s v="Standard Bar"/>
    <x v="0"/>
    <x v="9"/>
    <n v="230344"/>
    <n v="1.29"/>
    <n v="9.9299999999999999E-2"/>
    <n v="0.74819999999999998"/>
    <n v="1.1619030000000001"/>
    <n v="267637.384632"/>
    <n v="172343.38079999998"/>
    <n v="95294.003832000017"/>
    <n v="0.35605640057732879"/>
  </r>
  <r>
    <s v="SKU-01"/>
    <s v="Classic Milk Bar 1.5oz"/>
    <s v="Standard Bar"/>
    <x v="0"/>
    <x v="10"/>
    <n v="228011"/>
    <n v="1.29"/>
    <n v="8.9800000000000005E-2"/>
    <n v="0.74819999999999998"/>
    <n v="1.174158"/>
    <n v="267720.93973799999"/>
    <n v="170597.8302"/>
    <n v="97123.10953799999"/>
    <n v="0.36277741155789933"/>
  </r>
  <r>
    <s v="SKU-01"/>
    <s v="Classic Milk Bar 1.5oz"/>
    <s v="Standard Bar"/>
    <x v="0"/>
    <x v="11"/>
    <n v="205174"/>
    <n v="1.29"/>
    <n v="9.7699999999999995E-2"/>
    <n v="0.74819999999999998"/>
    <n v="1.163967"/>
    <n v="238815.765258"/>
    <n v="153511.1868"/>
    <n v="85304.578458000004"/>
    <n v="0.35719827108500501"/>
  </r>
  <r>
    <s v="SKU-01"/>
    <s v="Classic Milk Bar 1.5oz"/>
    <s v="Standard Bar"/>
    <x v="0"/>
    <x v="12"/>
    <n v="107352"/>
    <n v="1.32"/>
    <n v="9.4700000000000006E-2"/>
    <n v="0.75380000000000003"/>
    <n v="1.1949959999999999"/>
    <n v="128285.21059199999"/>
    <n v="80921.937600000005"/>
    <n v="47363.272991999984"/>
    <n v="0.36920290946580564"/>
  </r>
  <r>
    <s v="SKU-01"/>
    <s v="Classic Milk Bar 1.5oz"/>
    <s v="Standard Bar"/>
    <x v="0"/>
    <x v="13"/>
    <n v="141804"/>
    <n v="1.32"/>
    <n v="0.1055"/>
    <n v="0.75939999999999996"/>
    <n v="1.1807399999999999"/>
    <n v="167433.65495999999"/>
    <n v="107685.95759999999"/>
    <n v="59747.697359999991"/>
    <n v="0.35684401307654517"/>
  </r>
  <r>
    <s v="SKU-01"/>
    <s v="Classic Milk Bar 1.5oz"/>
    <s v="Standard Bar"/>
    <x v="0"/>
    <x v="14"/>
    <n v="140660"/>
    <n v="1.32"/>
    <n v="0.1065"/>
    <n v="0.76500000000000001"/>
    <n v="1.1794199999999999"/>
    <n v="165897.21719999998"/>
    <n v="107604.90000000001"/>
    <n v="58292.317199999976"/>
    <n v="0.35137610011700654"/>
  </r>
  <r>
    <s v="SKU-01"/>
    <s v="Classic Milk Bar 1.5oz"/>
    <s v="Standard Bar"/>
    <x v="0"/>
    <x v="15"/>
    <n v="164691"/>
    <n v="1.32"/>
    <n v="9.3899999999999997E-2"/>
    <n v="0.77059999999999995"/>
    <n v="1.1960520000000001"/>
    <n v="196978.99993200001"/>
    <n v="126910.88459999999"/>
    <n v="70068.115332000016"/>
    <n v="0.35571363117991533"/>
  </r>
  <r>
    <s v="SKU-01"/>
    <s v="Classic Milk Bar 1.5oz"/>
    <s v="Standard Bar"/>
    <x v="0"/>
    <x v="16"/>
    <n v="112978"/>
    <n v="1.32"/>
    <n v="8.7800000000000003E-2"/>
    <n v="0.77629999999999999"/>
    <n v="1.2041040000000001"/>
    <n v="136037.26171200001"/>
    <n v="87704.821400000001"/>
    <n v="48332.440312000006"/>
    <n v="0.35528824752679172"/>
  </r>
  <r>
    <s v="SKU-01"/>
    <s v="Classic Milk Bar 1.5oz"/>
    <s v="Standard Bar"/>
    <x v="0"/>
    <x v="17"/>
    <n v="115442"/>
    <n v="1.32"/>
    <n v="0.1169"/>
    <n v="0.78190000000000004"/>
    <n v="1.165692"/>
    <n v="134569.815864"/>
    <n v="90264.099800000011"/>
    <n v="44305.716063999993"/>
    <n v="0.32923962762033188"/>
  </r>
  <r>
    <s v="SKU-01"/>
    <s v="Classic Milk Bar 1.5oz"/>
    <s v="Standard Bar"/>
    <x v="0"/>
    <x v="18"/>
    <n v="103329"/>
    <n v="1.35"/>
    <n v="8.7400000000000005E-2"/>
    <n v="0.78749999999999998"/>
    <n v="1.23201"/>
    <n v="127302.36129"/>
    <n v="81371.587499999994"/>
    <n v="45930.773790000007"/>
    <n v="0.36080064285192498"/>
  </r>
  <r>
    <s v="SKU-01"/>
    <s v="Classic Milk Bar 1.5oz"/>
    <s v="Standard Bar"/>
    <x v="0"/>
    <x v="19"/>
    <n v="110417"/>
    <n v="1.35"/>
    <n v="0.10979999999999999"/>
    <n v="0.79310000000000003"/>
    <n v="1.20177"/>
    <n v="132695.83809"/>
    <n v="87571.722699999998"/>
    <n v="45124.115390000006"/>
    <n v="0.3400567496276326"/>
  </r>
  <r>
    <s v="SKU-01"/>
    <s v="Classic Milk Bar 1.5oz"/>
    <s v="Standard Bar"/>
    <x v="0"/>
    <x v="20"/>
    <n v="143823"/>
    <n v="1.35"/>
    <n v="0.1081"/>
    <n v="0.79869999999999997"/>
    <n v="1.2040650000000002"/>
    <n v="173172.24049500003"/>
    <n v="114871.4301"/>
    <n v="58300.810395000037"/>
    <n v="0.3366637183208549"/>
  </r>
  <r>
    <s v="SKU-01"/>
    <s v="Classic Milk Bar 1.5oz"/>
    <s v="Standard Bar"/>
    <x v="0"/>
    <x v="21"/>
    <n v="192409"/>
    <n v="1.35"/>
    <n v="0.10349999999999999"/>
    <n v="0.80430000000000001"/>
    <n v="1.210275"/>
    <n v="232867.802475"/>
    <n v="154754.55869999999"/>
    <n v="78113.24377500001"/>
    <n v="0.33544029249550728"/>
  </r>
  <r>
    <s v="SKU-01"/>
    <s v="Classic Milk Bar 1.5oz"/>
    <s v="Standard Bar"/>
    <x v="0"/>
    <x v="22"/>
    <n v="216585"/>
    <n v="1.35"/>
    <n v="0.1033"/>
    <n v="0.80989999999999995"/>
    <n v="1.2105450000000002"/>
    <n v="262185.88882500003"/>
    <n v="175412.19149999999"/>
    <n v="86773.697325000045"/>
    <n v="0.33096250036140762"/>
  </r>
  <r>
    <s v="SKU-01"/>
    <s v="Classic Milk Bar 1.5oz"/>
    <s v="Standard Bar"/>
    <x v="0"/>
    <x v="23"/>
    <n v="186492"/>
    <n v="1.35"/>
    <n v="0.10340000000000001"/>
    <n v="0.8155"/>
    <n v="1.21041"/>
    <n v="225731.78172"/>
    <n v="152084.226"/>
    <n v="73647.555720000004"/>
    <n v="0.32626134946010033"/>
  </r>
  <r>
    <s v="SKU-01"/>
    <s v="Classic Milk Bar 1.5oz"/>
    <s v="Standard Bar"/>
    <x v="1"/>
    <x v="0"/>
    <n v="105957"/>
    <n v="1.29"/>
    <n v="0.13100000000000001"/>
    <n v="0.74819999999999998"/>
    <n v="1.1210100000000001"/>
    <n v="118778.85657"/>
    <n v="79277.027399999992"/>
    <n v="39501.829170000012"/>
    <n v="0.33256616800920608"/>
  </r>
  <r>
    <s v="SKU-01"/>
    <s v="Classic Milk Bar 1.5oz"/>
    <s v="Standard Bar"/>
    <x v="1"/>
    <x v="1"/>
    <n v="127479"/>
    <n v="1.29"/>
    <n v="0.13950000000000001"/>
    <n v="0.74819999999999998"/>
    <n v="1.1100450000000002"/>
    <n v="141507.42655500001"/>
    <n v="95379.787799999991"/>
    <n v="46127.638755000022"/>
    <n v="0.32597327135386417"/>
  </r>
  <r>
    <s v="SKU-01"/>
    <s v="Classic Milk Bar 1.5oz"/>
    <s v="Standard Bar"/>
    <x v="1"/>
    <x v="2"/>
    <n v="112205"/>
    <n v="1.29"/>
    <n v="0.12520000000000001"/>
    <n v="0.74819999999999998"/>
    <n v="1.1284920000000001"/>
    <n v="126622.44486"/>
    <n v="83951.781000000003"/>
    <n v="42670.663860000001"/>
    <n v="0.33699131229995427"/>
  </r>
  <r>
    <s v="SKU-01"/>
    <s v="Classic Milk Bar 1.5oz"/>
    <s v="Standard Bar"/>
    <x v="1"/>
    <x v="3"/>
    <n v="126590"/>
    <n v="1.29"/>
    <n v="0.12039999999999999"/>
    <n v="0.74819999999999998"/>
    <n v="1.134684"/>
    <n v="143639.64756000001"/>
    <n v="94714.637999999992"/>
    <n v="48925.00956000002"/>
    <n v="0.34060936789449764"/>
  </r>
  <r>
    <s v="SKU-01"/>
    <s v="Classic Milk Bar 1.5oz"/>
    <s v="Standard Bar"/>
    <x v="1"/>
    <x v="4"/>
    <n v="105037"/>
    <n v="1.29"/>
    <n v="0.15240000000000001"/>
    <n v="0.74819999999999998"/>
    <n v="1.093404"/>
    <n v="114847.875948"/>
    <n v="78588.683399999994"/>
    <n v="36259.192548000006"/>
    <n v="0.31571495988673909"/>
  </r>
  <r>
    <s v="SKU-01"/>
    <s v="Classic Milk Bar 1.5oz"/>
    <s v="Standard Bar"/>
    <x v="1"/>
    <x v="5"/>
    <n v="95019"/>
    <n v="1.29"/>
    <n v="0.14449999999999999"/>
    <n v="0.74819999999999998"/>
    <n v="1.1035950000000001"/>
    <n v="104862.49330500001"/>
    <n v="71093.215799999991"/>
    <n v="33769.27750500002"/>
    <n v="0.32203389830508489"/>
  </r>
  <r>
    <s v="SKU-01"/>
    <s v="Classic Milk Bar 1.5oz"/>
    <s v="Standard Bar"/>
    <x v="1"/>
    <x v="6"/>
    <n v="83985"/>
    <n v="1.29"/>
    <n v="0.125"/>
    <n v="0.74819999999999998"/>
    <n v="1.1287500000000001"/>
    <n v="94798.068750000006"/>
    <n v="62837.576999999997"/>
    <n v="31960.491750000008"/>
    <n v="0.33714285714285719"/>
  </r>
  <r>
    <s v="SKU-01"/>
    <s v="Classic Milk Bar 1.5oz"/>
    <s v="Standard Bar"/>
    <x v="1"/>
    <x v="7"/>
    <n v="108320"/>
    <n v="1.29"/>
    <n v="0.13880000000000001"/>
    <n v="0.74819999999999998"/>
    <n v="1.110948"/>
    <n v="120337.88736000001"/>
    <n v="81045.02399999999"/>
    <n v="39292.863360000018"/>
    <n v="0.32652113330236893"/>
  </r>
  <r>
    <s v="SKU-01"/>
    <s v="Classic Milk Bar 1.5oz"/>
    <s v="Standard Bar"/>
    <x v="1"/>
    <x v="8"/>
    <n v="131171"/>
    <n v="1.29"/>
    <n v="0.1419"/>
    <n v="0.74819999999999998"/>
    <n v="1.106949"/>
    <n v="145199.60727899999"/>
    <n v="98142.142200000002"/>
    <n v="47057.465078999987"/>
    <n v="0.32408810161985774"/>
  </r>
  <r>
    <s v="SKU-01"/>
    <s v="Classic Milk Bar 1.5oz"/>
    <s v="Standard Bar"/>
    <x v="1"/>
    <x v="9"/>
    <n v="179947"/>
    <n v="1.29"/>
    <n v="0.1231"/>
    <n v="0.74819999999999998"/>
    <n v="1.1312010000000001"/>
    <n v="203556.22634700002"/>
    <n v="134636.34539999999"/>
    <n v="68919.880947000027"/>
    <n v="0.33857908541452858"/>
  </r>
  <r>
    <s v="SKU-01"/>
    <s v="Classic Milk Bar 1.5oz"/>
    <s v="Standard Bar"/>
    <x v="1"/>
    <x v="10"/>
    <n v="208142"/>
    <n v="1.29"/>
    <n v="0.12709999999999999"/>
    <n v="0.74819999999999998"/>
    <n v="1.1260410000000001"/>
    <n v="234376.42582200002"/>
    <n v="155731.8444"/>
    <n v="78644.581422000017"/>
    <n v="0.33554817275747512"/>
  </r>
  <r>
    <s v="SKU-01"/>
    <s v="Classic Milk Bar 1.5oz"/>
    <s v="Standard Bar"/>
    <x v="1"/>
    <x v="11"/>
    <n v="146304"/>
    <n v="1.29"/>
    <n v="0.113"/>
    <n v="0.74819999999999998"/>
    <n v="1.1442300000000001"/>
    <n v="167405.42592000001"/>
    <n v="109464.6528"/>
    <n v="57940.773120000013"/>
    <n v="0.34611048478015788"/>
  </r>
  <r>
    <s v="SKU-01"/>
    <s v="Classic Milk Bar 1.5oz"/>
    <s v="Standard Bar"/>
    <x v="1"/>
    <x v="12"/>
    <n v="88015"/>
    <n v="1.32"/>
    <n v="0.13750000000000001"/>
    <n v="0.75380000000000003"/>
    <n v="1.1385000000000001"/>
    <n v="100205.0775"/>
    <n v="66345.707000000009"/>
    <n v="33859.37049999999"/>
    <n v="0.33790074659639868"/>
  </r>
  <r>
    <s v="SKU-01"/>
    <s v="Classic Milk Bar 1.5oz"/>
    <s v="Standard Bar"/>
    <x v="1"/>
    <x v="13"/>
    <n v="117362"/>
    <n v="1.32"/>
    <n v="0.1404"/>
    <n v="0.75939999999999996"/>
    <n v="1.1346720000000001"/>
    <n v="133167.375264"/>
    <n v="89124.702799999999"/>
    <n v="44042.672464000003"/>
    <n v="0.33073170043854083"/>
  </r>
  <r>
    <s v="SKU-01"/>
    <s v="Classic Milk Bar 1.5oz"/>
    <s v="Standard Bar"/>
    <x v="1"/>
    <x v="14"/>
    <n v="112728"/>
    <n v="1.32"/>
    <n v="0.13239999999999999"/>
    <n v="0.76500000000000001"/>
    <n v="1.145232"/>
    <n v="129099.712896"/>
    <n v="86236.92"/>
    <n v="42862.792895999999"/>
    <n v="0.33201307682635484"/>
  </r>
  <r>
    <s v="SKU-01"/>
    <s v="Classic Milk Bar 1.5oz"/>
    <s v="Standard Bar"/>
    <x v="1"/>
    <x v="15"/>
    <n v="127068"/>
    <n v="1.32"/>
    <n v="0.12540000000000001"/>
    <n v="0.77059999999999995"/>
    <n v="1.1544720000000002"/>
    <n v="146696.44809600001"/>
    <n v="97918.6008"/>
    <n v="48777.847296000007"/>
    <n v="0.33250871394022552"/>
  </r>
  <r>
    <s v="SKU-01"/>
    <s v="Classic Milk Bar 1.5oz"/>
    <s v="Standard Bar"/>
    <x v="1"/>
    <x v="16"/>
    <n v="102788"/>
    <n v="1.32"/>
    <n v="0.1201"/>
    <n v="0.77629999999999999"/>
    <n v="1.1614680000000002"/>
    <n v="119384.97278400001"/>
    <n v="79794.324399999998"/>
    <n v="39590.648384000015"/>
    <n v="0.33162170632337706"/>
  </r>
  <r>
    <s v="SKU-01"/>
    <s v="Classic Milk Bar 1.5oz"/>
    <s v="Standard Bar"/>
    <x v="1"/>
    <x v="17"/>
    <n v="91679"/>
    <n v="1.32"/>
    <n v="0.12429999999999999"/>
    <n v="0.78190000000000004"/>
    <n v="1.1559240000000002"/>
    <n v="105973.95639600001"/>
    <n v="71683.810100000002"/>
    <n v="34290.146296000006"/>
    <n v="0.3235714458736042"/>
  </r>
  <r>
    <s v="SKU-01"/>
    <s v="Classic Milk Bar 1.5oz"/>
    <s v="Standard Bar"/>
    <x v="1"/>
    <x v="18"/>
    <n v="81125"/>
    <n v="1.35"/>
    <n v="0.13730000000000001"/>
    <n v="0.78749999999999998"/>
    <n v="1.1646450000000002"/>
    <n v="94481.825625000012"/>
    <n v="63885.9375"/>
    <n v="30595.888125000012"/>
    <n v="0.32382829102430361"/>
  </r>
  <r>
    <s v="SKU-01"/>
    <s v="Classic Milk Bar 1.5oz"/>
    <s v="Standard Bar"/>
    <x v="1"/>
    <x v="19"/>
    <n v="96330"/>
    <n v="1.35"/>
    <n v="0.13020000000000001"/>
    <n v="0.79310000000000003"/>
    <n v="1.1742300000000001"/>
    <n v="113113.57590000001"/>
    <n v="76399.323000000004"/>
    <n v="36714.252900000007"/>
    <n v="0.32457866005808067"/>
  </r>
  <r>
    <s v="SKU-01"/>
    <s v="Classic Milk Bar 1.5oz"/>
    <s v="Standard Bar"/>
    <x v="1"/>
    <x v="20"/>
    <n v="120114"/>
    <n v="1.35"/>
    <n v="0.13669999999999999"/>
    <n v="0.79869999999999997"/>
    <n v="1.1654549999999999"/>
    <n v="139987.46187"/>
    <n v="95935.051800000001"/>
    <n v="44052.410069999998"/>
    <n v="0.3146882548017727"/>
  </r>
  <r>
    <s v="SKU-01"/>
    <s v="Classic Milk Bar 1.5oz"/>
    <s v="Standard Bar"/>
    <x v="1"/>
    <x v="21"/>
    <n v="179528"/>
    <n v="1.35"/>
    <n v="0.1285"/>
    <n v="0.80430000000000001"/>
    <n v="1.176525"/>
    <n v="211219.1802"/>
    <n v="144394.37040000001"/>
    <n v="66824.809799999988"/>
    <n v="0.31637661758143681"/>
  </r>
  <r>
    <s v="SKU-01"/>
    <s v="Classic Milk Bar 1.5oz"/>
    <s v="Standard Bar"/>
    <x v="1"/>
    <x v="22"/>
    <n v="177195"/>
    <n v="1.35"/>
    <n v="0.1288"/>
    <n v="0.80989999999999995"/>
    <n v="1.1761200000000001"/>
    <n v="208402.5834"/>
    <n v="143510.23050000001"/>
    <n v="64892.352899999998"/>
    <n v="0.31137979117777098"/>
  </r>
  <r>
    <s v="SKU-01"/>
    <s v="Classic Milk Bar 1.5oz"/>
    <s v="Standard Bar"/>
    <x v="1"/>
    <x v="23"/>
    <n v="131758"/>
    <n v="1.35"/>
    <n v="0.10829999999999999"/>
    <n v="0.8155"/>
    <n v="1.2037950000000002"/>
    <n v="158609.62161000003"/>
    <n v="107448.649"/>
    <n v="51160.972610000026"/>
    <n v="0.32255907359641811"/>
  </r>
  <r>
    <s v="SKU-01"/>
    <s v="Classic Milk Bar 1.5oz"/>
    <s v="Standard Bar"/>
    <x v="2"/>
    <x v="0"/>
    <n v="59390"/>
    <n v="1.29"/>
    <n v="0.16500000000000001"/>
    <n v="0.74819999999999998"/>
    <n v="1.0771500000000001"/>
    <n v="63971.938500000004"/>
    <n v="44435.597999999998"/>
    <n v="19536.340500000006"/>
    <n v="0.3053892215568863"/>
  </r>
  <r>
    <s v="SKU-01"/>
    <s v="Classic Milk Bar 1.5oz"/>
    <s v="Standard Bar"/>
    <x v="2"/>
    <x v="1"/>
    <n v="83113"/>
    <n v="1.29"/>
    <n v="0.16639999999999999"/>
    <n v="0.74819999999999998"/>
    <n v="1.0753440000000001"/>
    <n v="89375.065872000006"/>
    <n v="62185.1466"/>
    <n v="27189.919272000006"/>
    <n v="0.30422264875239929"/>
  </r>
  <r>
    <s v="SKU-01"/>
    <s v="Classic Milk Bar 1.5oz"/>
    <s v="Standard Bar"/>
    <x v="2"/>
    <x v="2"/>
    <n v="78710"/>
    <n v="1.29"/>
    <n v="0.19950000000000001"/>
    <n v="0.74819999999999998"/>
    <n v="1.032645"/>
    <n v="81279.48795000001"/>
    <n v="58890.822"/>
    <n v="22388.66595000001"/>
    <n v="0.27545284197376646"/>
  </r>
  <r>
    <s v="SKU-01"/>
    <s v="Classic Milk Bar 1.5oz"/>
    <s v="Standard Bar"/>
    <x v="2"/>
    <x v="3"/>
    <n v="82588"/>
    <n v="1.29"/>
    <n v="0.19109999999999999"/>
    <n v="0.74819999999999998"/>
    <n v="1.0434809999999999"/>
    <n v="86179.008827999991"/>
    <n v="61792.3416"/>
    <n v="24386.667227999991"/>
    <n v="0.28297688218568418"/>
  </r>
  <r>
    <s v="SKU-01"/>
    <s v="Classic Milk Bar 1.5oz"/>
    <s v="Standard Bar"/>
    <x v="2"/>
    <x v="4"/>
    <n v="64771"/>
    <n v="1.29"/>
    <n v="0.1769"/>
    <n v="0.74819999999999998"/>
    <n v="1.0617989999999999"/>
    <n v="68773.783028999998"/>
    <n v="48461.662199999999"/>
    <n v="20312.120829"/>
    <n v="0.29534685943384764"/>
  </r>
  <r>
    <s v="SKU-01"/>
    <s v="Classic Milk Bar 1.5oz"/>
    <s v="Standard Bar"/>
    <x v="2"/>
    <x v="5"/>
    <n v="61097"/>
    <n v="1.29"/>
    <n v="0.1749"/>
    <n v="0.74819999999999998"/>
    <n v="1.064379"/>
    <n v="65030.363763000001"/>
    <n v="45712.775399999999"/>
    <n v="19317.588363000003"/>
    <n v="0.29705490243606841"/>
  </r>
  <r>
    <s v="SKU-01"/>
    <s v="Classic Milk Bar 1.5oz"/>
    <s v="Standard Bar"/>
    <x v="2"/>
    <x v="6"/>
    <n v="65223"/>
    <n v="1.29"/>
    <n v="0.15409999999999999"/>
    <n v="0.74819999999999998"/>
    <n v="1.0912109999999999"/>
    <n v="71172.055052999989"/>
    <n v="48799.848599999998"/>
    <n v="22372.206452999992"/>
    <n v="0.3143397564723962"/>
  </r>
  <r>
    <s v="SKU-01"/>
    <s v="Classic Milk Bar 1.5oz"/>
    <s v="Standard Bar"/>
    <x v="2"/>
    <x v="7"/>
    <n v="71407"/>
    <n v="1.29"/>
    <n v="0.18360000000000001"/>
    <n v="0.74819999999999998"/>
    <n v="1.053156"/>
    <n v="75202.710491999998"/>
    <n v="53426.717400000001"/>
    <n v="21775.993091999997"/>
    <n v="0.28956393924546786"/>
  </r>
  <r>
    <s v="SKU-01"/>
    <s v="Classic Milk Bar 1.5oz"/>
    <s v="Standard Bar"/>
    <x v="2"/>
    <x v="8"/>
    <n v="77487"/>
    <n v="1.29"/>
    <n v="0.1583"/>
    <n v="0.74819999999999998"/>
    <n v="1.085793"/>
    <n v="84134.842191000003"/>
    <n v="57975.773399999998"/>
    <n v="26159.068791000005"/>
    <n v="0.31091837947012002"/>
  </r>
  <r>
    <s v="SKU-01"/>
    <s v="Classic Milk Bar 1.5oz"/>
    <s v="Standard Bar"/>
    <x v="2"/>
    <x v="9"/>
    <n v="119953"/>
    <n v="1.29"/>
    <n v="0.1721"/>
    <n v="0.74819999999999998"/>
    <n v="1.0679909999999999"/>
    <n v="128108.72442299999"/>
    <n v="89748.834600000002"/>
    <n v="38359.88982299999"/>
    <n v="0.29943229858678577"/>
  </r>
  <r>
    <s v="SKU-01"/>
    <s v="Classic Milk Bar 1.5oz"/>
    <s v="Standard Bar"/>
    <x v="2"/>
    <x v="10"/>
    <n v="129119"/>
    <n v="1.29"/>
    <n v="0.18029999999999999"/>
    <n v="0.74819999999999998"/>
    <n v="1.0574129999999999"/>
    <n v="136532.10914699998"/>
    <n v="96606.835800000001"/>
    <n v="39925.27334699998"/>
    <n v="0.2924240575820421"/>
  </r>
  <r>
    <s v="SKU-01"/>
    <s v="Classic Milk Bar 1.5oz"/>
    <s v="Standard Bar"/>
    <x v="2"/>
    <x v="11"/>
    <n v="115605"/>
    <n v="1.29"/>
    <n v="0.1764"/>
    <n v="0.74819999999999998"/>
    <n v="1.0624439999999999"/>
    <n v="122823.83861999999"/>
    <n v="86495.660999999993"/>
    <n v="36328.177620000002"/>
    <n v="0.29577464788732399"/>
  </r>
  <r>
    <s v="SKU-01"/>
    <s v="Classic Milk Bar 1.5oz"/>
    <s v="Standard Bar"/>
    <x v="2"/>
    <x v="12"/>
    <n v="56508"/>
    <n v="1.32"/>
    <n v="0.1827"/>
    <n v="0.75380000000000003"/>
    <n v="1.0788360000000001"/>
    <n v="60962.864688000009"/>
    <n v="42595.7304"/>
    <n v="18367.134288000008"/>
    <n v="0.30128397643386029"/>
  </r>
  <r>
    <s v="SKU-01"/>
    <s v="Classic Milk Bar 1.5oz"/>
    <s v="Standard Bar"/>
    <x v="2"/>
    <x v="13"/>
    <n v="76348"/>
    <n v="1.32"/>
    <n v="0.20039999999999999"/>
    <n v="0.75939999999999996"/>
    <n v="1.055472"/>
    <n v="80583.176255999992"/>
    <n v="57978.671199999997"/>
    <n v="22604.505055999995"/>
    <n v="0.28051146785513964"/>
  </r>
  <r>
    <s v="SKU-01"/>
    <s v="Classic Milk Bar 1.5oz"/>
    <s v="Standard Bar"/>
    <x v="2"/>
    <x v="14"/>
    <n v="79586"/>
    <n v="1.32"/>
    <n v="0.18540000000000001"/>
    <n v="0.76500000000000001"/>
    <n v="1.075272"/>
    <n v="85576.597391999996"/>
    <n v="60883.29"/>
    <n v="24693.307391999995"/>
    <n v="0.28855210588576652"/>
  </r>
  <r>
    <s v="SKU-01"/>
    <s v="Classic Milk Bar 1.5oz"/>
    <s v="Standard Bar"/>
    <x v="2"/>
    <x v="15"/>
    <n v="86840"/>
    <n v="1.32"/>
    <n v="0.16220000000000001"/>
    <n v="0.77059999999999995"/>
    <n v="1.105896"/>
    <n v="96036.00864"/>
    <n v="66918.903999999995"/>
    <n v="29117.104640000005"/>
    <n v="0.30318945000253195"/>
  </r>
  <r>
    <s v="SKU-01"/>
    <s v="Classic Milk Bar 1.5oz"/>
    <s v="Standard Bar"/>
    <x v="2"/>
    <x v="16"/>
    <n v="61563"/>
    <n v="1.32"/>
    <n v="0.1661"/>
    <n v="0.77629999999999999"/>
    <n v="1.1007480000000001"/>
    <n v="67765.349124"/>
    <n v="47791.356899999999"/>
    <n v="19973.992224000001"/>
    <n v="0.29475229571164335"/>
  </r>
  <r>
    <s v="SKU-01"/>
    <s v="Classic Milk Bar 1.5oz"/>
    <s v="Standard Bar"/>
    <x v="2"/>
    <x v="17"/>
    <n v="59208"/>
    <n v="1.32"/>
    <n v="0.1593"/>
    <n v="0.78190000000000004"/>
    <n v="1.1097240000000002"/>
    <n v="65704.538592000012"/>
    <n v="46294.735200000003"/>
    <n v="19409.803392000009"/>
    <n v="0.29541039033128969"/>
  </r>
  <r>
    <s v="SKU-01"/>
    <s v="Classic Milk Bar 1.5oz"/>
    <s v="Standard Bar"/>
    <x v="2"/>
    <x v="18"/>
    <n v="59835"/>
    <n v="1.35"/>
    <n v="0.1767"/>
    <n v="0.78749999999999998"/>
    <n v="1.1114550000000001"/>
    <n v="66503.909925"/>
    <n v="47120.0625"/>
    <n v="19383.847425"/>
    <n v="0.29146929025466617"/>
  </r>
  <r>
    <s v="SKU-01"/>
    <s v="Classic Milk Bar 1.5oz"/>
    <s v="Standard Bar"/>
    <x v="2"/>
    <x v="19"/>
    <n v="57814"/>
    <n v="1.35"/>
    <n v="0.1648"/>
    <n v="0.79310000000000003"/>
    <n v="1.1275200000000001"/>
    <n v="65186.441280000006"/>
    <n v="45852.2834"/>
    <n v="19334.157880000006"/>
    <n v="0.29659784305378184"/>
  </r>
  <r>
    <s v="SKU-01"/>
    <s v="Classic Milk Bar 1.5oz"/>
    <s v="Standard Bar"/>
    <x v="2"/>
    <x v="20"/>
    <n v="76841"/>
    <n v="1.35"/>
    <n v="0.19259999999999999"/>
    <n v="0.79869999999999997"/>
    <n v="1.08999"/>
    <n v="83755.921589999998"/>
    <n v="61372.9067"/>
    <n v="22383.014889999999"/>
    <n v="0.26724098386223727"/>
  </r>
  <r>
    <s v="SKU-01"/>
    <s v="Classic Milk Bar 1.5oz"/>
    <s v="Standard Bar"/>
    <x v="2"/>
    <x v="21"/>
    <n v="126509"/>
    <n v="1.35"/>
    <n v="0.22370000000000001"/>
    <n v="0.80430000000000001"/>
    <n v="1.0480050000000001"/>
    <n v="132582.064545"/>
    <n v="101751.1887"/>
    <n v="30830.875845000002"/>
    <n v="0.23254182947600444"/>
  </r>
  <r>
    <s v="SKU-01"/>
    <s v="Classic Milk Bar 1.5oz"/>
    <s v="Standard Bar"/>
    <x v="2"/>
    <x v="22"/>
    <n v="121584"/>
    <n v="1.35"/>
    <n v="0.16520000000000001"/>
    <n v="0.80989999999999995"/>
    <n v="1.1269800000000001"/>
    <n v="137022.73632000003"/>
    <n v="98470.881599999993"/>
    <n v="38551.854720000032"/>
    <n v="0.28135370636568546"/>
  </r>
  <r>
    <s v="SKU-01"/>
    <s v="Classic Milk Bar 1.5oz"/>
    <s v="Standard Bar"/>
    <x v="2"/>
    <x v="23"/>
    <n v="82246"/>
    <n v="1.35"/>
    <n v="0.184"/>
    <n v="0.8155"/>
    <n v="1.1016000000000001"/>
    <n v="90602.193600000013"/>
    <n v="67071.612999999998"/>
    <n v="23530.580600000016"/>
    <n v="0.25971314451706623"/>
  </r>
  <r>
    <s v="SKU-01"/>
    <s v="Classic Milk Bar 1.5oz"/>
    <s v="Standard Bar"/>
    <x v="3"/>
    <x v="0"/>
    <n v="50503"/>
    <n v="1.29"/>
    <n v="4.58E-2"/>
    <n v="0.74819999999999998"/>
    <n v="1.2309180000000002"/>
    <n v="62165.051754000007"/>
    <n v="37786.344599999997"/>
    <n v="24378.707154000011"/>
    <n v="0.39216097254244403"/>
  </r>
  <r>
    <s v="SKU-01"/>
    <s v="Classic Milk Bar 1.5oz"/>
    <s v="Standard Bar"/>
    <x v="3"/>
    <x v="1"/>
    <n v="63316"/>
    <n v="1.29"/>
    <n v="4.8599999999999997E-2"/>
    <n v="0.74819999999999998"/>
    <n v="1.227306"/>
    <n v="77708.106696000003"/>
    <n v="47373.031199999998"/>
    <n v="30335.075496000005"/>
    <n v="0.39037208324574318"/>
  </r>
  <r>
    <s v="SKU-01"/>
    <s v="Classic Milk Bar 1.5oz"/>
    <s v="Standard Bar"/>
    <x v="3"/>
    <x v="2"/>
    <n v="71086"/>
    <n v="1.29"/>
    <n v="5.16E-2"/>
    <n v="0.74819999999999998"/>
    <n v="1.223436"/>
    <n v="86969.171495999995"/>
    <n v="53186.5452"/>
    <n v="33782.626295999995"/>
    <n v="0.38844369464361023"/>
  </r>
  <r>
    <s v="SKU-01"/>
    <s v="Classic Milk Bar 1.5oz"/>
    <s v="Standard Bar"/>
    <x v="3"/>
    <x v="3"/>
    <n v="68530"/>
    <n v="1.29"/>
    <n v="3.9600000000000003E-2"/>
    <n v="0.74819999999999998"/>
    <n v="1.2389160000000001"/>
    <n v="84902.913480000003"/>
    <n v="51274.146000000001"/>
    <n v="33628.767480000002"/>
    <n v="0.39608496459808412"/>
  </r>
  <r>
    <s v="SKU-01"/>
    <s v="Classic Milk Bar 1.5oz"/>
    <s v="Standard Bar"/>
    <x v="3"/>
    <x v="4"/>
    <n v="50053"/>
    <n v="1.29"/>
    <n v="4.5100000000000001E-2"/>
    <n v="0.74819999999999998"/>
    <n v="1.2318210000000001"/>
    <n v="61656.336513000002"/>
    <n v="37449.654600000002"/>
    <n v="24206.681913"/>
    <n v="0.39260655566027858"/>
  </r>
  <r>
    <s v="SKU-01"/>
    <s v="Classic Milk Bar 1.5oz"/>
    <s v="Standard Bar"/>
    <x v="3"/>
    <x v="5"/>
    <n v="53348"/>
    <n v="1.29"/>
    <n v="6.7699999999999996E-2"/>
    <n v="0.74819999999999998"/>
    <n v="1.2026670000000002"/>
    <n v="64159.879116000011"/>
    <n v="39914.973599999998"/>
    <n v="24244.905516000013"/>
    <n v="0.3778826557974902"/>
  </r>
  <r>
    <s v="SKU-01"/>
    <s v="Classic Milk Bar 1.5oz"/>
    <s v="Standard Bar"/>
    <x v="3"/>
    <x v="6"/>
    <n v="50860"/>
    <n v="1.29"/>
    <n v="5.9799999999999999E-2"/>
    <n v="0.74819999999999998"/>
    <n v="1.212858"/>
    <n v="61685.957880000002"/>
    <n v="38053.451999999997"/>
    <n v="23632.505880000004"/>
    <n v="0.38310997660072332"/>
  </r>
  <r>
    <s v="SKU-01"/>
    <s v="Classic Milk Bar 1.5oz"/>
    <s v="Standard Bar"/>
    <x v="3"/>
    <x v="7"/>
    <n v="54718"/>
    <n v="1.29"/>
    <n v="3.8199999999999998E-2"/>
    <n v="0.74819999999999998"/>
    <n v="1.2407220000000001"/>
    <n v="67889.826396000004"/>
    <n v="40940.007599999997"/>
    <n v="26949.818796000007"/>
    <n v="0.39696402578498657"/>
  </r>
  <r>
    <s v="SKU-01"/>
    <s v="Classic Milk Bar 1.5oz"/>
    <s v="Standard Bar"/>
    <x v="3"/>
    <x v="8"/>
    <n v="61681"/>
    <n v="1.29"/>
    <n v="4.2700000000000002E-2"/>
    <n v="0.74819999999999998"/>
    <n v="1.234917"/>
    <n v="76170.915477000002"/>
    <n v="46149.724199999997"/>
    <n v="30021.191277000005"/>
    <n v="0.3941293220516035"/>
  </r>
  <r>
    <s v="SKU-01"/>
    <s v="Classic Milk Bar 1.5oz"/>
    <s v="Standard Bar"/>
    <x v="3"/>
    <x v="9"/>
    <n v="112199"/>
    <n v="1.29"/>
    <n v="4.1799999999999997E-2"/>
    <n v="0.74819999999999998"/>
    <n v="1.236078"/>
    <n v="138686.71552200001"/>
    <n v="83947.291799999992"/>
    <n v="54739.423722000021"/>
    <n v="0.39469839281987068"/>
  </r>
  <r>
    <s v="SKU-01"/>
    <s v="Classic Milk Bar 1.5oz"/>
    <s v="Standard Bar"/>
    <x v="3"/>
    <x v="10"/>
    <n v="110051"/>
    <n v="1.29"/>
    <n v="4.1000000000000002E-2"/>
    <n v="0.74819999999999998"/>
    <n v="1.2371099999999999"/>
    <n v="136145.19261"/>
    <n v="82340.158199999991"/>
    <n v="53805.034410000007"/>
    <n v="0.3952033368091763"/>
  </r>
  <r>
    <s v="SKU-01"/>
    <s v="Classic Milk Bar 1.5oz"/>
    <s v="Standard Bar"/>
    <x v="3"/>
    <x v="11"/>
    <n v="90596"/>
    <n v="1.29"/>
    <n v="5.3800000000000001E-2"/>
    <n v="0.74819999999999998"/>
    <n v="1.2205980000000001"/>
    <n v="110581.29640800001"/>
    <n v="67783.927199999991"/>
    <n v="42797.369208000018"/>
    <n v="0.3870217712957093"/>
  </r>
  <r>
    <s v="SKU-01"/>
    <s v="Classic Milk Bar 1.5oz"/>
    <s v="Standard Bar"/>
    <x v="3"/>
    <x v="12"/>
    <n v="49255"/>
    <n v="1.32"/>
    <n v="4.9599999999999998E-2"/>
    <n v="0.75380000000000003"/>
    <n v="1.2545280000000001"/>
    <n v="61791.776640000004"/>
    <n v="37128.419000000002"/>
    <n v="24663.357640000002"/>
    <n v="0.39913656769717376"/>
  </r>
  <r>
    <s v="SKU-01"/>
    <s v="Classic Milk Bar 1.5oz"/>
    <s v="Standard Bar"/>
    <x v="3"/>
    <x v="13"/>
    <n v="58700"/>
    <n v="1.32"/>
    <n v="5.45E-2"/>
    <n v="0.75939999999999996"/>
    <n v="1.2480600000000002"/>
    <n v="73261.122000000003"/>
    <n v="44576.78"/>
    <n v="28684.342000000004"/>
    <n v="0.3915356633495185"/>
  </r>
  <r>
    <s v="SKU-01"/>
    <s v="Classic Milk Bar 1.5oz"/>
    <s v="Standard Bar"/>
    <x v="3"/>
    <x v="14"/>
    <n v="59560"/>
    <n v="1.32"/>
    <n v="3.7699999999999997E-2"/>
    <n v="0.76500000000000001"/>
    <n v="1.2702360000000001"/>
    <n v="75655.256160000004"/>
    <n v="45563.4"/>
    <n v="30091.856160000003"/>
    <n v="0.39774970950280109"/>
  </r>
  <r>
    <s v="SKU-01"/>
    <s v="Classic Milk Bar 1.5oz"/>
    <s v="Standard Bar"/>
    <x v="3"/>
    <x v="15"/>
    <n v="58684"/>
    <n v="1.32"/>
    <n v="5.1700000000000003E-2"/>
    <n v="0.77059999999999995"/>
    <n v="1.2517560000000001"/>
    <n v="73458.049104000005"/>
    <n v="45221.890399999997"/>
    <n v="28236.158704000009"/>
    <n v="0.384384816210188"/>
  </r>
  <r>
    <s v="SKU-01"/>
    <s v="Classic Milk Bar 1.5oz"/>
    <s v="Standard Bar"/>
    <x v="3"/>
    <x v="16"/>
    <n v="58560"/>
    <n v="1.32"/>
    <n v="5.16E-2"/>
    <n v="0.77629999999999999"/>
    <n v="1.2518880000000001"/>
    <n v="73310.561280000009"/>
    <n v="45460.127999999997"/>
    <n v="27850.433280000012"/>
    <n v="0.37989660416906318"/>
  </r>
  <r>
    <s v="SKU-01"/>
    <s v="Classic Milk Bar 1.5oz"/>
    <s v="Standard Bar"/>
    <x v="3"/>
    <x v="17"/>
    <n v="49388"/>
    <n v="1.32"/>
    <n v="5.2900000000000003E-2"/>
    <n v="0.78190000000000004"/>
    <n v="1.2501720000000001"/>
    <n v="61743.494736000001"/>
    <n v="38616.477200000001"/>
    <n v="23127.017535999999"/>
    <n v="0.37456605971018386"/>
  </r>
  <r>
    <s v="SKU-01"/>
    <s v="Classic Milk Bar 1.5oz"/>
    <s v="Standard Bar"/>
    <x v="3"/>
    <x v="18"/>
    <n v="51157"/>
    <n v="1.35"/>
    <n v="5.2200000000000003E-2"/>
    <n v="0.78749999999999998"/>
    <n v="1.2795300000000001"/>
    <n v="65456.916210000003"/>
    <n v="40286.137499999997"/>
    <n v="25170.778710000006"/>
    <n v="0.38453963564746435"/>
  </r>
  <r>
    <s v="SKU-01"/>
    <s v="Classic Milk Bar 1.5oz"/>
    <s v="Standard Bar"/>
    <x v="3"/>
    <x v="19"/>
    <n v="51214"/>
    <n v="1.35"/>
    <n v="6.1100000000000002E-2"/>
    <n v="0.79310000000000003"/>
    <n v="1.2675149999999999"/>
    <n v="64914.513209999997"/>
    <n v="40617.823400000001"/>
    <n v="24296.689809999996"/>
    <n v="0.37428748377731225"/>
  </r>
  <r>
    <s v="SKU-01"/>
    <s v="Classic Milk Bar 1.5oz"/>
    <s v="Standard Bar"/>
    <x v="3"/>
    <x v="20"/>
    <n v="63366"/>
    <n v="1.35"/>
    <n v="6.54E-2"/>
    <n v="0.79869999999999997"/>
    <n v="1.2617100000000001"/>
    <n v="79949.515860000014"/>
    <n v="50610.424200000001"/>
    <n v="29339.091660000013"/>
    <n v="0.36697022295139148"/>
  </r>
  <r>
    <s v="SKU-01"/>
    <s v="Classic Milk Bar 1.5oz"/>
    <s v="Standard Bar"/>
    <x v="3"/>
    <x v="21"/>
    <n v="91979"/>
    <n v="1.35"/>
    <n v="3.78E-2"/>
    <n v="0.80430000000000001"/>
    <n v="1.29897"/>
    <n v="119477.96162999999"/>
    <n v="73978.709700000007"/>
    <n v="45499.251929999984"/>
    <n v="0.38081710894016019"/>
  </r>
  <r>
    <s v="SKU-01"/>
    <s v="Classic Milk Bar 1.5oz"/>
    <s v="Standard Bar"/>
    <x v="3"/>
    <x v="22"/>
    <n v="87415"/>
    <n v="1.35"/>
    <n v="6.6500000000000004E-2"/>
    <n v="0.80989999999999995"/>
    <n v="1.2602250000000002"/>
    <n v="110162.56837500002"/>
    <n v="70797.40849999999"/>
    <n v="39365.159875000027"/>
    <n v="0.35733698347517329"/>
  </r>
  <r>
    <s v="SKU-01"/>
    <s v="Classic Milk Bar 1.5oz"/>
    <s v="Standard Bar"/>
    <x v="3"/>
    <x v="23"/>
    <n v="88640"/>
    <n v="1.35"/>
    <n v="4.82E-2"/>
    <n v="0.8155"/>
    <n v="1.2849300000000001"/>
    <n v="113896.19520000002"/>
    <n v="72285.919999999998"/>
    <n v="41610.275200000018"/>
    <n v="0.36533507661895992"/>
  </r>
  <r>
    <s v="SKU-01"/>
    <s v="Classic Milk Bar 1.5oz"/>
    <s v="Standard Bar"/>
    <x v="4"/>
    <x v="0"/>
    <n v="75275"/>
    <n v="1.29"/>
    <n v="0.1119"/>
    <n v="0.74819999999999998"/>
    <n v="1.1456490000000001"/>
    <n v="86238.728475000011"/>
    <n v="56320.754999999997"/>
    <n v="29917.973475000013"/>
    <n v="0.34692039184776502"/>
  </r>
  <r>
    <s v="SKU-01"/>
    <s v="Classic Milk Bar 1.5oz"/>
    <s v="Standard Bar"/>
    <x v="4"/>
    <x v="1"/>
    <n v="88146"/>
    <n v="1.29"/>
    <n v="7.6600000000000001E-2"/>
    <n v="0.74819999999999998"/>
    <n v="1.1911860000000001"/>
    <n v="104998.28115600001"/>
    <n v="65950.837199999994"/>
    <n v="39047.443956000017"/>
    <n v="0.37188650638943049"/>
  </r>
  <r>
    <s v="SKU-01"/>
    <s v="Classic Milk Bar 1.5oz"/>
    <s v="Standard Bar"/>
    <x v="4"/>
    <x v="2"/>
    <n v="99853"/>
    <n v="1.29"/>
    <n v="8.4099999999999994E-2"/>
    <n v="0.74819999999999998"/>
    <n v="1.1815110000000002"/>
    <n v="117977.41788300002"/>
    <n v="74710.014599999995"/>
    <n v="43267.403283000021"/>
    <n v="0.36674309422426044"/>
  </r>
  <r>
    <s v="SKU-01"/>
    <s v="Classic Milk Bar 1.5oz"/>
    <s v="Standard Bar"/>
    <x v="4"/>
    <x v="3"/>
    <n v="100064"/>
    <n v="1.29"/>
    <n v="8.7499999999999994E-2"/>
    <n v="0.74819999999999998"/>
    <n v="1.177125"/>
    <n v="117787.836"/>
    <n v="74867.8848"/>
    <n v="42919.951199999996"/>
    <n v="0.36438356164383562"/>
  </r>
  <r>
    <s v="SKU-01"/>
    <s v="Classic Milk Bar 1.5oz"/>
    <s v="Standard Bar"/>
    <x v="4"/>
    <x v="4"/>
    <n v="83835"/>
    <n v="1.29"/>
    <n v="0.1111"/>
    <n v="0.74819999999999998"/>
    <n v="1.1466810000000001"/>
    <n v="96132.001635000008"/>
    <n v="62725.347000000002"/>
    <n v="33406.654635000006"/>
    <n v="0.3475081561480482"/>
  </r>
  <r>
    <s v="SKU-01"/>
    <s v="Classic Milk Bar 1.5oz"/>
    <s v="Standard Bar"/>
    <x v="4"/>
    <x v="5"/>
    <n v="77840"/>
    <n v="1.29"/>
    <n v="9.9699999999999997E-2"/>
    <n v="0.74819999999999998"/>
    <n v="1.1613869999999999"/>
    <n v="90402.364079999999"/>
    <n v="58239.887999999999"/>
    <n v="32162.47608"/>
    <n v="0.35577029878929245"/>
  </r>
  <r>
    <s v="SKU-01"/>
    <s v="Classic Milk Bar 1.5oz"/>
    <s v="Standard Bar"/>
    <x v="4"/>
    <x v="6"/>
    <n v="62352"/>
    <n v="1.29"/>
    <n v="8.9300000000000004E-2"/>
    <n v="0.74819999999999998"/>
    <n v="1.174803"/>
    <n v="73251.316655999995"/>
    <n v="46651.7664"/>
    <n v="26599.550255999995"/>
    <n v="0.36312726474140766"/>
  </r>
  <r>
    <s v="SKU-01"/>
    <s v="Classic Milk Bar 1.5oz"/>
    <s v="Standard Bar"/>
    <x v="4"/>
    <x v="7"/>
    <n v="77066"/>
    <n v="1.29"/>
    <n v="7.17E-2"/>
    <n v="0.74819999999999998"/>
    <n v="1.1975070000000001"/>
    <n v="92287.074462000004"/>
    <n v="57660.781199999998"/>
    <n v="34626.293262000007"/>
    <n v="0.37520198211784989"/>
  </r>
  <r>
    <s v="SKU-01"/>
    <s v="Classic Milk Bar 1.5oz"/>
    <s v="Standard Bar"/>
    <x v="4"/>
    <x v="8"/>
    <n v="89676"/>
    <n v="1.29"/>
    <n v="8.5000000000000006E-2"/>
    <n v="0.74819999999999998"/>
    <n v="1.18035"/>
    <n v="105849.06660000001"/>
    <n v="67095.583199999994"/>
    <n v="38753.483400000012"/>
    <n v="0.36612021857923505"/>
  </r>
  <r>
    <s v="SKU-01"/>
    <s v="Classic Milk Bar 1.5oz"/>
    <s v="Standard Bar"/>
    <x v="4"/>
    <x v="9"/>
    <n v="150093"/>
    <n v="1.29"/>
    <n v="7.0099999999999996E-2"/>
    <n v="0.74819999999999998"/>
    <n v="1.1995709999999999"/>
    <n v="180047.21010299999"/>
    <n v="112299.58259999999"/>
    <n v="67747.627502999996"/>
    <n v="0.37627701903430477"/>
  </r>
  <r>
    <s v="SKU-01"/>
    <s v="Classic Milk Bar 1.5oz"/>
    <s v="Standard Bar"/>
    <x v="4"/>
    <x v="10"/>
    <n v="150472"/>
    <n v="1.29"/>
    <n v="8.2699999999999996E-2"/>
    <n v="0.74819999999999998"/>
    <n v="1.183317"/>
    <n v="178056.07562399999"/>
    <n v="112583.1504"/>
    <n v="65472.925223999991"/>
    <n v="0.36770958247029323"/>
  </r>
  <r>
    <s v="SKU-01"/>
    <s v="Classic Milk Bar 1.5oz"/>
    <s v="Standard Bar"/>
    <x v="4"/>
    <x v="11"/>
    <n v="120032"/>
    <n v="1.29"/>
    <n v="0.105"/>
    <n v="0.74819999999999998"/>
    <n v="1.15455"/>
    <n v="138582.94560000001"/>
    <n v="89807.9424"/>
    <n v="48775.003200000006"/>
    <n v="0.35195530726256985"/>
  </r>
  <r>
    <s v="SKU-01"/>
    <s v="Classic Milk Bar 1.5oz"/>
    <s v="Standard Bar"/>
    <x v="4"/>
    <x v="12"/>
    <n v="74645"/>
    <n v="1.32"/>
    <n v="0.12509999999999999"/>
    <n v="0.75380000000000003"/>
    <n v="1.154868"/>
    <n v="86205.121859999999"/>
    <n v="56267.401000000005"/>
    <n v="29937.720859999994"/>
    <n v="0.347284711326316"/>
  </r>
  <r>
    <s v="SKU-01"/>
    <s v="Classic Milk Bar 1.5oz"/>
    <s v="Standard Bar"/>
    <x v="4"/>
    <x v="13"/>
    <n v="87900"/>
    <n v="1.32"/>
    <n v="0.1096"/>
    <n v="0.75939999999999996"/>
    <n v="1.1753279999999999"/>
    <n v="103311.3312"/>
    <n v="66751.259999999995"/>
    <n v="36560.071200000006"/>
    <n v="0.35388249067494354"/>
  </r>
  <r>
    <s v="SKU-01"/>
    <s v="Classic Milk Bar 1.5oz"/>
    <s v="Standard Bar"/>
    <x v="4"/>
    <x v="14"/>
    <n v="87469"/>
    <n v="1.32"/>
    <n v="0.1386"/>
    <n v="0.76500000000000001"/>
    <n v="1.1370480000000001"/>
    <n v="99456.451512"/>
    <n v="66913.785000000003"/>
    <n v="32542.666511999996"/>
    <n v="0.32720518395001791"/>
  </r>
  <r>
    <s v="SKU-01"/>
    <s v="Classic Milk Bar 1.5oz"/>
    <s v="Standard Bar"/>
    <x v="4"/>
    <x v="15"/>
    <n v="94244"/>
    <n v="1.32"/>
    <n v="0.13370000000000001"/>
    <n v="0.77059999999999995"/>
    <n v="1.143516"/>
    <n v="107769.52190399999"/>
    <n v="72624.426399999997"/>
    <n v="35145.095503999997"/>
    <n v="0.32611349556980401"/>
  </r>
  <r>
    <s v="SKU-01"/>
    <s v="Classic Milk Bar 1.5oz"/>
    <s v="Standard Bar"/>
    <x v="4"/>
    <x v="16"/>
    <n v="76649"/>
    <n v="1.32"/>
    <n v="0.16839999999999999"/>
    <n v="0.77629999999999999"/>
    <n v="1.097712"/>
    <n v="84138.527088000003"/>
    <n v="59502.618699999999"/>
    <n v="24635.908388000003"/>
    <n v="0.29280175492296706"/>
  </r>
  <r>
    <s v="SKU-01"/>
    <s v="Classic Milk Bar 1.5oz"/>
    <s v="Standard Bar"/>
    <x v="4"/>
    <x v="17"/>
    <n v="84612"/>
    <n v="1.32"/>
    <n v="0.2082"/>
    <n v="0.78190000000000004"/>
    <n v="1.0451760000000001"/>
    <n v="88434.431712000005"/>
    <n v="66158.122799999997"/>
    <n v="22276.308912000008"/>
    <n v="0.25189633133558376"/>
  </r>
  <r>
    <s v="SKU-01"/>
    <s v="Classic Milk Bar 1.5oz"/>
    <s v="Standard Bar"/>
    <x v="4"/>
    <x v="18"/>
    <n v="63660"/>
    <n v="1.35"/>
    <n v="0.19070000000000001"/>
    <n v="0.78749999999999998"/>
    <n v="1.0925550000000002"/>
    <n v="69552.051300000006"/>
    <n v="50132.25"/>
    <n v="19419.801300000006"/>
    <n v="0.27921248815849092"/>
  </r>
  <r>
    <s v="SKU-01"/>
    <s v="Classic Milk Bar 1.5oz"/>
    <s v="Standard Bar"/>
    <x v="4"/>
    <x v="19"/>
    <n v="68364"/>
    <n v="1.35"/>
    <n v="0.2011"/>
    <n v="0.79310000000000003"/>
    <n v="1.0785149999999999"/>
    <n v="73731.599459999998"/>
    <n v="54219.488400000002"/>
    <n v="19512.111059999996"/>
    <n v="0.26463702405622541"/>
  </r>
  <r>
    <s v="SKU-01"/>
    <s v="Classic Milk Bar 1.5oz"/>
    <s v="Standard Bar"/>
    <x v="4"/>
    <x v="20"/>
    <n v="90825"/>
    <n v="1.35"/>
    <n v="0.24310000000000001"/>
    <n v="0.79869999999999997"/>
    <n v="1.0218150000000001"/>
    <n v="92806.347375000012"/>
    <n v="72541.927499999991"/>
    <n v="20264.419875000021"/>
    <n v="0.21835165856833205"/>
  </r>
  <r>
    <s v="SKU-01"/>
    <s v="Classic Milk Bar 1.5oz"/>
    <s v="Standard Bar"/>
    <x v="4"/>
    <x v="21"/>
    <n v="124482"/>
    <n v="1.35"/>
    <n v="0.23019999999999999"/>
    <n v="0.80430000000000001"/>
    <n v="1.0392300000000001"/>
    <n v="129365.42886000001"/>
    <n v="100120.8726"/>
    <n v="29244.556260000012"/>
    <n v="0.22606160330244515"/>
  </r>
  <r>
    <s v="SKU-01"/>
    <s v="Classic Milk Bar 1.5oz"/>
    <s v="Standard Bar"/>
    <x v="4"/>
    <x v="22"/>
    <n v="118650"/>
    <n v="1.35"/>
    <n v="0.25259999999999999"/>
    <n v="0.80989999999999995"/>
    <n v="1.0089900000000001"/>
    <n v="119716.66350000001"/>
    <n v="96094.634999999995"/>
    <n v="23622.028500000015"/>
    <n v="0.19731612800919743"/>
  </r>
  <r>
    <s v="SKU-01"/>
    <s v="Classic Milk Bar 1.5oz"/>
    <s v="Standard Bar"/>
    <x v="4"/>
    <x v="23"/>
    <n v="105754"/>
    <n v="1.35"/>
    <n v="0.2621"/>
    <n v="0.8155"/>
    <n v="0.99616500000000008"/>
    <n v="105348.43341000001"/>
    <n v="86242.387000000002"/>
    <n v="19106.04641000001"/>
    <n v="0.18136051758493832"/>
  </r>
  <r>
    <s v="SKU-01"/>
    <s v="Classic Milk Bar 1.5oz"/>
    <s v="Standard Bar"/>
    <x v="5"/>
    <x v="0"/>
    <n v="33509"/>
    <n v="1.29"/>
    <n v="6.8599999999999994E-2"/>
    <n v="0.74819999999999998"/>
    <n v="1.201506"/>
    <n v="40261.264554000001"/>
    <n v="25071.433799999999"/>
    <n v="15189.830754000002"/>
    <n v="0.37728151170281304"/>
  </r>
  <r>
    <s v="SKU-01"/>
    <s v="Classic Milk Bar 1.5oz"/>
    <s v="Standard Bar"/>
    <x v="5"/>
    <x v="1"/>
    <n v="38674"/>
    <n v="1.29"/>
    <n v="4.8000000000000001E-2"/>
    <n v="0.74819999999999998"/>
    <n v="1.2280800000000001"/>
    <n v="47494.765920000005"/>
    <n v="28935.8868"/>
    <n v="18558.879120000005"/>
    <n v="0.39075630252100846"/>
  </r>
  <r>
    <s v="SKU-01"/>
    <s v="Classic Milk Bar 1.5oz"/>
    <s v="Standard Bar"/>
    <x v="5"/>
    <x v="2"/>
    <n v="50673"/>
    <n v="1.29"/>
    <n v="5.0700000000000002E-2"/>
    <n v="0.74819999999999998"/>
    <n v="1.2245970000000002"/>
    <n v="62054.003781000007"/>
    <n v="37913.5386"/>
    <n v="24140.465181000007"/>
    <n v="0.38902349099336359"/>
  </r>
  <r>
    <s v="SKU-01"/>
    <s v="Classic Milk Bar 1.5oz"/>
    <s v="Standard Bar"/>
    <x v="5"/>
    <x v="3"/>
    <n v="42653"/>
    <n v="1.29"/>
    <n v="9.7600000000000006E-2"/>
    <n v="0.74819999999999998"/>
    <n v="1.164096"/>
    <n v="49652.186688000002"/>
    <n v="31912.974599999998"/>
    <n v="17739.212088000004"/>
    <n v="0.35726950354609938"/>
  </r>
  <r>
    <s v="SKU-01"/>
    <s v="Classic Milk Bar 1.5oz"/>
    <s v="Standard Bar"/>
    <x v="5"/>
    <x v="4"/>
    <n v="45487"/>
    <n v="1.29"/>
    <n v="5.2400000000000002E-2"/>
    <n v="0.74819999999999998"/>
    <n v="1.222404"/>
    <n v="55603.490748000004"/>
    <n v="34033.373399999997"/>
    <n v="21570.117348000007"/>
    <n v="0.38792739552553829"/>
  </r>
  <r>
    <s v="SKU-01"/>
    <s v="Classic Milk Bar 1.5oz"/>
    <s v="Standard Bar"/>
    <x v="5"/>
    <x v="5"/>
    <n v="34780"/>
    <n v="1.29"/>
    <n v="7.51E-2"/>
    <n v="0.74819999999999998"/>
    <n v="1.1931210000000001"/>
    <n v="41496.748380000005"/>
    <n v="26022.396000000001"/>
    <n v="15474.352380000004"/>
    <n v="0.37290517893826364"/>
  </r>
  <r>
    <s v="SKU-01"/>
    <s v="Classic Milk Bar 1.5oz"/>
    <s v="Standard Bar"/>
    <x v="5"/>
    <x v="6"/>
    <n v="37666"/>
    <n v="1.29"/>
    <n v="5.5199999999999999E-2"/>
    <n v="0.74819999999999998"/>
    <n v="1.2187920000000001"/>
    <n v="45907.019472000007"/>
    <n v="28181.7012"/>
    <n v="17725.318272000008"/>
    <n v="0.38611346316680789"/>
  </r>
  <r>
    <s v="SKU-01"/>
    <s v="Classic Milk Bar 1.5oz"/>
    <s v="Standard Bar"/>
    <x v="5"/>
    <x v="7"/>
    <n v="37151"/>
    <n v="1.29"/>
    <n v="8.1699999999999995E-2"/>
    <n v="0.74819999999999998"/>
    <n v="1.184607"/>
    <n v="44009.334656999999"/>
    <n v="27796.378199999999"/>
    <n v="16212.956457"/>
    <n v="0.36839812697375585"/>
  </r>
  <r>
    <s v="SKU-01"/>
    <s v="Classic Milk Bar 1.5oz"/>
    <s v="Standard Bar"/>
    <x v="5"/>
    <x v="8"/>
    <n v="45442"/>
    <n v="1.29"/>
    <n v="6.4399999999999999E-2"/>
    <n v="0.74819999999999998"/>
    <n v="1.2069240000000001"/>
    <n v="54845.040408000008"/>
    <n v="33999.704400000002"/>
    <n v="20845.336008000006"/>
    <n v="0.38007695596408725"/>
  </r>
  <r>
    <s v="SKU-01"/>
    <s v="Classic Milk Bar 1.5oz"/>
    <s v="Standard Bar"/>
    <x v="5"/>
    <x v="9"/>
    <n v="64490"/>
    <n v="1.29"/>
    <n v="4.9399999999999999E-2"/>
    <n v="0.74819999999999998"/>
    <n v="1.2262740000000001"/>
    <n v="79082.410260000004"/>
    <n v="48251.417999999998"/>
    <n v="30830.992260000006"/>
    <n v="0.38985903639806446"/>
  </r>
  <r>
    <s v="SKU-01"/>
    <s v="Classic Milk Bar 1.5oz"/>
    <s v="Standard Bar"/>
    <x v="5"/>
    <x v="10"/>
    <n v="68145"/>
    <n v="1.29"/>
    <n v="6.6000000000000003E-2"/>
    <n v="0.74819999999999998"/>
    <n v="1.20486"/>
    <n v="82105.184699999998"/>
    <n v="50986.089"/>
    <n v="31119.095699999998"/>
    <n v="0.37901498929336186"/>
  </r>
  <r>
    <s v="SKU-01"/>
    <s v="Classic Milk Bar 1.5oz"/>
    <s v="Standard Bar"/>
    <x v="5"/>
    <x v="11"/>
    <n v="57621"/>
    <n v="1.29"/>
    <n v="6.1699999999999998E-2"/>
    <n v="0.74819999999999998"/>
    <n v="1.210407"/>
    <n v="69744.861747000003"/>
    <n v="43112.032200000001"/>
    <n v="26632.829547000001"/>
    <n v="0.38186081210700201"/>
  </r>
  <r>
    <s v="SKU-01"/>
    <s v="Classic Milk Bar 1.5oz"/>
    <s v="Standard Bar"/>
    <x v="5"/>
    <x v="12"/>
    <n v="34297"/>
    <n v="1.32"/>
    <n v="8.5199999999999998E-2"/>
    <n v="0.75380000000000003"/>
    <n v="1.2075360000000002"/>
    <n v="41414.862192000008"/>
    <n v="25853.078600000001"/>
    <n v="15561.783592000007"/>
    <n v="0.37575360072080677"/>
  </r>
  <r>
    <s v="SKU-01"/>
    <s v="Classic Milk Bar 1.5oz"/>
    <s v="Standard Bar"/>
    <x v="5"/>
    <x v="13"/>
    <n v="41459"/>
    <n v="1.32"/>
    <n v="7.5300000000000006E-2"/>
    <n v="0.75939999999999996"/>
    <n v="1.220604"/>
    <n v="50605.021236"/>
    <n v="31483.964599999999"/>
    <n v="19121.056636000001"/>
    <n v="0.37784899934786387"/>
  </r>
  <r>
    <s v="SKU-01"/>
    <s v="Classic Milk Bar 1.5oz"/>
    <s v="Standard Bar"/>
    <x v="5"/>
    <x v="14"/>
    <n v="41166"/>
    <n v="1.32"/>
    <n v="7.0000000000000007E-2"/>
    <n v="0.76500000000000001"/>
    <n v="1.2276"/>
    <n v="50535.381600000001"/>
    <n v="31491.99"/>
    <n v="19043.391599999999"/>
    <n v="0.37683284457478006"/>
  </r>
  <r>
    <s v="SKU-01"/>
    <s v="Classic Milk Bar 1.5oz"/>
    <s v="Standard Bar"/>
    <x v="5"/>
    <x v="15"/>
    <n v="40796"/>
    <n v="1.32"/>
    <n v="7.4700000000000003E-2"/>
    <n v="0.77059999999999995"/>
    <n v="1.2213960000000001"/>
    <n v="49828.071216000004"/>
    <n v="31437.397599999997"/>
    <n v="18390.673616000007"/>
    <n v="0.36908259074043154"/>
  </r>
  <r>
    <s v="SKU-01"/>
    <s v="Classic Milk Bar 1.5oz"/>
    <s v="Standard Bar"/>
    <x v="5"/>
    <x v="16"/>
    <n v="34915"/>
    <n v="1.32"/>
    <n v="0.1014"/>
    <n v="0.77629999999999999"/>
    <n v="1.1861520000000001"/>
    <n v="41414.497080000001"/>
    <n v="27104.514500000001"/>
    <n v="14309.98258"/>
    <n v="0.34553075828392987"/>
  </r>
  <r>
    <s v="SKU-01"/>
    <s v="Classic Milk Bar 1.5oz"/>
    <s v="Standard Bar"/>
    <x v="5"/>
    <x v="17"/>
    <n v="36858"/>
    <n v="1.32"/>
    <n v="7.5800000000000006E-2"/>
    <n v="0.78190000000000004"/>
    <n v="1.2199440000000001"/>
    <n v="44964.695952000002"/>
    <n v="28819.270200000003"/>
    <n v="16145.425751999999"/>
    <n v="0.35906894086941693"/>
  </r>
  <r>
    <s v="SKU-01"/>
    <s v="Classic Milk Bar 1.5oz"/>
    <s v="Standard Bar"/>
    <x v="5"/>
    <x v="18"/>
    <n v="29579"/>
    <n v="1.35"/>
    <n v="5.33E-2"/>
    <n v="0.78749999999999998"/>
    <n v="1.2780450000000001"/>
    <n v="37803.293055000002"/>
    <n v="23293.462499999998"/>
    <n v="14509.830555000004"/>
    <n v="0.38382451322136552"/>
  </r>
  <r>
    <s v="SKU-01"/>
    <s v="Classic Milk Bar 1.5oz"/>
    <s v="Standard Bar"/>
    <x v="5"/>
    <x v="19"/>
    <n v="38085"/>
    <n v="1.35"/>
    <n v="7.3899999999999993E-2"/>
    <n v="0.79310000000000003"/>
    <n v="1.2502350000000002"/>
    <n v="47615.19997500001"/>
    <n v="30205.213500000002"/>
    <n v="17409.986475000009"/>
    <n v="0.36563925981915413"/>
  </r>
  <r>
    <s v="SKU-01"/>
    <s v="Classic Milk Bar 1.5oz"/>
    <s v="Standard Bar"/>
    <x v="5"/>
    <x v="20"/>
    <n v="42391"/>
    <n v="1.35"/>
    <n v="4.3799999999999999E-2"/>
    <n v="0.79869999999999997"/>
    <n v="1.2908700000000002"/>
    <n v="54721.270170000011"/>
    <n v="33857.691699999996"/>
    <n v="20863.578470000015"/>
    <n v="0.38126999620411062"/>
  </r>
  <r>
    <s v="SKU-01"/>
    <s v="Classic Milk Bar 1.5oz"/>
    <s v="Standard Bar"/>
    <x v="5"/>
    <x v="21"/>
    <n v="64473"/>
    <n v="1.35"/>
    <n v="7.6799999999999993E-2"/>
    <n v="0.80430000000000001"/>
    <n v="1.2463200000000001"/>
    <n v="80353.989360000007"/>
    <n v="51855.633900000001"/>
    <n v="28498.355460000006"/>
    <n v="0.35466011939148862"/>
  </r>
  <r>
    <s v="SKU-01"/>
    <s v="Classic Milk Bar 1.5oz"/>
    <s v="Standard Bar"/>
    <x v="5"/>
    <x v="22"/>
    <n v="59439"/>
    <n v="1.35"/>
    <n v="6.2899999999999998E-2"/>
    <n v="0.80989999999999995"/>
    <n v="1.2650850000000002"/>
    <n v="75195.387315000014"/>
    <n v="48139.646099999998"/>
    <n v="27055.741215000016"/>
    <n v="0.3598058628471606"/>
  </r>
  <r>
    <s v="SKU-01"/>
    <s v="Classic Milk Bar 1.5oz"/>
    <s v="Standard Bar"/>
    <x v="5"/>
    <x v="23"/>
    <n v="53704"/>
    <n v="1.35"/>
    <n v="7.0800000000000002E-2"/>
    <n v="0.8155"/>
    <n v="1.2544200000000001"/>
    <n v="67367.371680000011"/>
    <n v="43795.612000000001"/>
    <n v="23571.75968000001"/>
    <n v="0.3498987579917413"/>
  </r>
  <r>
    <s v="SKU-02"/>
    <s v="Classic Milk Bar Sharing Size"/>
    <s v="Standard Bar"/>
    <x v="0"/>
    <x v="0"/>
    <n v="49957"/>
    <n v="2.4900000000000002"/>
    <n v="9.8400000000000001E-2"/>
    <n v="1.4193"/>
    <n v="2.2449840000000001"/>
    <n v="112152.66568800001"/>
    <n v="70903.970100000006"/>
    <n v="41248.695588000002"/>
    <n v="0.36779059449866902"/>
  </r>
  <r>
    <s v="SKU-02"/>
    <s v="Classic Milk Bar Sharing Size"/>
    <s v="Standard Bar"/>
    <x v="0"/>
    <x v="1"/>
    <n v="61889"/>
    <n v="2.4900000000000002"/>
    <n v="0.1023"/>
    <n v="1.4193"/>
    <n v="2.2352729999999998"/>
    <n v="138338.81069699998"/>
    <n v="87839.057700000005"/>
    <n v="50499.752996999974"/>
    <n v="0.36504400133674936"/>
  </r>
  <r>
    <s v="SKU-02"/>
    <s v="Classic Milk Bar Sharing Size"/>
    <s v="Standard Bar"/>
    <x v="0"/>
    <x v="2"/>
    <n v="69489"/>
    <n v="2.4900000000000002"/>
    <n v="6.1499999999999999E-2"/>
    <n v="1.4193"/>
    <n v="2.3368650000000004"/>
    <n v="162386.41198500004"/>
    <n v="98625.737699999998"/>
    <n v="63760.674285000045"/>
    <n v="0.3926478423015452"/>
  </r>
  <r>
    <s v="SKU-02"/>
    <s v="Classic Milk Bar Sharing Size"/>
    <s v="Standard Bar"/>
    <x v="0"/>
    <x v="3"/>
    <n v="64906"/>
    <n v="2.4900000000000002"/>
    <n v="0.1026"/>
    <n v="1.4193"/>
    <n v="2.2345260000000002"/>
    <n v="145034.14455600001"/>
    <n v="92121.085800000001"/>
    <n v="52913.058756000013"/>
    <n v="0.36483173612658798"/>
  </r>
  <r>
    <s v="SKU-02"/>
    <s v="Classic Milk Bar Sharing Size"/>
    <s v="Standard Bar"/>
    <x v="0"/>
    <x v="4"/>
    <n v="55119"/>
    <n v="2.4900000000000002"/>
    <n v="9.4399999999999998E-2"/>
    <n v="1.4193"/>
    <n v="2.2549440000000001"/>
    <n v="124290.258336"/>
    <n v="78230.396699999998"/>
    <n v="46059.861636000001"/>
    <n v="0.37058303886925797"/>
  </r>
  <r>
    <s v="SKU-02"/>
    <s v="Classic Milk Bar Sharing Size"/>
    <s v="Standard Bar"/>
    <x v="0"/>
    <x v="5"/>
    <n v="44729"/>
    <n v="2.4900000000000002"/>
    <n v="0.10489999999999999"/>
    <n v="1.4193"/>
    <n v="2.2287990000000004"/>
    <n v="99691.950471000018"/>
    <n v="63483.869700000003"/>
    <n v="36208.080771000015"/>
    <n v="0.36319964249804498"/>
  </r>
  <r>
    <s v="SKU-02"/>
    <s v="Classic Milk Bar Sharing Size"/>
    <s v="Standard Bar"/>
    <x v="0"/>
    <x v="6"/>
    <n v="53804"/>
    <n v="2.4900000000000002"/>
    <n v="7.6999999999999999E-2"/>
    <n v="1.4193"/>
    <n v="2.2982700000000005"/>
    <n v="123656.11908000002"/>
    <n v="76364.017200000002"/>
    <n v="47292.101880000017"/>
    <n v="0.38244853737811491"/>
  </r>
  <r>
    <s v="SKU-02"/>
    <s v="Classic Milk Bar Sharing Size"/>
    <s v="Standard Bar"/>
    <x v="0"/>
    <x v="7"/>
    <n v="57265"/>
    <n v="2.4900000000000002"/>
    <n v="9.5100000000000004E-2"/>
    <n v="1.4193"/>
    <n v="2.2532010000000002"/>
    <n v="129029.55526500002"/>
    <n v="81276.214500000002"/>
    <n v="47753.340765000015"/>
    <n v="0.37009614322024542"/>
  </r>
  <r>
    <s v="SKU-02"/>
    <s v="Classic Milk Bar Sharing Size"/>
    <s v="Standard Bar"/>
    <x v="0"/>
    <x v="8"/>
    <n v="62730"/>
    <n v="2.4900000000000002"/>
    <n v="8.4199999999999997E-2"/>
    <n v="1.4193"/>
    <n v="2.2803420000000001"/>
    <n v="143045.85365999999"/>
    <n v="89032.688999999998"/>
    <n v="54013.164659999995"/>
    <n v="0.37759336099585061"/>
  </r>
  <r>
    <s v="SKU-02"/>
    <s v="Classic Milk Bar Sharing Size"/>
    <s v="Standard Bar"/>
    <x v="0"/>
    <x v="9"/>
    <n v="90823"/>
    <n v="2.4900000000000002"/>
    <n v="0.1195"/>
    <n v="1.4193"/>
    <n v="2.1924450000000002"/>
    <n v="199124.43223500001"/>
    <n v="128905.0839"/>
    <n v="70219.348335000017"/>
    <n v="0.35264054514480414"/>
  </r>
  <r>
    <s v="SKU-02"/>
    <s v="Classic Milk Bar Sharing Size"/>
    <s v="Standard Bar"/>
    <x v="0"/>
    <x v="10"/>
    <n v="103038"/>
    <n v="2.4900000000000002"/>
    <n v="0.126"/>
    <n v="1.4193"/>
    <n v="2.1762600000000001"/>
    <n v="224237.47788000002"/>
    <n v="146241.8334"/>
    <n v="77995.644480000017"/>
    <n v="0.34782608695652178"/>
  </r>
  <r>
    <s v="SKU-02"/>
    <s v="Classic Milk Bar Sharing Size"/>
    <s v="Standard Bar"/>
    <x v="0"/>
    <x v="11"/>
    <n v="87676"/>
    <n v="2.4900000000000002"/>
    <n v="0.1066"/>
    <n v="1.4193"/>
    <n v="2.2245660000000003"/>
    <n v="195041.04861600001"/>
    <n v="124438.5468"/>
    <n v="70602.501816000018"/>
    <n v="0.36198791134989933"/>
  </r>
  <r>
    <s v="SKU-02"/>
    <s v="Classic Milk Bar Sharing Size"/>
    <s v="Standard Bar"/>
    <x v="0"/>
    <x v="12"/>
    <n v="53220"/>
    <n v="2.54"/>
    <n v="0.1066"/>
    <n v="1.4298999999999999"/>
    <n v="2.2692359999999998"/>
    <n v="120768.73991999999"/>
    <n v="76099.277999999991"/>
    <n v="44669.461920000002"/>
    <n v="0.36987602876034054"/>
  </r>
  <r>
    <s v="SKU-02"/>
    <s v="Classic Milk Bar Sharing Size"/>
    <s v="Standard Bar"/>
    <x v="0"/>
    <x v="13"/>
    <n v="61986"/>
    <n v="2.54"/>
    <n v="9.5600000000000004E-2"/>
    <n v="1.4406000000000001"/>
    <n v="2.2971759999999999"/>
    <n v="142392.751536"/>
    <n v="89297.031600000002"/>
    <n v="53095.719935999994"/>
    <n v="0.37288218229687231"/>
  </r>
  <r>
    <s v="SKU-02"/>
    <s v="Classic Milk Bar Sharing Size"/>
    <s v="Standard Bar"/>
    <x v="0"/>
    <x v="14"/>
    <n v="58863"/>
    <n v="2.54"/>
    <n v="8.9499999999999996E-2"/>
    <n v="1.4512"/>
    <n v="2.3126699999999998"/>
    <n v="136130.69420999999"/>
    <n v="85421.9856"/>
    <n v="50708.708609999987"/>
    <n v="0.37250018377027411"/>
  </r>
  <r>
    <s v="SKU-02"/>
    <s v="Classic Milk Bar Sharing Size"/>
    <s v="Standard Bar"/>
    <x v="0"/>
    <x v="15"/>
    <n v="65632"/>
    <n v="2.54"/>
    <n v="8.2299999999999998E-2"/>
    <n v="1.4619"/>
    <n v="2.3309579999999999"/>
    <n v="152985.43545599998"/>
    <n v="95947.420799999993"/>
    <n v="57038.014655999985"/>
    <n v="0.37283297253747166"/>
  </r>
  <r>
    <s v="SKU-02"/>
    <s v="Classic Milk Bar Sharing Size"/>
    <s v="Standard Bar"/>
    <x v="0"/>
    <x v="16"/>
    <n v="52970"/>
    <n v="2.54"/>
    <n v="9.7100000000000006E-2"/>
    <n v="1.4724999999999999"/>
    <n v="2.2933660000000002"/>
    <n v="121479.59702000002"/>
    <n v="77998.324999999997"/>
    <n v="43481.272020000019"/>
    <n v="0.35793065738307805"/>
  </r>
  <r>
    <s v="SKU-02"/>
    <s v="Classic Milk Bar Sharing Size"/>
    <s v="Standard Bar"/>
    <x v="0"/>
    <x v="17"/>
    <n v="51319"/>
    <n v="2.54"/>
    <n v="0.1113"/>
    <n v="1.4832000000000001"/>
    <n v="2.257298"/>
    <n v="115842.276062"/>
    <n v="76116.340800000005"/>
    <n v="39725.935261999999"/>
    <n v="0.34293123903002615"/>
  </r>
  <r>
    <s v="SKU-02"/>
    <s v="Classic Milk Bar Sharing Size"/>
    <s v="Standard Bar"/>
    <x v="0"/>
    <x v="18"/>
    <n v="50329"/>
    <n v="2.61"/>
    <n v="0.111"/>
    <n v="1.4938"/>
    <n v="2.32029"/>
    <n v="116777.87540999999"/>
    <n v="75181.460200000001"/>
    <n v="41596.415209999992"/>
    <n v="0.35620116450960865"/>
  </r>
  <r>
    <s v="SKU-02"/>
    <s v="Classic Milk Bar Sharing Size"/>
    <s v="Standard Bar"/>
    <x v="0"/>
    <x v="19"/>
    <n v="44694"/>
    <n v="2.61"/>
    <n v="9.9000000000000005E-2"/>
    <n v="1.5044999999999999"/>
    <n v="2.35161"/>
    <n v="105102.85734"/>
    <n v="67242.122999999992"/>
    <n v="37860.73434000001"/>
    <n v="0.36022554760355679"/>
  </r>
  <r>
    <s v="SKU-02"/>
    <s v="Classic Milk Bar Sharing Size"/>
    <s v="Standard Bar"/>
    <x v="0"/>
    <x v="20"/>
    <n v="53783"/>
    <n v="2.61"/>
    <n v="9.2200000000000004E-2"/>
    <n v="1.5150999999999999"/>
    <n v="2.3693579999999996"/>
    <n v="127431.18131399999"/>
    <n v="81486.623299999992"/>
    <n v="45944.558013999995"/>
    <n v="0.36054407987311332"/>
  </r>
  <r>
    <s v="SKU-02"/>
    <s v="Classic Milk Bar Sharing Size"/>
    <s v="Standard Bar"/>
    <x v="0"/>
    <x v="21"/>
    <n v="95639"/>
    <n v="2.61"/>
    <n v="0.1096"/>
    <n v="1.5257000000000001"/>
    <n v="2.323944"/>
    <n v="222259.68021600001"/>
    <n v="145916.42230000001"/>
    <n v="76343.257916000002"/>
    <n v="0.34348676215950125"/>
  </r>
  <r>
    <s v="SKU-02"/>
    <s v="Classic Milk Bar Sharing Size"/>
    <s v="Standard Bar"/>
    <x v="0"/>
    <x v="22"/>
    <n v="87565"/>
    <n v="2.61"/>
    <n v="8.48E-2"/>
    <n v="1.5364"/>
    <n v="2.3886720000000001"/>
    <n v="209164.06368000002"/>
    <n v="134534.86600000001"/>
    <n v="74629.197680000012"/>
    <n v="0.35679741714224478"/>
  </r>
  <r>
    <s v="SKU-02"/>
    <s v="Classic Milk Bar Sharing Size"/>
    <s v="Standard Bar"/>
    <x v="0"/>
    <x v="23"/>
    <n v="75503"/>
    <n v="2.61"/>
    <n v="8.1799999999999998E-2"/>
    <n v="1.5469999999999999"/>
    <n v="2.3965019999999999"/>
    <n v="180943.09050600001"/>
    <n v="116803.14099999999"/>
    <n v="64139.949506000019"/>
    <n v="0.35447581516727306"/>
  </r>
  <r>
    <s v="SKU-02"/>
    <s v="Classic Milk Bar Sharing Size"/>
    <s v="Standard Bar"/>
    <x v="1"/>
    <x v="0"/>
    <n v="41313"/>
    <n v="2.4900000000000002"/>
    <n v="0.13469999999999999"/>
    <n v="1.4193"/>
    <n v="2.1545969999999999"/>
    <n v="89012.865860999998"/>
    <n v="58635.5409"/>
    <n v="30377.324960999998"/>
    <n v="0.34126892407257597"/>
  </r>
  <r>
    <s v="SKU-02"/>
    <s v="Classic Milk Bar Sharing Size"/>
    <s v="Standard Bar"/>
    <x v="1"/>
    <x v="1"/>
    <n v="57881"/>
    <n v="2.4900000000000002"/>
    <n v="0.1391"/>
    <n v="1.4193"/>
    <n v="2.1436410000000001"/>
    <n v="124076.08472100001"/>
    <n v="82150.503299999997"/>
    <n v="41925.58142100001"/>
    <n v="0.33790219537693117"/>
  </r>
  <r>
    <s v="SKU-02"/>
    <s v="Classic Milk Bar Sharing Size"/>
    <s v="Standard Bar"/>
    <x v="1"/>
    <x v="2"/>
    <n v="44961"/>
    <n v="2.4900000000000002"/>
    <n v="0.1346"/>
    <n v="1.4193"/>
    <n v="2.154846"/>
    <n v="96884.031006000005"/>
    <n v="63813.147299999997"/>
    <n v="33070.883706000008"/>
    <n v="0.34134504275479555"/>
  </r>
  <r>
    <s v="SKU-02"/>
    <s v="Classic Milk Bar Sharing Size"/>
    <s v="Standard Bar"/>
    <x v="1"/>
    <x v="3"/>
    <n v="56383"/>
    <n v="2.4900000000000002"/>
    <n v="0.13619999999999999"/>
    <n v="1.4193"/>
    <n v="2.1508620000000001"/>
    <n v="121272.052146"/>
    <n v="80024.391900000002"/>
    <n v="41247.660245999999"/>
    <n v="0.34012502894188468"/>
  </r>
  <r>
    <s v="SKU-02"/>
    <s v="Classic Milk Bar Sharing Size"/>
    <s v="Standard Bar"/>
    <x v="1"/>
    <x v="4"/>
    <n v="51093"/>
    <n v="2.4900000000000002"/>
    <n v="9.9099999999999994E-2"/>
    <n v="1.4193"/>
    <n v="2.2432410000000003"/>
    <n v="114613.91241300001"/>
    <n v="72516.294899999994"/>
    <n v="42097.617513000019"/>
    <n v="0.36729936729936741"/>
  </r>
  <r>
    <s v="SKU-02"/>
    <s v="Classic Milk Bar Sharing Size"/>
    <s v="Standard Bar"/>
    <x v="1"/>
    <x v="5"/>
    <n v="41556"/>
    <n v="2.4900000000000002"/>
    <n v="0.1389"/>
    <n v="1.4193"/>
    <n v="2.144139"/>
    <n v="89101.840284000005"/>
    <n v="58980.430800000002"/>
    <n v="30121.409484000003"/>
    <n v="0.33805597491580536"/>
  </r>
  <r>
    <s v="SKU-02"/>
    <s v="Classic Milk Bar Sharing Size"/>
    <s v="Standard Bar"/>
    <x v="1"/>
    <x v="6"/>
    <n v="36283"/>
    <n v="2.4900000000000002"/>
    <n v="0.15210000000000001"/>
    <n v="1.4193"/>
    <n v="2.1112710000000003"/>
    <n v="76603.245693000019"/>
    <n v="51496.461900000002"/>
    <n v="25106.783793000017"/>
    <n v="0.3277509140228802"/>
  </r>
  <r>
    <s v="SKU-02"/>
    <s v="Classic Milk Bar Sharing Size"/>
    <s v="Standard Bar"/>
    <x v="1"/>
    <x v="7"/>
    <n v="47084"/>
    <n v="2.4900000000000002"/>
    <n v="0.14269999999999999"/>
    <n v="1.4193"/>
    <n v="2.1346769999999999"/>
    <n v="100509.131868"/>
    <n v="66826.321200000006"/>
    <n v="33682.810667999991"/>
    <n v="0.33512189431937472"/>
  </r>
  <r>
    <s v="SKU-02"/>
    <s v="Classic Milk Bar Sharing Size"/>
    <s v="Standard Bar"/>
    <x v="1"/>
    <x v="8"/>
    <n v="51410"/>
    <n v="2.4900000000000002"/>
    <n v="0.14219999999999999"/>
    <n v="1.4193"/>
    <n v="2.1359220000000003"/>
    <n v="109807.75002000002"/>
    <n v="72966.213000000003"/>
    <n v="36841.537020000018"/>
    <n v="0.33550944276055034"/>
  </r>
  <r>
    <s v="SKU-02"/>
    <s v="Classic Milk Bar Sharing Size"/>
    <s v="Standard Bar"/>
    <x v="1"/>
    <x v="9"/>
    <n v="84962"/>
    <n v="2.4900000000000002"/>
    <n v="0.13350000000000001"/>
    <n v="1.4193"/>
    <n v="2.1575850000000001"/>
    <n v="183312.73677000002"/>
    <n v="120586.56660000001"/>
    <n v="62726.170170000012"/>
    <n v="0.34218118869013275"/>
  </r>
  <r>
    <s v="SKU-02"/>
    <s v="Classic Milk Bar Sharing Size"/>
    <s v="Standard Bar"/>
    <x v="1"/>
    <x v="10"/>
    <n v="85531"/>
    <n v="2.4900000000000002"/>
    <n v="0.1341"/>
    <n v="1.4193"/>
    <n v="2.156091"/>
    <n v="184412.61932100001"/>
    <n v="121394.1483"/>
    <n v="63018.471021000005"/>
    <n v="0.34172537244485507"/>
  </r>
  <r>
    <s v="SKU-02"/>
    <s v="Classic Milk Bar Sharing Size"/>
    <s v="Standard Bar"/>
    <x v="1"/>
    <x v="11"/>
    <n v="64689"/>
    <n v="2.4900000000000002"/>
    <n v="0.1278"/>
    <n v="1.4193"/>
    <n v="2.1717780000000002"/>
    <n v="140490.14704200003"/>
    <n v="91813.097699999998"/>
    <n v="48677.049342000028"/>
    <n v="0.34648016509974788"/>
  </r>
  <r>
    <s v="SKU-02"/>
    <s v="Classic Milk Bar Sharing Size"/>
    <s v="Standard Bar"/>
    <x v="1"/>
    <x v="12"/>
    <n v="39885"/>
    <n v="2.54"/>
    <n v="0.1358"/>
    <n v="1.4298999999999999"/>
    <n v="2.195068"/>
    <n v="87550.287179999999"/>
    <n v="57031.561499999996"/>
    <n v="30518.725680000003"/>
    <n v="0.348585100780477"/>
  </r>
  <r>
    <s v="SKU-02"/>
    <s v="Classic Milk Bar Sharing Size"/>
    <s v="Standard Bar"/>
    <x v="1"/>
    <x v="13"/>
    <n v="53287"/>
    <n v="2.54"/>
    <n v="0.11409999999999999"/>
    <n v="1.4406000000000001"/>
    <n v="2.2501860000000002"/>
    <n v="119905.66138200001"/>
    <n v="76765.252200000003"/>
    <n v="43140.409182000003"/>
    <n v="0.35978625766936601"/>
  </r>
  <r>
    <s v="SKU-02"/>
    <s v="Classic Milk Bar Sharing Size"/>
    <s v="Standard Bar"/>
    <x v="1"/>
    <x v="14"/>
    <n v="49366"/>
    <n v="2.54"/>
    <n v="0.1522"/>
    <n v="1.4512"/>
    <n v="2.1534119999999999"/>
    <n v="106305.33679199999"/>
    <n v="71639.939200000008"/>
    <n v="34665.397591999979"/>
    <n v="0.32609273097762975"/>
  </r>
  <r>
    <s v="SKU-02"/>
    <s v="Classic Milk Bar Sharing Size"/>
    <s v="Standard Bar"/>
    <x v="1"/>
    <x v="15"/>
    <n v="49457"/>
    <n v="2.54"/>
    <n v="0.1177"/>
    <n v="1.4619"/>
    <n v="2.2410419999999998"/>
    <n v="110835.21419399999"/>
    <n v="72301.188299999994"/>
    <n v="38534.025893999991"/>
    <n v="0.34766952158861814"/>
  </r>
  <r>
    <s v="SKU-02"/>
    <s v="Classic Milk Bar Sharing Size"/>
    <s v="Standard Bar"/>
    <x v="1"/>
    <x v="16"/>
    <n v="43292"/>
    <n v="2.54"/>
    <n v="0.14269999999999999"/>
    <n v="1.4724999999999999"/>
    <n v="2.1775419999999999"/>
    <n v="94270.148263999989"/>
    <n v="63747.469999999994"/>
    <n v="30522.678263999995"/>
    <n v="0.32377882952429848"/>
  </r>
  <r>
    <s v="SKU-02"/>
    <s v="Classic Milk Bar Sharing Size"/>
    <s v="Standard Bar"/>
    <x v="1"/>
    <x v="17"/>
    <n v="40348"/>
    <n v="2.54"/>
    <n v="0.14990000000000001"/>
    <n v="1.4832000000000001"/>
    <n v="2.1592539999999998"/>
    <n v="87121.580391999989"/>
    <n v="59844.153600000005"/>
    <n v="27277.426791999984"/>
    <n v="0.31309609707797215"/>
  </r>
  <r>
    <s v="SKU-02"/>
    <s v="Classic Milk Bar Sharing Size"/>
    <s v="Standard Bar"/>
    <x v="1"/>
    <x v="18"/>
    <n v="40220"/>
    <n v="2.61"/>
    <n v="0.1426"/>
    <n v="1.4938"/>
    <n v="2.2378139999999997"/>
    <n v="90004.879079999984"/>
    <n v="60080.635999999999"/>
    <n v="29924.243079999986"/>
    <n v="0.33247356572083281"/>
  </r>
  <r>
    <s v="SKU-02"/>
    <s v="Classic Milk Bar Sharing Size"/>
    <s v="Standard Bar"/>
    <x v="1"/>
    <x v="19"/>
    <n v="44343"/>
    <n v="2.61"/>
    <n v="0.16489999999999999"/>
    <n v="1.5044999999999999"/>
    <n v="2.179611"/>
    <n v="96650.490573000003"/>
    <n v="66714.0435"/>
    <n v="29936.447073000003"/>
    <n v="0.30973921493330692"/>
  </r>
  <r>
    <s v="SKU-02"/>
    <s v="Classic Milk Bar Sharing Size"/>
    <s v="Standard Bar"/>
    <x v="1"/>
    <x v="20"/>
    <n v="49086"/>
    <n v="2.61"/>
    <n v="9.9900000000000003E-2"/>
    <n v="1.5150999999999999"/>
    <n v="2.3492609999999998"/>
    <n v="115315.82544599999"/>
    <n v="74370.198599999989"/>
    <n v="40945.626845999999"/>
    <n v="0.35507378703345438"/>
  </r>
  <r>
    <s v="SKU-02"/>
    <s v="Classic Milk Bar Sharing Size"/>
    <s v="Standard Bar"/>
    <x v="1"/>
    <x v="21"/>
    <n v="81772"/>
    <n v="2.61"/>
    <n v="0.1231"/>
    <n v="1.5257000000000001"/>
    <n v="2.2887089999999999"/>
    <n v="187152.31234799998"/>
    <n v="124759.5404"/>
    <n v="62392.77194799998"/>
    <n v="0.33337964765289069"/>
  </r>
  <r>
    <s v="SKU-02"/>
    <s v="Classic Milk Bar Sharing Size"/>
    <s v="Standard Bar"/>
    <x v="1"/>
    <x v="22"/>
    <n v="78850"/>
    <n v="2.61"/>
    <n v="0.14960000000000001"/>
    <n v="1.5364"/>
    <n v="2.219544"/>
    <n v="175011.04439999998"/>
    <n v="121145.14"/>
    <n v="53865.904399999985"/>
    <n v="0.30778574337791903"/>
  </r>
  <r>
    <s v="SKU-02"/>
    <s v="Classic Milk Bar Sharing Size"/>
    <s v="Standard Bar"/>
    <x v="1"/>
    <x v="23"/>
    <n v="56849"/>
    <n v="2.61"/>
    <n v="0.11119999999999999"/>
    <n v="1.5469999999999999"/>
    <n v="2.3197679999999998"/>
    <n v="131876.49103199999"/>
    <n v="87945.402999999991"/>
    <n v="43931.088032"/>
    <n v="0.3331229674691607"/>
  </r>
  <r>
    <s v="SKU-02"/>
    <s v="Classic Milk Bar Sharing Size"/>
    <s v="Standard Bar"/>
    <x v="2"/>
    <x v="0"/>
    <n v="24906"/>
    <n v="2.4900000000000002"/>
    <n v="0.1681"/>
    <n v="1.4193"/>
    <n v="2.071431"/>
    <n v="51591.060486000002"/>
    <n v="35349.085800000001"/>
    <n v="16241.974686000001"/>
    <n v="0.31482149296790479"/>
  </r>
  <r>
    <s v="SKU-02"/>
    <s v="Classic Milk Bar Sharing Size"/>
    <s v="Standard Bar"/>
    <x v="2"/>
    <x v="1"/>
    <n v="35716"/>
    <n v="2.4900000000000002"/>
    <n v="0.18790000000000001"/>
    <n v="1.4193"/>
    <n v="2.0221290000000001"/>
    <n v="72222.359364000004"/>
    <n v="50691.718800000002"/>
    <n v="21530.640564000001"/>
    <n v="0.29811599556704838"/>
  </r>
  <r>
    <s v="SKU-02"/>
    <s v="Classic Milk Bar Sharing Size"/>
    <s v="Standard Bar"/>
    <x v="2"/>
    <x v="2"/>
    <n v="35320"/>
    <n v="2.4900000000000002"/>
    <n v="0.1588"/>
    <n v="1.4193"/>
    <n v="2.0945879999999999"/>
    <n v="73980.848159999994"/>
    <n v="50129.675999999999"/>
    <n v="23851.172159999995"/>
    <n v="0.32239657631954344"/>
  </r>
  <r>
    <s v="SKU-02"/>
    <s v="Classic Milk Bar Sharing Size"/>
    <s v="Standard Bar"/>
    <x v="2"/>
    <x v="3"/>
    <n v="30430"/>
    <n v="2.4900000000000002"/>
    <n v="0.18079999999999999"/>
    <n v="1.4193"/>
    <n v="2.0398080000000003"/>
    <n v="62071.357440000007"/>
    <n v="43189.298999999999"/>
    <n v="18882.058440000008"/>
    <n v="0.30419921875000011"/>
  </r>
  <r>
    <s v="SKU-02"/>
    <s v="Classic Milk Bar Sharing Size"/>
    <s v="Standard Bar"/>
    <x v="2"/>
    <x v="4"/>
    <n v="28719"/>
    <n v="2.4900000000000002"/>
    <n v="0.18690000000000001"/>
    <n v="1.4193"/>
    <n v="2.0246189999999999"/>
    <n v="58145.033061000002"/>
    <n v="40760.876700000001"/>
    <n v="17384.156361000001"/>
    <n v="0.29897921534866562"/>
  </r>
  <r>
    <s v="SKU-02"/>
    <s v="Classic Milk Bar Sharing Size"/>
    <s v="Standard Bar"/>
    <x v="2"/>
    <x v="5"/>
    <n v="29428"/>
    <n v="2.4900000000000002"/>
    <n v="0.18210000000000001"/>
    <n v="1.4193"/>
    <n v="2.0365709999999999"/>
    <n v="59932.211387999996"/>
    <n v="41767.160400000001"/>
    <n v="18165.050987999995"/>
    <n v="0.30309328768798138"/>
  </r>
  <r>
    <s v="SKU-02"/>
    <s v="Classic Milk Bar Sharing Size"/>
    <s v="Standard Bar"/>
    <x v="2"/>
    <x v="6"/>
    <n v="27805"/>
    <n v="2.4900000000000002"/>
    <n v="0.18340000000000001"/>
    <n v="1.4193"/>
    <n v="2.033334"/>
    <n v="56536.851869999999"/>
    <n v="39463.636500000001"/>
    <n v="17073.215369999998"/>
    <n v="0.3019838354151359"/>
  </r>
  <r>
    <s v="SKU-02"/>
    <s v="Classic Milk Bar Sharing Size"/>
    <s v="Standard Bar"/>
    <x v="2"/>
    <x v="7"/>
    <n v="30802"/>
    <n v="2.4900000000000002"/>
    <n v="0.1694"/>
    <n v="1.4193"/>
    <n v="2.0681940000000001"/>
    <n v="63704.511588000001"/>
    <n v="43717.278599999998"/>
    <n v="19987.232988000003"/>
    <n v="0.31374909703828563"/>
  </r>
  <r>
    <s v="SKU-02"/>
    <s v="Classic Milk Bar Sharing Size"/>
    <s v="Standard Bar"/>
    <x v="2"/>
    <x v="8"/>
    <n v="34214"/>
    <n v="2.4900000000000002"/>
    <n v="0.183"/>
    <n v="1.4193"/>
    <n v="2.0343300000000002"/>
    <n v="69602.566620000012"/>
    <n v="48559.930200000003"/>
    <n v="21042.63642000001"/>
    <n v="0.30232558139534893"/>
  </r>
  <r>
    <s v="SKU-02"/>
    <s v="Classic Milk Bar Sharing Size"/>
    <s v="Standard Bar"/>
    <x v="2"/>
    <x v="9"/>
    <n v="54088"/>
    <n v="2.4900000000000002"/>
    <n v="0.1741"/>
    <n v="1.4193"/>
    <n v="2.0564910000000003"/>
    <n v="111231.48520800001"/>
    <n v="76767.098400000003"/>
    <n v="34464.38680800001"/>
    <n v="0.30984380675626594"/>
  </r>
  <r>
    <s v="SKU-02"/>
    <s v="Classic Milk Bar Sharing Size"/>
    <s v="Standard Bar"/>
    <x v="2"/>
    <x v="10"/>
    <n v="56436"/>
    <n v="2.4900000000000002"/>
    <n v="0.17599999999999999"/>
    <n v="1.4193"/>
    <n v="2.0517600000000003"/>
    <n v="115793.12736000001"/>
    <n v="80099.614799999996"/>
    <n v="35693.512560000017"/>
    <n v="0.30825242718446616"/>
  </r>
  <r>
    <s v="SKU-02"/>
    <s v="Classic Milk Bar Sharing Size"/>
    <s v="Standard Bar"/>
    <x v="2"/>
    <x v="11"/>
    <n v="44183"/>
    <n v="2.4900000000000002"/>
    <n v="0.19239999999999999"/>
    <n v="1.4193"/>
    <n v="2.0109240000000002"/>
    <n v="88848.655092000001"/>
    <n v="62708.931900000003"/>
    <n v="26139.723191999998"/>
    <n v="0.29420505200594349"/>
  </r>
  <r>
    <s v="SKU-02"/>
    <s v="Classic Milk Bar Sharing Size"/>
    <s v="Standard Bar"/>
    <x v="2"/>
    <x v="12"/>
    <n v="22447"/>
    <n v="2.54"/>
    <n v="0.16059999999999999"/>
    <n v="1.4298999999999999"/>
    <n v="2.1320760000000001"/>
    <n v="47858.709972000004"/>
    <n v="32096.9653"/>
    <n v="15761.744672000004"/>
    <n v="0.32933910423455831"/>
  </r>
  <r>
    <s v="SKU-02"/>
    <s v="Classic Milk Bar Sharing Size"/>
    <s v="Standard Bar"/>
    <x v="2"/>
    <x v="13"/>
    <n v="28881"/>
    <n v="2.54"/>
    <n v="0.14499999999999999"/>
    <n v="1.4406000000000001"/>
    <n v="2.1717"/>
    <n v="62720.867700000003"/>
    <n v="41605.9686"/>
    <n v="21114.899100000002"/>
    <n v="0.33664870838513611"/>
  </r>
  <r>
    <s v="SKU-02"/>
    <s v="Classic Milk Bar Sharing Size"/>
    <s v="Standard Bar"/>
    <x v="2"/>
    <x v="14"/>
    <n v="30695"/>
    <n v="2.54"/>
    <n v="0.19120000000000001"/>
    <n v="1.4512"/>
    <n v="2.0543519999999997"/>
    <n v="63058.334639999994"/>
    <n v="44544.584000000003"/>
    <n v="18513.750639999991"/>
    <n v="0.29359720242684789"/>
  </r>
  <r>
    <s v="SKU-02"/>
    <s v="Classic Milk Bar Sharing Size"/>
    <s v="Standard Bar"/>
    <x v="2"/>
    <x v="15"/>
    <n v="33086"/>
    <n v="2.54"/>
    <n v="0.183"/>
    <n v="1.4619"/>
    <n v="2.07518"/>
    <n v="68659.405480000001"/>
    <n v="48368.4234"/>
    <n v="20290.982080000002"/>
    <n v="0.29553099008278799"/>
  </r>
  <r>
    <s v="SKU-02"/>
    <s v="Classic Milk Bar Sharing Size"/>
    <s v="Standard Bar"/>
    <x v="2"/>
    <x v="16"/>
    <n v="29727"/>
    <n v="2.54"/>
    <n v="0.19989999999999999"/>
    <n v="1.4724999999999999"/>
    <n v="2.032254"/>
    <n v="60412.814658000003"/>
    <n v="43773.0075"/>
    <n v="16639.807158000003"/>
    <n v="0.27543505880662561"/>
  </r>
  <r>
    <s v="SKU-02"/>
    <s v="Classic Milk Bar Sharing Size"/>
    <s v="Standard Bar"/>
    <x v="2"/>
    <x v="17"/>
    <n v="25960"/>
    <n v="2.54"/>
    <n v="0.20030000000000001"/>
    <n v="1.4832000000000001"/>
    <n v="2.0312380000000001"/>
    <n v="52730.938480000004"/>
    <n v="38503.872000000003"/>
    <n v="14227.066480000001"/>
    <n v="0.26980491700135584"/>
  </r>
  <r>
    <s v="SKU-02"/>
    <s v="Classic Milk Bar Sharing Size"/>
    <s v="Standard Bar"/>
    <x v="2"/>
    <x v="18"/>
    <n v="24710"/>
    <n v="2.61"/>
    <n v="0.16739999999999999"/>
    <n v="1.4938"/>
    <n v="2.1730860000000001"/>
    <n v="53696.95506"/>
    <n v="36911.798000000003"/>
    <n v="16785.157059999998"/>
    <n v="0.3125904819229427"/>
  </r>
  <r>
    <s v="SKU-02"/>
    <s v="Classic Milk Bar Sharing Size"/>
    <s v="Standard Bar"/>
    <x v="2"/>
    <x v="19"/>
    <n v="26472"/>
    <n v="2.61"/>
    <n v="0.1578"/>
    <n v="1.5044999999999999"/>
    <n v="2.1981420000000003"/>
    <n v="58189.215024000005"/>
    <n v="39827.123999999996"/>
    <n v="18362.091024000008"/>
    <n v="0.31555832152790869"/>
  </r>
  <r>
    <s v="SKU-02"/>
    <s v="Classic Milk Bar Sharing Size"/>
    <s v="Standard Bar"/>
    <x v="2"/>
    <x v="20"/>
    <n v="30221"/>
    <n v="2.61"/>
    <n v="0.17460000000000001"/>
    <n v="1.5150999999999999"/>
    <n v="2.1542940000000002"/>
    <n v="65104.918974000007"/>
    <n v="45787.837099999997"/>
    <n v="19317.08187400001"/>
    <n v="0.29670694900510342"/>
  </r>
  <r>
    <s v="SKU-02"/>
    <s v="Classic Milk Bar Sharing Size"/>
    <s v="Standard Bar"/>
    <x v="2"/>
    <x v="21"/>
    <n v="50245"/>
    <n v="2.61"/>
    <n v="0.20580000000000001"/>
    <n v="1.5257000000000001"/>
    <n v="2.0728619999999998"/>
    <n v="104150.95118999999"/>
    <n v="76658.796499999997"/>
    <n v="27492.154689999996"/>
    <n v="0.26396450897358337"/>
  </r>
  <r>
    <s v="SKU-02"/>
    <s v="Classic Milk Bar Sharing Size"/>
    <s v="Standard Bar"/>
    <x v="2"/>
    <x v="22"/>
    <n v="45739"/>
    <n v="2.61"/>
    <n v="0.18590000000000001"/>
    <n v="1.5364"/>
    <n v="2.1248010000000002"/>
    <n v="97186.272939000002"/>
    <n v="70273.399600000004"/>
    <n v="26912.873338999998"/>
    <n v="0.27692052102761622"/>
  </r>
  <r>
    <s v="SKU-02"/>
    <s v="Classic Milk Bar Sharing Size"/>
    <s v="Standard Bar"/>
    <x v="2"/>
    <x v="23"/>
    <n v="38414"/>
    <n v="2.61"/>
    <n v="0.18709999999999999"/>
    <n v="1.5469999999999999"/>
    <n v="2.1216689999999998"/>
    <n v="81501.792965999994"/>
    <n v="59426.457999999999"/>
    <n v="22075.334965999995"/>
    <n v="0.27085704697575347"/>
  </r>
  <r>
    <s v="SKU-02"/>
    <s v="Classic Milk Bar Sharing Size"/>
    <s v="Standard Bar"/>
    <x v="3"/>
    <x v="0"/>
    <n v="22739"/>
    <n v="2.4900000000000002"/>
    <n v="3.1699999999999999E-2"/>
    <n v="1.4193"/>
    <n v="2.4110670000000005"/>
    <n v="54825.252513000014"/>
    <n v="32273.4627"/>
    <n v="22551.789813000014"/>
    <n v="0.41133946091087487"/>
  </r>
  <r>
    <s v="SKU-02"/>
    <s v="Classic Milk Bar Sharing Size"/>
    <s v="Standard Bar"/>
    <x v="3"/>
    <x v="1"/>
    <n v="30192"/>
    <n v="2.4900000000000002"/>
    <n v="4.3900000000000002E-2"/>
    <n v="1.4193"/>
    <n v="2.3806890000000003"/>
    <n v="71877.762288000013"/>
    <n v="42851.505599999997"/>
    <n v="29026.256688000016"/>
    <n v="0.40382805145905254"/>
  </r>
  <r>
    <s v="SKU-02"/>
    <s v="Classic Milk Bar Sharing Size"/>
    <s v="Standard Bar"/>
    <x v="3"/>
    <x v="2"/>
    <n v="27290"/>
    <n v="2.4900000000000002"/>
    <n v="3.9300000000000002E-2"/>
    <n v="1.4193"/>
    <n v="2.3921430000000004"/>
    <n v="65281.582470000008"/>
    <n v="38732.697"/>
    <n v="26548.885470000008"/>
    <n v="0.40668262725096294"/>
  </r>
  <r>
    <s v="SKU-02"/>
    <s v="Classic Milk Bar Sharing Size"/>
    <s v="Standard Bar"/>
    <x v="3"/>
    <x v="3"/>
    <n v="28340"/>
    <n v="2.4900000000000002"/>
    <n v="5.4300000000000001E-2"/>
    <n v="1.4193"/>
    <n v="2.3547930000000004"/>
    <n v="66734.833620000005"/>
    <n v="40222.962"/>
    <n v="26511.871620000005"/>
    <n v="0.39727186211272081"/>
  </r>
  <r>
    <s v="SKU-02"/>
    <s v="Classic Milk Bar Sharing Size"/>
    <s v="Standard Bar"/>
    <x v="3"/>
    <x v="4"/>
    <n v="23978"/>
    <n v="2.4900000000000002"/>
    <n v="5.33E-2"/>
    <n v="1.4193"/>
    <n v="2.3572830000000002"/>
    <n v="56522.931774000004"/>
    <n v="34031.975400000003"/>
    <n v="22490.956374000001"/>
    <n v="0.39790852434773422"/>
  </r>
  <r>
    <s v="SKU-02"/>
    <s v="Classic Milk Bar Sharing Size"/>
    <s v="Standard Bar"/>
    <x v="3"/>
    <x v="5"/>
    <n v="23531"/>
    <n v="2.4900000000000002"/>
    <n v="6.3200000000000006E-2"/>
    <n v="1.4193"/>
    <n v="2.3326320000000003"/>
    <n v="54889.163592000004"/>
    <n v="33397.548300000002"/>
    <n v="21491.615292000002"/>
    <n v="0.39154568744662682"/>
  </r>
  <r>
    <s v="SKU-02"/>
    <s v="Classic Milk Bar Sharing Size"/>
    <s v="Standard Bar"/>
    <x v="3"/>
    <x v="6"/>
    <n v="21082"/>
    <n v="2.4900000000000002"/>
    <n v="3.5200000000000002E-2"/>
    <n v="1.4193"/>
    <n v="2.402352"/>
    <n v="50646.384864"/>
    <n v="29921.6826"/>
    <n v="20724.702264"/>
    <n v="0.40920398009950248"/>
  </r>
  <r>
    <s v="SKU-02"/>
    <s v="Classic Milk Bar Sharing Size"/>
    <s v="Standard Bar"/>
    <x v="3"/>
    <x v="7"/>
    <n v="26115"/>
    <n v="2.4900000000000002"/>
    <n v="4.6699999999999998E-2"/>
    <n v="1.4193"/>
    <n v="2.3737170000000001"/>
    <n v="61989.619455"/>
    <n v="37065.019500000002"/>
    <n v="24924.599954999998"/>
    <n v="0.40207699569915029"/>
  </r>
  <r>
    <s v="SKU-02"/>
    <s v="Classic Milk Bar Sharing Size"/>
    <s v="Standard Bar"/>
    <x v="3"/>
    <x v="8"/>
    <n v="30562"/>
    <n v="2.4900000000000002"/>
    <n v="5.3800000000000001E-2"/>
    <n v="1.4193"/>
    <n v="2.3560380000000003"/>
    <n v="72005.233356000012"/>
    <n v="43376.6466"/>
    <n v="28628.586756000012"/>
    <n v="0.39759036144578325"/>
  </r>
  <r>
    <s v="SKU-02"/>
    <s v="Classic Milk Bar Sharing Size"/>
    <s v="Standard Bar"/>
    <x v="3"/>
    <x v="9"/>
    <n v="41466"/>
    <n v="2.4900000000000002"/>
    <n v="5.3499999999999999E-2"/>
    <n v="1.4193"/>
    <n v="2.3567850000000004"/>
    <n v="97726.446810000009"/>
    <n v="58852.693800000001"/>
    <n v="38873.753010000008"/>
    <n v="0.3977812995245642"/>
  </r>
  <r>
    <s v="SKU-02"/>
    <s v="Classic Milk Bar Sharing Size"/>
    <s v="Standard Bar"/>
    <x v="3"/>
    <x v="10"/>
    <n v="50634"/>
    <n v="2.4900000000000002"/>
    <n v="7.0800000000000002E-2"/>
    <n v="1.4193"/>
    <n v="2.3137080000000001"/>
    <n v="117152.290872"/>
    <n v="71864.836200000005"/>
    <n v="45287.454671999993"/>
    <n v="0.38656909169177783"/>
  </r>
  <r>
    <s v="SKU-02"/>
    <s v="Classic Milk Bar Sharing Size"/>
    <s v="Standard Bar"/>
    <x v="3"/>
    <x v="11"/>
    <n v="36627"/>
    <n v="2.4900000000000002"/>
    <n v="5.16E-2"/>
    <n v="1.4193"/>
    <n v="2.3615160000000004"/>
    <n v="86495.246532000019"/>
    <n v="51984.701099999998"/>
    <n v="34510.545432000021"/>
    <n v="0.39898776887389303"/>
  </r>
  <r>
    <s v="SKU-02"/>
    <s v="Classic Milk Bar Sharing Size"/>
    <s v="Standard Bar"/>
    <x v="3"/>
    <x v="12"/>
    <n v="22951"/>
    <n v="2.54"/>
    <n v="4.1500000000000002E-2"/>
    <n v="1.4298999999999999"/>
    <n v="2.43459"/>
    <n v="55876.275090000003"/>
    <n v="32817.634899999997"/>
    <n v="23058.640190000006"/>
    <n v="0.41267318111057721"/>
  </r>
  <r>
    <s v="SKU-02"/>
    <s v="Classic Milk Bar Sharing Size"/>
    <s v="Standard Bar"/>
    <x v="3"/>
    <x v="13"/>
    <n v="26980"/>
    <n v="2.54"/>
    <n v="4.9700000000000001E-2"/>
    <n v="1.4406000000000001"/>
    <n v="2.4137620000000002"/>
    <n v="65123.298760000005"/>
    <n v="38867.388000000006"/>
    <n v="26255.910759999999"/>
    <n v="0.4031723094489017"/>
  </r>
  <r>
    <s v="SKU-02"/>
    <s v="Classic Milk Bar Sharing Size"/>
    <s v="Standard Bar"/>
    <x v="3"/>
    <x v="14"/>
    <n v="26945"/>
    <n v="2.54"/>
    <n v="4.1700000000000001E-2"/>
    <n v="1.4512"/>
    <n v="2.4340820000000001"/>
    <n v="65586.339489999998"/>
    <n v="39102.584000000003"/>
    <n v="26483.755489999996"/>
    <n v="0.40379987198459211"/>
  </r>
  <r>
    <s v="SKU-02"/>
    <s v="Classic Milk Bar Sharing Size"/>
    <s v="Standard Bar"/>
    <x v="3"/>
    <x v="15"/>
    <n v="24548"/>
    <n v="2.54"/>
    <n v="2.93E-2"/>
    <n v="1.4619"/>
    <n v="2.4655780000000003"/>
    <n v="60525.008744000006"/>
    <n v="35886.7212"/>
    <n v="24638.287544000006"/>
    <n v="0.40707615009543408"/>
  </r>
  <r>
    <s v="SKU-02"/>
    <s v="Classic Milk Bar Sharing Size"/>
    <s v="Standard Bar"/>
    <x v="3"/>
    <x v="16"/>
    <n v="20831"/>
    <n v="2.54"/>
    <n v="4.5400000000000003E-2"/>
    <n v="1.4724999999999999"/>
    <n v="2.4246840000000001"/>
    <n v="50508.592404000003"/>
    <n v="30673.647499999999"/>
    <n v="19834.944904000004"/>
    <n v="0.39270436889920507"/>
  </r>
  <r>
    <s v="SKU-02"/>
    <s v="Classic Milk Bar Sharing Size"/>
    <s v="Standard Bar"/>
    <x v="3"/>
    <x v="17"/>
    <n v="20905"/>
    <n v="2.54"/>
    <n v="6.9400000000000003E-2"/>
    <n v="1.4832000000000001"/>
    <n v="2.3637239999999999"/>
    <n v="49413.650219999996"/>
    <n v="31006.296000000002"/>
    <n v="18407.354219999994"/>
    <n v="0.37251557288414372"/>
  </r>
  <r>
    <s v="SKU-02"/>
    <s v="Classic Milk Bar Sharing Size"/>
    <s v="Standard Bar"/>
    <x v="3"/>
    <x v="18"/>
    <n v="21643"/>
    <n v="2.61"/>
    <n v="4.0399999999999998E-2"/>
    <n v="1.4938"/>
    <n v="2.504556"/>
    <n v="54206.105508000001"/>
    <n v="32330.313399999999"/>
    <n v="21875.792108000001"/>
    <n v="0.4035669396092561"/>
  </r>
  <r>
    <s v="SKU-02"/>
    <s v="Classic Milk Bar Sharing Size"/>
    <s v="Standard Bar"/>
    <x v="3"/>
    <x v="19"/>
    <n v="23149"/>
    <n v="2.61"/>
    <n v="4.5900000000000003E-2"/>
    <n v="1.5044999999999999"/>
    <n v="2.4902009999999999"/>
    <n v="57645.662948999998"/>
    <n v="34827.6705"/>
    <n v="22817.992448999998"/>
    <n v="0.3958319027259245"/>
  </r>
  <r>
    <s v="SKU-02"/>
    <s v="Classic Milk Bar Sharing Size"/>
    <s v="Standard Bar"/>
    <x v="3"/>
    <x v="20"/>
    <n v="25841"/>
    <n v="2.61"/>
    <n v="5.1900000000000002E-2"/>
    <n v="1.5150999999999999"/>
    <n v="2.4745409999999999"/>
    <n v="63944.613980999995"/>
    <n v="39151.699099999998"/>
    <n v="24792.914880999997"/>
    <n v="0.38772483462589624"/>
  </r>
  <r>
    <s v="SKU-02"/>
    <s v="Classic Milk Bar Sharing Size"/>
    <s v="Standard Bar"/>
    <x v="3"/>
    <x v="21"/>
    <n v="40607"/>
    <n v="2.61"/>
    <n v="4.6600000000000003E-2"/>
    <n v="1.5257000000000001"/>
    <n v="2.4883739999999999"/>
    <n v="101045.403018"/>
    <n v="61954.099900000001"/>
    <n v="39091.303117999996"/>
    <n v="0.38686869417539321"/>
  </r>
  <r>
    <s v="SKU-02"/>
    <s v="Classic Milk Bar Sharing Size"/>
    <s v="Standard Bar"/>
    <x v="3"/>
    <x v="22"/>
    <n v="44517"/>
    <n v="2.61"/>
    <n v="3.8600000000000002E-2"/>
    <n v="1.5364"/>
    <n v="2.5092539999999999"/>
    <n v="111704.460318"/>
    <n v="68395.918799999999"/>
    <n v="43308.541517999998"/>
    <n v="0.38770646574639317"/>
  </r>
  <r>
    <s v="SKU-02"/>
    <s v="Classic Milk Bar Sharing Size"/>
    <s v="Standard Bar"/>
    <x v="3"/>
    <x v="23"/>
    <n v="33914"/>
    <n v="2.61"/>
    <n v="7.5999999999999998E-2"/>
    <n v="1.5469999999999999"/>
    <n v="2.4116399999999998"/>
    <n v="81788.358959999998"/>
    <n v="52464.957999999999"/>
    <n v="29323.400959999999"/>
    <n v="0.35852780680366886"/>
  </r>
  <r>
    <s v="SKU-02"/>
    <s v="Classic Milk Bar Sharing Size"/>
    <s v="Standard Bar"/>
    <x v="4"/>
    <x v="0"/>
    <n v="33668"/>
    <n v="2.4900000000000002"/>
    <n v="0.1115"/>
    <n v="1.4193"/>
    <n v="2.2123650000000001"/>
    <n v="74485.904820000011"/>
    <n v="47784.992400000003"/>
    <n v="26700.912420000008"/>
    <n v="0.35846933033202033"/>
  </r>
  <r>
    <s v="SKU-02"/>
    <s v="Classic Milk Bar Sharing Size"/>
    <s v="Standard Bar"/>
    <x v="4"/>
    <x v="1"/>
    <n v="41212"/>
    <n v="2.4900000000000002"/>
    <n v="9.8699999999999996E-2"/>
    <n v="1.4193"/>
    <n v="2.244237"/>
    <n v="92489.495244000005"/>
    <n v="58492.191599999998"/>
    <n v="33997.303644000007"/>
    <n v="0.36758016198823928"/>
  </r>
  <r>
    <s v="SKU-02"/>
    <s v="Classic Milk Bar Sharing Size"/>
    <s v="Standard Bar"/>
    <x v="4"/>
    <x v="2"/>
    <n v="40787"/>
    <n v="2.4900000000000002"/>
    <n v="8.7400000000000005E-2"/>
    <n v="1.4193"/>
    <n v="2.2723740000000001"/>
    <n v="92683.318338000012"/>
    <n v="57888.989099999999"/>
    <n v="34794.329238000013"/>
    <n v="0.3754109138724524"/>
  </r>
  <r>
    <s v="SKU-02"/>
    <s v="Classic Milk Bar Sharing Size"/>
    <s v="Standard Bar"/>
    <x v="4"/>
    <x v="3"/>
    <n v="40559"/>
    <n v="2.4900000000000002"/>
    <n v="9.6500000000000002E-2"/>
    <n v="1.4193"/>
    <n v="2.2497150000000001"/>
    <n v="91246.190685000009"/>
    <n v="57565.388700000003"/>
    <n v="33680.801985000006"/>
    <n v="0.36912008854454897"/>
  </r>
  <r>
    <s v="SKU-02"/>
    <s v="Classic Milk Bar Sharing Size"/>
    <s v="Standard Bar"/>
    <x v="4"/>
    <x v="4"/>
    <n v="33008"/>
    <n v="2.4900000000000002"/>
    <n v="0.1"/>
    <n v="1.4193"/>
    <n v="2.2410000000000001"/>
    <n v="73970.928"/>
    <n v="46848.254399999998"/>
    <n v="27122.673600000002"/>
    <n v="0.3666666666666667"/>
  </r>
  <r>
    <s v="SKU-02"/>
    <s v="Classic Milk Bar Sharing Size"/>
    <s v="Standard Bar"/>
    <x v="4"/>
    <x v="5"/>
    <n v="35668"/>
    <n v="2.4900000000000002"/>
    <n v="9.5500000000000002E-2"/>
    <n v="1.4193"/>
    <n v="2.252205"/>
    <n v="80331.647939999995"/>
    <n v="50623.592400000001"/>
    <n v="29708.055539999994"/>
    <n v="0.36981757877280258"/>
  </r>
  <r>
    <s v="SKU-02"/>
    <s v="Classic Milk Bar Sharing Size"/>
    <s v="Standard Bar"/>
    <x v="4"/>
    <x v="6"/>
    <n v="30575"/>
    <n v="2.4900000000000002"/>
    <n v="9.6799999999999997E-2"/>
    <n v="1.4193"/>
    <n v="2.2489680000000001"/>
    <n v="68762.196599999996"/>
    <n v="43395.097500000003"/>
    <n v="25367.099099999992"/>
    <n v="0.36891054030115139"/>
  </r>
  <r>
    <s v="SKU-02"/>
    <s v="Classic Milk Bar Sharing Size"/>
    <s v="Standard Bar"/>
    <x v="4"/>
    <x v="7"/>
    <n v="34342"/>
    <n v="2.4900000000000002"/>
    <n v="0.104"/>
    <n v="1.4193"/>
    <n v="2.2310400000000001"/>
    <n v="76618.375679999997"/>
    <n v="48741.600599999998"/>
    <n v="27876.775079999999"/>
    <n v="0.3638392857142857"/>
  </r>
  <r>
    <s v="SKU-02"/>
    <s v="Classic Milk Bar Sharing Size"/>
    <s v="Standard Bar"/>
    <x v="4"/>
    <x v="8"/>
    <n v="35700"/>
    <n v="2.4900000000000002"/>
    <n v="8.5000000000000006E-2"/>
    <n v="1.4193"/>
    <n v="2.2783500000000001"/>
    <n v="81337.095000000001"/>
    <n v="50669.01"/>
    <n v="30668.084999999999"/>
    <n v="0.37704918032786883"/>
  </r>
  <r>
    <s v="SKU-02"/>
    <s v="Classic Milk Bar Sharing Size"/>
    <s v="Standard Bar"/>
    <x v="4"/>
    <x v="9"/>
    <n v="52026"/>
    <n v="2.4900000000000002"/>
    <n v="6.7599999999999993E-2"/>
    <n v="1.4193"/>
    <n v="2.3216760000000001"/>
    <n v="120787.51557600001"/>
    <n v="73840.501799999998"/>
    <n v="46947.013776000007"/>
    <n v="0.38867438867438869"/>
  </r>
  <r>
    <s v="SKU-02"/>
    <s v="Classic Milk Bar Sharing Size"/>
    <s v="Standard Bar"/>
    <x v="4"/>
    <x v="10"/>
    <n v="70494"/>
    <n v="2.4900000000000002"/>
    <n v="0.10340000000000001"/>
    <n v="1.4193"/>
    <n v="2.2325340000000002"/>
    <n v="157380.25179600003"/>
    <n v="100052.1342"/>
    <n v="57328.117596000026"/>
    <n v="0.36426500111532467"/>
  </r>
  <r>
    <s v="SKU-02"/>
    <s v="Classic Milk Bar Sharing Size"/>
    <s v="Standard Bar"/>
    <x v="4"/>
    <x v="11"/>
    <n v="49998"/>
    <n v="2.4900000000000002"/>
    <n v="6.7500000000000004E-2"/>
    <n v="1.4193"/>
    <n v="2.3219250000000002"/>
    <n v="116091.60615000001"/>
    <n v="70962.161399999997"/>
    <n v="45129.44475000001"/>
    <n v="0.38873994638069709"/>
  </r>
  <r>
    <s v="SKU-02"/>
    <s v="Classic Milk Bar Sharing Size"/>
    <s v="Standard Bar"/>
    <x v="4"/>
    <x v="12"/>
    <n v="24432"/>
    <n v="2.54"/>
    <n v="9.6799999999999997E-2"/>
    <n v="1.4298999999999999"/>
    <n v="2.2941280000000002"/>
    <n v="56050.135296000008"/>
    <n v="34935.316800000001"/>
    <n v="21114.818496000007"/>
    <n v="0.37671306919230318"/>
  </r>
  <r>
    <s v="SKU-02"/>
    <s v="Classic Milk Bar Sharing Size"/>
    <s v="Standard Bar"/>
    <x v="4"/>
    <x v="13"/>
    <n v="44536"/>
    <n v="2.54"/>
    <n v="0.1265"/>
    <n v="1.4406000000000001"/>
    <n v="2.2186900000000001"/>
    <n v="98811.577839999998"/>
    <n v="64158.561600000008"/>
    <n v="34653.01623999999"/>
    <n v="0.35069793436667573"/>
  </r>
  <r>
    <s v="SKU-02"/>
    <s v="Classic Milk Bar Sharing Size"/>
    <s v="Standard Bar"/>
    <x v="4"/>
    <x v="14"/>
    <n v="36592"/>
    <n v="2.54"/>
    <n v="0.14199999999999999"/>
    <n v="1.4512"/>
    <n v="2.1793200000000001"/>
    <n v="79745.677439999999"/>
    <n v="53102.310400000002"/>
    <n v="26643.367039999997"/>
    <n v="0.33410421599397977"/>
  </r>
  <r>
    <s v="SKU-02"/>
    <s v="Classic Milk Bar Sharing Size"/>
    <s v="Standard Bar"/>
    <x v="4"/>
    <x v="15"/>
    <n v="35538"/>
    <n v="2.54"/>
    <n v="0.14549999999999999"/>
    <n v="1.4619"/>
    <n v="2.1704300000000001"/>
    <n v="77132.741340000008"/>
    <n v="51953.002200000003"/>
    <n v="25179.739140000005"/>
    <n v="0.32644683311601852"/>
  </r>
  <r>
    <s v="SKU-02"/>
    <s v="Classic Milk Bar Sharing Size"/>
    <s v="Standard Bar"/>
    <x v="4"/>
    <x v="16"/>
    <n v="32870"/>
    <n v="2.54"/>
    <n v="0.16370000000000001"/>
    <n v="1.4724999999999999"/>
    <n v="2.1242019999999999"/>
    <n v="69822.519740000003"/>
    <n v="48401.074999999997"/>
    <n v="21421.444740000006"/>
    <n v="0.30679850598012814"/>
  </r>
  <r>
    <s v="SKU-02"/>
    <s v="Classic Milk Bar Sharing Size"/>
    <s v="Standard Bar"/>
    <x v="4"/>
    <x v="17"/>
    <n v="32536"/>
    <n v="2.54"/>
    <n v="0.1852"/>
    <n v="1.4832000000000001"/>
    <n v="2.0695920000000001"/>
    <n v="67336.245311999999"/>
    <n v="48257.395199999999"/>
    <n v="19078.850112"/>
    <n v="0.28333700555471802"/>
  </r>
  <r>
    <s v="SKU-02"/>
    <s v="Classic Milk Bar Sharing Size"/>
    <s v="Standard Bar"/>
    <x v="4"/>
    <x v="18"/>
    <n v="30373"/>
    <n v="2.61"/>
    <n v="0.1847"/>
    <n v="1.4938"/>
    <n v="2.1279330000000001"/>
    <n v="64631.709009000006"/>
    <n v="45371.187400000003"/>
    <n v="19260.521609000003"/>
    <n v="0.2980042134785259"/>
  </r>
  <r>
    <s v="SKU-02"/>
    <s v="Classic Milk Bar Sharing Size"/>
    <s v="Standard Bar"/>
    <x v="4"/>
    <x v="19"/>
    <n v="34695"/>
    <n v="2.61"/>
    <n v="0.2344"/>
    <n v="1.5044999999999999"/>
    <n v="1.998216"/>
    <n v="69328.104120000004"/>
    <n v="52198.627499999995"/>
    <n v="17129.476620000009"/>
    <n v="0.24707839392738334"/>
  </r>
  <r>
    <s v="SKU-02"/>
    <s v="Classic Milk Bar Sharing Size"/>
    <s v="Standard Bar"/>
    <x v="4"/>
    <x v="20"/>
    <n v="35497"/>
    <n v="2.61"/>
    <n v="0.2117"/>
    <n v="1.5150999999999999"/>
    <n v="2.0574629999999998"/>
    <n v="73033.764110999997"/>
    <n v="53781.504699999998"/>
    <n v="19252.259410999999"/>
    <n v="0.26360765661399499"/>
  </r>
  <r>
    <s v="SKU-02"/>
    <s v="Classic Milk Bar Sharing Size"/>
    <s v="Standard Bar"/>
    <x v="4"/>
    <x v="21"/>
    <n v="61475"/>
    <n v="2.61"/>
    <n v="0.23710000000000001"/>
    <n v="1.5257000000000001"/>
    <n v="1.991169"/>
    <n v="122407.114275"/>
    <n v="93792.407500000001"/>
    <n v="28614.706774999999"/>
    <n v="0.23376669684994089"/>
  </r>
  <r>
    <s v="SKU-02"/>
    <s v="Classic Milk Bar Sharing Size"/>
    <s v="Standard Bar"/>
    <x v="4"/>
    <x v="22"/>
    <n v="65726"/>
    <n v="2.61"/>
    <n v="0.24840000000000001"/>
    <n v="1.5364"/>
    <n v="1.961676"/>
    <n v="128933.116776"/>
    <n v="100981.4264"/>
    <n v="27951.690375999999"/>
    <n v="0.21679217159204681"/>
  </r>
  <r>
    <s v="SKU-02"/>
    <s v="Classic Milk Bar Sharing Size"/>
    <s v="Standard Bar"/>
    <x v="4"/>
    <x v="23"/>
    <n v="53952"/>
    <n v="2.61"/>
    <n v="0.27200000000000002"/>
    <n v="1.5469999999999999"/>
    <n v="1.9000799999999998"/>
    <n v="102513.11615999999"/>
    <n v="83463.743999999992"/>
    <n v="19049.372159999999"/>
    <n v="0.18582375478927204"/>
  </r>
  <r>
    <s v="SKU-02"/>
    <s v="Classic Milk Bar Sharing Size"/>
    <s v="Standard Bar"/>
    <x v="5"/>
    <x v="0"/>
    <n v="15577"/>
    <n v="2.4900000000000002"/>
    <n v="9.35E-2"/>
    <n v="1.4193"/>
    <n v="2.2571850000000002"/>
    <n v="35160.170745000003"/>
    <n v="22108.436099999999"/>
    <n v="13051.734645000004"/>
    <n v="0.37120794263651413"/>
  </r>
  <r>
    <s v="SKU-02"/>
    <s v="Classic Milk Bar Sharing Size"/>
    <s v="Standard Bar"/>
    <x v="5"/>
    <x v="1"/>
    <n v="18421"/>
    <n v="2.4900000000000002"/>
    <n v="5.5899999999999998E-2"/>
    <n v="1.4193"/>
    <n v="2.3508090000000004"/>
    <n v="43304.252589000003"/>
    <n v="26144.925299999999"/>
    <n v="17159.327289000004"/>
    <n v="0.3962503972036861"/>
  </r>
  <r>
    <s v="SKU-02"/>
    <s v="Classic Milk Bar Sharing Size"/>
    <s v="Standard Bar"/>
    <x v="5"/>
    <x v="2"/>
    <n v="18307"/>
    <n v="2.4900000000000002"/>
    <n v="7.6799999999999993E-2"/>
    <n v="1.4193"/>
    <n v="2.2987680000000004"/>
    <n v="42083.545776000006"/>
    <n v="25983.125100000001"/>
    <n v="16100.420676000005"/>
    <n v="0.38258232235701911"/>
  </r>
  <r>
    <s v="SKU-02"/>
    <s v="Classic Milk Bar Sharing Size"/>
    <s v="Standard Bar"/>
    <x v="5"/>
    <x v="3"/>
    <n v="17630"/>
    <n v="2.4900000000000002"/>
    <n v="7.9600000000000004E-2"/>
    <n v="1.4193"/>
    <n v="2.2917960000000002"/>
    <n v="40404.36348"/>
    <n v="25022.259000000002"/>
    <n v="15382.104479999998"/>
    <n v="0.38070404172099082"/>
  </r>
  <r>
    <s v="SKU-02"/>
    <s v="Classic Milk Bar Sharing Size"/>
    <s v="Standard Bar"/>
    <x v="5"/>
    <x v="4"/>
    <n v="15589"/>
    <n v="2.4900000000000002"/>
    <n v="8.72E-2"/>
    <n v="1.4193"/>
    <n v="2.2728720000000004"/>
    <n v="35431.801608000009"/>
    <n v="22125.467700000001"/>
    <n v="13306.333908000008"/>
    <n v="0.37554776511831739"/>
  </r>
  <r>
    <s v="SKU-02"/>
    <s v="Classic Milk Bar Sharing Size"/>
    <s v="Standard Bar"/>
    <x v="5"/>
    <x v="5"/>
    <n v="12736"/>
    <n v="2.4900000000000002"/>
    <n v="5.8200000000000002E-2"/>
    <n v="1.4193"/>
    <n v="2.3450820000000001"/>
    <n v="29866.964352000003"/>
    <n v="18076.2048"/>
    <n v="11790.759552000003"/>
    <n v="0.39477596092588668"/>
  </r>
  <r>
    <s v="SKU-02"/>
    <s v="Classic Milk Bar Sharing Size"/>
    <s v="Standard Bar"/>
    <x v="5"/>
    <x v="6"/>
    <n v="12700"/>
    <n v="2.4900000000000002"/>
    <n v="5.7599999999999998E-2"/>
    <n v="1.4193"/>
    <n v="2.3465760000000002"/>
    <n v="29801.515200000002"/>
    <n v="18025.11"/>
    <n v="11776.405200000001"/>
    <n v="0.39516129032258068"/>
  </r>
  <r>
    <s v="SKU-02"/>
    <s v="Classic Milk Bar Sharing Size"/>
    <s v="Standard Bar"/>
    <x v="5"/>
    <x v="7"/>
    <n v="16481"/>
    <n v="2.4900000000000002"/>
    <n v="6.7299999999999999E-2"/>
    <n v="1.4193"/>
    <n v="2.3224230000000001"/>
    <n v="38275.853462999999"/>
    <n v="23391.4833"/>
    <n v="14884.370163"/>
    <n v="0.38887101962045673"/>
  </r>
  <r>
    <s v="SKU-02"/>
    <s v="Classic Milk Bar Sharing Size"/>
    <s v="Standard Bar"/>
    <x v="5"/>
    <x v="8"/>
    <n v="18565"/>
    <n v="2.4900000000000002"/>
    <n v="6.7599999999999993E-2"/>
    <n v="1.4193"/>
    <n v="2.3216760000000001"/>
    <n v="43101.914940000002"/>
    <n v="26349.304499999998"/>
    <n v="16752.610440000004"/>
    <n v="0.38867438867438875"/>
  </r>
  <r>
    <s v="SKU-02"/>
    <s v="Classic Milk Bar Sharing Size"/>
    <s v="Standard Bar"/>
    <x v="5"/>
    <x v="9"/>
    <n v="28297"/>
    <n v="2.4900000000000002"/>
    <n v="5.4899999999999997E-2"/>
    <n v="1.4193"/>
    <n v="2.3532990000000003"/>
    <n v="66591.301803000009"/>
    <n v="40161.932099999998"/>
    <n v="26429.369703000011"/>
    <n v="0.39688921807216176"/>
  </r>
  <r>
    <s v="SKU-02"/>
    <s v="Classic Milk Bar Sharing Size"/>
    <s v="Standard Bar"/>
    <x v="5"/>
    <x v="10"/>
    <n v="31170"/>
    <n v="2.4900000000000002"/>
    <n v="7.9899999999999999E-2"/>
    <n v="1.4193"/>
    <n v="2.2910490000000001"/>
    <n v="71411.997329999998"/>
    <n v="44239.580999999998"/>
    <n v="27172.41633"/>
    <n v="0.38050211933485489"/>
  </r>
  <r>
    <s v="SKU-02"/>
    <s v="Classic Milk Bar Sharing Size"/>
    <s v="Standard Bar"/>
    <x v="5"/>
    <x v="11"/>
    <n v="24955"/>
    <n v="2.4900000000000002"/>
    <n v="7.8299999999999995E-2"/>
    <n v="1.4193"/>
    <n v="2.2950330000000001"/>
    <n v="57272.548515000002"/>
    <n v="35418.631500000003"/>
    <n v="21853.917014999999"/>
    <n v="0.38157751980036886"/>
  </r>
  <r>
    <s v="SKU-02"/>
    <s v="Classic Milk Bar Sharing Size"/>
    <s v="Standard Bar"/>
    <x v="5"/>
    <x v="12"/>
    <n v="14524"/>
    <n v="2.54"/>
    <n v="0.10050000000000001"/>
    <n v="1.4298999999999999"/>
    <n v="2.2847300000000001"/>
    <n v="33183.418519999999"/>
    <n v="20767.867599999998"/>
    <n v="12415.550920000001"/>
    <n v="0.37414924301777458"/>
  </r>
  <r>
    <s v="SKU-02"/>
    <s v="Classic Milk Bar Sharing Size"/>
    <s v="Standard Bar"/>
    <x v="5"/>
    <x v="13"/>
    <n v="17470"/>
    <n v="2.54"/>
    <n v="6.54E-2"/>
    <n v="1.4406000000000001"/>
    <n v="2.3738839999999999"/>
    <n v="41471.753479999999"/>
    <n v="25167.282000000003"/>
    <n v="16304.471479999997"/>
    <n v="0.39314642164486546"/>
  </r>
  <r>
    <s v="SKU-02"/>
    <s v="Classic Milk Bar Sharing Size"/>
    <s v="Standard Bar"/>
    <x v="5"/>
    <x v="14"/>
    <n v="16650"/>
    <n v="2.54"/>
    <n v="5.45E-2"/>
    <n v="1.4512"/>
    <n v="2.40157"/>
    <n v="39986.140500000001"/>
    <n v="24162.48"/>
    <n v="15823.660500000002"/>
    <n v="0.39572862752282884"/>
  </r>
  <r>
    <s v="SKU-02"/>
    <s v="Classic Milk Bar Sharing Size"/>
    <s v="Standard Bar"/>
    <x v="5"/>
    <x v="15"/>
    <n v="16810"/>
    <n v="2.54"/>
    <n v="5.67E-2"/>
    <n v="1.4619"/>
    <n v="2.3959820000000001"/>
    <n v="40276.457419999999"/>
    <n v="24574.539000000001"/>
    <n v="15701.918419999998"/>
    <n v="0.38985351308983118"/>
  </r>
  <r>
    <s v="SKU-02"/>
    <s v="Classic Milk Bar Sharing Size"/>
    <s v="Standard Bar"/>
    <x v="5"/>
    <x v="16"/>
    <n v="14991"/>
    <n v="2.54"/>
    <n v="7.4999999999999997E-2"/>
    <n v="1.4724999999999999"/>
    <n v="2.3495000000000004"/>
    <n v="35221.354500000009"/>
    <n v="22074.247499999998"/>
    <n v="13147.107000000011"/>
    <n v="0.37327090870397978"/>
  </r>
  <r>
    <s v="SKU-02"/>
    <s v="Classic Milk Bar Sharing Size"/>
    <s v="Standard Bar"/>
    <x v="5"/>
    <x v="17"/>
    <n v="14280"/>
    <n v="2.54"/>
    <n v="5.8500000000000003E-2"/>
    <n v="1.4832000000000001"/>
    <n v="2.39141"/>
    <n v="34149.334799999997"/>
    <n v="21180.096000000001"/>
    <n v="12969.238799999996"/>
    <n v="0.37978012971426889"/>
  </r>
  <r>
    <s v="SKU-02"/>
    <s v="Classic Milk Bar Sharing Size"/>
    <s v="Standard Bar"/>
    <x v="5"/>
    <x v="18"/>
    <n v="14236"/>
    <n v="2.61"/>
    <n v="8.1100000000000005E-2"/>
    <n v="1.4938"/>
    <n v="2.3983289999999999"/>
    <n v="34142.611643999997"/>
    <n v="21265.736799999999"/>
    <n v="12876.874843999998"/>
    <n v="0.37714967379371217"/>
  </r>
  <r>
    <s v="SKU-02"/>
    <s v="Classic Milk Bar Sharing Size"/>
    <s v="Standard Bar"/>
    <x v="5"/>
    <x v="19"/>
    <n v="14898"/>
    <n v="2.61"/>
    <n v="6.0199999999999997E-2"/>
    <n v="1.5044999999999999"/>
    <n v="2.4528779999999997"/>
    <n v="36542.976443999993"/>
    <n v="22414.040999999997"/>
    <n v="14128.935443999995"/>
    <n v="0.38663887890062199"/>
  </r>
  <r>
    <s v="SKU-02"/>
    <s v="Classic Milk Bar Sharing Size"/>
    <s v="Standard Bar"/>
    <x v="5"/>
    <x v="20"/>
    <n v="18252"/>
    <n v="2.61"/>
    <n v="7.2800000000000004E-2"/>
    <n v="1.5150999999999999"/>
    <n v="2.4199920000000001"/>
    <n v="44169.693984000005"/>
    <n v="27653.605199999998"/>
    <n v="16516.088784000007"/>
    <n v="0.3739235501604965"/>
  </r>
  <r>
    <s v="SKU-02"/>
    <s v="Classic Milk Bar Sharing Size"/>
    <s v="Standard Bar"/>
    <x v="5"/>
    <x v="21"/>
    <n v="23317"/>
    <n v="2.61"/>
    <n v="6.9000000000000006E-2"/>
    <n v="1.5257000000000001"/>
    <n v="2.42991"/>
    <n v="56658.211470000002"/>
    <n v="35574.746899999998"/>
    <n v="21083.464570000004"/>
    <n v="0.3721166627570569"/>
  </r>
  <r>
    <s v="SKU-02"/>
    <s v="Classic Milk Bar Sharing Size"/>
    <s v="Standard Bar"/>
    <x v="5"/>
    <x v="22"/>
    <n v="28128"/>
    <n v="2.61"/>
    <n v="5.6500000000000002E-2"/>
    <n v="1.5364"/>
    <n v="2.4625349999999999"/>
    <n v="69266.184479999996"/>
    <n v="43215.859199999999"/>
    <n v="26050.325279999997"/>
    <n v="0.37609008602923411"/>
  </r>
  <r>
    <s v="SKU-02"/>
    <s v="Classic Milk Bar Sharing Size"/>
    <s v="Standard Bar"/>
    <x v="5"/>
    <x v="23"/>
    <n v="22899"/>
    <n v="2.61"/>
    <n v="4.82E-2"/>
    <n v="1.5469999999999999"/>
    <n v="2.4841979999999997"/>
    <n v="56885.650001999995"/>
    <n v="35424.752999999997"/>
    <n v="21460.897001999998"/>
    <n v="0.37726380908446105"/>
  </r>
  <r>
    <s v="SKU-03"/>
    <s v="Dark Chocolate Bar 1.5oz"/>
    <s v="Standard Bar"/>
    <x v="0"/>
    <x v="0"/>
    <n v="83655"/>
    <n v="1.39"/>
    <n v="0.1187"/>
    <n v="0.82010000000000005"/>
    <n v="1.225007"/>
    <n v="102477.96058499999"/>
    <n v="68605.465500000006"/>
    <n v="33872.495084999988"/>
    <n v="0.33053443776239638"/>
  </r>
  <r>
    <s v="SKU-03"/>
    <s v="Dark Chocolate Bar 1.5oz"/>
    <s v="Standard Bar"/>
    <x v="0"/>
    <x v="1"/>
    <n v="92830"/>
    <n v="1.39"/>
    <n v="0.1055"/>
    <n v="0.82010000000000005"/>
    <n v="1.2433549999999998"/>
    <n v="115420.64464999997"/>
    <n v="76129.883000000002"/>
    <n v="39290.761649999971"/>
    <n v="0.34041363890441573"/>
  </r>
  <r>
    <s v="SKU-03"/>
    <s v="Dark Chocolate Bar 1.5oz"/>
    <s v="Standard Bar"/>
    <x v="0"/>
    <x v="2"/>
    <n v="78558"/>
    <n v="1.39"/>
    <n v="8.2699999999999996E-2"/>
    <n v="0.82010000000000005"/>
    <n v="1.2750469999999998"/>
    <n v="100165.14222599998"/>
    <n v="64425.415800000002"/>
    <n v="35739.726425999979"/>
    <n v="0.35680802354736713"/>
  </r>
  <r>
    <s v="SKU-03"/>
    <s v="Dark Chocolate Bar 1.5oz"/>
    <s v="Standard Bar"/>
    <x v="0"/>
    <x v="3"/>
    <n v="96964"/>
    <n v="1.39"/>
    <n v="8.3900000000000002E-2"/>
    <n v="0.82010000000000005"/>
    <n v="1.273379"/>
    <n v="123471.92135600001"/>
    <n v="79520.176400000011"/>
    <n v="43951.744955999995"/>
    <n v="0.35596550594913212"/>
  </r>
  <r>
    <s v="SKU-03"/>
    <s v="Dark Chocolate Bar 1.5oz"/>
    <s v="Standard Bar"/>
    <x v="0"/>
    <x v="4"/>
    <n v="85051"/>
    <n v="1.39"/>
    <n v="0.13"/>
    <n v="0.82010000000000005"/>
    <n v="1.2092999999999998"/>
    <n v="102852.17429999998"/>
    <n v="69750.325100000002"/>
    <n v="33101.849199999982"/>
    <n v="0.32183908045977"/>
  </r>
  <r>
    <s v="SKU-03"/>
    <s v="Dark Chocolate Bar 1.5oz"/>
    <s v="Standard Bar"/>
    <x v="0"/>
    <x v="5"/>
    <n v="70199"/>
    <n v="1.39"/>
    <n v="8.7400000000000005E-2"/>
    <n v="0.82010000000000005"/>
    <n v="1.2685139999999999"/>
    <n v="89048.414285999999"/>
    <n v="57570.199900000007"/>
    <n v="31478.214385999992"/>
    <n v="0.35349550734166113"/>
  </r>
  <r>
    <s v="SKU-03"/>
    <s v="Dark Chocolate Bar 1.5oz"/>
    <s v="Standard Bar"/>
    <x v="0"/>
    <x v="6"/>
    <n v="73187"/>
    <n v="1.39"/>
    <n v="0.1242"/>
    <n v="0.82010000000000005"/>
    <n v="1.2173620000000001"/>
    <n v="89095.072694000002"/>
    <n v="60020.658700000007"/>
    <n v="29074.413993999995"/>
    <n v="0.32633021237725501"/>
  </r>
  <r>
    <s v="SKU-03"/>
    <s v="Dark Chocolate Bar 1.5oz"/>
    <s v="Standard Bar"/>
    <x v="0"/>
    <x v="7"/>
    <n v="74069"/>
    <n v="1.39"/>
    <n v="0.1037"/>
    <n v="0.82010000000000005"/>
    <n v="1.245857"/>
    <n v="92279.382133000006"/>
    <n v="60743.986900000004"/>
    <n v="31535.395233000003"/>
    <n v="0.34173825727992863"/>
  </r>
  <r>
    <s v="SKU-03"/>
    <s v="Dark Chocolate Bar 1.5oz"/>
    <s v="Standard Bar"/>
    <x v="0"/>
    <x v="8"/>
    <n v="106548"/>
    <n v="1.39"/>
    <n v="7.5200000000000003E-2"/>
    <n v="0.82010000000000005"/>
    <n v="1.2854719999999999"/>
    <n v="136964.47065599999"/>
    <n v="87380.014800000004"/>
    <n v="49584.455855999986"/>
    <n v="0.36202422145328711"/>
  </r>
  <r>
    <s v="SKU-03"/>
    <s v="Dark Chocolate Bar 1.5oz"/>
    <s v="Standard Bar"/>
    <x v="0"/>
    <x v="9"/>
    <n v="126990"/>
    <n v="1.39"/>
    <n v="9.3600000000000003E-2"/>
    <n v="0.82010000000000005"/>
    <n v="1.2598959999999999"/>
    <n v="159994.19303999998"/>
    <n v="104144.49900000001"/>
    <n v="55849.694039999973"/>
    <n v="0.34907325684024698"/>
  </r>
  <r>
    <s v="SKU-03"/>
    <s v="Dark Chocolate Bar 1.5oz"/>
    <s v="Standard Bar"/>
    <x v="0"/>
    <x v="10"/>
    <n v="143088"/>
    <n v="1.39"/>
    <n v="0.11219999999999999"/>
    <n v="0.82010000000000005"/>
    <n v="1.2340419999999999"/>
    <n v="176576.60169599997"/>
    <n v="117346.4688"/>
    <n v="59230.132895999966"/>
    <n v="0.33543590898851078"/>
  </r>
  <r>
    <s v="SKU-03"/>
    <s v="Dark Chocolate Bar 1.5oz"/>
    <s v="Standard Bar"/>
    <x v="0"/>
    <x v="11"/>
    <n v="123555"/>
    <n v="1.39"/>
    <n v="7.3400000000000007E-2"/>
    <n v="0.82010000000000005"/>
    <n v="1.287974"/>
    <n v="159135.62756999998"/>
    <n v="101327.45550000001"/>
    <n v="57808.172069999971"/>
    <n v="0.36326354413986606"/>
  </r>
  <r>
    <s v="SKU-03"/>
    <s v="Dark Chocolate Bar 1.5oz"/>
    <s v="Standard Bar"/>
    <x v="0"/>
    <x v="12"/>
    <n v="73712"/>
    <n v="1.42"/>
    <n v="9.1300000000000006E-2"/>
    <n v="0.82630000000000003"/>
    <n v="1.2903539999999998"/>
    <n v="95114.57404799998"/>
    <n v="60908.225600000005"/>
    <n v="34206.348447999975"/>
    <n v="0.35963309293418688"/>
  </r>
  <r>
    <s v="SKU-03"/>
    <s v="Dark Chocolate Bar 1.5oz"/>
    <s v="Standard Bar"/>
    <x v="0"/>
    <x v="13"/>
    <n v="95725"/>
    <n v="1.42"/>
    <n v="9.06E-2"/>
    <n v="0.83240000000000003"/>
    <n v="1.2913479999999999"/>
    <n v="123614.2873"/>
    <n v="79681.490000000005"/>
    <n v="43932.797299999991"/>
    <n v="0.3554022618225296"/>
  </r>
  <r>
    <s v="SKU-03"/>
    <s v="Dark Chocolate Bar 1.5oz"/>
    <s v="Standard Bar"/>
    <x v="0"/>
    <x v="14"/>
    <n v="83969"/>
    <n v="1.42"/>
    <n v="0.1081"/>
    <n v="0.83860000000000001"/>
    <n v="1.2664979999999999"/>
    <n v="106346.57056199999"/>
    <n v="70416.403399999996"/>
    <n v="35930.167161999998"/>
    <n v="0.33785919914599155"/>
  </r>
  <r>
    <s v="SKU-03"/>
    <s v="Dark Chocolate Bar 1.5oz"/>
    <s v="Standard Bar"/>
    <x v="0"/>
    <x v="15"/>
    <n v="96987"/>
    <n v="1.42"/>
    <n v="0.1067"/>
    <n v="0.84470000000000001"/>
    <n v="1.268486"/>
    <n v="123026.651682"/>
    <n v="81924.918900000004"/>
    <n v="41101.732781999992"/>
    <n v="0.33408803881162263"/>
  </r>
  <r>
    <s v="SKU-03"/>
    <s v="Dark Chocolate Bar 1.5oz"/>
    <s v="Standard Bar"/>
    <x v="0"/>
    <x v="16"/>
    <n v="66442"/>
    <n v="1.42"/>
    <n v="0.1081"/>
    <n v="0.85089999999999999"/>
    <n v="1.2664979999999999"/>
    <n v="84148.660115999999"/>
    <n v="56535.497799999997"/>
    <n v="27613.162316000002"/>
    <n v="0.32814737962476059"/>
  </r>
  <r>
    <s v="SKU-03"/>
    <s v="Dark Chocolate Bar 1.5oz"/>
    <s v="Standard Bar"/>
    <x v="0"/>
    <x v="17"/>
    <n v="65994"/>
    <n v="1.42"/>
    <n v="0.10349999999999999"/>
    <n v="0.85699999999999998"/>
    <n v="1.2730299999999999"/>
    <n v="84012.341819999987"/>
    <n v="56556.858"/>
    <n v="27455.483819999987"/>
    <n v="0.32680298186217127"/>
  </r>
  <r>
    <s v="SKU-03"/>
    <s v="Dark Chocolate Bar 1.5oz"/>
    <s v="Standard Bar"/>
    <x v="0"/>
    <x v="18"/>
    <n v="60287"/>
    <n v="1.46"/>
    <n v="0.1067"/>
    <n v="0.86319999999999997"/>
    <n v="1.3042179999999999"/>
    <n v="78627.390565999987"/>
    <n v="52039.738399999995"/>
    <n v="26587.652165999993"/>
    <n v="0.33814745694354775"/>
  </r>
  <r>
    <s v="SKU-03"/>
    <s v="Dark Chocolate Bar 1.5oz"/>
    <s v="Standard Bar"/>
    <x v="0"/>
    <x v="19"/>
    <n v="71077"/>
    <n v="1.46"/>
    <n v="8.0799999999999997E-2"/>
    <n v="0.86929999999999996"/>
    <n v="1.3420319999999999"/>
    <n v="95387.60846399999"/>
    <n v="61787.236099999995"/>
    <n v="33600.372363999995"/>
    <n v="0.35225091503034206"/>
  </r>
  <r>
    <s v="SKU-03"/>
    <s v="Dark Chocolate Bar 1.5oz"/>
    <s v="Standard Bar"/>
    <x v="0"/>
    <x v="20"/>
    <n v="92276"/>
    <n v="1.46"/>
    <n v="0.1036"/>
    <n v="0.87549999999999994"/>
    <n v="1.3087439999999999"/>
    <n v="120765.66134399999"/>
    <n v="80787.637999999992"/>
    <n v="39978.023344000001"/>
    <n v="0.33103800284853269"/>
  </r>
  <r>
    <s v="SKU-03"/>
    <s v="Dark Chocolate Bar 1.5oz"/>
    <s v="Standard Bar"/>
    <x v="0"/>
    <x v="21"/>
    <n v="124159"/>
    <n v="1.46"/>
    <n v="0.12180000000000001"/>
    <n v="0.88160000000000005"/>
    <n v="1.2821719999999999"/>
    <n v="159193.19334799997"/>
    <n v="109458.57440000001"/>
    <n v="49734.618947999959"/>
    <n v="0.31241674283949405"/>
  </r>
  <r>
    <s v="SKU-03"/>
    <s v="Dark Chocolate Bar 1.5oz"/>
    <s v="Standard Bar"/>
    <x v="0"/>
    <x v="22"/>
    <n v="133845"/>
    <n v="1.46"/>
    <n v="0.10050000000000001"/>
    <n v="0.88780000000000003"/>
    <n v="1.3132699999999999"/>
    <n v="175774.62315"/>
    <n v="118827.591"/>
    <n v="56947.032149999999"/>
    <n v="0.3239775522169851"/>
  </r>
  <r>
    <s v="SKU-03"/>
    <s v="Dark Chocolate Bar 1.5oz"/>
    <s v="Standard Bar"/>
    <x v="0"/>
    <x v="23"/>
    <n v="115122"/>
    <n v="1.46"/>
    <n v="9.0700000000000003E-2"/>
    <n v="0.89390000000000003"/>
    <n v="1.3275779999999999"/>
    <n v="152833.43451599998"/>
    <n v="102907.5558"/>
    <n v="49925.878715999977"/>
    <n v="0.32666856486021906"/>
  </r>
  <r>
    <s v="SKU-03"/>
    <s v="Dark Chocolate Bar 1.5oz"/>
    <s v="Standard Bar"/>
    <x v="1"/>
    <x v="0"/>
    <n v="67169"/>
    <n v="1.39"/>
    <n v="0.122"/>
    <n v="0.82010000000000005"/>
    <n v="1.2204199999999998"/>
    <n v="81974.390979999982"/>
    <n v="55085.296900000001"/>
    <n v="26889.094079999981"/>
    <n v="0.32801822323462398"/>
  </r>
  <r>
    <s v="SKU-03"/>
    <s v="Dark Chocolate Bar 1.5oz"/>
    <s v="Standard Bar"/>
    <x v="1"/>
    <x v="1"/>
    <n v="78010"/>
    <n v="1.39"/>
    <n v="0.15040000000000001"/>
    <n v="0.82010000000000005"/>
    <n v="1.180944"/>
    <n v="92125.441439999995"/>
    <n v="63976.001000000004"/>
    <n v="28149.440439999991"/>
    <n v="0.30555555555555547"/>
  </r>
  <r>
    <s v="SKU-03"/>
    <s v="Dark Chocolate Bar 1.5oz"/>
    <s v="Standard Bar"/>
    <x v="1"/>
    <x v="2"/>
    <n v="74474"/>
    <n v="1.39"/>
    <n v="9.3799999999999994E-2"/>
    <n v="0.82010000000000005"/>
    <n v="1.2596179999999999"/>
    <n v="93808.790931999989"/>
    <n v="61076.127400000005"/>
    <n v="32732.663531999984"/>
    <n v="0.34892959611564761"/>
  </r>
  <r>
    <s v="SKU-03"/>
    <s v="Dark Chocolate Bar 1.5oz"/>
    <s v="Standard Bar"/>
    <x v="1"/>
    <x v="3"/>
    <n v="93639"/>
    <n v="1.39"/>
    <n v="0.16819999999999999"/>
    <n v="0.82010000000000005"/>
    <n v="1.156202"/>
    <n v="108265.599078"/>
    <n v="76793.343900000007"/>
    <n v="31472.255177999992"/>
    <n v="0.29069487857658083"/>
  </r>
  <r>
    <s v="SKU-03"/>
    <s v="Dark Chocolate Bar 1.5oz"/>
    <s v="Standard Bar"/>
    <x v="1"/>
    <x v="4"/>
    <n v="66897"/>
    <n v="1.39"/>
    <n v="0.1009"/>
    <n v="0.82010000000000005"/>
    <n v="1.249749"/>
    <n v="83604.458853000004"/>
    <n v="54862.229700000004"/>
    <n v="28742.229153"/>
    <n v="0.34378823267712155"/>
  </r>
  <r>
    <s v="SKU-03"/>
    <s v="Dark Chocolate Bar 1.5oz"/>
    <s v="Standard Bar"/>
    <x v="1"/>
    <x v="5"/>
    <n v="63612"/>
    <n v="1.39"/>
    <n v="0.12570000000000001"/>
    <n v="0.82010000000000005"/>
    <n v="1.2152769999999999"/>
    <n v="77306.200524"/>
    <n v="52168.201200000003"/>
    <n v="25137.999323999997"/>
    <n v="0.32517442525448925"/>
  </r>
  <r>
    <s v="SKU-03"/>
    <s v="Dark Chocolate Bar 1.5oz"/>
    <s v="Standard Bar"/>
    <x v="1"/>
    <x v="6"/>
    <n v="60386"/>
    <n v="1.39"/>
    <n v="0.1133"/>
    <n v="0.82010000000000005"/>
    <n v="1.232513"/>
    <n v="74426.530018000005"/>
    <n v="49522.558600000004"/>
    <n v="24903.971418000001"/>
    <n v="0.33461148077139957"/>
  </r>
  <r>
    <s v="SKU-03"/>
    <s v="Dark Chocolate Bar 1.5oz"/>
    <s v="Standard Bar"/>
    <x v="1"/>
    <x v="7"/>
    <n v="71643"/>
    <n v="1.39"/>
    <n v="0.13789999999999999"/>
    <n v="0.82010000000000005"/>
    <n v="1.1983189999999999"/>
    <n v="85851.168116999994"/>
    <n v="58754.424300000006"/>
    <n v="27096.743816999988"/>
    <n v="0.31562463751304942"/>
  </r>
  <r>
    <s v="SKU-03"/>
    <s v="Dark Chocolate Bar 1.5oz"/>
    <s v="Standard Bar"/>
    <x v="1"/>
    <x v="8"/>
    <n v="71922"/>
    <n v="1.39"/>
    <n v="0.14050000000000001"/>
    <n v="0.82010000000000005"/>
    <n v="1.1947049999999999"/>
    <n v="85925.573009999993"/>
    <n v="58983.232200000006"/>
    <n v="26942.340809999987"/>
    <n v="0.31355439208842339"/>
  </r>
  <r>
    <s v="SKU-03"/>
    <s v="Dark Chocolate Bar 1.5oz"/>
    <s v="Standard Bar"/>
    <x v="1"/>
    <x v="9"/>
    <n v="135613"/>
    <n v="1.39"/>
    <n v="0.1326"/>
    <n v="0.82010000000000005"/>
    <n v="1.2056859999999998"/>
    <n v="163506.69551799996"/>
    <n v="111216.2213"/>
    <n v="52290.474217999959"/>
    <n v="0.31980631773115037"/>
  </r>
  <r>
    <s v="SKU-03"/>
    <s v="Dark Chocolate Bar 1.5oz"/>
    <s v="Standard Bar"/>
    <x v="1"/>
    <x v="10"/>
    <n v="123244"/>
    <n v="1.39"/>
    <n v="0.12790000000000001"/>
    <n v="0.82010000000000005"/>
    <n v="1.2122189999999999"/>
    <n v="149398.718436"/>
    <n v="101072.4044"/>
    <n v="48326.314035999996"/>
    <n v="0.32347207889003554"/>
  </r>
  <r>
    <s v="SKU-03"/>
    <s v="Dark Chocolate Bar 1.5oz"/>
    <s v="Standard Bar"/>
    <x v="1"/>
    <x v="11"/>
    <n v="107723"/>
    <n v="1.39"/>
    <n v="0.104"/>
    <n v="0.82010000000000005"/>
    <n v="1.2454399999999999"/>
    <n v="134162.53311999998"/>
    <n v="88343.632300000012"/>
    <n v="45818.900819999966"/>
    <n v="0.34151785714285693"/>
  </r>
  <r>
    <s v="SKU-03"/>
    <s v="Dark Chocolate Bar 1.5oz"/>
    <s v="Standard Bar"/>
    <x v="1"/>
    <x v="12"/>
    <n v="61169"/>
    <n v="1.42"/>
    <n v="0.1241"/>
    <n v="0.82630000000000003"/>
    <n v="1.2437780000000001"/>
    <n v="76080.656482000006"/>
    <n v="50543.9447"/>
    <n v="25536.711782000006"/>
    <n v="0.33565314710503003"/>
  </r>
  <r>
    <s v="SKU-03"/>
    <s v="Dark Chocolate Bar 1.5oz"/>
    <s v="Standard Bar"/>
    <x v="1"/>
    <x v="13"/>
    <n v="84365"/>
    <n v="1.42"/>
    <n v="0.12740000000000001"/>
    <n v="0.83240000000000003"/>
    <n v="1.2390920000000001"/>
    <n v="104535.99658000001"/>
    <n v="70225.426000000007"/>
    <n v="34310.57058"/>
    <n v="0.32821775945611786"/>
  </r>
  <r>
    <s v="SKU-03"/>
    <s v="Dark Chocolate Bar 1.5oz"/>
    <s v="Standard Bar"/>
    <x v="1"/>
    <x v="14"/>
    <n v="83424"/>
    <n v="1.42"/>
    <n v="0.1134"/>
    <n v="0.83860000000000001"/>
    <n v="1.258972"/>
    <n v="105028.480128"/>
    <n v="69959.366399999999"/>
    <n v="35069.113727999997"/>
    <n v="0.3339009922381117"/>
  </r>
  <r>
    <s v="SKU-03"/>
    <s v="Dark Chocolate Bar 1.5oz"/>
    <s v="Standard Bar"/>
    <x v="1"/>
    <x v="15"/>
    <n v="81477"/>
    <n v="1.42"/>
    <n v="0.1348"/>
    <n v="0.84470000000000001"/>
    <n v="1.2285839999999999"/>
    <n v="100101.33856799999"/>
    <n v="68823.621899999998"/>
    <n v="31277.716667999994"/>
    <n v="0.31246052365975785"/>
  </r>
  <r>
    <s v="SKU-03"/>
    <s v="Dark Chocolate Bar 1.5oz"/>
    <s v="Standard Bar"/>
    <x v="1"/>
    <x v="16"/>
    <n v="60135"/>
    <n v="1.42"/>
    <n v="0.13270000000000001"/>
    <n v="0.85089999999999999"/>
    <n v="1.2315659999999999"/>
    <n v="74060.221409999998"/>
    <n v="51168.871500000001"/>
    <n v="22891.349909999997"/>
    <n v="0.3090910271962688"/>
  </r>
  <r>
    <s v="SKU-03"/>
    <s v="Dark Chocolate Bar 1.5oz"/>
    <s v="Standard Bar"/>
    <x v="1"/>
    <x v="17"/>
    <n v="65606"/>
    <n v="1.42"/>
    <n v="0.12509999999999999"/>
    <n v="0.85699999999999998"/>
    <n v="1.2423579999999999"/>
    <n v="81506.138947999993"/>
    <n v="56224.341999999997"/>
    <n v="25281.796947999996"/>
    <n v="0.31018273315743122"/>
  </r>
  <r>
    <s v="SKU-03"/>
    <s v="Dark Chocolate Bar 1.5oz"/>
    <s v="Standard Bar"/>
    <x v="1"/>
    <x v="18"/>
    <n v="50175"/>
    <n v="1.46"/>
    <n v="0.12970000000000001"/>
    <n v="0.86319999999999997"/>
    <n v="1.2706379999999999"/>
    <n v="63754.261649999993"/>
    <n v="43311.06"/>
    <n v="20443.201649999995"/>
    <n v="0.32065623726033687"/>
  </r>
  <r>
    <s v="SKU-03"/>
    <s v="Dark Chocolate Bar 1.5oz"/>
    <s v="Standard Bar"/>
    <x v="1"/>
    <x v="19"/>
    <n v="59986"/>
    <n v="1.46"/>
    <n v="0.1249"/>
    <n v="0.86929999999999996"/>
    <n v="1.2776460000000001"/>
    <n v="76640.872956000007"/>
    <n v="52145.8298"/>
    <n v="24495.043156000007"/>
    <n v="0.31960809175624555"/>
  </r>
  <r>
    <s v="SKU-03"/>
    <s v="Dark Chocolate Bar 1.5oz"/>
    <s v="Standard Bar"/>
    <x v="1"/>
    <x v="20"/>
    <n v="74276"/>
    <n v="1.46"/>
    <n v="0.10440000000000001"/>
    <n v="0.87549999999999994"/>
    <n v="1.3075759999999998"/>
    <n v="97121.514975999991"/>
    <n v="65028.637999999999"/>
    <n v="32092.876975999992"/>
    <n v="0.33044044858578003"/>
  </r>
  <r>
    <s v="SKU-03"/>
    <s v="Dark Chocolate Bar 1.5oz"/>
    <s v="Standard Bar"/>
    <x v="1"/>
    <x v="21"/>
    <n v="97803"/>
    <n v="1.46"/>
    <n v="0.13719999999999999"/>
    <n v="0.88160000000000005"/>
    <n v="1.2596879999999999"/>
    <n v="123201.265464"/>
    <n v="86223.124800000005"/>
    <n v="36978.140663999991"/>
    <n v="0.30014416268155281"/>
  </r>
  <r>
    <s v="SKU-03"/>
    <s v="Dark Chocolate Bar 1.5oz"/>
    <s v="Standard Bar"/>
    <x v="1"/>
    <x v="22"/>
    <n v="113094"/>
    <n v="1.46"/>
    <n v="9.1499999999999998E-2"/>
    <n v="0.88780000000000003"/>
    <n v="1.3264099999999999"/>
    <n v="150009.01254"/>
    <n v="100404.8532"/>
    <n v="49604.159339999998"/>
    <n v="0.33067452748396048"/>
  </r>
  <r>
    <s v="SKU-03"/>
    <s v="Dark Chocolate Bar 1.5oz"/>
    <s v="Standard Bar"/>
    <x v="1"/>
    <x v="23"/>
    <n v="101322"/>
    <n v="1.46"/>
    <n v="0.1341"/>
    <n v="0.89390000000000003"/>
    <n v="1.2642139999999999"/>
    <n v="128092.69090799999"/>
    <n v="90571.735800000009"/>
    <n v="37520.95510799998"/>
    <n v="0.29292034418223484"/>
  </r>
  <r>
    <s v="SKU-03"/>
    <s v="Dark Chocolate Bar 1.5oz"/>
    <s v="Standard Bar"/>
    <x v="2"/>
    <x v="0"/>
    <n v="39972"/>
    <n v="1.39"/>
    <n v="0.16020000000000001"/>
    <n v="0.82010000000000005"/>
    <n v="1.167322"/>
    <n v="46660.194984000002"/>
    <n v="32781.037199999999"/>
    <n v="13879.157784000003"/>
    <n v="0.29745177423196006"/>
  </r>
  <r>
    <s v="SKU-03"/>
    <s v="Dark Chocolate Bar 1.5oz"/>
    <s v="Standard Bar"/>
    <x v="2"/>
    <x v="1"/>
    <n v="55016"/>
    <n v="1.39"/>
    <n v="0.1852"/>
    <n v="0.82010000000000005"/>
    <n v="1.1325719999999999"/>
    <n v="62309.581151999992"/>
    <n v="45118.621600000006"/>
    <n v="17190.959551999986"/>
    <n v="0.27589592538046126"/>
  </r>
  <r>
    <s v="SKU-03"/>
    <s v="Dark Chocolate Bar 1.5oz"/>
    <s v="Standard Bar"/>
    <x v="2"/>
    <x v="2"/>
    <n v="60644"/>
    <n v="1.39"/>
    <n v="0.18629999999999999"/>
    <n v="0.82010000000000005"/>
    <n v="1.1310429999999998"/>
    <n v="68590.971691999992"/>
    <n v="49734.144400000005"/>
    <n v="18856.827291999987"/>
    <n v="0.27491704559419916"/>
  </r>
  <r>
    <s v="SKU-03"/>
    <s v="Dark Chocolate Bar 1.5oz"/>
    <s v="Standard Bar"/>
    <x v="2"/>
    <x v="3"/>
    <n v="55928"/>
    <n v="1.39"/>
    <n v="0.17749999999999999"/>
    <n v="0.82010000000000005"/>
    <n v="1.143275"/>
    <n v="63941.084200000005"/>
    <n v="45866.552800000005"/>
    <n v="18074.5314"/>
    <n v="0.28267477203647412"/>
  </r>
  <r>
    <s v="SKU-03"/>
    <s v="Dark Chocolate Bar 1.5oz"/>
    <s v="Standard Bar"/>
    <x v="2"/>
    <x v="4"/>
    <n v="47097"/>
    <n v="1.39"/>
    <n v="0.18940000000000001"/>
    <n v="0.82010000000000005"/>
    <n v="1.1267339999999999"/>
    <n v="53065.791197999999"/>
    <n v="38624.2497"/>
    <n v="14441.541497999999"/>
    <n v="0.27214409079694052"/>
  </r>
  <r>
    <s v="SKU-03"/>
    <s v="Dark Chocolate Bar 1.5oz"/>
    <s v="Standard Bar"/>
    <x v="2"/>
    <x v="5"/>
    <n v="45762"/>
    <n v="1.39"/>
    <n v="0.17219999999999999"/>
    <n v="0.82010000000000005"/>
    <n v="1.1506419999999999"/>
    <n v="52655.679204"/>
    <n v="37529.4162"/>
    <n v="15126.263004"/>
    <n v="0.28726745590722397"/>
  </r>
  <r>
    <s v="SKU-03"/>
    <s v="Dark Chocolate Bar 1.5oz"/>
    <s v="Standard Bar"/>
    <x v="2"/>
    <x v="6"/>
    <n v="38393"/>
    <n v="1.39"/>
    <n v="0.17280000000000001"/>
    <n v="0.82010000000000005"/>
    <n v="1.1498079999999997"/>
    <n v="44144.578543999989"/>
    <n v="31486.099300000002"/>
    <n v="12658.479243999987"/>
    <n v="0.28675048355899396"/>
  </r>
  <r>
    <s v="SKU-03"/>
    <s v="Dark Chocolate Bar 1.5oz"/>
    <s v="Standard Bar"/>
    <x v="2"/>
    <x v="7"/>
    <n v="47016"/>
    <n v="1.39"/>
    <n v="0.20250000000000001"/>
    <n v="0.82010000000000005"/>
    <n v="1.108525"/>
    <n v="52118.411399999997"/>
    <n v="38557.821600000003"/>
    <n v="13560.589799999994"/>
    <n v="0.26018808777429459"/>
  </r>
  <r>
    <s v="SKU-03"/>
    <s v="Dark Chocolate Bar 1.5oz"/>
    <s v="Standard Bar"/>
    <x v="2"/>
    <x v="8"/>
    <n v="50306"/>
    <n v="1.39"/>
    <n v="0.1736"/>
    <n v="0.82010000000000005"/>
    <n v="1.1486959999999999"/>
    <n v="57786.300975999999"/>
    <n v="41255.950600000004"/>
    <n v="16530.350375999995"/>
    <n v="0.28606001936108416"/>
  </r>
  <r>
    <s v="SKU-03"/>
    <s v="Dark Chocolate Bar 1.5oz"/>
    <s v="Standard Bar"/>
    <x v="2"/>
    <x v="9"/>
    <n v="78412"/>
    <n v="1.39"/>
    <n v="0.17630000000000001"/>
    <n v="0.82010000000000005"/>
    <n v="1.1449429999999998"/>
    <n v="89777.27051599999"/>
    <n v="64305.681200000006"/>
    <n v="25471.589315999983"/>
    <n v="0.28371980089838517"/>
  </r>
  <r>
    <s v="SKU-03"/>
    <s v="Dark Chocolate Bar 1.5oz"/>
    <s v="Standard Bar"/>
    <x v="2"/>
    <x v="10"/>
    <n v="87118"/>
    <n v="1.39"/>
    <n v="0.1462"/>
    <n v="0.82010000000000005"/>
    <n v="1.186782"/>
    <n v="103390.074276"/>
    <n v="71445.471799999999"/>
    <n v="31944.602476"/>
    <n v="0.30897165612555633"/>
  </r>
  <r>
    <s v="SKU-03"/>
    <s v="Dark Chocolate Bar 1.5oz"/>
    <s v="Standard Bar"/>
    <x v="2"/>
    <x v="11"/>
    <n v="62958"/>
    <n v="1.39"/>
    <n v="0.16830000000000001"/>
    <n v="0.82010000000000005"/>
    <n v="1.1560629999999998"/>
    <n v="72783.414353999993"/>
    <n v="51631.855800000005"/>
    <n v="21151.558553999988"/>
    <n v="0.29060959480581927"/>
  </r>
  <r>
    <s v="SKU-03"/>
    <s v="Dark Chocolate Bar 1.5oz"/>
    <s v="Standard Bar"/>
    <x v="2"/>
    <x v="12"/>
    <n v="32774"/>
    <n v="1.42"/>
    <n v="0.16550000000000001"/>
    <n v="0.82630000000000003"/>
    <n v="1.18499"/>
    <n v="38836.862260000002"/>
    <n v="27081.156200000001"/>
    <n v="11755.70606"/>
    <n v="0.3026945375066456"/>
  </r>
  <r>
    <s v="SKU-03"/>
    <s v="Dark Chocolate Bar 1.5oz"/>
    <s v="Standard Bar"/>
    <x v="2"/>
    <x v="13"/>
    <n v="45240"/>
    <n v="1.42"/>
    <n v="0.17699999999999999"/>
    <n v="0.83240000000000003"/>
    <n v="1.1686599999999998"/>
    <n v="52870.17839999999"/>
    <n v="37657.775999999998"/>
    <n v="15212.402399999992"/>
    <n v="0.28773124775383763"/>
  </r>
  <r>
    <s v="SKU-03"/>
    <s v="Dark Chocolate Bar 1.5oz"/>
    <s v="Standard Bar"/>
    <x v="2"/>
    <x v="14"/>
    <n v="52103"/>
    <n v="1.42"/>
    <n v="0.17630000000000001"/>
    <n v="0.83860000000000001"/>
    <n v="1.169654"/>
    <n v="60942.482361999995"/>
    <n v="43693.575799999999"/>
    <n v="17248.906561999996"/>
    <n v="0.28303583794865828"/>
  </r>
  <r>
    <s v="SKU-03"/>
    <s v="Dark Chocolate Bar 1.5oz"/>
    <s v="Standard Bar"/>
    <x v="2"/>
    <x v="15"/>
    <n v="46985"/>
    <n v="1.42"/>
    <n v="0.17910000000000001"/>
    <n v="0.84470000000000001"/>
    <n v="1.165678"/>
    <n v="54769.380830000002"/>
    <n v="39688.229500000001"/>
    <n v="15081.151330000001"/>
    <n v="0.27535734568208375"/>
  </r>
  <r>
    <s v="SKU-03"/>
    <s v="Dark Chocolate Bar 1.5oz"/>
    <s v="Standard Bar"/>
    <x v="2"/>
    <x v="16"/>
    <n v="44474"/>
    <n v="1.42"/>
    <n v="0.16539999999999999"/>
    <n v="0.85089999999999999"/>
    <n v="1.1851319999999999"/>
    <n v="52707.560567999994"/>
    <n v="37842.926599999999"/>
    <n v="14864.633967999995"/>
    <n v="0.2820209056881427"/>
  </r>
  <r>
    <s v="SKU-03"/>
    <s v="Dark Chocolate Bar 1.5oz"/>
    <s v="Standard Bar"/>
    <x v="2"/>
    <x v="17"/>
    <n v="36636"/>
    <n v="1.42"/>
    <n v="0.18840000000000001"/>
    <n v="0.85699999999999998"/>
    <n v="1.1524719999999999"/>
    <n v="42221.964191999999"/>
    <n v="31397.052"/>
    <n v="10824.912192"/>
    <n v="0.25638106609097661"/>
  </r>
  <r>
    <s v="SKU-03"/>
    <s v="Dark Chocolate Bar 1.5oz"/>
    <s v="Standard Bar"/>
    <x v="2"/>
    <x v="18"/>
    <n v="36257"/>
    <n v="1.46"/>
    <n v="0.18970000000000001"/>
    <n v="0.86319999999999997"/>
    <n v="1.183038"/>
    <n v="42893.408766"/>
    <n v="31297.042399999998"/>
    <n v="11596.366366000002"/>
    <n v="0.27035310784607092"/>
  </r>
  <r>
    <s v="SKU-03"/>
    <s v="Dark Chocolate Bar 1.5oz"/>
    <s v="Standard Bar"/>
    <x v="2"/>
    <x v="19"/>
    <n v="41392"/>
    <n v="1.46"/>
    <n v="0.1905"/>
    <n v="0.86929999999999996"/>
    <n v="1.18187"/>
    <n v="48919.963040000002"/>
    <n v="35982.065600000002"/>
    <n v="12937.897440000001"/>
    <n v="0.26447071166879604"/>
  </r>
  <r>
    <s v="SKU-03"/>
    <s v="Dark Chocolate Bar 1.5oz"/>
    <s v="Standard Bar"/>
    <x v="2"/>
    <x v="20"/>
    <n v="44834"/>
    <n v="1.46"/>
    <n v="0.17979999999999999"/>
    <n v="0.87549999999999994"/>
    <n v="1.197492"/>
    <n v="53688.356328000002"/>
    <n v="39252.166999999994"/>
    <n v="14436.189328000008"/>
    <n v="0.26888864393248568"/>
  </r>
  <r>
    <s v="SKU-03"/>
    <s v="Dark Chocolate Bar 1.5oz"/>
    <s v="Standard Bar"/>
    <x v="2"/>
    <x v="21"/>
    <n v="70302"/>
    <n v="1.46"/>
    <n v="0.1618"/>
    <n v="0.88160000000000005"/>
    <n v="1.2237720000000001"/>
    <n v="86033.619144000011"/>
    <n v="61978.243200000004"/>
    <n v="24055.375944000007"/>
    <n v="0.27960437074879968"/>
  </r>
  <r>
    <s v="SKU-03"/>
    <s v="Dark Chocolate Bar 1.5oz"/>
    <s v="Standard Bar"/>
    <x v="2"/>
    <x v="22"/>
    <n v="67645"/>
    <n v="1.46"/>
    <n v="0.1903"/>
    <n v="0.88780000000000003"/>
    <n v="1.1821619999999999"/>
    <n v="79967.348489999989"/>
    <n v="60055.231"/>
    <n v="19912.11748999999"/>
    <n v="0.24900309771418797"/>
  </r>
  <r>
    <s v="SKU-03"/>
    <s v="Dark Chocolate Bar 1.5oz"/>
    <s v="Standard Bar"/>
    <x v="2"/>
    <x v="23"/>
    <n v="60620"/>
    <n v="1.46"/>
    <n v="0.16470000000000001"/>
    <n v="0.89390000000000003"/>
    <n v="1.2195379999999998"/>
    <n v="73928.393559999982"/>
    <n v="54188.218000000001"/>
    <n v="19740.175559999981"/>
    <n v="0.26701750990949014"/>
  </r>
  <r>
    <s v="SKU-03"/>
    <s v="Dark Chocolate Bar 1.5oz"/>
    <s v="Standard Bar"/>
    <x v="3"/>
    <x v="0"/>
    <n v="34193"/>
    <n v="1.39"/>
    <n v="6.13E-2"/>
    <n v="0.82010000000000005"/>
    <n v="1.3047929999999999"/>
    <n v="44614.787048999999"/>
    <n v="28041.679300000003"/>
    <n v="16573.107748999995"/>
    <n v="0.37147118355172037"/>
  </r>
  <r>
    <s v="SKU-03"/>
    <s v="Dark Chocolate Bar 1.5oz"/>
    <s v="Standard Bar"/>
    <x v="3"/>
    <x v="1"/>
    <n v="35736"/>
    <n v="1.39"/>
    <n v="3.5000000000000003E-2"/>
    <n v="0.82010000000000005"/>
    <n v="1.3413499999999998"/>
    <n v="47934.483599999992"/>
    <n v="29307.0936"/>
    <n v="18627.389999999992"/>
    <n v="0.38860103626942993"/>
  </r>
  <r>
    <s v="SKU-03"/>
    <s v="Dark Chocolate Bar 1.5oz"/>
    <s v="Standard Bar"/>
    <x v="3"/>
    <x v="2"/>
    <n v="39778"/>
    <n v="1.39"/>
    <n v="6.4600000000000005E-2"/>
    <n v="0.82010000000000005"/>
    <n v="1.300206"/>
    <n v="51719.594268000001"/>
    <n v="32621.937800000003"/>
    <n v="19097.656467999997"/>
    <n v="0.36925379516784257"/>
  </r>
  <r>
    <s v="SKU-03"/>
    <s v="Dark Chocolate Bar 1.5oz"/>
    <s v="Standard Bar"/>
    <x v="3"/>
    <x v="3"/>
    <n v="45431"/>
    <n v="1.39"/>
    <n v="5.7700000000000001E-2"/>
    <n v="0.82010000000000005"/>
    <n v="1.3097969999999999"/>
    <n v="59505.387506999992"/>
    <n v="37257.963100000001"/>
    <n v="22247.424406999991"/>
    <n v="0.37387243977501849"/>
  </r>
  <r>
    <s v="SKU-03"/>
    <s v="Dark Chocolate Bar 1.5oz"/>
    <s v="Standard Bar"/>
    <x v="3"/>
    <x v="4"/>
    <n v="33541"/>
    <n v="1.39"/>
    <n v="3.8800000000000001E-2"/>
    <n v="0.82010000000000005"/>
    <n v="1.336068"/>
    <n v="44813.056788000002"/>
    <n v="27506.974100000003"/>
    <n v="17306.082687999999"/>
    <n v="0.38618393674573448"/>
  </r>
  <r>
    <s v="SKU-03"/>
    <s v="Dark Chocolate Bar 1.5oz"/>
    <s v="Standard Bar"/>
    <x v="3"/>
    <x v="5"/>
    <n v="35504"/>
    <n v="1.39"/>
    <n v="5.0599999999999999E-2"/>
    <n v="0.82010000000000005"/>
    <n v="1.319666"/>
    <n v="46853.421664000001"/>
    <n v="29116.830400000003"/>
    <n v="17736.591263999999"/>
    <n v="0.37855487676427213"/>
  </r>
  <r>
    <s v="SKU-03"/>
    <s v="Dark Chocolate Bar 1.5oz"/>
    <s v="Standard Bar"/>
    <x v="3"/>
    <x v="6"/>
    <n v="33645"/>
    <n v="1.39"/>
    <n v="4.8099999999999997E-2"/>
    <n v="0.82010000000000005"/>
    <n v="1.3231409999999999"/>
    <n v="44517.078944999994"/>
    <n v="27592.264500000001"/>
    <n v="16924.814444999993"/>
    <n v="0.38018699443218812"/>
  </r>
  <r>
    <s v="SKU-03"/>
    <s v="Dark Chocolate Bar 1.5oz"/>
    <s v="Standard Bar"/>
    <x v="3"/>
    <x v="7"/>
    <n v="37160"/>
    <n v="1.39"/>
    <n v="5.16E-2"/>
    <n v="0.82010000000000005"/>
    <n v="1.318276"/>
    <n v="48987.136160000002"/>
    <n v="30474.916000000001"/>
    <n v="18512.220160000001"/>
    <n v="0.3778996204133277"/>
  </r>
  <r>
    <s v="SKU-03"/>
    <s v="Dark Chocolate Bar 1.5oz"/>
    <s v="Standard Bar"/>
    <x v="3"/>
    <x v="8"/>
    <n v="44840"/>
    <n v="1.39"/>
    <n v="5.8099999999999999E-2"/>
    <n v="0.82010000000000005"/>
    <n v="1.3092409999999999"/>
    <n v="58706.366439999998"/>
    <n v="36773.284"/>
    <n v="21933.082439999998"/>
    <n v="0.37360653997239618"/>
  </r>
  <r>
    <s v="SKU-03"/>
    <s v="Dark Chocolate Bar 1.5oz"/>
    <s v="Standard Bar"/>
    <x v="3"/>
    <x v="9"/>
    <n v="55657"/>
    <n v="1.39"/>
    <n v="2.75E-2"/>
    <n v="0.82010000000000005"/>
    <n v="1.3517749999999999"/>
    <n v="75235.741175000003"/>
    <n v="45644.305700000004"/>
    <n v="29591.435474999998"/>
    <n v="0.39331619537275059"/>
  </r>
  <r>
    <s v="SKU-03"/>
    <s v="Dark Chocolate Bar 1.5oz"/>
    <s v="Standard Bar"/>
    <x v="3"/>
    <x v="10"/>
    <n v="71511"/>
    <n v="1.39"/>
    <n v="6.1899999999999997E-2"/>
    <n v="0.82010000000000005"/>
    <n v="1.3039589999999999"/>
    <n v="93247.412048999991"/>
    <n v="58646.171100000007"/>
    <n v="34601.240948999985"/>
    <n v="0.37106918238993697"/>
  </r>
  <r>
    <s v="SKU-03"/>
    <s v="Dark Chocolate Bar 1.5oz"/>
    <s v="Standard Bar"/>
    <x v="3"/>
    <x v="11"/>
    <n v="50769"/>
    <n v="1.39"/>
    <n v="3.1399999999999997E-2"/>
    <n v="0.82010000000000005"/>
    <n v="1.3463539999999998"/>
    <n v="68353.046225999991"/>
    <n v="41635.656900000002"/>
    <n v="26717.38932599999"/>
    <n v="0.39087342556266769"/>
  </r>
  <r>
    <s v="SKU-03"/>
    <s v="Dark Chocolate Bar 1.5oz"/>
    <s v="Standard Bar"/>
    <x v="3"/>
    <x v="12"/>
    <n v="32237"/>
    <n v="1.42"/>
    <n v="5.9299999999999999E-2"/>
    <n v="0.82630000000000003"/>
    <n v="1.3357939999999999"/>
    <n v="43061.991177999997"/>
    <n v="26637.433100000002"/>
    <n v="16424.558077999995"/>
    <n v="0.38141659567268599"/>
  </r>
  <r>
    <s v="SKU-03"/>
    <s v="Dark Chocolate Bar 1.5oz"/>
    <s v="Standard Bar"/>
    <x v="3"/>
    <x v="13"/>
    <n v="44525"/>
    <n v="1.42"/>
    <n v="5.5199999999999999E-2"/>
    <n v="0.83240000000000003"/>
    <n v="1.3416159999999999"/>
    <n v="59735.452399999995"/>
    <n v="37062.61"/>
    <n v="22672.842399999994"/>
    <n v="0.37955420925212574"/>
  </r>
  <r>
    <s v="SKU-03"/>
    <s v="Dark Chocolate Bar 1.5oz"/>
    <s v="Standard Bar"/>
    <x v="3"/>
    <x v="14"/>
    <n v="38519"/>
    <n v="1.42"/>
    <n v="4.1099999999999998E-2"/>
    <n v="0.83860000000000001"/>
    <n v="1.3616379999999999"/>
    <n v="52448.934121999999"/>
    <n v="32302.0334"/>
    <n v="20146.900721999998"/>
    <n v="0.38412412109532779"/>
  </r>
  <r>
    <s v="SKU-03"/>
    <s v="Dark Chocolate Bar 1.5oz"/>
    <s v="Standard Bar"/>
    <x v="3"/>
    <x v="15"/>
    <n v="41465"/>
    <n v="1.42"/>
    <n v="4.7E-2"/>
    <n v="0.84470000000000001"/>
    <n v="1.3532599999999999"/>
    <n v="56112.925899999995"/>
    <n v="35025.485500000003"/>
    <n v="21087.440399999992"/>
    <n v="0.37580361497421033"/>
  </r>
  <r>
    <s v="SKU-03"/>
    <s v="Dark Chocolate Bar 1.5oz"/>
    <s v="Standard Bar"/>
    <x v="3"/>
    <x v="16"/>
    <n v="31490"/>
    <n v="1.42"/>
    <n v="7.0499999999999993E-2"/>
    <n v="0.85089999999999999"/>
    <n v="1.31989"/>
    <n v="41563.3361"/>
    <n v="26794.841"/>
    <n v="14768.4951"/>
    <n v="0.35532506496753519"/>
  </r>
  <r>
    <s v="SKU-03"/>
    <s v="Dark Chocolate Bar 1.5oz"/>
    <s v="Standard Bar"/>
    <x v="3"/>
    <x v="17"/>
    <n v="36016"/>
    <n v="1.42"/>
    <n v="6.1400000000000003E-2"/>
    <n v="0.85699999999999998"/>
    <n v="1.3328119999999999"/>
    <n v="48002.556991999998"/>
    <n v="30865.712"/>
    <n v="17136.844991999998"/>
    <n v="0.35699858644730087"/>
  </r>
  <r>
    <s v="SKU-03"/>
    <s v="Dark Chocolate Bar 1.5oz"/>
    <s v="Standard Bar"/>
    <x v="3"/>
    <x v="18"/>
    <n v="28190"/>
    <n v="1.46"/>
    <n v="5.8599999999999999E-2"/>
    <n v="0.86319999999999997"/>
    <n v="1.374444"/>
    <n v="38745.576359999999"/>
    <n v="24333.608"/>
    <n v="14411.968359999999"/>
    <n v="0.3719642269892407"/>
  </r>
  <r>
    <s v="SKU-03"/>
    <s v="Dark Chocolate Bar 1.5oz"/>
    <s v="Standard Bar"/>
    <x v="3"/>
    <x v="19"/>
    <n v="35416"/>
    <n v="1.46"/>
    <n v="5.4399999999999997E-2"/>
    <n v="0.86929999999999996"/>
    <n v="1.380576"/>
    <n v="48894.479616000004"/>
    <n v="30787.128799999999"/>
    <n v="18107.350816000006"/>
    <n v="0.37033528034675389"/>
  </r>
  <r>
    <s v="SKU-03"/>
    <s v="Dark Chocolate Bar 1.5oz"/>
    <s v="Standard Bar"/>
    <x v="3"/>
    <x v="20"/>
    <n v="43008"/>
    <n v="1.46"/>
    <n v="5.6399999999999999E-2"/>
    <n v="0.87549999999999994"/>
    <n v="1.377656"/>
    <n v="59250.229248000003"/>
    <n v="37653.504000000001"/>
    <n v="21596.725248000002"/>
    <n v="0.36450028163779641"/>
  </r>
  <r>
    <s v="SKU-03"/>
    <s v="Dark Chocolate Bar 1.5oz"/>
    <s v="Standard Bar"/>
    <x v="3"/>
    <x v="21"/>
    <n v="61405"/>
    <n v="1.46"/>
    <n v="5.6399999999999999E-2"/>
    <n v="0.88160000000000005"/>
    <n v="1.377656"/>
    <n v="84594.966679999998"/>
    <n v="54134.648000000001"/>
    <n v="30460.318679999997"/>
    <n v="0.36007247092162337"/>
  </r>
  <r>
    <s v="SKU-03"/>
    <s v="Dark Chocolate Bar 1.5oz"/>
    <s v="Standard Bar"/>
    <x v="3"/>
    <x v="22"/>
    <n v="63630"/>
    <n v="1.46"/>
    <n v="3.2199999999999999E-2"/>
    <n v="0.88780000000000003"/>
    <n v="1.4129879999999999"/>
    <n v="89908.426439999996"/>
    <n v="56490.714"/>
    <n v="33417.712439999996"/>
    <n v="0.37168610066044439"/>
  </r>
  <r>
    <s v="SKU-03"/>
    <s v="Dark Chocolate Bar 1.5oz"/>
    <s v="Standard Bar"/>
    <x v="3"/>
    <x v="23"/>
    <n v="51145"/>
    <n v="1.46"/>
    <n v="4.4400000000000002E-2"/>
    <n v="0.89390000000000003"/>
    <n v="1.395176"/>
    <n v="71356.276519999999"/>
    <n v="45718.515500000001"/>
    <n v="25637.761019999998"/>
    <n v="0.35929230434009757"/>
  </r>
  <r>
    <s v="SKU-03"/>
    <s v="Dark Chocolate Bar 1.5oz"/>
    <s v="Standard Bar"/>
    <x v="4"/>
    <x v="0"/>
    <n v="45270"/>
    <n v="1.39"/>
    <n v="0.1152"/>
    <n v="0.82010000000000005"/>
    <n v="1.2298719999999999"/>
    <n v="55676.305439999996"/>
    <n v="37125.927000000003"/>
    <n v="18550.378439999993"/>
    <n v="0.33318264014466537"/>
  </r>
  <r>
    <s v="SKU-03"/>
    <s v="Dark Chocolate Bar 1.5oz"/>
    <s v="Standard Bar"/>
    <x v="4"/>
    <x v="1"/>
    <n v="68859"/>
    <n v="1.39"/>
    <n v="0.1104"/>
    <n v="0.82010000000000005"/>
    <n v="1.2365439999999999"/>
    <n v="85147.183295999988"/>
    <n v="56471.265900000006"/>
    <n v="28675.917395999983"/>
    <n v="0.33678057553956819"/>
  </r>
  <r>
    <s v="SKU-03"/>
    <s v="Dark Chocolate Bar 1.5oz"/>
    <s v="Standard Bar"/>
    <x v="4"/>
    <x v="2"/>
    <n v="62522"/>
    <n v="1.39"/>
    <n v="0.1103"/>
    <n v="0.82010000000000005"/>
    <n v="1.236683"/>
    <n v="77319.894526000004"/>
    <n v="51274.292200000004"/>
    <n v="26045.602326"/>
    <n v="0.33685511970327076"/>
  </r>
  <r>
    <s v="SKU-03"/>
    <s v="Dark Chocolate Bar 1.5oz"/>
    <s v="Standard Bar"/>
    <x v="4"/>
    <x v="3"/>
    <n v="64404"/>
    <n v="1.39"/>
    <n v="9.2999999999999999E-2"/>
    <n v="0.82010000000000005"/>
    <n v="1.2607299999999999"/>
    <n v="81196.054919999995"/>
    <n v="52817.720400000006"/>
    <n v="28378.334519999989"/>
    <n v="0.34950385887541335"/>
  </r>
  <r>
    <s v="SKU-03"/>
    <s v="Dark Chocolate Bar 1.5oz"/>
    <s v="Standard Bar"/>
    <x v="4"/>
    <x v="4"/>
    <n v="48620"/>
    <n v="1.39"/>
    <n v="9.6000000000000002E-2"/>
    <n v="0.82010000000000005"/>
    <n v="1.2565599999999999"/>
    <n v="61093.947199999995"/>
    <n v="39873.262000000002"/>
    <n v="21220.685199999993"/>
    <n v="0.34734513274336276"/>
  </r>
  <r>
    <s v="SKU-03"/>
    <s v="Dark Chocolate Bar 1.5oz"/>
    <s v="Standard Bar"/>
    <x v="4"/>
    <x v="5"/>
    <n v="49935"/>
    <n v="1.39"/>
    <n v="7.0499999999999993E-2"/>
    <n v="0.82010000000000005"/>
    <n v="1.2920049999999998"/>
    <n v="64516.269674999996"/>
    <n v="40951.693500000001"/>
    <n v="23564.576174999995"/>
    <n v="0.36525013448090365"/>
  </r>
  <r>
    <s v="SKU-03"/>
    <s v="Dark Chocolate Bar 1.5oz"/>
    <s v="Standard Bar"/>
    <x v="4"/>
    <x v="6"/>
    <n v="46632"/>
    <n v="1.39"/>
    <n v="8.8800000000000004E-2"/>
    <n v="0.82010000000000005"/>
    <n v="1.2665679999999999"/>
    <n v="59062.598975999994"/>
    <n v="38242.903200000001"/>
    <n v="20819.695775999993"/>
    <n v="0.35250219490781382"/>
  </r>
  <r>
    <s v="SKU-03"/>
    <s v="Dark Chocolate Bar 1.5oz"/>
    <s v="Standard Bar"/>
    <x v="4"/>
    <x v="7"/>
    <n v="59275"/>
    <n v="1.39"/>
    <n v="0.10340000000000001"/>
    <n v="0.82010000000000005"/>
    <n v="1.2462739999999999"/>
    <n v="73872.891349999991"/>
    <n v="48611.427500000005"/>
    <n v="25261.463849999986"/>
    <n v="0.34195850992638843"/>
  </r>
  <r>
    <s v="SKU-03"/>
    <s v="Dark Chocolate Bar 1.5oz"/>
    <s v="Standard Bar"/>
    <x v="4"/>
    <x v="8"/>
    <n v="61474"/>
    <n v="1.39"/>
    <n v="9.3700000000000006E-2"/>
    <n v="0.82010000000000005"/>
    <n v="1.2597569999999998"/>
    <n v="77442.301817999993"/>
    <n v="50414.827400000002"/>
    <n v="27027.474417999991"/>
    <n v="0.34900143440361903"/>
  </r>
  <r>
    <s v="SKU-03"/>
    <s v="Dark Chocolate Bar 1.5oz"/>
    <s v="Standard Bar"/>
    <x v="4"/>
    <x v="9"/>
    <n v="90956"/>
    <n v="1.39"/>
    <n v="8.6999999999999994E-2"/>
    <n v="0.82010000000000005"/>
    <n v="1.2690699999999999"/>
    <n v="115429.53091999999"/>
    <n v="74593.015599999999"/>
    <n v="40836.515319999991"/>
    <n v="0.35377875136911274"/>
  </r>
  <r>
    <s v="SKU-03"/>
    <s v="Dark Chocolate Bar 1.5oz"/>
    <s v="Standard Bar"/>
    <x v="4"/>
    <x v="10"/>
    <n v="89211"/>
    <n v="1.39"/>
    <n v="8.77E-2"/>
    <n v="0.82010000000000005"/>
    <n v="1.2680969999999998"/>
    <n v="113128.20146699998"/>
    <n v="73161.941100000011"/>
    <n v="39966.260366999966"/>
    <n v="0.35328291132302947"/>
  </r>
  <r>
    <s v="SKU-03"/>
    <s v="Dark Chocolate Bar 1.5oz"/>
    <s v="Standard Bar"/>
    <x v="4"/>
    <x v="11"/>
    <n v="74850"/>
    <n v="1.39"/>
    <n v="7.1199999999999999E-2"/>
    <n v="0.82010000000000005"/>
    <n v="1.291032"/>
    <n v="96633.74519999999"/>
    <n v="61384.485000000001"/>
    <n v="35249.26019999999"/>
    <n v="0.36477174849267868"/>
  </r>
  <r>
    <s v="SKU-03"/>
    <s v="Dark Chocolate Bar 1.5oz"/>
    <s v="Standard Bar"/>
    <x v="4"/>
    <x v="12"/>
    <n v="47899"/>
    <n v="1.42"/>
    <n v="0.1109"/>
    <n v="0.82630000000000003"/>
    <n v="1.2625219999999999"/>
    <n v="60473.541277999997"/>
    <n v="39578.943700000003"/>
    <n v="20894.597577999994"/>
    <n v="0.34551635535856001"/>
  </r>
  <r>
    <s v="SKU-03"/>
    <s v="Dark Chocolate Bar 1.5oz"/>
    <s v="Standard Bar"/>
    <x v="4"/>
    <x v="13"/>
    <n v="49981"/>
    <n v="1.42"/>
    <n v="0.1182"/>
    <n v="0.83240000000000003"/>
    <n v="1.252156"/>
    <n v="62584.009036000003"/>
    <n v="41604.184399999998"/>
    <n v="20979.824636000005"/>
    <n v="0.3352266011583222"/>
  </r>
  <r>
    <s v="SKU-03"/>
    <s v="Dark Chocolate Bar 1.5oz"/>
    <s v="Standard Bar"/>
    <x v="4"/>
    <x v="14"/>
    <n v="61107"/>
    <n v="1.42"/>
    <n v="0.15090000000000001"/>
    <n v="0.83860000000000001"/>
    <n v="1.205722"/>
    <n v="73678.054254000002"/>
    <n v="51244.330200000004"/>
    <n v="22433.724053999998"/>
    <n v="0.30448312297527952"/>
  </r>
  <r>
    <s v="SKU-03"/>
    <s v="Dark Chocolate Bar 1.5oz"/>
    <s v="Standard Bar"/>
    <x v="4"/>
    <x v="15"/>
    <n v="64143"/>
    <n v="1.42"/>
    <n v="0.15060000000000001"/>
    <n v="0.84470000000000001"/>
    <n v="1.2061479999999998"/>
    <n v="77365.951163999984"/>
    <n v="54181.592100000002"/>
    <n v="23184.359063999982"/>
    <n v="0.29967135044787191"/>
  </r>
  <r>
    <s v="SKU-03"/>
    <s v="Dark Chocolate Bar 1.5oz"/>
    <s v="Standard Bar"/>
    <x v="4"/>
    <x v="16"/>
    <n v="46068"/>
    <n v="1.42"/>
    <n v="0.1487"/>
    <n v="0.85089999999999999"/>
    <n v="1.2088459999999999"/>
    <n v="55689.117527999995"/>
    <n v="39199.261200000001"/>
    <n v="16489.856327999994"/>
    <n v="0.29610554197970618"/>
  </r>
  <r>
    <s v="SKU-03"/>
    <s v="Dark Chocolate Bar 1.5oz"/>
    <s v="Standard Bar"/>
    <x v="4"/>
    <x v="17"/>
    <n v="47360"/>
    <n v="1.42"/>
    <n v="0.1857"/>
    <n v="0.85699999999999998"/>
    <n v="1.1563060000000001"/>
    <n v="54762.652160000005"/>
    <n v="40587.519999999997"/>
    <n v="14175.132160000008"/>
    <n v="0.25884670666761234"/>
  </r>
  <r>
    <s v="SKU-03"/>
    <s v="Dark Chocolate Bar 1.5oz"/>
    <s v="Standard Bar"/>
    <x v="4"/>
    <x v="18"/>
    <n v="47446"/>
    <n v="1.46"/>
    <n v="0.21149999999999999"/>
    <n v="0.86319999999999997"/>
    <n v="1.1512099999999998"/>
    <n v="54620.309659999992"/>
    <n v="40955.387199999997"/>
    <n v="13664.922459999994"/>
    <n v="0.25018024513338133"/>
  </r>
  <r>
    <s v="SKU-03"/>
    <s v="Dark Chocolate Bar 1.5oz"/>
    <s v="Standard Bar"/>
    <x v="4"/>
    <x v="19"/>
    <n v="48511"/>
    <n v="1.46"/>
    <n v="0.1913"/>
    <n v="0.86929999999999996"/>
    <n v="1.1807019999999999"/>
    <n v="57277.034721999997"/>
    <n v="42170.612300000001"/>
    <n v="15106.422421999996"/>
    <n v="0.2637430952094601"/>
  </r>
  <r>
    <s v="SKU-03"/>
    <s v="Dark Chocolate Bar 1.5oz"/>
    <s v="Standard Bar"/>
    <x v="4"/>
    <x v="20"/>
    <n v="55849"/>
    <n v="1.46"/>
    <n v="0.2283"/>
    <n v="0.87549999999999994"/>
    <n v="1.126682"/>
    <n v="62924.063018000001"/>
    <n v="48895.799499999994"/>
    <n v="14028.263518000007"/>
    <n v="0.2229395694614808"/>
  </r>
  <r>
    <s v="SKU-03"/>
    <s v="Dark Chocolate Bar 1.5oz"/>
    <s v="Standard Bar"/>
    <x v="4"/>
    <x v="21"/>
    <n v="83135"/>
    <n v="1.46"/>
    <n v="0.23130000000000001"/>
    <n v="0.88160000000000005"/>
    <n v="1.1223019999999999"/>
    <n v="93302.57677"/>
    <n v="73291.816000000006"/>
    <n v="20010.760769999993"/>
    <n v="0.2144716840921605"/>
  </r>
  <r>
    <s v="SKU-03"/>
    <s v="Dark Chocolate Bar 1.5oz"/>
    <s v="Standard Bar"/>
    <x v="4"/>
    <x v="22"/>
    <n v="91357"/>
    <n v="1.46"/>
    <n v="0.24740000000000001"/>
    <n v="0.88780000000000003"/>
    <n v="1.0987959999999999"/>
    <n v="100382.70617199999"/>
    <n v="81106.744600000005"/>
    <n v="19275.961571999986"/>
    <n v="0.19202472524472228"/>
  </r>
  <r>
    <s v="SKU-03"/>
    <s v="Dark Chocolate Bar 1.5oz"/>
    <s v="Standard Bar"/>
    <x v="4"/>
    <x v="23"/>
    <n v="70218"/>
    <n v="1.46"/>
    <n v="0.2747"/>
    <n v="0.89390000000000003"/>
    <n v="1.0589380000000002"/>
    <n v="74356.508484000005"/>
    <n v="62767.870200000005"/>
    <n v="11588.638284000001"/>
    <n v="0.1558523728490242"/>
  </r>
  <r>
    <s v="SKU-03"/>
    <s v="Dark Chocolate Bar 1.5oz"/>
    <s v="Standard Bar"/>
    <x v="5"/>
    <x v="0"/>
    <n v="22304"/>
    <n v="1.39"/>
    <n v="7.3700000000000002E-2"/>
    <n v="0.82010000000000005"/>
    <n v="1.2875569999999998"/>
    <n v="28717.671327999997"/>
    <n v="18291.510400000003"/>
    <n v="10426.160927999994"/>
    <n v="0.36305732484076414"/>
  </r>
  <r>
    <s v="SKU-03"/>
    <s v="Dark Chocolate Bar 1.5oz"/>
    <s v="Standard Bar"/>
    <x v="5"/>
    <x v="1"/>
    <n v="28892"/>
    <n v="1.39"/>
    <n v="5.2900000000000003E-2"/>
    <n v="0.82010000000000005"/>
    <n v="1.3164689999999999"/>
    <n v="38035.422348"/>
    <n v="23694.3292"/>
    <n v="14341.093148"/>
    <n v="0.37704571850913315"/>
  </r>
  <r>
    <s v="SKU-03"/>
    <s v="Dark Chocolate Bar 1.5oz"/>
    <s v="Standard Bar"/>
    <x v="5"/>
    <x v="2"/>
    <n v="27395"/>
    <n v="1.39"/>
    <n v="9.1600000000000001E-2"/>
    <n v="0.82010000000000005"/>
    <n v="1.2626759999999999"/>
    <n v="34591.009019999998"/>
    <n v="22466.639500000001"/>
    <n v="12124.369519999997"/>
    <n v="0.35050638485248781"/>
  </r>
  <r>
    <s v="SKU-03"/>
    <s v="Dark Chocolate Bar 1.5oz"/>
    <s v="Standard Bar"/>
    <x v="5"/>
    <x v="3"/>
    <n v="27284"/>
    <n v="1.39"/>
    <n v="3.8300000000000001E-2"/>
    <n v="0.82010000000000005"/>
    <n v="1.3367629999999999"/>
    <n v="36472.241691999996"/>
    <n v="22375.608400000001"/>
    <n v="14096.633291999995"/>
    <n v="0.38650306748466245"/>
  </r>
  <r>
    <s v="SKU-03"/>
    <s v="Dark Chocolate Bar 1.5oz"/>
    <s v="Standard Bar"/>
    <x v="5"/>
    <x v="4"/>
    <n v="21133"/>
    <n v="1.39"/>
    <n v="7.0400000000000004E-2"/>
    <n v="0.82010000000000005"/>
    <n v="1.292144"/>
    <n v="27306.879151999998"/>
    <n v="17331.173300000002"/>
    <n v="9975.7058519999955"/>
    <n v="0.36531841652323566"/>
  </r>
  <r>
    <s v="SKU-03"/>
    <s v="Dark Chocolate Bar 1.5oz"/>
    <s v="Standard Bar"/>
    <x v="5"/>
    <x v="5"/>
    <n v="23000"/>
    <n v="1.39"/>
    <n v="6.8199999999999997E-2"/>
    <n v="0.82010000000000005"/>
    <n v="1.295202"/>
    <n v="29789.646000000001"/>
    <n v="18862.300000000003"/>
    <n v="10927.345999999998"/>
    <n v="0.36681691350075113"/>
  </r>
  <r>
    <s v="SKU-03"/>
    <s v="Dark Chocolate Bar 1.5oz"/>
    <s v="Standard Bar"/>
    <x v="5"/>
    <x v="6"/>
    <n v="23436"/>
    <n v="1.39"/>
    <n v="2.9899999999999999E-2"/>
    <n v="0.82010000000000005"/>
    <n v="1.3484389999999999"/>
    <n v="31602.016403999998"/>
    <n v="19219.863600000001"/>
    <n v="12382.152803999998"/>
    <n v="0.39181527677559008"/>
  </r>
  <r>
    <s v="SKU-03"/>
    <s v="Dark Chocolate Bar 1.5oz"/>
    <s v="Standard Bar"/>
    <x v="5"/>
    <x v="7"/>
    <n v="24973"/>
    <n v="1.39"/>
    <n v="9.3399999999999997E-2"/>
    <n v="0.82010000000000005"/>
    <n v="1.2601739999999999"/>
    <n v="31470.325301999997"/>
    <n v="20480.3573"/>
    <n v="10989.968001999998"/>
    <n v="0.34921685418045439"/>
  </r>
  <r>
    <s v="SKU-03"/>
    <s v="Dark Chocolate Bar 1.5oz"/>
    <s v="Standard Bar"/>
    <x v="5"/>
    <x v="8"/>
    <n v="26112"/>
    <n v="1.39"/>
    <n v="6.4299999999999996E-2"/>
    <n v="0.82010000000000005"/>
    <n v="1.3006229999999999"/>
    <n v="33961.867775999999"/>
    <n v="21414.451200000003"/>
    <n v="12547.416575999996"/>
    <n v="0.36945602222934693"/>
  </r>
  <r>
    <s v="SKU-03"/>
    <s v="Dark Chocolate Bar 1.5oz"/>
    <s v="Standard Bar"/>
    <x v="5"/>
    <x v="9"/>
    <n v="39644"/>
    <n v="1.39"/>
    <n v="5.6599999999999998E-2"/>
    <n v="0.82010000000000005"/>
    <n v="1.311326"/>
    <n v="51986.207944000002"/>
    <n v="32512.044400000002"/>
    <n v="19474.163543999999"/>
    <n v="0.37460250158999359"/>
  </r>
  <r>
    <s v="SKU-03"/>
    <s v="Dark Chocolate Bar 1.5oz"/>
    <s v="Standard Bar"/>
    <x v="5"/>
    <x v="10"/>
    <n v="43533"/>
    <n v="1.39"/>
    <n v="9.1399999999999995E-2"/>
    <n v="0.82010000000000005"/>
    <n v="1.2629539999999999"/>
    <n v="54980.176481999995"/>
    <n v="35701.4133"/>
    <n v="19278.763181999995"/>
    <n v="0.3506493506493506"/>
  </r>
  <r>
    <s v="SKU-03"/>
    <s v="Dark Chocolate Bar 1.5oz"/>
    <s v="Standard Bar"/>
    <x v="5"/>
    <x v="11"/>
    <n v="41138"/>
    <n v="1.39"/>
    <n v="6.5000000000000002E-2"/>
    <n v="0.82010000000000005"/>
    <n v="1.29965"/>
    <n v="53465.001700000001"/>
    <n v="33737.273800000003"/>
    <n v="19727.727899999998"/>
    <n v="0.36898395721925131"/>
  </r>
  <r>
    <s v="SKU-03"/>
    <s v="Dark Chocolate Bar 1.5oz"/>
    <s v="Standard Bar"/>
    <x v="5"/>
    <x v="12"/>
    <n v="24190"/>
    <n v="1.42"/>
    <n v="7.0499999999999993E-2"/>
    <n v="0.82630000000000003"/>
    <n v="1.31989"/>
    <n v="31928.1391"/>
    <n v="19988.197"/>
    <n v="11939.9421"/>
    <n v="0.3739629817636318"/>
  </r>
  <r>
    <s v="SKU-03"/>
    <s v="Dark Chocolate Bar 1.5oz"/>
    <s v="Standard Bar"/>
    <x v="5"/>
    <x v="13"/>
    <n v="29602"/>
    <n v="1.42"/>
    <n v="6.8599999999999994E-2"/>
    <n v="0.83240000000000003"/>
    <n v="1.3225879999999999"/>
    <n v="39151.249975999999"/>
    <n v="24640.7048"/>
    <n v="14510.545176"/>
    <n v="0.37062789016685466"/>
  </r>
  <r>
    <s v="SKU-03"/>
    <s v="Dark Chocolate Bar 1.5oz"/>
    <s v="Standard Bar"/>
    <x v="5"/>
    <x v="14"/>
    <n v="26607"/>
    <n v="1.42"/>
    <n v="7.5499999999999998E-2"/>
    <n v="0.83860000000000001"/>
    <n v="1.3127899999999999"/>
    <n v="34929.403529999996"/>
    <n v="22312.6302"/>
    <n v="12616.773329999996"/>
    <n v="0.36120780932213065"/>
  </r>
  <r>
    <s v="SKU-03"/>
    <s v="Dark Chocolate Bar 1.5oz"/>
    <s v="Standard Bar"/>
    <x v="5"/>
    <x v="15"/>
    <n v="33767"/>
    <n v="1.42"/>
    <n v="8.2799999999999999E-2"/>
    <n v="0.84470000000000001"/>
    <n v="1.302424"/>
    <n v="43978.951207999999"/>
    <n v="28522.984899999999"/>
    <n v="15455.966307999999"/>
    <n v="0.35144008402793558"/>
  </r>
  <r>
    <s v="SKU-03"/>
    <s v="Dark Chocolate Bar 1.5oz"/>
    <s v="Standard Bar"/>
    <x v="5"/>
    <x v="16"/>
    <n v="21480"/>
    <n v="1.42"/>
    <n v="8.4500000000000006E-2"/>
    <n v="0.85089999999999999"/>
    <n v="1.3000099999999999"/>
    <n v="27924.214799999998"/>
    <n v="18277.331999999999"/>
    <n v="9646.8827999999994"/>
    <n v="0.34546657333405129"/>
  </r>
  <r>
    <s v="SKU-03"/>
    <s v="Dark Chocolate Bar 1.5oz"/>
    <s v="Standard Bar"/>
    <x v="5"/>
    <x v="17"/>
    <n v="20803"/>
    <n v="1.42"/>
    <n v="6.2700000000000006E-2"/>
    <n v="0.85699999999999998"/>
    <n v="1.3309659999999999"/>
    <n v="27688.085697999999"/>
    <n v="17828.170999999998"/>
    <n v="9859.9146980000005"/>
    <n v="0.35610676756581311"/>
  </r>
  <r>
    <s v="SKU-03"/>
    <s v="Dark Chocolate Bar 1.5oz"/>
    <s v="Standard Bar"/>
    <x v="5"/>
    <x v="18"/>
    <n v="21366"/>
    <n v="1.46"/>
    <n v="7.0499999999999993E-2"/>
    <n v="0.86319999999999997"/>
    <n v="1.35707"/>
    <n v="28995.157620000002"/>
    <n v="18443.1312"/>
    <n v="10552.026420000002"/>
    <n v="0.36392374748539136"/>
  </r>
  <r>
    <s v="SKU-03"/>
    <s v="Dark Chocolate Bar 1.5oz"/>
    <s v="Standard Bar"/>
    <x v="5"/>
    <x v="19"/>
    <n v="23040"/>
    <n v="1.46"/>
    <n v="7.0199999999999999E-2"/>
    <n v="0.86929999999999996"/>
    <n v="1.3575079999999999"/>
    <n v="31276.98432"/>
    <n v="20028.671999999999"/>
    <n v="11248.312320000001"/>
    <n v="0.35963544966217514"/>
  </r>
  <r>
    <s v="SKU-03"/>
    <s v="Dark Chocolate Bar 1.5oz"/>
    <s v="Standard Bar"/>
    <x v="5"/>
    <x v="20"/>
    <n v="26987"/>
    <n v="1.46"/>
    <n v="7.6399999999999996E-2"/>
    <n v="0.87549999999999994"/>
    <n v="1.3484559999999999"/>
    <n v="36390.782071999995"/>
    <n v="23627.118499999997"/>
    <n v="12763.663571999998"/>
    <n v="0.35073891917867545"/>
  </r>
  <r>
    <s v="SKU-03"/>
    <s v="Dark Chocolate Bar 1.5oz"/>
    <s v="Standard Bar"/>
    <x v="5"/>
    <x v="21"/>
    <n v="33643"/>
    <n v="1.46"/>
    <n v="0.08"/>
    <n v="0.88160000000000005"/>
    <n v="1.3431999999999999"/>
    <n v="45189.277600000001"/>
    <n v="29659.668800000003"/>
    <n v="15529.608799999998"/>
    <n v="0.34365693865396063"/>
  </r>
  <r>
    <s v="SKU-03"/>
    <s v="Dark Chocolate Bar 1.5oz"/>
    <s v="Standard Bar"/>
    <x v="5"/>
    <x v="22"/>
    <n v="38583"/>
    <n v="1.46"/>
    <n v="4.8399999999999999E-2"/>
    <n v="0.88780000000000003"/>
    <n v="1.3893359999999999"/>
    <n v="53604.750887999995"/>
    <n v="34253.987399999998"/>
    <n v="19350.763487999997"/>
    <n v="0.36098971019249482"/>
  </r>
  <r>
    <s v="SKU-03"/>
    <s v="Dark Chocolate Bar 1.5oz"/>
    <s v="Standard Bar"/>
    <x v="5"/>
    <x v="23"/>
    <n v="33760"/>
    <n v="1.46"/>
    <n v="7.1300000000000002E-2"/>
    <n v="0.89390000000000003"/>
    <n v="1.3559019999999999"/>
    <n v="45775.251519999998"/>
    <n v="30178.064000000002"/>
    <n v="15597.187519999996"/>
    <n v="0.34073406485129448"/>
  </r>
  <r>
    <s v="SKU-04"/>
    <s v="Almond Milk Bar 1.5oz"/>
    <s v="Standard Bar"/>
    <x v="0"/>
    <x v="0"/>
    <n v="56612"/>
    <n v="1.49"/>
    <n v="0.1125"/>
    <n v="0.86419999999999997"/>
    <n v="1.3223749999999999"/>
    <n v="74862.293499999985"/>
    <n v="48924.090400000001"/>
    <n v="25938.203099999984"/>
    <n v="0.34647887323943649"/>
  </r>
  <r>
    <s v="SKU-04"/>
    <s v="Almond Milk Bar 1.5oz"/>
    <s v="Standard Bar"/>
    <x v="0"/>
    <x v="1"/>
    <n v="66595"/>
    <n v="1.49"/>
    <n v="9.3899999999999997E-2"/>
    <n v="0.86419999999999997"/>
    <n v="1.3500890000000001"/>
    <n v="89909.176955000003"/>
    <n v="57551.398999999998"/>
    <n v="32357.777955000005"/>
    <n v="0.35989405142920211"/>
  </r>
  <r>
    <s v="SKU-04"/>
    <s v="Almond Milk Bar 1.5oz"/>
    <s v="Standard Bar"/>
    <x v="0"/>
    <x v="2"/>
    <n v="70491"/>
    <n v="1.49"/>
    <n v="9.9299999999999999E-2"/>
    <n v="0.86419999999999997"/>
    <n v="1.3420430000000001"/>
    <n v="94601.95311300001"/>
    <n v="60918.322199999995"/>
    <n v="33683.630913000015"/>
    <n v="0.35605640057732885"/>
  </r>
  <r>
    <s v="SKU-04"/>
    <s v="Almond Milk Bar 1.5oz"/>
    <s v="Standard Bar"/>
    <x v="0"/>
    <x v="3"/>
    <n v="78503"/>
    <n v="1.49"/>
    <n v="8.4900000000000003E-2"/>
    <n v="0.86419999999999997"/>
    <n v="1.363499"/>
    <n v="107038.76199699999"/>
    <n v="67842.292600000001"/>
    <n v="39196.469396999993"/>
    <n v="0.36618948748770624"/>
  </r>
  <r>
    <s v="SKU-04"/>
    <s v="Almond Milk Bar 1.5oz"/>
    <s v="Standard Bar"/>
    <x v="0"/>
    <x v="4"/>
    <n v="66194"/>
    <n v="1.49"/>
    <n v="0.1009"/>
    <n v="0.86419999999999997"/>
    <n v="1.3396589999999999"/>
    <n v="88677.387845999998"/>
    <n v="57204.854800000001"/>
    <n v="31472.533045999997"/>
    <n v="0.35491046602157711"/>
  </r>
  <r>
    <s v="SKU-04"/>
    <s v="Almond Milk Bar 1.5oz"/>
    <s v="Standard Bar"/>
    <x v="0"/>
    <x v="5"/>
    <n v="51620"/>
    <n v="1.49"/>
    <n v="7.0599999999999996E-2"/>
    <n v="0.86419999999999997"/>
    <n v="1.384806"/>
    <n v="71483.685719999994"/>
    <n v="44610.004000000001"/>
    <n v="26873.681719999993"/>
    <n v="0.37594146761351405"/>
  </r>
  <r>
    <s v="SKU-04"/>
    <s v="Almond Milk Bar 1.5oz"/>
    <s v="Standard Bar"/>
    <x v="0"/>
    <x v="6"/>
    <n v="55952"/>
    <n v="1.49"/>
    <n v="9.6699999999999994E-2"/>
    <n v="0.86419999999999997"/>
    <n v="1.345917"/>
    <n v="75306.747984000001"/>
    <n v="48353.718399999998"/>
    <n v="26953.029584000004"/>
    <n v="0.3579098859736522"/>
  </r>
  <r>
    <s v="SKU-04"/>
    <s v="Almond Milk Bar 1.5oz"/>
    <s v="Standard Bar"/>
    <x v="0"/>
    <x v="7"/>
    <n v="62544"/>
    <n v="1.49"/>
    <n v="9.9599999999999994E-2"/>
    <n v="0.86419999999999997"/>
    <n v="1.341596"/>
    <n v="83908.780224000002"/>
    <n v="54050.524799999999"/>
    <n v="29858.255424000003"/>
    <n v="0.35584184806752556"/>
  </r>
  <r>
    <s v="SKU-04"/>
    <s v="Almond Milk Bar 1.5oz"/>
    <s v="Standard Bar"/>
    <x v="0"/>
    <x v="8"/>
    <n v="74661"/>
    <n v="1.49"/>
    <n v="0.1142"/>
    <n v="0.86419999999999997"/>
    <n v="1.319842"/>
    <n v="98540.723561999999"/>
    <n v="64522.036199999995"/>
    <n v="34018.687362000004"/>
    <n v="0.34522465567848276"/>
  </r>
  <r>
    <s v="SKU-04"/>
    <s v="Almond Milk Bar 1.5oz"/>
    <s v="Standard Bar"/>
    <x v="0"/>
    <x v="9"/>
    <n v="100061"/>
    <n v="1.49"/>
    <n v="8.2400000000000001E-2"/>
    <n v="0.86419999999999997"/>
    <n v="1.367224"/>
    <n v="136805.80066400001"/>
    <n v="86472.716199999995"/>
    <n v="50333.084464000014"/>
    <n v="0.36791630340017445"/>
  </r>
  <r>
    <s v="SKU-04"/>
    <s v="Almond Milk Bar 1.5oz"/>
    <s v="Standard Bar"/>
    <x v="0"/>
    <x v="10"/>
    <n v="106660"/>
    <n v="1.49"/>
    <n v="0.1043"/>
    <n v="0.86419999999999997"/>
    <n v="1.3345929999999999"/>
    <n v="142347.68938"/>
    <n v="92175.572"/>
    <n v="50172.117379999996"/>
    <n v="0.35246176175058613"/>
  </r>
  <r>
    <s v="SKU-04"/>
    <s v="Almond Milk Bar 1.5oz"/>
    <s v="Standard Bar"/>
    <x v="0"/>
    <x v="11"/>
    <n v="102735"/>
    <n v="1.49"/>
    <n v="9.35E-2"/>
    <n v="0.86419999999999997"/>
    <n v="1.3506849999999999"/>
    <n v="138762.623475"/>
    <n v="88783.587"/>
    <n v="49979.036475000001"/>
    <n v="0.3601765030336459"/>
  </r>
  <r>
    <s v="SKU-04"/>
    <s v="Almond Milk Bar 1.5oz"/>
    <s v="Standard Bar"/>
    <x v="0"/>
    <x v="12"/>
    <n v="45645"/>
    <n v="1.52"/>
    <n v="7.4399999999999994E-2"/>
    <n v="0.87070000000000003"/>
    <n v="1.4069119999999999"/>
    <n v="64218.498240000001"/>
    <n v="39743.101500000004"/>
    <n v="24475.396739999996"/>
    <n v="0.38112689350862022"/>
  </r>
  <r>
    <s v="SKU-04"/>
    <s v="Almond Milk Bar 1.5oz"/>
    <s v="Standard Bar"/>
    <x v="0"/>
    <x v="13"/>
    <n v="64369"/>
    <n v="1.52"/>
    <n v="9.1600000000000001E-2"/>
    <n v="0.87719999999999998"/>
    <n v="1.380768"/>
    <n v="88878.655392000001"/>
    <n v="56464.486799999999"/>
    <n v="32414.168592000002"/>
    <n v="0.36470138357783494"/>
  </r>
  <r>
    <s v="SKU-04"/>
    <s v="Almond Milk Bar 1.5oz"/>
    <s v="Standard Bar"/>
    <x v="0"/>
    <x v="14"/>
    <n v="66401"/>
    <n v="1.52"/>
    <n v="0.10059999999999999"/>
    <n v="0.88360000000000005"/>
    <n v="1.3670880000000001"/>
    <n v="90776.010288000005"/>
    <n v="58671.923600000002"/>
    <n v="32104.086688000003"/>
    <n v="0.35366267570192994"/>
  </r>
  <r>
    <s v="SKU-04"/>
    <s v="Almond Milk Bar 1.5oz"/>
    <s v="Standard Bar"/>
    <x v="0"/>
    <x v="15"/>
    <n v="70047"/>
    <n v="1.52"/>
    <n v="0.1157"/>
    <n v="0.8901"/>
    <n v="1.344136"/>
    <n v="94152.694392000005"/>
    <n v="62348.834699999999"/>
    <n v="31803.859692000005"/>
    <n v="0.33779022360832539"/>
  </r>
  <r>
    <s v="SKU-04"/>
    <s v="Almond Milk Bar 1.5oz"/>
    <s v="Standard Bar"/>
    <x v="0"/>
    <x v="16"/>
    <n v="55817"/>
    <n v="1.52"/>
    <n v="8.7099999999999997E-2"/>
    <n v="0.89659999999999995"/>
    <n v="1.3876080000000002"/>
    <n v="77452.115736000007"/>
    <n v="50045.522199999999"/>
    <n v="27406.593536000008"/>
    <n v="0.35385209655752931"/>
  </r>
  <r>
    <s v="SKU-04"/>
    <s v="Almond Milk Bar 1.5oz"/>
    <s v="Standard Bar"/>
    <x v="0"/>
    <x v="17"/>
    <n v="57190"/>
    <n v="1.52"/>
    <n v="7.6999999999999999E-2"/>
    <n v="0.90310000000000001"/>
    <n v="1.40296"/>
    <n v="80235.282399999996"/>
    <n v="51648.289000000004"/>
    <n v="28586.993399999992"/>
    <n v="0.35628955921765404"/>
  </r>
  <r>
    <s v="SKU-04"/>
    <s v="Almond Milk Bar 1.5oz"/>
    <s v="Standard Bar"/>
    <x v="0"/>
    <x v="18"/>
    <n v="53501"/>
    <n v="1.56"/>
    <n v="0.10150000000000001"/>
    <n v="0.90959999999999996"/>
    <n v="1.4016599999999999"/>
    <n v="74990.211660000001"/>
    <n v="48664.509599999998"/>
    <n v="26325.702060000003"/>
    <n v="0.35105517743247294"/>
  </r>
  <r>
    <s v="SKU-04"/>
    <s v="Almond Milk Bar 1.5oz"/>
    <s v="Standard Bar"/>
    <x v="0"/>
    <x v="19"/>
    <n v="57985"/>
    <n v="1.56"/>
    <n v="0.12379999999999999"/>
    <n v="0.91610000000000003"/>
    <n v="1.3668720000000001"/>
    <n v="79258.072920000006"/>
    <n v="53120.058499999999"/>
    <n v="26138.014420000007"/>
    <n v="0.32978362275326445"/>
  </r>
  <r>
    <s v="SKU-04"/>
    <s v="Almond Milk Bar 1.5oz"/>
    <s v="Standard Bar"/>
    <x v="0"/>
    <x v="20"/>
    <n v="65378"/>
    <n v="1.56"/>
    <n v="0.13089999999999999"/>
    <n v="0.92249999999999999"/>
    <n v="1.355796"/>
    <n v="88639.230888000006"/>
    <n v="60311.205000000002"/>
    <n v="28328.025888000004"/>
    <n v="0.31958790260481668"/>
  </r>
  <r>
    <s v="SKU-04"/>
    <s v="Almond Milk Bar 1.5oz"/>
    <s v="Standard Bar"/>
    <x v="0"/>
    <x v="21"/>
    <n v="99313"/>
    <n v="1.56"/>
    <n v="8.0799999999999997E-2"/>
    <n v="0.92900000000000005"/>
    <n v="1.4339520000000001"/>
    <n v="142410.074976"/>
    <n v="92261.777000000002"/>
    <n v="50148.297976000002"/>
    <n v="0.3521400995291335"/>
  </r>
  <r>
    <s v="SKU-04"/>
    <s v="Almond Milk Bar 1.5oz"/>
    <s v="Standard Bar"/>
    <x v="0"/>
    <x v="22"/>
    <n v="107941"/>
    <n v="1.56"/>
    <n v="8.3900000000000002E-2"/>
    <n v="0.9355"/>
    <n v="1.4291160000000001"/>
    <n v="154260.21015600002"/>
    <n v="100978.8055"/>
    <n v="53281.404656000013"/>
    <n v="0.34539953369775445"/>
  </r>
  <r>
    <s v="SKU-04"/>
    <s v="Almond Milk Bar 1.5oz"/>
    <s v="Standard Bar"/>
    <x v="0"/>
    <x v="23"/>
    <n v="83260"/>
    <n v="1.56"/>
    <n v="0.106"/>
    <n v="0.94199999999999995"/>
    <n v="1.3946400000000001"/>
    <n v="116117.72640000001"/>
    <n v="78430.92"/>
    <n v="37686.806400000016"/>
    <n v="0.32455687489244545"/>
  </r>
  <r>
    <s v="SKU-04"/>
    <s v="Almond Milk Bar 1.5oz"/>
    <s v="Standard Bar"/>
    <x v="1"/>
    <x v="0"/>
    <n v="52542"/>
    <n v="1.49"/>
    <n v="0.1207"/>
    <n v="0.86419999999999997"/>
    <n v="1.310157"/>
    <n v="68838.269094000003"/>
    <n v="45406.796399999999"/>
    <n v="23431.472694000004"/>
    <n v="0.34038439667917664"/>
  </r>
  <r>
    <s v="SKU-04"/>
    <s v="Almond Milk Bar 1.5oz"/>
    <s v="Standard Bar"/>
    <x v="1"/>
    <x v="1"/>
    <n v="66793"/>
    <n v="1.49"/>
    <n v="0.1474"/>
    <n v="0.86419999999999997"/>
    <n v="1.2703740000000001"/>
    <n v="84852.090582000004"/>
    <n v="57722.510600000001"/>
    <n v="27129.579982000003"/>
    <n v="0.31972789115646261"/>
  </r>
  <r>
    <s v="SKU-04"/>
    <s v="Almond Milk Bar 1.5oz"/>
    <s v="Standard Bar"/>
    <x v="1"/>
    <x v="2"/>
    <n v="68756"/>
    <n v="1.49"/>
    <n v="0.13789999999999999"/>
    <n v="0.86419999999999997"/>
    <n v="1.284529"/>
    <n v="88319.075924000004"/>
    <n v="59418.9352"/>
    <n v="28900.140724000004"/>
    <n v="0.32722421992808265"/>
  </r>
  <r>
    <s v="SKU-04"/>
    <s v="Almond Milk Bar 1.5oz"/>
    <s v="Standard Bar"/>
    <x v="1"/>
    <x v="3"/>
    <n v="71697"/>
    <n v="1.49"/>
    <n v="0.1018"/>
    <n v="0.86419999999999997"/>
    <n v="1.3383179999999999"/>
    <n v="95953.385645999995"/>
    <n v="61960.547399999996"/>
    <n v="33992.838245999999"/>
    <n v="0.35426408372300155"/>
  </r>
  <r>
    <s v="SKU-04"/>
    <s v="Almond Milk Bar 1.5oz"/>
    <s v="Standard Bar"/>
    <x v="1"/>
    <x v="4"/>
    <n v="52358"/>
    <n v="1.49"/>
    <n v="0.11700000000000001"/>
    <n v="0.86419999999999997"/>
    <n v="1.3156699999999999"/>
    <n v="68885.849859999988"/>
    <n v="45247.783599999995"/>
    <n v="23638.066259999992"/>
    <n v="0.34314835787089465"/>
  </r>
  <r>
    <s v="SKU-04"/>
    <s v="Almond Milk Bar 1.5oz"/>
    <s v="Standard Bar"/>
    <x v="1"/>
    <x v="5"/>
    <n v="50997"/>
    <n v="1.49"/>
    <n v="0.12139999999999999"/>
    <n v="0.86419999999999997"/>
    <n v="1.3091140000000001"/>
    <n v="66760.886658000003"/>
    <n v="44071.607400000001"/>
    <n v="22689.279258000002"/>
    <n v="0.33985886637832918"/>
  </r>
  <r>
    <s v="SKU-04"/>
    <s v="Almond Milk Bar 1.5oz"/>
    <s v="Standard Bar"/>
    <x v="1"/>
    <x v="6"/>
    <n v="47046"/>
    <n v="1.49"/>
    <n v="0.15820000000000001"/>
    <n v="0.86419999999999997"/>
    <n v="1.2542819999999999"/>
    <n v="59008.950971999999"/>
    <n v="40657.153200000001"/>
    <n v="18351.797771999998"/>
    <n v="0.31100023758612494"/>
  </r>
  <r>
    <s v="SKU-04"/>
    <s v="Almond Milk Bar 1.5oz"/>
    <s v="Standard Bar"/>
    <x v="1"/>
    <x v="7"/>
    <n v="52914"/>
    <n v="1.49"/>
    <n v="0.13619999999999999"/>
    <n v="0.86419999999999997"/>
    <n v="1.2870619999999999"/>
    <n v="68103.598667999991"/>
    <n v="45728.2788"/>
    <n v="22375.319867999991"/>
    <n v="0.32854827506367207"/>
  </r>
  <r>
    <s v="SKU-04"/>
    <s v="Almond Milk Bar 1.5oz"/>
    <s v="Standard Bar"/>
    <x v="1"/>
    <x v="8"/>
    <n v="61459"/>
    <n v="1.49"/>
    <n v="0.13109999999999999"/>
    <n v="0.86419999999999997"/>
    <n v="1.2946610000000001"/>
    <n v="79568.570399000004"/>
    <n v="53112.8678"/>
    <n v="26455.702599000004"/>
    <n v="0.33248935435608246"/>
  </r>
  <r>
    <s v="SKU-04"/>
    <s v="Almond Milk Bar 1.5oz"/>
    <s v="Standard Bar"/>
    <x v="1"/>
    <x v="9"/>
    <n v="92264"/>
    <n v="1.49"/>
    <n v="0.13669999999999999"/>
    <n v="0.86419999999999997"/>
    <n v="1.2863169999999999"/>
    <n v="118680.75168799999"/>
    <n v="79734.548800000004"/>
    <n v="38946.202887999985"/>
    <n v="0.32815938839337416"/>
  </r>
  <r>
    <s v="SKU-04"/>
    <s v="Almond Milk Bar 1.5oz"/>
    <s v="Standard Bar"/>
    <x v="1"/>
    <x v="10"/>
    <n v="106183"/>
    <n v="1.49"/>
    <n v="0.1547"/>
    <n v="0.86419999999999997"/>
    <n v="1.2594969999999999"/>
    <n v="133737.16995099999"/>
    <n v="91763.348599999998"/>
    <n v="41973.821350999991"/>
    <n v="0.31385306991600609"/>
  </r>
  <r>
    <s v="SKU-04"/>
    <s v="Almond Milk Bar 1.5oz"/>
    <s v="Standard Bar"/>
    <x v="1"/>
    <x v="11"/>
    <n v="82066"/>
    <n v="1.49"/>
    <n v="0.13880000000000001"/>
    <n v="0.86419999999999997"/>
    <n v="1.283188"/>
    <n v="105306.10640799999"/>
    <n v="70921.4372"/>
    <n v="34384.669207999992"/>
    <n v="0.32652113330236876"/>
  </r>
  <r>
    <s v="SKU-04"/>
    <s v="Almond Milk Bar 1.5oz"/>
    <s v="Standard Bar"/>
    <x v="1"/>
    <x v="12"/>
    <n v="43246"/>
    <n v="1.52"/>
    <n v="0.12870000000000001"/>
    <n v="0.87070000000000003"/>
    <n v="1.324376"/>
    <n v="57273.964496000001"/>
    <n v="37654.292200000004"/>
    <n v="19619.672295999997"/>
    <n v="0.34255830670444037"/>
  </r>
  <r>
    <s v="SKU-04"/>
    <s v="Almond Milk Bar 1.5oz"/>
    <s v="Standard Bar"/>
    <x v="1"/>
    <x v="13"/>
    <n v="61926"/>
    <n v="1.52"/>
    <n v="0.14299999999999999"/>
    <n v="0.87719999999999998"/>
    <n v="1.30264"/>
    <n v="80667.284639999998"/>
    <n v="54321.487199999996"/>
    <n v="26345.797440000002"/>
    <n v="0.3265982926979058"/>
  </r>
  <r>
    <s v="SKU-04"/>
    <s v="Almond Milk Bar 1.5oz"/>
    <s v="Standard Bar"/>
    <x v="1"/>
    <x v="14"/>
    <n v="58962"/>
    <n v="1.52"/>
    <n v="0.14330000000000001"/>
    <n v="0.88360000000000005"/>
    <n v="1.302184"/>
    <n v="76779.373007999995"/>
    <n v="52098.823200000006"/>
    <n v="24680.549807999989"/>
    <n v="0.32144766023849153"/>
  </r>
  <r>
    <s v="SKU-04"/>
    <s v="Almond Milk Bar 1.5oz"/>
    <s v="Standard Bar"/>
    <x v="1"/>
    <x v="15"/>
    <n v="62960"/>
    <n v="1.52"/>
    <n v="0.14799999999999999"/>
    <n v="0.8901"/>
    <n v="1.29504"/>
    <n v="81535.718399999998"/>
    <n v="56040.696000000004"/>
    <n v="25495.022399999994"/>
    <n v="0.31268532246108222"/>
  </r>
  <r>
    <s v="SKU-04"/>
    <s v="Almond Milk Bar 1.5oz"/>
    <s v="Standard Bar"/>
    <x v="1"/>
    <x v="16"/>
    <n v="50810"/>
    <n v="1.52"/>
    <n v="0.12470000000000001"/>
    <n v="0.89659999999999995"/>
    <n v="1.3304559999999999"/>
    <n v="67600.469359999988"/>
    <n v="45556.245999999999"/>
    <n v="22044.223359999989"/>
    <n v="0.32609571455200309"/>
  </r>
  <r>
    <s v="SKU-04"/>
    <s v="Almond Milk Bar 1.5oz"/>
    <s v="Standard Bar"/>
    <x v="1"/>
    <x v="17"/>
    <n v="48140"/>
    <n v="1.52"/>
    <n v="8.5999999999999993E-2"/>
    <n v="0.90310000000000001"/>
    <n v="1.3892800000000001"/>
    <n v="66879.939200000008"/>
    <n v="43475.234000000004"/>
    <n v="23404.705200000004"/>
    <n v="0.34995105378325464"/>
  </r>
  <r>
    <s v="SKU-04"/>
    <s v="Almond Milk Bar 1.5oz"/>
    <s v="Standard Bar"/>
    <x v="1"/>
    <x v="18"/>
    <n v="45454"/>
    <n v="1.56"/>
    <n v="7.5300000000000006E-2"/>
    <n v="0.90959999999999996"/>
    <n v="1.4425319999999999"/>
    <n v="65568.849527999992"/>
    <n v="41344.958399999996"/>
    <n v="24223.891127999996"/>
    <n v="0.36944206437014915"/>
  </r>
  <r>
    <s v="SKU-04"/>
    <s v="Almond Milk Bar 1.5oz"/>
    <s v="Standard Bar"/>
    <x v="1"/>
    <x v="19"/>
    <n v="43793"/>
    <n v="1.56"/>
    <n v="0.1368"/>
    <n v="0.91610000000000003"/>
    <n v="1.346592"/>
    <n v="58971.303456000001"/>
    <n v="40118.7673"/>
    <n v="18852.536156000002"/>
    <n v="0.31969000261400632"/>
  </r>
  <r>
    <s v="SKU-04"/>
    <s v="Almond Milk Bar 1.5oz"/>
    <s v="Standard Bar"/>
    <x v="1"/>
    <x v="20"/>
    <n v="60044"/>
    <n v="1.56"/>
    <n v="0.11260000000000001"/>
    <n v="0.92249999999999999"/>
    <n v="1.384344"/>
    <n v="83121.551135999995"/>
    <n v="55390.59"/>
    <n v="27730.961135999998"/>
    <n v="0.33361938940032249"/>
  </r>
  <r>
    <s v="SKU-04"/>
    <s v="Almond Milk Bar 1.5oz"/>
    <s v="Standard Bar"/>
    <x v="1"/>
    <x v="21"/>
    <n v="81494"/>
    <n v="1.56"/>
    <n v="0.15060000000000001"/>
    <n v="0.92900000000000005"/>
    <n v="1.325064"/>
    <n v="107984.765616"/>
    <n v="75707.926000000007"/>
    <n v="32276.839615999997"/>
    <n v="0.29890178889472507"/>
  </r>
  <r>
    <s v="SKU-04"/>
    <s v="Almond Milk Bar 1.5oz"/>
    <s v="Standard Bar"/>
    <x v="1"/>
    <x v="22"/>
    <n v="88209"/>
    <n v="1.56"/>
    <n v="0.1636"/>
    <n v="0.9355"/>
    <n v="1.3047840000000002"/>
    <n v="115093.69185600002"/>
    <n v="82519.519499999995"/>
    <n v="32574.172356000025"/>
    <n v="0.28302309041189977"/>
  </r>
  <r>
    <s v="SKU-04"/>
    <s v="Almond Milk Bar 1.5oz"/>
    <s v="Standard Bar"/>
    <x v="1"/>
    <x v="23"/>
    <n v="74692"/>
    <n v="1.56"/>
    <n v="0.1361"/>
    <n v="0.94199999999999995"/>
    <n v="1.3476840000000001"/>
    <n v="100661.21332800001"/>
    <n v="70359.864000000001"/>
    <n v="30301.349328000011"/>
    <n v="0.3010230884984908"/>
  </r>
  <r>
    <s v="SKU-04"/>
    <s v="Almond Milk Bar 1.5oz"/>
    <s v="Standard Bar"/>
    <x v="2"/>
    <x v="0"/>
    <n v="36429"/>
    <n v="1.49"/>
    <n v="0.182"/>
    <n v="0.86419999999999997"/>
    <n v="1.21882"/>
    <n v="44400.393779999999"/>
    <n v="31481.941800000001"/>
    <n v="12918.451979999998"/>
    <n v="0.29095354523227379"/>
  </r>
  <r>
    <s v="SKU-04"/>
    <s v="Almond Milk Bar 1.5oz"/>
    <s v="Standard Bar"/>
    <x v="2"/>
    <x v="1"/>
    <n v="37589"/>
    <n v="1.49"/>
    <n v="0.1784"/>
    <n v="0.86419999999999997"/>
    <n v="1.2241839999999999"/>
    <n v="46015.852375999995"/>
    <n v="32484.413799999998"/>
    <n v="13531.438575999997"/>
    <n v="0.29406037000973706"/>
  </r>
  <r>
    <s v="SKU-04"/>
    <s v="Almond Milk Bar 1.5oz"/>
    <s v="Standard Bar"/>
    <x v="2"/>
    <x v="2"/>
    <n v="40324"/>
    <n v="1.49"/>
    <n v="0.1595"/>
    <n v="0.86419999999999997"/>
    <n v="1.252345"/>
    <n v="50499.559780000003"/>
    <n v="34848.000800000002"/>
    <n v="15651.558980000002"/>
    <n v="0.30993456276026177"/>
  </r>
  <r>
    <s v="SKU-04"/>
    <s v="Almond Milk Bar 1.5oz"/>
    <s v="Standard Bar"/>
    <x v="2"/>
    <x v="3"/>
    <n v="41592"/>
    <n v="1.49"/>
    <n v="0.16889999999999999"/>
    <n v="0.86419999999999997"/>
    <n v="1.2383389999999999"/>
    <n v="51504.995687999995"/>
    <n v="35943.806400000001"/>
    <n v="15561.189287999994"/>
    <n v="0.30212970761641189"/>
  </r>
  <r>
    <s v="SKU-04"/>
    <s v="Almond Milk Bar 1.5oz"/>
    <s v="Standard Bar"/>
    <x v="2"/>
    <x v="4"/>
    <n v="36892"/>
    <n v="1.49"/>
    <n v="0.18049999999999999"/>
    <n v="0.86419999999999997"/>
    <n v="1.221055"/>
    <n v="45047.161059999999"/>
    <n v="31882.0664"/>
    <n v="13165.094659999999"/>
    <n v="0.2922513727882855"/>
  </r>
  <r>
    <s v="SKU-04"/>
    <s v="Almond Milk Bar 1.5oz"/>
    <s v="Standard Bar"/>
    <x v="2"/>
    <x v="5"/>
    <n v="32077"/>
    <n v="1.49"/>
    <n v="0.1784"/>
    <n v="0.86419999999999997"/>
    <n v="1.2241839999999999"/>
    <n v="39268.150168"/>
    <n v="27720.9434"/>
    <n v="11547.206768"/>
    <n v="0.29406037000973712"/>
  </r>
  <r>
    <s v="SKU-04"/>
    <s v="Almond Milk Bar 1.5oz"/>
    <s v="Standard Bar"/>
    <x v="2"/>
    <x v="6"/>
    <n v="31281"/>
    <n v="1.49"/>
    <n v="0.1893"/>
    <n v="0.86419999999999997"/>
    <n v="1.207943"/>
    <n v="37785.664983000002"/>
    <n v="27033.040199999999"/>
    <n v="10752.624783000003"/>
    <n v="0.28456889108178124"/>
  </r>
  <r>
    <s v="SKU-04"/>
    <s v="Almond Milk Bar 1.5oz"/>
    <s v="Standard Bar"/>
    <x v="2"/>
    <x v="7"/>
    <n v="32225"/>
    <n v="1.49"/>
    <n v="0.16439999999999999"/>
    <n v="0.86419999999999997"/>
    <n v="1.245044"/>
    <n v="40121.5429"/>
    <n v="27848.844999999998"/>
    <n v="12272.697900000003"/>
    <n v="0.30588798468166595"/>
  </r>
  <r>
    <s v="SKU-04"/>
    <s v="Almond Milk Bar 1.5oz"/>
    <s v="Standard Bar"/>
    <x v="2"/>
    <x v="8"/>
    <n v="43551"/>
    <n v="1.49"/>
    <n v="0.17380000000000001"/>
    <n v="0.86419999999999997"/>
    <n v="1.2310380000000001"/>
    <n v="53612.935938000002"/>
    <n v="37636.7742"/>
    <n v="15976.161738000003"/>
    <n v="0.29799080125877514"/>
  </r>
  <r>
    <s v="SKU-04"/>
    <s v="Almond Milk Bar 1.5oz"/>
    <s v="Standard Bar"/>
    <x v="2"/>
    <x v="9"/>
    <n v="53756"/>
    <n v="1.49"/>
    <n v="0.1867"/>
    <n v="0.86419999999999997"/>
    <n v="1.2118169999999999"/>
    <n v="65142.434651999996"/>
    <n v="46455.9352"/>
    <n v="18686.499451999996"/>
    <n v="0.2868560186892905"/>
  </r>
  <r>
    <s v="SKU-04"/>
    <s v="Almond Milk Bar 1.5oz"/>
    <s v="Standard Bar"/>
    <x v="2"/>
    <x v="10"/>
    <n v="65585"/>
    <n v="1.49"/>
    <n v="0.157"/>
    <n v="0.86419999999999997"/>
    <n v="1.25607"/>
    <n v="82379.350950000007"/>
    <n v="56678.557000000001"/>
    <n v="25700.793950000007"/>
    <n v="0.3119810201660736"/>
  </r>
  <r>
    <s v="SKU-04"/>
    <s v="Almond Milk Bar 1.5oz"/>
    <s v="Standard Bar"/>
    <x v="2"/>
    <x v="11"/>
    <n v="52810"/>
    <n v="1.49"/>
    <n v="0.191"/>
    <n v="0.86419999999999997"/>
    <n v="1.2054099999999999"/>
    <n v="63657.702099999995"/>
    <n v="45638.402000000002"/>
    <n v="18019.300099999993"/>
    <n v="0.2830655129789863"/>
  </r>
  <r>
    <s v="SKU-04"/>
    <s v="Almond Milk Bar 1.5oz"/>
    <s v="Standard Bar"/>
    <x v="2"/>
    <x v="12"/>
    <n v="31232"/>
    <n v="1.52"/>
    <n v="0.1895"/>
    <n v="0.87070000000000003"/>
    <n v="1.2319599999999999"/>
    <n v="38476.574719999997"/>
    <n v="27193.702400000002"/>
    <n v="11282.872319999995"/>
    <n v="0.29324004026104733"/>
  </r>
  <r>
    <s v="SKU-04"/>
    <s v="Almond Milk Bar 1.5oz"/>
    <s v="Standard Bar"/>
    <x v="2"/>
    <x v="13"/>
    <n v="33900"/>
    <n v="1.52"/>
    <n v="0.185"/>
    <n v="0.87719999999999998"/>
    <n v="1.2387999999999999"/>
    <n v="41995.32"/>
    <n v="29737.079999999998"/>
    <n v="12258.240000000002"/>
    <n v="0.29189538262835008"/>
  </r>
  <r>
    <s v="SKU-04"/>
    <s v="Almond Milk Bar 1.5oz"/>
    <s v="Standard Bar"/>
    <x v="2"/>
    <x v="14"/>
    <n v="36799"/>
    <n v="1.52"/>
    <n v="0.17280000000000001"/>
    <n v="0.88360000000000005"/>
    <n v="1.257344"/>
    <n v="46269.001856000003"/>
    <n v="32515.596400000002"/>
    <n v="13753.405456"/>
    <n v="0.29724880382775121"/>
  </r>
  <r>
    <s v="SKU-04"/>
    <s v="Almond Milk Bar 1.5oz"/>
    <s v="Standard Bar"/>
    <x v="2"/>
    <x v="15"/>
    <n v="41786"/>
    <n v="1.52"/>
    <n v="0.20219999999999999"/>
    <n v="0.8901"/>
    <n v="1.2126560000000002"/>
    <n v="50672.04361600001"/>
    <n v="37193.7186"/>
    <n v="13478.32501600001"/>
    <n v="0.26599134461875434"/>
  </r>
  <r>
    <s v="SKU-04"/>
    <s v="Almond Milk Bar 1.5oz"/>
    <s v="Standard Bar"/>
    <x v="2"/>
    <x v="16"/>
    <n v="36272"/>
    <n v="1.52"/>
    <n v="0.19969999999999999"/>
    <n v="0.89659999999999995"/>
    <n v="1.216456"/>
    <n v="44123.292031999998"/>
    <n v="32521.475199999997"/>
    <n v="11601.816832"/>
    <n v="0.26294087085763895"/>
  </r>
  <r>
    <s v="SKU-04"/>
    <s v="Almond Milk Bar 1.5oz"/>
    <s v="Standard Bar"/>
    <x v="2"/>
    <x v="17"/>
    <n v="30200"/>
    <n v="1.52"/>
    <n v="0.18529999999999999"/>
    <n v="0.90310000000000001"/>
    <n v="1.2383439999999999"/>
    <n v="37397.988799999999"/>
    <n v="27273.62"/>
    <n v="10124.3688"/>
    <n v="0.27071960618374219"/>
  </r>
  <r>
    <s v="SKU-04"/>
    <s v="Almond Milk Bar 1.5oz"/>
    <s v="Standard Bar"/>
    <x v="2"/>
    <x v="18"/>
    <n v="30182"/>
    <n v="1.56"/>
    <n v="0.18179999999999999"/>
    <n v="0.90959999999999996"/>
    <n v="1.2763920000000002"/>
    <n v="38524.063344000009"/>
    <n v="27453.547199999997"/>
    <n v="11070.516144000012"/>
    <n v="0.28736626365567969"/>
  </r>
  <r>
    <s v="SKU-04"/>
    <s v="Almond Milk Bar 1.5oz"/>
    <s v="Standard Bar"/>
    <x v="2"/>
    <x v="19"/>
    <n v="32519"/>
    <n v="1.56"/>
    <n v="0.19239999999999999"/>
    <n v="0.91610000000000003"/>
    <n v="1.2598560000000001"/>
    <n v="40969.257264"/>
    <n v="29790.655900000002"/>
    <n v="11178.601363999998"/>
    <n v="0.27285340546856146"/>
  </r>
  <r>
    <s v="SKU-04"/>
    <s v="Almond Milk Bar 1.5oz"/>
    <s v="Standard Bar"/>
    <x v="2"/>
    <x v="20"/>
    <n v="37439"/>
    <n v="1.56"/>
    <n v="0.1691"/>
    <n v="0.92249999999999999"/>
    <n v="1.2962039999999999"/>
    <n v="48528.581555999997"/>
    <n v="34537.477500000001"/>
    <n v="13991.104055999996"/>
    <n v="0.28830647027782658"/>
  </r>
  <r>
    <s v="SKU-04"/>
    <s v="Almond Milk Bar 1.5oz"/>
    <s v="Standard Bar"/>
    <x v="2"/>
    <x v="21"/>
    <n v="53888"/>
    <n v="1.56"/>
    <n v="0.1895"/>
    <n v="0.92900000000000005"/>
    <n v="1.2643800000000001"/>
    <n v="68134.909440000003"/>
    <n v="50061.952000000005"/>
    <n v="18072.957439999998"/>
    <n v="0.26525253483920969"/>
  </r>
  <r>
    <s v="SKU-04"/>
    <s v="Almond Milk Bar 1.5oz"/>
    <s v="Standard Bar"/>
    <x v="2"/>
    <x v="22"/>
    <n v="59091"/>
    <n v="1.56"/>
    <n v="0.18509999999999999"/>
    <n v="0.9355"/>
    <n v="1.271244"/>
    <n v="75119.079204000009"/>
    <n v="55279.630499999999"/>
    <n v="19839.448704000009"/>
    <n v="0.26410665458401389"/>
  </r>
  <r>
    <s v="SKU-04"/>
    <s v="Almond Milk Bar 1.5oz"/>
    <s v="Standard Bar"/>
    <x v="2"/>
    <x v="23"/>
    <n v="50604"/>
    <n v="1.56"/>
    <n v="0.1744"/>
    <n v="0.94199999999999995"/>
    <n v="1.287936"/>
    <n v="65174.713343999996"/>
    <n v="47668.968000000001"/>
    <n v="17505.745343999995"/>
    <n v="0.26859719737626708"/>
  </r>
  <r>
    <s v="SKU-04"/>
    <s v="Almond Milk Bar 1.5oz"/>
    <s v="Standard Bar"/>
    <x v="3"/>
    <x v="0"/>
    <n v="28192"/>
    <n v="1.49"/>
    <n v="5.3800000000000001E-2"/>
    <n v="0.86419999999999997"/>
    <n v="1.4098380000000001"/>
    <n v="39746.152896000007"/>
    <n v="24363.526399999999"/>
    <n v="15382.626496000008"/>
    <n v="0.3870217712957093"/>
  </r>
  <r>
    <s v="SKU-04"/>
    <s v="Almond Milk Bar 1.5oz"/>
    <s v="Standard Bar"/>
    <x v="3"/>
    <x v="1"/>
    <n v="30216"/>
    <n v="1.49"/>
    <n v="6.4399999999999999E-2"/>
    <n v="0.86419999999999997"/>
    <n v="1.3940440000000001"/>
    <n v="42122.433504000001"/>
    <n v="26112.6672"/>
    <n v="16009.766304000001"/>
    <n v="0.38007695596408725"/>
  </r>
  <r>
    <s v="SKU-04"/>
    <s v="Almond Milk Bar 1.5oz"/>
    <s v="Standard Bar"/>
    <x v="3"/>
    <x v="2"/>
    <n v="31916"/>
    <n v="1.49"/>
    <n v="3.3399999999999999E-2"/>
    <n v="0.86419999999999997"/>
    <n v="1.440234"/>
    <n v="45966.508344000002"/>
    <n v="27581.807199999999"/>
    <n v="18384.701144000002"/>
    <n v="0.39995861783571285"/>
  </r>
  <r>
    <s v="SKU-04"/>
    <s v="Almond Milk Bar 1.5oz"/>
    <s v="Standard Bar"/>
    <x v="3"/>
    <x v="3"/>
    <n v="32115"/>
    <n v="1.49"/>
    <n v="3.9800000000000002E-2"/>
    <n v="0.86419999999999997"/>
    <n v="1.4306979999999998"/>
    <n v="45946.866269999991"/>
    <n v="27753.782999999999"/>
    <n v="18193.083269999992"/>
    <n v="0.3959591751718391"/>
  </r>
  <r>
    <s v="SKU-04"/>
    <s v="Almond Milk Bar 1.5oz"/>
    <s v="Standard Bar"/>
    <x v="3"/>
    <x v="4"/>
    <n v="28454"/>
    <n v="1.49"/>
    <n v="4.7300000000000002E-2"/>
    <n v="0.86419999999999997"/>
    <n v="1.4195229999999999"/>
    <n v="40391.107441999993"/>
    <n v="24589.946799999998"/>
    <n v="15801.160641999995"/>
    <n v="0.39120394667786285"/>
  </r>
  <r>
    <s v="SKU-04"/>
    <s v="Almond Milk Bar 1.5oz"/>
    <s v="Standard Bar"/>
    <x v="3"/>
    <x v="5"/>
    <n v="26144"/>
    <n v="1.49"/>
    <n v="5.62E-2"/>
    <n v="0.86419999999999997"/>
    <n v="1.4062619999999999"/>
    <n v="36765.313728000001"/>
    <n v="22593.644799999998"/>
    <n v="14171.668928000003"/>
    <n v="0.38546302182665826"/>
  </r>
  <r>
    <s v="SKU-04"/>
    <s v="Almond Milk Bar 1.5oz"/>
    <s v="Standard Bar"/>
    <x v="3"/>
    <x v="6"/>
    <n v="25800"/>
    <n v="1.49"/>
    <n v="5.3199999999999997E-2"/>
    <n v="0.86419999999999997"/>
    <n v="1.4107319999999999"/>
    <n v="36396.885599999994"/>
    <n v="22296.36"/>
    <n v="14100.525599999994"/>
    <n v="0.38741022391212493"/>
  </r>
  <r>
    <s v="SKU-04"/>
    <s v="Almond Milk Bar 1.5oz"/>
    <s v="Standard Bar"/>
    <x v="3"/>
    <x v="7"/>
    <n v="29163"/>
    <n v="1.49"/>
    <n v="5.62E-2"/>
    <n v="0.86419999999999997"/>
    <n v="1.4062619999999999"/>
    <n v="41010.818705999998"/>
    <n v="25202.6646"/>
    <n v="15808.154105999998"/>
    <n v="0.38546302182665815"/>
  </r>
  <r>
    <s v="SKU-04"/>
    <s v="Almond Milk Bar 1.5oz"/>
    <s v="Standard Bar"/>
    <x v="3"/>
    <x v="8"/>
    <n v="28195"/>
    <n v="1.49"/>
    <n v="4.6399999999999997E-2"/>
    <n v="0.86419999999999997"/>
    <n v="1.4208639999999999"/>
    <n v="40061.260479999997"/>
    <n v="24366.118999999999"/>
    <n v="15695.141479999998"/>
    <n v="0.39177852348993286"/>
  </r>
  <r>
    <s v="SKU-04"/>
    <s v="Almond Milk Bar 1.5oz"/>
    <s v="Standard Bar"/>
    <x v="3"/>
    <x v="9"/>
    <n v="41374"/>
    <n v="1.49"/>
    <n v="5.04E-2"/>
    <n v="0.86419999999999997"/>
    <n v="1.4149039999999999"/>
    <n v="58540.238096000001"/>
    <n v="35755.410799999998"/>
    <n v="22784.827296000003"/>
    <n v="0.38921651221566983"/>
  </r>
  <r>
    <s v="SKU-04"/>
    <s v="Almond Milk Bar 1.5oz"/>
    <s v="Standard Bar"/>
    <x v="3"/>
    <x v="10"/>
    <n v="51958"/>
    <n v="1.49"/>
    <n v="6.0499999999999998E-2"/>
    <n v="0.86419999999999997"/>
    <n v="1.3998550000000001"/>
    <n v="72733.666089999999"/>
    <n v="44902.103599999995"/>
    <n v="27831.562490000004"/>
    <n v="0.38265034592868552"/>
  </r>
  <r>
    <s v="SKU-04"/>
    <s v="Almond Milk Bar 1.5oz"/>
    <s v="Standard Bar"/>
    <x v="3"/>
    <x v="11"/>
    <n v="46060"/>
    <n v="1.49"/>
    <n v="5.1999999999999998E-2"/>
    <n v="0.86419999999999997"/>
    <n v="1.41252"/>
    <n v="65060.671199999997"/>
    <n v="39805.051999999996"/>
    <n v="25255.619200000001"/>
    <n v="0.38818565400843885"/>
  </r>
  <r>
    <s v="SKU-04"/>
    <s v="Almond Milk Bar 1.5oz"/>
    <s v="Standard Bar"/>
    <x v="3"/>
    <x v="12"/>
    <n v="24029"/>
    <n v="1.52"/>
    <n v="5.4899999999999997E-2"/>
    <n v="0.87070000000000003"/>
    <n v="1.4365520000000001"/>
    <n v="34518.908007999999"/>
    <n v="20922.050299999999"/>
    <n v="13596.857708"/>
    <n v="0.39389593972233516"/>
  </r>
  <r>
    <s v="SKU-04"/>
    <s v="Almond Milk Bar 1.5oz"/>
    <s v="Standard Bar"/>
    <x v="3"/>
    <x v="13"/>
    <n v="29623"/>
    <n v="1.52"/>
    <n v="0.05"/>
    <n v="0.87719999999999998"/>
    <n v="1.444"/>
    <n v="42775.612000000001"/>
    <n v="25985.295599999998"/>
    <n v="16790.316400000003"/>
    <n v="0.39252077562326876"/>
  </r>
  <r>
    <s v="SKU-04"/>
    <s v="Almond Milk Bar 1.5oz"/>
    <s v="Standard Bar"/>
    <x v="3"/>
    <x v="14"/>
    <n v="32883"/>
    <n v="1.52"/>
    <n v="4.4400000000000002E-2"/>
    <n v="0.88360000000000005"/>
    <n v="1.452512"/>
    <n v="47762.952096000001"/>
    <n v="29055.418800000003"/>
    <n v="18707.533295999998"/>
    <n v="0.39167456103632875"/>
  </r>
  <r>
    <s v="SKU-04"/>
    <s v="Almond Milk Bar 1.5oz"/>
    <s v="Standard Bar"/>
    <x v="3"/>
    <x v="15"/>
    <n v="34042"/>
    <n v="1.52"/>
    <n v="5.6800000000000003E-2"/>
    <n v="0.8901"/>
    <n v="1.433664"/>
    <n v="48804.789887999999"/>
    <n v="30300.784200000002"/>
    <n v="18504.005687999997"/>
    <n v="0.37914323021293689"/>
  </r>
  <r>
    <s v="SKU-04"/>
    <s v="Almond Milk Bar 1.5oz"/>
    <s v="Standard Bar"/>
    <x v="3"/>
    <x v="16"/>
    <n v="24603"/>
    <n v="1.52"/>
    <n v="5.9700000000000003E-2"/>
    <n v="0.89659999999999995"/>
    <n v="1.4292560000000001"/>
    <n v="35163.985368000001"/>
    <n v="22059.049799999997"/>
    <n v="13104.935568000004"/>
    <n v="0.37268061145099279"/>
  </r>
  <r>
    <s v="SKU-04"/>
    <s v="Almond Milk Bar 1.5oz"/>
    <s v="Standard Bar"/>
    <x v="3"/>
    <x v="17"/>
    <n v="26118"/>
    <n v="1.52"/>
    <n v="5.0999999999999997E-2"/>
    <n v="0.90310000000000001"/>
    <n v="1.44248"/>
    <n v="37674.692640000001"/>
    <n v="23587.165799999999"/>
    <n v="14087.526840000002"/>
    <n v="0.3739254617048417"/>
  </r>
  <r>
    <s v="SKU-04"/>
    <s v="Almond Milk Bar 1.5oz"/>
    <s v="Standard Bar"/>
    <x v="3"/>
    <x v="18"/>
    <n v="22185"/>
    <n v="1.56"/>
    <n v="4.1399999999999999E-2"/>
    <n v="0.90959999999999996"/>
    <n v="1.4954160000000001"/>
    <n v="33175.803960000005"/>
    <n v="20179.475999999999"/>
    <n v="12996.327960000006"/>
    <n v="0.3917411609879794"/>
  </r>
  <r>
    <s v="SKU-04"/>
    <s v="Almond Milk Bar 1.5oz"/>
    <s v="Standard Bar"/>
    <x v="3"/>
    <x v="19"/>
    <n v="25373"/>
    <n v="1.56"/>
    <n v="5.5399999999999998E-2"/>
    <n v="0.91610000000000003"/>
    <n v="1.473576"/>
    <n v="37389.043848000001"/>
    <n v="23244.205300000001"/>
    <n v="14144.838548"/>
    <n v="0.37831506484904748"/>
  </r>
  <r>
    <s v="SKU-04"/>
    <s v="Almond Milk Bar 1.5oz"/>
    <s v="Standard Bar"/>
    <x v="3"/>
    <x v="20"/>
    <n v="28702"/>
    <n v="1.56"/>
    <n v="5.4399999999999997E-2"/>
    <n v="0.92249999999999999"/>
    <n v="1.475136"/>
    <n v="42339.353472000003"/>
    <n v="26477.595000000001"/>
    <n v="15861.758472000001"/>
    <n v="0.37463393205778994"/>
  </r>
  <r>
    <s v="SKU-04"/>
    <s v="Almond Milk Bar 1.5oz"/>
    <s v="Standard Bar"/>
    <x v="3"/>
    <x v="21"/>
    <n v="41460"/>
    <n v="1.56"/>
    <n v="4.8000000000000001E-2"/>
    <n v="0.92900000000000005"/>
    <n v="1.48512"/>
    <n v="61573.075199999999"/>
    <n v="38516.340000000004"/>
    <n v="23056.735199999996"/>
    <n v="0.3744613229907347"/>
  </r>
  <r>
    <s v="SKU-04"/>
    <s v="Almond Milk Bar 1.5oz"/>
    <s v="Standard Bar"/>
    <x v="3"/>
    <x v="22"/>
    <n v="48708"/>
    <n v="1.56"/>
    <n v="7.4499999999999997E-2"/>
    <n v="0.9355"/>
    <n v="1.4437800000000001"/>
    <n v="70323.636240000007"/>
    <n v="45566.334000000003"/>
    <n v="24757.302240000005"/>
    <n v="0.35204809597030023"/>
  </r>
  <r>
    <s v="SKU-04"/>
    <s v="Almond Milk Bar 1.5oz"/>
    <s v="Standard Bar"/>
    <x v="3"/>
    <x v="23"/>
    <n v="35735"/>
    <n v="1.56"/>
    <n v="6.4699999999999994E-2"/>
    <n v="0.94199999999999995"/>
    <n v="1.459068"/>
    <n v="52139.794979999999"/>
    <n v="33662.369999999995"/>
    <n v="18477.424980000003"/>
    <n v="0.35438238656457416"/>
  </r>
  <r>
    <s v="SKU-04"/>
    <s v="Almond Milk Bar 1.5oz"/>
    <s v="Standard Bar"/>
    <x v="4"/>
    <x v="0"/>
    <n v="39081"/>
    <n v="1.49"/>
    <n v="9.6199999999999994E-2"/>
    <n v="0.86419999999999997"/>
    <n v="1.346662"/>
    <n v="52628.897622000004"/>
    <n v="33773.800199999998"/>
    <n v="18855.097422000006"/>
    <n v="0.35826510289887153"/>
  </r>
  <r>
    <s v="SKU-04"/>
    <s v="Almond Milk Bar 1.5oz"/>
    <s v="Standard Bar"/>
    <x v="4"/>
    <x v="1"/>
    <n v="48171"/>
    <n v="1.49"/>
    <n v="9.6699999999999994E-2"/>
    <n v="0.86419999999999997"/>
    <n v="1.345917"/>
    <n v="64834.167806999998"/>
    <n v="41629.378199999999"/>
    <n v="23204.789606999999"/>
    <n v="0.35790988597365214"/>
  </r>
  <r>
    <s v="SKU-04"/>
    <s v="Almond Milk Bar 1.5oz"/>
    <s v="Standard Bar"/>
    <x v="4"/>
    <x v="2"/>
    <n v="47261"/>
    <n v="1.49"/>
    <n v="0.1118"/>
    <n v="0.86419999999999997"/>
    <n v="1.323418"/>
    <n v="62546.058098000001"/>
    <n v="40842.956200000001"/>
    <n v="21703.101898000001"/>
    <n v="0.3469939202882234"/>
  </r>
  <r>
    <s v="SKU-04"/>
    <s v="Almond Milk Bar 1.5oz"/>
    <s v="Standard Bar"/>
    <x v="4"/>
    <x v="3"/>
    <n v="48451"/>
    <n v="1.49"/>
    <n v="0.107"/>
    <n v="0.86419999999999997"/>
    <n v="1.33057"/>
    <n v="64467.447070000002"/>
    <n v="41871.354200000002"/>
    <n v="22596.09287"/>
    <n v="0.35050391937290032"/>
  </r>
  <r>
    <s v="SKU-04"/>
    <s v="Almond Milk Bar 1.5oz"/>
    <s v="Standard Bar"/>
    <x v="4"/>
    <x v="4"/>
    <n v="39103"/>
    <n v="1.49"/>
    <n v="8.9099999999999999E-2"/>
    <n v="0.86419999999999997"/>
    <n v="1.3572410000000001"/>
    <n v="53072.194823000005"/>
    <n v="33792.812599999997"/>
    <n v="19279.382223000008"/>
    <n v="0.36326709847403676"/>
  </r>
  <r>
    <s v="SKU-04"/>
    <s v="Almond Milk Bar 1.5oz"/>
    <s v="Standard Bar"/>
    <x v="4"/>
    <x v="5"/>
    <n v="35773"/>
    <n v="1.49"/>
    <n v="9.6799999999999997E-2"/>
    <n v="0.86419999999999997"/>
    <n v="1.3457680000000001"/>
    <n v="48142.158664000002"/>
    <n v="30915.026599999997"/>
    <n v="17227.132064000005"/>
    <n v="0.3578387953941542"/>
  </r>
  <r>
    <s v="SKU-04"/>
    <s v="Almond Milk Bar 1.5oz"/>
    <s v="Standard Bar"/>
    <x v="4"/>
    <x v="6"/>
    <n v="40082"/>
    <n v="1.49"/>
    <n v="8.8800000000000004E-2"/>
    <n v="0.86419999999999997"/>
    <n v="1.357688"/>
    <n v="54418.850416000001"/>
    <n v="34638.864399999999"/>
    <n v="19779.986016000003"/>
    <n v="0.36347673397717301"/>
  </r>
  <r>
    <s v="SKU-04"/>
    <s v="Almond Milk Bar 1.5oz"/>
    <s v="Standard Bar"/>
    <x v="4"/>
    <x v="7"/>
    <n v="40386"/>
    <n v="1.49"/>
    <n v="7.3300000000000004E-2"/>
    <n v="0.86419999999999997"/>
    <n v="1.3807829999999999"/>
    <n v="55764.302237999997"/>
    <n v="34901.581200000001"/>
    <n v="20862.721037999996"/>
    <n v="0.37412323297723099"/>
  </r>
  <r>
    <s v="SKU-04"/>
    <s v="Almond Milk Bar 1.5oz"/>
    <s v="Standard Bar"/>
    <x v="4"/>
    <x v="8"/>
    <n v="47008"/>
    <n v="1.49"/>
    <n v="6.6100000000000006E-2"/>
    <n v="0.86419999999999997"/>
    <n v="1.3915109999999999"/>
    <n v="65412.149087999998"/>
    <n v="40624.313600000001"/>
    <n v="24787.835487999997"/>
    <n v="0.37894849555626936"/>
  </r>
  <r>
    <s v="SKU-04"/>
    <s v="Almond Milk Bar 1.5oz"/>
    <s v="Standard Bar"/>
    <x v="4"/>
    <x v="9"/>
    <n v="66018"/>
    <n v="1.49"/>
    <n v="9.3399999999999997E-2"/>
    <n v="0.86419999999999997"/>
    <n v="1.3508339999999999"/>
    <n v="89179.359011999986"/>
    <n v="57052.755599999997"/>
    <n v="32126.603411999989"/>
    <n v="0.36024707699095515"/>
  </r>
  <r>
    <s v="SKU-04"/>
    <s v="Almond Milk Bar 1.5oz"/>
    <s v="Standard Bar"/>
    <x v="4"/>
    <x v="10"/>
    <n v="82007"/>
    <n v="1.49"/>
    <n v="0.1321"/>
    <n v="0.86419999999999997"/>
    <n v="1.2931710000000001"/>
    <n v="106049.07419700001"/>
    <n v="70870.449399999998"/>
    <n v="35178.624797000011"/>
    <n v="0.33172024426777286"/>
  </r>
  <r>
    <s v="SKU-04"/>
    <s v="Almond Milk Bar 1.5oz"/>
    <s v="Standard Bar"/>
    <x v="4"/>
    <x v="11"/>
    <n v="58903"/>
    <n v="1.49"/>
    <n v="0.1115"/>
    <n v="0.86419999999999997"/>
    <n v="1.3238649999999998"/>
    <n v="77979.620094999991"/>
    <n v="50903.972600000001"/>
    <n v="27075.64749499999"/>
    <n v="0.34721440630275735"/>
  </r>
  <r>
    <s v="SKU-04"/>
    <s v="Almond Milk Bar 1.5oz"/>
    <s v="Standard Bar"/>
    <x v="4"/>
    <x v="12"/>
    <n v="36581"/>
    <n v="1.52"/>
    <n v="0.1027"/>
    <n v="0.87070000000000003"/>
    <n v="1.363896"/>
    <n v="49892.679576000002"/>
    <n v="31851.076700000001"/>
    <n v="18041.602876000001"/>
    <n v="0.36160821646225227"/>
  </r>
  <r>
    <s v="SKU-04"/>
    <s v="Almond Milk Bar 1.5oz"/>
    <s v="Standard Bar"/>
    <x v="4"/>
    <x v="13"/>
    <n v="45776"/>
    <n v="1.52"/>
    <n v="0.12089999999999999"/>
    <n v="0.87719999999999998"/>
    <n v="1.3362320000000001"/>
    <n v="61167.356032000003"/>
    <n v="40154.707199999997"/>
    <n v="21012.648832000006"/>
    <n v="0.34352717192822813"/>
  </r>
  <r>
    <s v="SKU-04"/>
    <s v="Almond Milk Bar 1.5oz"/>
    <s v="Standard Bar"/>
    <x v="4"/>
    <x v="14"/>
    <n v="44774"/>
    <n v="1.52"/>
    <n v="0.12889999999999999"/>
    <n v="0.88360000000000005"/>
    <n v="1.3240719999999999"/>
    <n v="59283.999727999995"/>
    <n v="39562.306400000001"/>
    <n v="19721.693327999994"/>
    <n v="0.33266468892930284"/>
  </r>
  <r>
    <s v="SKU-04"/>
    <s v="Almond Milk Bar 1.5oz"/>
    <s v="Standard Bar"/>
    <x v="4"/>
    <x v="15"/>
    <n v="41991"/>
    <n v="1.52"/>
    <n v="0.1268"/>
    <n v="0.8901"/>
    <n v="1.327264"/>
    <n v="55733.142624"/>
    <n v="37376.189100000003"/>
    <n v="18356.953523999997"/>
    <n v="0.32937230272199042"/>
  </r>
  <r>
    <s v="SKU-04"/>
    <s v="Almond Milk Bar 1.5oz"/>
    <s v="Standard Bar"/>
    <x v="4"/>
    <x v="16"/>
    <n v="39825"/>
    <n v="1.52"/>
    <n v="0.1608"/>
    <n v="0.89659999999999995"/>
    <n v="1.2755839999999998"/>
    <n v="50800.132799999992"/>
    <n v="35707.095000000001"/>
    <n v="15093.037799999991"/>
    <n v="0.2971062666198383"/>
  </r>
  <r>
    <s v="SKU-04"/>
    <s v="Almond Milk Bar 1.5oz"/>
    <s v="Standard Bar"/>
    <x v="4"/>
    <x v="17"/>
    <n v="34467"/>
    <n v="1.52"/>
    <n v="0.18010000000000001"/>
    <n v="0.90310000000000001"/>
    <n v="1.246248"/>
    <n v="42954.429816000003"/>
    <n v="31127.147700000001"/>
    <n v="11827.282116000002"/>
    <n v="0.2753448751773323"/>
  </r>
  <r>
    <s v="SKU-04"/>
    <s v="Almond Milk Bar 1.5oz"/>
    <s v="Standard Bar"/>
    <x v="4"/>
    <x v="18"/>
    <n v="35736"/>
    <n v="1.56"/>
    <n v="0.19769999999999999"/>
    <n v="0.90959999999999996"/>
    <n v="1.2515880000000001"/>
    <n v="44726.748768000005"/>
    <n v="32505.4656"/>
    <n v="12221.283168000005"/>
    <n v="0.27324327174757196"/>
  </r>
  <r>
    <s v="SKU-04"/>
    <s v="Almond Milk Bar 1.5oz"/>
    <s v="Standard Bar"/>
    <x v="4"/>
    <x v="19"/>
    <n v="36335"/>
    <n v="1.56"/>
    <n v="0.22839999999999999"/>
    <n v="0.91610000000000003"/>
    <n v="1.2036960000000001"/>
    <n v="43736.294160000005"/>
    <n v="33286.493500000004"/>
    <n v="10449.800660000001"/>
    <n v="0.23892743682790338"/>
  </r>
  <r>
    <s v="SKU-04"/>
    <s v="Almond Milk Bar 1.5oz"/>
    <s v="Standard Bar"/>
    <x v="4"/>
    <x v="20"/>
    <n v="49342"/>
    <n v="1.56"/>
    <n v="0.2324"/>
    <n v="0.92249999999999999"/>
    <n v="1.1974560000000001"/>
    <n v="59084.873952000002"/>
    <n v="45517.995000000003"/>
    <n v="13566.878951999999"/>
    <n v="0.22961678758969012"/>
  </r>
  <r>
    <s v="SKU-04"/>
    <s v="Almond Milk Bar 1.5oz"/>
    <s v="Standard Bar"/>
    <x v="4"/>
    <x v="21"/>
    <n v="70059"/>
    <n v="1.56"/>
    <n v="0.2586"/>
    <n v="0.92900000000000005"/>
    <n v="1.1565840000000001"/>
    <n v="81029.118456000011"/>
    <n v="65084.811000000002"/>
    <n v="15944.30745600001"/>
    <n v="0.19677256472508708"/>
  </r>
  <r>
    <s v="SKU-04"/>
    <s v="Almond Milk Bar 1.5oz"/>
    <s v="Standard Bar"/>
    <x v="4"/>
    <x v="22"/>
    <n v="75343"/>
    <n v="1.56"/>
    <n v="0.26419999999999999"/>
    <n v="0.9355"/>
    <n v="1.147848"/>
    <n v="86482.311864000003"/>
    <n v="70483.376499999998"/>
    <n v="15998.935364000004"/>
    <n v="0.18499661976150156"/>
  </r>
  <r>
    <s v="SKU-04"/>
    <s v="Almond Milk Bar 1.5oz"/>
    <s v="Standard Bar"/>
    <x v="4"/>
    <x v="23"/>
    <n v="59518"/>
    <n v="1.56"/>
    <n v="0.27779999999999999"/>
    <n v="0.94199999999999995"/>
    <n v="1.1266319999999999"/>
    <n v="67054.883375999998"/>
    <n v="56065.955999999998"/>
    <n v="10988.927376"/>
    <n v="0.16387959866220736"/>
  </r>
  <r>
    <s v="SKU-04"/>
    <s v="Almond Milk Bar 1.5oz"/>
    <s v="Standard Bar"/>
    <x v="5"/>
    <x v="0"/>
    <n v="16479"/>
    <n v="1.49"/>
    <n v="8.0500000000000002E-2"/>
    <n v="0.86419999999999997"/>
    <n v="1.370055"/>
    <n v="22577.136344999999"/>
    <n v="14241.1518"/>
    <n v="8335.9845449999993"/>
    <n v="0.36922240348015223"/>
  </r>
  <r>
    <s v="SKU-04"/>
    <s v="Almond Milk Bar 1.5oz"/>
    <s v="Standard Bar"/>
    <x v="5"/>
    <x v="1"/>
    <n v="19957"/>
    <n v="1.49"/>
    <n v="5.8099999999999999E-2"/>
    <n v="0.86419999999999997"/>
    <n v="1.4034309999999999"/>
    <n v="28008.272466999999"/>
    <n v="17246.839400000001"/>
    <n v="10761.433066999998"/>
    <n v="0.38422337827794878"/>
  </r>
  <r>
    <s v="SKU-04"/>
    <s v="Almond Milk Bar 1.5oz"/>
    <s v="Standard Bar"/>
    <x v="5"/>
    <x v="2"/>
    <n v="24062"/>
    <n v="1.49"/>
    <n v="8.2600000000000007E-2"/>
    <n v="0.86419999999999997"/>
    <n v="1.3669260000000001"/>
    <n v="32890.973411999999"/>
    <n v="20794.380399999998"/>
    <n v="12096.593012000001"/>
    <n v="0.367778504469152"/>
  </r>
  <r>
    <s v="SKU-04"/>
    <s v="Almond Milk Bar 1.5oz"/>
    <s v="Standard Bar"/>
    <x v="5"/>
    <x v="3"/>
    <n v="25505"/>
    <n v="1.49"/>
    <n v="6.59E-2"/>
    <n v="0.86419999999999997"/>
    <n v="1.3918090000000001"/>
    <n v="35498.088544999999"/>
    <n v="22041.420999999998"/>
    <n v="13456.667545"/>
    <n v="0.37908146879349108"/>
  </r>
  <r>
    <s v="SKU-04"/>
    <s v="Almond Milk Bar 1.5oz"/>
    <s v="Standard Bar"/>
    <x v="5"/>
    <x v="4"/>
    <n v="17376"/>
    <n v="1.49"/>
    <n v="6.6400000000000001E-2"/>
    <n v="0.86419999999999997"/>
    <n v="1.3910640000000001"/>
    <n v="24171.128064"/>
    <n v="15016.3392"/>
    <n v="9154.7888640000001"/>
    <n v="0.37874892887746359"/>
  </r>
  <r>
    <s v="SKU-04"/>
    <s v="Almond Milk Bar 1.5oz"/>
    <s v="Standard Bar"/>
    <x v="5"/>
    <x v="5"/>
    <n v="17977"/>
    <n v="1.49"/>
    <n v="7.1199999999999999E-2"/>
    <n v="0.86419999999999997"/>
    <n v="1.383912"/>
    <n v="24878.586024"/>
    <n v="15535.723399999999"/>
    <n v="9342.8626240000012"/>
    <n v="0.37553832902670115"/>
  </r>
  <r>
    <s v="SKU-04"/>
    <s v="Almond Milk Bar 1.5oz"/>
    <s v="Standard Bar"/>
    <x v="5"/>
    <x v="6"/>
    <n v="18133"/>
    <n v="1.49"/>
    <n v="6.4600000000000005E-2"/>
    <n v="0.86419999999999997"/>
    <n v="1.3937459999999999"/>
    <n v="25272.796217999999"/>
    <n v="15670.5386"/>
    <n v="9602.2576179999996"/>
    <n v="0.37994440880906566"/>
  </r>
  <r>
    <s v="SKU-04"/>
    <s v="Almond Milk Bar 1.5oz"/>
    <s v="Standard Bar"/>
    <x v="5"/>
    <x v="7"/>
    <n v="19366"/>
    <n v="1.49"/>
    <n v="5.5199999999999999E-2"/>
    <n v="0.86419999999999997"/>
    <n v="1.4077519999999999"/>
    <n v="27262.525231999996"/>
    <n v="16736.0972"/>
    <n v="10526.428031999996"/>
    <n v="0.38611346316680772"/>
  </r>
  <r>
    <s v="SKU-04"/>
    <s v="Almond Milk Bar 1.5oz"/>
    <s v="Standard Bar"/>
    <x v="5"/>
    <x v="8"/>
    <n v="22745"/>
    <n v="1.49"/>
    <n v="7.0000000000000007E-2"/>
    <n v="0.86419999999999997"/>
    <n v="1.3856999999999999"/>
    <n v="31517.746499999997"/>
    <n v="19656.228999999999"/>
    <n v="11861.517499999998"/>
    <n v="0.37634408602150532"/>
  </r>
  <r>
    <s v="SKU-04"/>
    <s v="Almond Milk Bar 1.5oz"/>
    <s v="Standard Bar"/>
    <x v="5"/>
    <x v="9"/>
    <n v="30842"/>
    <n v="1.49"/>
    <n v="6.6500000000000004E-2"/>
    <n v="0.86419999999999997"/>
    <n v="1.3909149999999999"/>
    <n v="42898.600429999999"/>
    <n v="26653.6564"/>
    <n v="16244.944029999999"/>
    <n v="0.37868237814675948"/>
  </r>
  <r>
    <s v="SKU-04"/>
    <s v="Almond Milk Bar 1.5oz"/>
    <s v="Standard Bar"/>
    <x v="5"/>
    <x v="10"/>
    <n v="34203"/>
    <n v="1.49"/>
    <n v="6.59E-2"/>
    <n v="0.86419999999999997"/>
    <n v="1.3918090000000001"/>
    <n v="47604.043227000002"/>
    <n v="29558.232599999999"/>
    <n v="18045.810627000003"/>
    <n v="0.37908146879349108"/>
  </r>
  <r>
    <s v="SKU-04"/>
    <s v="Almond Milk Bar 1.5oz"/>
    <s v="Standard Bar"/>
    <x v="5"/>
    <x v="11"/>
    <n v="31865"/>
    <n v="1.49"/>
    <n v="6.8500000000000005E-2"/>
    <n v="0.86419999999999997"/>
    <n v="1.3879349999999999"/>
    <n v="44226.548774999996"/>
    <n v="27537.733"/>
    <n v="16688.815774999995"/>
    <n v="0.37734836285560919"/>
  </r>
  <r>
    <s v="SKU-04"/>
    <s v="Almond Milk Bar 1.5oz"/>
    <s v="Standard Bar"/>
    <x v="5"/>
    <x v="12"/>
    <n v="16317"/>
    <n v="1.52"/>
    <n v="3.85E-2"/>
    <n v="0.87070000000000003"/>
    <n v="1.4614800000000001"/>
    <n v="23846.969160000001"/>
    <n v="14207.2119"/>
    <n v="9639.7572600000003"/>
    <n v="0.4042340640994061"/>
  </r>
  <r>
    <s v="SKU-04"/>
    <s v="Almond Milk Bar 1.5oz"/>
    <s v="Standard Bar"/>
    <x v="5"/>
    <x v="13"/>
    <n v="19223"/>
    <n v="1.52"/>
    <n v="6.6100000000000006E-2"/>
    <n v="0.87719999999999998"/>
    <n v="1.4195279999999999"/>
    <n v="27287.586743999997"/>
    <n v="16862.4156"/>
    <n v="10425.171143999996"/>
    <n v="0.38204811740240407"/>
  </r>
  <r>
    <s v="SKU-04"/>
    <s v="Almond Milk Bar 1.5oz"/>
    <s v="Standard Bar"/>
    <x v="5"/>
    <x v="14"/>
    <n v="19522"/>
    <n v="1.52"/>
    <n v="9.0700000000000003E-2"/>
    <n v="0.88360000000000005"/>
    <n v="1.382136"/>
    <n v="26982.058992000002"/>
    <n v="17249.639200000001"/>
    <n v="9732.4197920000006"/>
    <n v="0.36069967065469677"/>
  </r>
  <r>
    <s v="SKU-04"/>
    <s v="Almond Milk Bar 1.5oz"/>
    <s v="Standard Bar"/>
    <x v="5"/>
    <x v="15"/>
    <n v="21235"/>
    <n v="1.52"/>
    <n v="8.9300000000000004E-2"/>
    <n v="0.8901"/>
    <n v="1.3842639999999999"/>
    <n v="29394.84604"/>
    <n v="18901.273499999999"/>
    <n v="10493.572540000001"/>
    <n v="0.35698681754347439"/>
  </r>
  <r>
    <s v="SKU-04"/>
    <s v="Almond Milk Bar 1.5oz"/>
    <s v="Standard Bar"/>
    <x v="5"/>
    <x v="16"/>
    <n v="17653"/>
    <n v="1.52"/>
    <n v="7.0599999999999996E-2"/>
    <n v="0.89659999999999995"/>
    <n v="1.4126879999999999"/>
    <n v="24938.181263999999"/>
    <n v="15827.6798"/>
    <n v="9110.501463999999"/>
    <n v="0.36532341182200173"/>
  </r>
  <r>
    <s v="SKU-04"/>
    <s v="Almond Milk Bar 1.5oz"/>
    <s v="Standard Bar"/>
    <x v="5"/>
    <x v="17"/>
    <n v="16497"/>
    <n v="1.52"/>
    <n v="7.0099999999999996E-2"/>
    <n v="0.90310000000000001"/>
    <n v="1.413448"/>
    <n v="23317.651656000002"/>
    <n v="14898.440700000001"/>
    <n v="8419.2109560000008"/>
    <n v="0.36106598898579928"/>
  </r>
  <r>
    <s v="SKU-04"/>
    <s v="Almond Milk Bar 1.5oz"/>
    <s v="Standard Bar"/>
    <x v="5"/>
    <x v="18"/>
    <n v="17504"/>
    <n v="1.56"/>
    <n v="3.5200000000000002E-2"/>
    <n v="0.90959999999999996"/>
    <n v="1.505088"/>
    <n v="26345.060352"/>
    <n v="15921.6384"/>
    <n v="10423.421952000001"/>
    <n v="0.39564995535144792"/>
  </r>
  <r>
    <s v="SKU-04"/>
    <s v="Almond Milk Bar 1.5oz"/>
    <s v="Standard Bar"/>
    <x v="5"/>
    <x v="19"/>
    <n v="15114"/>
    <n v="1.56"/>
    <n v="6.1899999999999997E-2"/>
    <n v="0.91610000000000003"/>
    <n v="1.4634360000000002"/>
    <n v="22118.371704000001"/>
    <n v="13845.9354"/>
    <n v="8272.4363040000007"/>
    <n v="0.37400747282423014"/>
  </r>
  <r>
    <s v="SKU-04"/>
    <s v="Almond Milk Bar 1.5oz"/>
    <s v="Standard Bar"/>
    <x v="5"/>
    <x v="20"/>
    <n v="20527"/>
    <n v="1.56"/>
    <n v="8.0399999999999999E-2"/>
    <n v="0.92249999999999999"/>
    <n v="1.4345760000000001"/>
    <n v="29447.541552000002"/>
    <n v="18936.157500000001"/>
    <n v="10511.384052000001"/>
    <n v="0.35695285575668351"/>
  </r>
  <r>
    <s v="SKU-04"/>
    <s v="Almond Milk Bar 1.5oz"/>
    <s v="Standard Bar"/>
    <x v="5"/>
    <x v="21"/>
    <n v="31274"/>
    <n v="1.56"/>
    <n v="6.4199999999999993E-2"/>
    <n v="0.92900000000000005"/>
    <n v="1.459848"/>
    <n v="45655.286352000003"/>
    <n v="29053.546000000002"/>
    <n v="16601.740352000001"/>
    <n v="0.36363237816539801"/>
  </r>
  <r>
    <s v="SKU-04"/>
    <s v="Almond Milk Bar 1.5oz"/>
    <s v="Standard Bar"/>
    <x v="5"/>
    <x v="22"/>
    <n v="34523"/>
    <n v="1.56"/>
    <n v="8.5500000000000007E-2"/>
    <n v="0.9355"/>
    <n v="1.42662"/>
    <n v="49251.202259999998"/>
    <n v="32296.266500000002"/>
    <n v="16954.935759999997"/>
    <n v="0.34425425130728571"/>
  </r>
  <r>
    <s v="SKU-04"/>
    <s v="Almond Milk Bar 1.5oz"/>
    <s v="Standard Bar"/>
    <x v="5"/>
    <x v="23"/>
    <n v="26705"/>
    <n v="1.56"/>
    <n v="8.4400000000000003E-2"/>
    <n v="0.94199999999999995"/>
    <n v="1.4283360000000001"/>
    <n v="38143.712879999999"/>
    <n v="25156.109999999997"/>
    <n v="12987.602880000002"/>
    <n v="0.34049131296837726"/>
  </r>
  <r>
    <s v="SKU-05"/>
    <s v="Cookies n Cream Bar"/>
    <s v="Standard Bar"/>
    <x v="0"/>
    <x v="0"/>
    <n v="69298"/>
    <n v="1.39"/>
    <n v="9.1600000000000001E-2"/>
    <n v="0.7923"/>
    <n v="1.2626759999999999"/>
    <n v="87500.921447999994"/>
    <n v="54904.805399999997"/>
    <n v="32596.116047999996"/>
    <n v="0.37252311756935269"/>
  </r>
  <r>
    <s v="SKU-05"/>
    <s v="Cookies n Cream Bar"/>
    <s v="Standard Bar"/>
    <x v="0"/>
    <x v="1"/>
    <n v="88103"/>
    <n v="1.39"/>
    <n v="0.1017"/>
    <n v="0.7923"/>
    <n v="1.248637"/>
    <n v="110008.665611"/>
    <n v="69804.006900000008"/>
    <n v="40204.658710999996"/>
    <n v="0.36546810642324384"/>
  </r>
  <r>
    <s v="SKU-05"/>
    <s v="Cookies n Cream Bar"/>
    <s v="Standard Bar"/>
    <x v="0"/>
    <x v="2"/>
    <n v="84008"/>
    <n v="1.39"/>
    <n v="0.1221"/>
    <n v="0.7923"/>
    <n v="1.2202809999999999"/>
    <n v="102513.36624799999"/>
    <n v="66559.538400000005"/>
    <n v="35953.827847999986"/>
    <n v="0.35072331700649267"/>
  </r>
  <r>
    <s v="SKU-05"/>
    <s v="Cookies n Cream Bar"/>
    <s v="Standard Bar"/>
    <x v="0"/>
    <x v="3"/>
    <n v="72903"/>
    <n v="1.39"/>
    <n v="7.8700000000000006E-2"/>
    <n v="0.7923"/>
    <n v="1.2806069999999998"/>
    <n v="93360.092120999994"/>
    <n v="57761.046900000001"/>
    <n v="35599.045220999993"/>
    <n v="0.38130901986323668"/>
  </r>
  <r>
    <s v="SKU-05"/>
    <s v="Cookies n Cream Bar"/>
    <s v="Standard Bar"/>
    <x v="0"/>
    <x v="4"/>
    <n v="66017"/>
    <n v="1.39"/>
    <n v="9.4600000000000004E-2"/>
    <n v="0.7923"/>
    <n v="1.2585059999999999"/>
    <n v="83082.790601999994"/>
    <n v="52305.269099999998"/>
    <n v="30777.521501999996"/>
    <n v="0.37044400265076205"/>
  </r>
  <r>
    <s v="SKU-05"/>
    <s v="Cookies n Cream Bar"/>
    <s v="Standard Bar"/>
    <x v="0"/>
    <x v="5"/>
    <n v="66788"/>
    <n v="1.39"/>
    <n v="7.7399999999999997E-2"/>
    <n v="0.7923"/>
    <n v="1.2824139999999999"/>
    <n v="85649.866232"/>
    <n v="52916.132400000002"/>
    <n v="32733.733831999998"/>
    <n v="0.38218079340992844"/>
  </r>
  <r>
    <s v="SKU-05"/>
    <s v="Cookies n Cream Bar"/>
    <s v="Standard Bar"/>
    <x v="0"/>
    <x v="6"/>
    <n v="59586"/>
    <n v="1.39"/>
    <n v="8.7099999999999997E-2"/>
    <n v="0.7923"/>
    <n v="1.268931"/>
    <n v="75610.522566"/>
    <n v="47209.987800000003"/>
    <n v="28400.534765999997"/>
    <n v="0.37561616825501148"/>
  </r>
  <r>
    <s v="SKU-05"/>
    <s v="Cookies n Cream Bar"/>
    <s v="Standard Bar"/>
    <x v="0"/>
    <x v="7"/>
    <n v="84385"/>
    <n v="1.39"/>
    <n v="0.127"/>
    <n v="0.7923"/>
    <n v="1.2134699999999998"/>
    <n v="102398.66594999998"/>
    <n v="66858.235499999995"/>
    <n v="35540.430449999985"/>
    <n v="0.34707903780068722"/>
  </r>
  <r>
    <s v="SKU-05"/>
    <s v="Cookies n Cream Bar"/>
    <s v="Standard Bar"/>
    <x v="0"/>
    <x v="8"/>
    <n v="81579"/>
    <n v="1.39"/>
    <n v="9.4500000000000001E-2"/>
    <n v="0.7923"/>
    <n v="1.2586449999999998"/>
    <n v="102679.00045499999"/>
    <n v="64635.041700000002"/>
    <n v="38043.958754999985"/>
    <n v="0.37051352843732732"/>
  </r>
  <r>
    <s v="SKU-05"/>
    <s v="Cookies n Cream Bar"/>
    <s v="Standard Bar"/>
    <x v="0"/>
    <x v="9"/>
    <n v="114025"/>
    <n v="1.39"/>
    <n v="7.1400000000000005E-2"/>
    <n v="0.7923"/>
    <n v="1.290754"/>
    <n v="147178.22485"/>
    <n v="90342.007500000007"/>
    <n v="56836.217349999992"/>
    <n v="0.38617273314667233"/>
  </r>
  <r>
    <s v="SKU-05"/>
    <s v="Cookies n Cream Bar"/>
    <s v="Standard Bar"/>
    <x v="0"/>
    <x v="10"/>
    <n v="130920"/>
    <n v="1.39"/>
    <n v="8.5000000000000006E-2"/>
    <n v="0.7923"/>
    <n v="1.2718499999999999"/>
    <n v="166510.60199999998"/>
    <n v="103727.916"/>
    <n v="62782.685999999987"/>
    <n v="0.37704918032786883"/>
  </r>
  <r>
    <s v="SKU-05"/>
    <s v="Cookies n Cream Bar"/>
    <s v="Standard Bar"/>
    <x v="0"/>
    <x v="11"/>
    <n v="107359"/>
    <n v="1.39"/>
    <n v="7.5999999999999998E-2"/>
    <n v="0.7923"/>
    <n v="1.2843599999999999"/>
    <n v="137887.60524"/>
    <n v="85060.535700000008"/>
    <n v="52827.069539999997"/>
    <n v="0.38311688311688308"/>
  </r>
  <r>
    <s v="SKU-05"/>
    <s v="Cookies n Cream Bar"/>
    <s v="Standard Bar"/>
    <x v="0"/>
    <x v="12"/>
    <n v="59867"/>
    <n v="1.42"/>
    <n v="0.1022"/>
    <n v="0.79820000000000002"/>
    <n v="1.2748759999999999"/>
    <n v="76323.001491999996"/>
    <n v="47785.839400000004"/>
    <n v="28537.162091999991"/>
    <n v="0.37389989300920234"/>
  </r>
  <r>
    <s v="SKU-05"/>
    <s v="Cookies n Cream Bar"/>
    <s v="Standard Bar"/>
    <x v="0"/>
    <x v="13"/>
    <n v="80123"/>
    <n v="1.42"/>
    <n v="0.10630000000000001"/>
    <n v="0.80420000000000003"/>
    <n v="1.2690539999999999"/>
    <n v="101680.413642"/>
    <n v="64434.916600000004"/>
    <n v="37245.497041999995"/>
    <n v="0.3662996216079063"/>
  </r>
  <r>
    <s v="SKU-05"/>
    <s v="Cookies n Cream Bar"/>
    <s v="Standard Bar"/>
    <x v="0"/>
    <x v="14"/>
    <n v="70899"/>
    <n v="1.42"/>
    <n v="0.1128"/>
    <n v="0.81010000000000004"/>
    <n v="1.2598239999999998"/>
    <n v="89320.261775999985"/>
    <n v="57435.279900000001"/>
    <n v="31884.981875999983"/>
    <n v="0.35697367251298584"/>
  </r>
  <r>
    <s v="SKU-05"/>
    <s v="Cookies n Cream Bar"/>
    <s v="Standard Bar"/>
    <x v="0"/>
    <x v="15"/>
    <n v="77256"/>
    <n v="1.42"/>
    <n v="0.1095"/>
    <n v="0.81610000000000005"/>
    <n v="1.2645099999999998"/>
    <n v="97690.984559999983"/>
    <n v="63048.621600000006"/>
    <n v="34642.362959999977"/>
    <n v="0.35461166776063435"/>
  </r>
  <r>
    <s v="SKU-05"/>
    <s v="Cookies n Cream Bar"/>
    <s v="Standard Bar"/>
    <x v="0"/>
    <x v="16"/>
    <n v="66910"/>
    <n v="1.42"/>
    <n v="7.9399999999999998E-2"/>
    <n v="0.82199999999999995"/>
    <n v="1.3072519999999999"/>
    <n v="87468.231319999992"/>
    <n v="55000.02"/>
    <n v="32468.211319999995"/>
    <n v="0.37120004406189472"/>
  </r>
  <r>
    <s v="SKU-05"/>
    <s v="Cookies n Cream Bar"/>
    <s v="Standard Bar"/>
    <x v="0"/>
    <x v="17"/>
    <n v="61840"/>
    <n v="1.42"/>
    <n v="0.1055"/>
    <n v="0.82799999999999996"/>
    <n v="1.2701899999999999"/>
    <n v="78548.549599999998"/>
    <n v="51203.519999999997"/>
    <n v="27345.029600000002"/>
    <n v="0.34812902006786389"/>
  </r>
  <r>
    <s v="SKU-05"/>
    <s v="Cookies n Cream Bar"/>
    <s v="Standard Bar"/>
    <x v="0"/>
    <x v="18"/>
    <n v="62074"/>
    <n v="1.46"/>
    <n v="9.7900000000000001E-2"/>
    <n v="0.83389999999999997"/>
    <n v="1.3170660000000001"/>
    <n v="81755.554883999997"/>
    <n v="51763.508600000001"/>
    <n v="29992.046283999996"/>
    <n v="0.36685025655510045"/>
  </r>
  <r>
    <s v="SKU-05"/>
    <s v="Cookies n Cream Bar"/>
    <s v="Standard Bar"/>
    <x v="0"/>
    <x v="19"/>
    <n v="74140"/>
    <n v="1.46"/>
    <n v="0.11509999999999999"/>
    <n v="0.83979999999999999"/>
    <n v="1.291954"/>
    <n v="95785.469559999998"/>
    <n v="62262.771999999997"/>
    <n v="33522.697560000001"/>
    <n v="0.34997685676115403"/>
  </r>
  <r>
    <s v="SKU-05"/>
    <s v="Cookies n Cream Bar"/>
    <s v="Standard Bar"/>
    <x v="0"/>
    <x v="20"/>
    <n v="76717"/>
    <n v="1.46"/>
    <n v="0.1113"/>
    <n v="0.8458"/>
    <n v="1.2975019999999999"/>
    <n v="99540.460933999988"/>
    <n v="64887.238599999997"/>
    <n v="34653.222333999991"/>
    <n v="0.34813202600073057"/>
  </r>
  <r>
    <s v="SKU-05"/>
    <s v="Cookies n Cream Bar"/>
    <s v="Standard Bar"/>
    <x v="0"/>
    <x v="21"/>
    <n v="130930"/>
    <n v="1.46"/>
    <n v="0.12939999999999999"/>
    <n v="0.85170000000000001"/>
    <n v="1.2710760000000001"/>
    <n v="166421.98068000001"/>
    <n v="111513.08100000001"/>
    <n v="54908.899680000002"/>
    <n v="0.32993778499476034"/>
  </r>
  <r>
    <s v="SKU-05"/>
    <s v="Cookies n Cream Bar"/>
    <s v="Standard Bar"/>
    <x v="0"/>
    <x v="22"/>
    <n v="112208"/>
    <n v="1.46"/>
    <n v="8.6099999999999996E-2"/>
    <n v="0.85770000000000002"/>
    <n v="1.3342940000000001"/>
    <n v="149718.461152"/>
    <n v="96240.801600000006"/>
    <n v="53477.659551999997"/>
    <n v="0.35718814594084958"/>
  </r>
  <r>
    <s v="SKU-05"/>
    <s v="Cookies n Cream Bar"/>
    <s v="Standard Bar"/>
    <x v="0"/>
    <x v="23"/>
    <n v="110880"/>
    <n v="1.46"/>
    <n v="8.4099999999999994E-2"/>
    <n v="0.86360000000000003"/>
    <n v="1.3372140000000001"/>
    <n v="148270.28832000002"/>
    <n v="95755.968000000008"/>
    <n v="52514.320320000013"/>
    <n v="0.35417966009928109"/>
  </r>
  <r>
    <s v="SKU-05"/>
    <s v="Cookies n Cream Bar"/>
    <s v="Standard Bar"/>
    <x v="1"/>
    <x v="0"/>
    <n v="52449"/>
    <n v="1.39"/>
    <n v="0.1227"/>
    <n v="0.7923"/>
    <n v="1.2194469999999999"/>
    <n v="63958.775702999999"/>
    <n v="41555.342700000001"/>
    <n v="22403.433002999998"/>
    <n v="0.35027926592955655"/>
  </r>
  <r>
    <s v="SKU-05"/>
    <s v="Cookies n Cream Bar"/>
    <s v="Standard Bar"/>
    <x v="1"/>
    <x v="1"/>
    <n v="73500"/>
    <n v="1.39"/>
    <n v="0.1285"/>
    <n v="0.7923"/>
    <n v="1.2113849999999999"/>
    <n v="89036.797500000001"/>
    <n v="58234.05"/>
    <n v="30802.747499999998"/>
    <n v="0.34595524956970736"/>
  </r>
  <r>
    <s v="SKU-05"/>
    <s v="Cookies n Cream Bar"/>
    <s v="Standard Bar"/>
    <x v="1"/>
    <x v="2"/>
    <n v="68148"/>
    <n v="1.39"/>
    <n v="0.11990000000000001"/>
    <n v="0.7923"/>
    <n v="1.223339"/>
    <n v="83368.106172"/>
    <n v="53993.660400000001"/>
    <n v="29374.445771999999"/>
    <n v="0.35234632428133167"/>
  </r>
  <r>
    <s v="SKU-05"/>
    <s v="Cookies n Cream Bar"/>
    <s v="Standard Bar"/>
    <x v="1"/>
    <x v="3"/>
    <n v="71070"/>
    <n v="1.39"/>
    <n v="0.1168"/>
    <n v="0.7923"/>
    <n v="1.2276479999999999"/>
    <n v="87248.94335999999"/>
    <n v="56308.760999999999"/>
    <n v="30940.182359999992"/>
    <n v="0.35461956521739124"/>
  </r>
  <r>
    <s v="SKU-05"/>
    <s v="Cookies n Cream Bar"/>
    <s v="Standard Bar"/>
    <x v="1"/>
    <x v="4"/>
    <n v="70975"/>
    <n v="1.39"/>
    <n v="0.13450000000000001"/>
    <n v="0.7923"/>
    <n v="1.2030449999999999"/>
    <n v="85386.118875"/>
    <n v="56233.4925"/>
    <n v="29152.626375"/>
    <n v="0.34142114384748701"/>
  </r>
  <r>
    <s v="SKU-05"/>
    <s v="Cookies n Cream Bar"/>
    <s v="Standard Bar"/>
    <x v="1"/>
    <x v="5"/>
    <n v="61388"/>
    <n v="1.39"/>
    <n v="0.1227"/>
    <n v="0.7923"/>
    <n v="1.2194469999999999"/>
    <n v="74859.412435999999"/>
    <n v="48637.712399999997"/>
    <n v="26221.700036000002"/>
    <n v="0.3502792659295566"/>
  </r>
  <r>
    <s v="SKU-05"/>
    <s v="Cookies n Cream Bar"/>
    <s v="Standard Bar"/>
    <x v="1"/>
    <x v="6"/>
    <n v="53692"/>
    <n v="1.39"/>
    <n v="0.1193"/>
    <n v="0.7923"/>
    <n v="1.224173"/>
    <n v="65728.296715999997"/>
    <n v="42540.171600000001"/>
    <n v="23188.125115999996"/>
    <n v="0.35278755535369588"/>
  </r>
  <r>
    <s v="SKU-05"/>
    <s v="Cookies n Cream Bar"/>
    <s v="Standard Bar"/>
    <x v="1"/>
    <x v="7"/>
    <n v="49840"/>
    <n v="1.39"/>
    <n v="0.10929999999999999"/>
    <n v="0.7923"/>
    <n v="1.238073"/>
    <n v="61705.558319999996"/>
    <n v="39488.232000000004"/>
    <n v="22217.326319999993"/>
    <n v="0.36005389019872003"/>
  </r>
  <r>
    <s v="SKU-05"/>
    <s v="Cookies n Cream Bar"/>
    <s v="Standard Bar"/>
    <x v="1"/>
    <x v="8"/>
    <n v="62351"/>
    <n v="1.39"/>
    <n v="9.6299999999999997E-2"/>
    <n v="0.7923"/>
    <n v="1.2561429999999998"/>
    <n v="78321.772192999983"/>
    <n v="49400.6973"/>
    <n v="28921.074892999983"/>
    <n v="0.3692597100807789"/>
  </r>
  <r>
    <s v="SKU-05"/>
    <s v="Cookies n Cream Bar"/>
    <s v="Standard Bar"/>
    <x v="1"/>
    <x v="9"/>
    <n v="96581"/>
    <n v="1.39"/>
    <n v="0.14990000000000001"/>
    <n v="0.7923"/>
    <n v="1.1816389999999999"/>
    <n v="114123.87625899998"/>
    <n v="76521.126300000004"/>
    <n v="37602.749958999979"/>
    <n v="0.32949064815904"/>
  </r>
  <r>
    <s v="SKU-05"/>
    <s v="Cookies n Cream Bar"/>
    <s v="Standard Bar"/>
    <x v="1"/>
    <x v="10"/>
    <n v="111851"/>
    <n v="1.39"/>
    <n v="0.14940000000000001"/>
    <n v="0.7923"/>
    <n v="1.182334"/>
    <n v="132245.240234"/>
    <n v="88619.547300000006"/>
    <n v="43625.692933999992"/>
    <n v="0.32988478720902886"/>
  </r>
  <r>
    <s v="SKU-05"/>
    <s v="Cookies n Cream Bar"/>
    <s v="Standard Bar"/>
    <x v="1"/>
    <x v="11"/>
    <n v="94441"/>
    <n v="1.39"/>
    <n v="0.14169999999999999"/>
    <n v="0.7923"/>
    <n v="1.1930369999999999"/>
    <n v="112671.60731699999"/>
    <n v="74825.604300000006"/>
    <n v="37846.003016999981"/>
    <n v="0.33589653967144339"/>
  </r>
  <r>
    <s v="SKU-05"/>
    <s v="Cookies n Cream Bar"/>
    <s v="Standard Bar"/>
    <x v="1"/>
    <x v="12"/>
    <n v="50364"/>
    <n v="1.42"/>
    <n v="0.13789999999999999"/>
    <n v="0.79820000000000002"/>
    <n v="1.2241819999999999"/>
    <n v="61654.702247999994"/>
    <n v="40200.544800000003"/>
    <n v="21454.157447999991"/>
    <n v="0.34797276875497257"/>
  </r>
  <r>
    <s v="SKU-05"/>
    <s v="Cookies n Cream Bar"/>
    <s v="Standard Bar"/>
    <x v="1"/>
    <x v="13"/>
    <n v="69789"/>
    <n v="1.42"/>
    <n v="0.12139999999999999"/>
    <n v="0.80420000000000003"/>
    <n v="1.2476119999999999"/>
    <n v="87069.593867999996"/>
    <n v="56124.313800000004"/>
    <n v="30945.280067999993"/>
    <n v="0.35540857253697455"/>
  </r>
  <r>
    <s v="SKU-05"/>
    <s v="Cookies n Cream Bar"/>
    <s v="Standard Bar"/>
    <x v="1"/>
    <x v="14"/>
    <n v="69003"/>
    <n v="1.42"/>
    <n v="0.13850000000000001"/>
    <n v="0.81010000000000004"/>
    <n v="1.2233299999999998"/>
    <n v="84413.439989999984"/>
    <n v="55899.330300000001"/>
    <n v="28514.109689999983"/>
    <n v="0.3377911111474417"/>
  </r>
  <r>
    <s v="SKU-05"/>
    <s v="Cookies n Cream Bar"/>
    <s v="Standard Bar"/>
    <x v="1"/>
    <x v="15"/>
    <n v="66888"/>
    <n v="1.42"/>
    <n v="0.1132"/>
    <n v="0.81610000000000005"/>
    <n v="1.2592559999999999"/>
    <n v="84229.115328"/>
    <n v="54587.296800000004"/>
    <n v="29641.818527999996"/>
    <n v="0.35191891084894567"/>
  </r>
  <r>
    <s v="SKU-05"/>
    <s v="Cookies n Cream Bar"/>
    <s v="Standard Bar"/>
    <x v="1"/>
    <x v="16"/>
    <n v="52198"/>
    <n v="1.42"/>
    <n v="0.1313"/>
    <n v="0.82199999999999995"/>
    <n v="1.233554"/>
    <n v="64389.051692000001"/>
    <n v="42906.755999999994"/>
    <n v="21482.295692000007"/>
    <n v="0.33363273922341474"/>
  </r>
  <r>
    <s v="SKU-05"/>
    <s v="Cookies n Cream Bar"/>
    <s v="Standard Bar"/>
    <x v="1"/>
    <x v="17"/>
    <n v="54984"/>
    <n v="1.42"/>
    <n v="0.1181"/>
    <n v="0.82799999999999996"/>
    <n v="1.2522979999999999"/>
    <n v="68856.353231999994"/>
    <n v="45526.752"/>
    <n v="23329.601231999994"/>
    <n v="0.33881552154519123"/>
  </r>
  <r>
    <s v="SKU-05"/>
    <s v="Cookies n Cream Bar"/>
    <s v="Standard Bar"/>
    <x v="1"/>
    <x v="18"/>
    <n v="50686"/>
    <n v="1.46"/>
    <n v="0.1386"/>
    <n v="0.83389999999999997"/>
    <n v="1.257644"/>
    <n v="63744.943784000003"/>
    <n v="42267.055399999997"/>
    <n v="21477.888384000005"/>
    <n v="0.33693477645502229"/>
  </r>
  <r>
    <s v="SKU-05"/>
    <s v="Cookies n Cream Bar"/>
    <s v="Standard Bar"/>
    <x v="1"/>
    <x v="19"/>
    <n v="59379"/>
    <n v="1.46"/>
    <n v="0.15329999999999999"/>
    <n v="0.83979999999999999"/>
    <n v="1.2361819999999999"/>
    <n v="73403.250977999996"/>
    <n v="49866.484199999999"/>
    <n v="23536.766777999997"/>
    <n v="0.32065019552137142"/>
  </r>
  <r>
    <s v="SKU-05"/>
    <s v="Cookies n Cream Bar"/>
    <s v="Standard Bar"/>
    <x v="1"/>
    <x v="20"/>
    <n v="72338"/>
    <n v="1.46"/>
    <n v="0.115"/>
    <n v="0.8458"/>
    <n v="1.2921"/>
    <n v="93467.929799999998"/>
    <n v="61183.4804"/>
    <n v="32284.449399999998"/>
    <n v="0.34540670226762632"/>
  </r>
  <r>
    <s v="SKU-05"/>
    <s v="Cookies n Cream Bar"/>
    <s v="Standard Bar"/>
    <x v="1"/>
    <x v="21"/>
    <n v="109574"/>
    <n v="1.46"/>
    <n v="0.122"/>
    <n v="0.85170000000000001"/>
    <n v="1.2818799999999999"/>
    <n v="140460.71911999999"/>
    <n v="93324.175799999997"/>
    <n v="47136.543319999997"/>
    <n v="0.33558523418728742"/>
  </r>
  <r>
    <s v="SKU-05"/>
    <s v="Cookies n Cream Bar"/>
    <s v="Standard Bar"/>
    <x v="1"/>
    <x v="22"/>
    <n v="111978"/>
    <n v="1.46"/>
    <n v="0.13100000000000001"/>
    <n v="0.85770000000000002"/>
    <n v="1.26874"/>
    <n v="142070.96771999999"/>
    <n v="96043.530599999998"/>
    <n v="46027.437119999988"/>
    <n v="0.32397496729038255"/>
  </r>
  <r>
    <s v="SKU-05"/>
    <s v="Cookies n Cream Bar"/>
    <s v="Standard Bar"/>
    <x v="1"/>
    <x v="23"/>
    <n v="82911"/>
    <n v="1.46"/>
    <n v="0.10290000000000001"/>
    <n v="0.86360000000000003"/>
    <n v="1.309766"/>
    <n v="108594.008826"/>
    <n v="71601.939599999998"/>
    <n v="36992.069226000007"/>
    <n v="0.34064558096637115"/>
  </r>
  <r>
    <s v="SKU-05"/>
    <s v="Cookies n Cream Bar"/>
    <s v="Standard Bar"/>
    <x v="2"/>
    <x v="0"/>
    <n v="36951"/>
    <n v="1.39"/>
    <n v="0.15659999999999999"/>
    <n v="0.7923"/>
    <n v="1.172326"/>
    <n v="43318.618025999996"/>
    <n v="29276.277300000002"/>
    <n v="14042.340725999995"/>
    <n v="0.32416409769978649"/>
  </r>
  <r>
    <s v="SKU-05"/>
    <s v="Cookies n Cream Bar"/>
    <s v="Standard Bar"/>
    <x v="2"/>
    <x v="1"/>
    <n v="49328"/>
    <n v="1.39"/>
    <n v="0.20280000000000001"/>
    <n v="0.7923"/>
    <n v="1.1081079999999999"/>
    <n v="54660.751423999995"/>
    <n v="39082.574399999998"/>
    <n v="15578.177023999997"/>
    <n v="0.28499749121926743"/>
  </r>
  <r>
    <s v="SKU-05"/>
    <s v="Cookies n Cream Bar"/>
    <s v="Standard Bar"/>
    <x v="2"/>
    <x v="2"/>
    <n v="43623"/>
    <n v="1.39"/>
    <n v="0.1845"/>
    <n v="0.7923"/>
    <n v="1.133545"/>
    <n v="49448.633535000001"/>
    <n v="34562.502899999999"/>
    <n v="14886.130635000001"/>
    <n v="0.30104230533415083"/>
  </r>
  <r>
    <s v="SKU-05"/>
    <s v="Cookies n Cream Bar"/>
    <s v="Standard Bar"/>
    <x v="2"/>
    <x v="3"/>
    <n v="45942"/>
    <n v="1.39"/>
    <n v="0.1706"/>
    <n v="0.7923"/>
    <n v="1.1528659999999999"/>
    <n v="52964.969771999997"/>
    <n v="36399.846599999997"/>
    <n v="16565.123172"/>
    <n v="0.31275620930793346"/>
  </r>
  <r>
    <s v="SKU-05"/>
    <s v="Cookies n Cream Bar"/>
    <s v="Standard Bar"/>
    <x v="2"/>
    <x v="4"/>
    <n v="41747"/>
    <n v="1.39"/>
    <n v="0.1794"/>
    <n v="0.7923"/>
    <n v="1.1406339999999999"/>
    <n v="47618.047597999997"/>
    <n v="33076.148099999999"/>
    <n v="14541.899497999999"/>
    <n v="0.30538630270533756"/>
  </r>
  <r>
    <s v="SKU-05"/>
    <s v="Cookies n Cream Bar"/>
    <s v="Standard Bar"/>
    <x v="2"/>
    <x v="5"/>
    <n v="41954"/>
    <n v="1.39"/>
    <n v="0.17280000000000001"/>
    <n v="0.7923"/>
    <n v="1.1498079999999997"/>
    <n v="48239.044831999985"/>
    <n v="33240.154199999997"/>
    <n v="14998.890631999988"/>
    <n v="0.31092843326885866"/>
  </r>
  <r>
    <s v="SKU-05"/>
    <s v="Cookies n Cream Bar"/>
    <s v="Standard Bar"/>
    <x v="2"/>
    <x v="6"/>
    <n v="37662"/>
    <n v="1.39"/>
    <n v="0.18149999999999999"/>
    <n v="0.7923"/>
    <n v="1.137715"/>
    <n v="42848.622329999998"/>
    <n v="29839.602599999998"/>
    <n v="13009.01973"/>
    <n v="0.3036041539401344"/>
  </r>
  <r>
    <s v="SKU-05"/>
    <s v="Cookies n Cream Bar"/>
    <s v="Standard Bar"/>
    <x v="2"/>
    <x v="7"/>
    <n v="41806"/>
    <n v="1.39"/>
    <n v="0.17330000000000001"/>
    <n v="0.7923"/>
    <n v="1.1491129999999998"/>
    <n v="48039.818077999989"/>
    <n v="33122.893799999998"/>
    <n v="14916.924277999991"/>
    <n v="0.31051167291641457"/>
  </r>
  <r>
    <s v="SKU-05"/>
    <s v="Cookies n Cream Bar"/>
    <s v="Standard Bar"/>
    <x v="2"/>
    <x v="8"/>
    <n v="46040"/>
    <n v="1.39"/>
    <n v="0.17829999999999999"/>
    <n v="0.7923"/>
    <n v="1.1421629999999998"/>
    <n v="52585.184519999988"/>
    <n v="36477.491999999998"/>
    <n v="16107.69251999999"/>
    <n v="0.30631617378605319"/>
  </r>
  <r>
    <s v="SKU-05"/>
    <s v="Cookies n Cream Bar"/>
    <s v="Standard Bar"/>
    <x v="2"/>
    <x v="9"/>
    <n v="64209"/>
    <n v="1.39"/>
    <n v="0.18990000000000001"/>
    <n v="0.7923"/>
    <n v="1.126039"/>
    <n v="72301.838151000004"/>
    <n v="50872.790699999998"/>
    <n v="21429.047451000006"/>
    <n v="0.29638316257252195"/>
  </r>
  <r>
    <s v="SKU-05"/>
    <s v="Cookies n Cream Bar"/>
    <s v="Standard Bar"/>
    <x v="2"/>
    <x v="10"/>
    <n v="75905"/>
    <n v="1.39"/>
    <n v="0.18890000000000001"/>
    <n v="0.7923"/>
    <n v="1.1274289999999998"/>
    <n v="85577.498244999981"/>
    <n v="60139.531499999997"/>
    <n v="25437.966744999983"/>
    <n v="0.29725064726914052"/>
  </r>
  <r>
    <s v="SKU-05"/>
    <s v="Cookies n Cream Bar"/>
    <s v="Standard Bar"/>
    <x v="2"/>
    <x v="11"/>
    <n v="65791"/>
    <n v="1.39"/>
    <n v="0.20169999999999999"/>
    <n v="0.7923"/>
    <n v="1.109637"/>
    <n v="73004.127867000003"/>
    <n v="52126.209300000002"/>
    <n v="20877.918567000001"/>
    <n v="0.28598271326568958"/>
  </r>
  <r>
    <s v="SKU-05"/>
    <s v="Cookies n Cream Bar"/>
    <s v="Standard Bar"/>
    <x v="2"/>
    <x v="12"/>
    <n v="33869"/>
    <n v="1.42"/>
    <n v="0.18559999999999999"/>
    <n v="0.79820000000000002"/>
    <n v="1.1564479999999999"/>
    <n v="39167.737311999997"/>
    <n v="27034.235800000002"/>
    <n v="12133.501511999995"/>
    <n v="0.30978305985223709"/>
  </r>
  <r>
    <s v="SKU-05"/>
    <s v="Cookies n Cream Bar"/>
    <s v="Standard Bar"/>
    <x v="2"/>
    <x v="13"/>
    <n v="41090"/>
    <n v="1.42"/>
    <n v="0.1804"/>
    <n v="0.80420000000000003"/>
    <n v="1.163832"/>
    <n v="47821.856879999999"/>
    <n v="33044.578000000001"/>
    <n v="14777.278879999998"/>
    <n v="0.30900679823204719"/>
  </r>
  <r>
    <s v="SKU-05"/>
    <s v="Cookies n Cream Bar"/>
    <s v="Standard Bar"/>
    <x v="2"/>
    <x v="14"/>
    <n v="41162"/>
    <n v="1.42"/>
    <n v="0.20430000000000001"/>
    <n v="0.81010000000000004"/>
    <n v="1.129894"/>
    <n v="46508.696828"/>
    <n v="33345.336200000005"/>
    <n v="13163.360627999995"/>
    <n v="0.28303008954822301"/>
  </r>
  <r>
    <s v="SKU-05"/>
    <s v="Cookies n Cream Bar"/>
    <s v="Standard Bar"/>
    <x v="2"/>
    <x v="15"/>
    <n v="46158"/>
    <n v="1.42"/>
    <n v="0.1767"/>
    <n v="0.81610000000000005"/>
    <n v="1.1690860000000001"/>
    <n v="53962.671588000005"/>
    <n v="37669.543799999999"/>
    <n v="16293.127788000005"/>
    <n v="0.30193330516317884"/>
  </r>
  <r>
    <s v="SKU-05"/>
    <s v="Cookies n Cream Bar"/>
    <s v="Standard Bar"/>
    <x v="2"/>
    <x v="16"/>
    <n v="39905"/>
    <n v="1.42"/>
    <n v="0.1474"/>
    <n v="0.82199999999999995"/>
    <n v="1.2106919999999999"/>
    <n v="48312.664259999998"/>
    <n v="32801.909999999996"/>
    <n v="15510.754260000002"/>
    <n v="0.32104944940579444"/>
  </r>
  <r>
    <s v="SKU-05"/>
    <s v="Cookies n Cream Bar"/>
    <s v="Standard Bar"/>
    <x v="2"/>
    <x v="17"/>
    <n v="29878"/>
    <n v="1.42"/>
    <n v="0.19189999999999999"/>
    <n v="0.82799999999999996"/>
    <n v="1.147502"/>
    <n v="34285.064756"/>
    <n v="24738.984"/>
    <n v="9546.0807559999994"/>
    <n v="0.27843263018277964"/>
  </r>
  <r>
    <s v="SKU-05"/>
    <s v="Cookies n Cream Bar"/>
    <s v="Standard Bar"/>
    <x v="2"/>
    <x v="18"/>
    <n v="32875"/>
    <n v="1.46"/>
    <n v="0.18379999999999999"/>
    <n v="0.83389999999999997"/>
    <n v="1.1916519999999999"/>
    <n v="39175.559499999996"/>
    <n v="27414.462499999998"/>
    <n v="11761.096999999998"/>
    <n v="0.3002151634873268"/>
  </r>
  <r>
    <s v="SKU-05"/>
    <s v="Cookies n Cream Bar"/>
    <s v="Standard Bar"/>
    <x v="2"/>
    <x v="19"/>
    <n v="33409"/>
    <n v="1.46"/>
    <n v="0.1797"/>
    <n v="0.83979999999999999"/>
    <n v="1.197638"/>
    <n v="40011.887942000001"/>
    <n v="28056.878199999999"/>
    <n v="11955.009742000002"/>
    <n v="0.29878644465188986"/>
  </r>
  <r>
    <s v="SKU-05"/>
    <s v="Cookies n Cream Bar"/>
    <s v="Standard Bar"/>
    <x v="2"/>
    <x v="20"/>
    <n v="48992"/>
    <n v="1.46"/>
    <n v="0.19239999999999999"/>
    <n v="0.8458"/>
    <n v="1.1790959999999999"/>
    <n v="57766.271231999999"/>
    <n v="41437.433599999997"/>
    <n v="16328.837632000002"/>
    <n v="0.28267079186088329"/>
  </r>
  <r>
    <s v="SKU-05"/>
    <s v="Cookies n Cream Bar"/>
    <s v="Standard Bar"/>
    <x v="2"/>
    <x v="21"/>
    <n v="64179"/>
    <n v="1.46"/>
    <n v="0.1734"/>
    <n v="0.85170000000000001"/>
    <n v="1.206836"/>
    <n v="77453.527644000002"/>
    <n v="54661.254300000001"/>
    <n v="22792.273344000001"/>
    <n v="0.2942703068188221"/>
  </r>
  <r>
    <s v="SKU-05"/>
    <s v="Cookies n Cream Bar"/>
    <s v="Standard Bar"/>
    <x v="2"/>
    <x v="22"/>
    <n v="65653"/>
    <n v="1.46"/>
    <n v="0.14810000000000001"/>
    <n v="0.85770000000000002"/>
    <n v="1.2437739999999999"/>
    <n v="81657.494421999989"/>
    <n v="56310.578099999999"/>
    <n v="25346.91632199999"/>
    <n v="0.31040526655164036"/>
  </r>
  <r>
    <s v="SKU-05"/>
    <s v="Cookies n Cream Bar"/>
    <s v="Standard Bar"/>
    <x v="2"/>
    <x v="23"/>
    <n v="56238"/>
    <n v="1.46"/>
    <n v="0.19270000000000001"/>
    <n v="0.86360000000000003"/>
    <n v="1.178658"/>
    <n v="66285.368604000003"/>
    <n v="48567.1368"/>
    <n v="17718.231804000003"/>
    <n v="0.26730230482463957"/>
  </r>
  <r>
    <s v="SKU-05"/>
    <s v="Cookies n Cream Bar"/>
    <s v="Standard Bar"/>
    <x v="3"/>
    <x v="0"/>
    <n v="27225"/>
    <n v="1.39"/>
    <n v="4.3400000000000001E-2"/>
    <n v="0.7923"/>
    <n v="1.329674"/>
    <n v="36200.374649999998"/>
    <n v="21570.3675"/>
    <n v="14630.007149999998"/>
    <n v="0.40413966130043899"/>
  </r>
  <r>
    <s v="SKU-05"/>
    <s v="Cookies n Cream Bar"/>
    <s v="Standard Bar"/>
    <x v="3"/>
    <x v="1"/>
    <n v="34737"/>
    <n v="1.39"/>
    <n v="4.0300000000000002E-2"/>
    <n v="0.7923"/>
    <n v="1.3339829999999999"/>
    <n v="46338.567470999995"/>
    <n v="27522.125100000001"/>
    <n v="18816.442370999994"/>
    <n v="0.40606439512347597"/>
  </r>
  <r>
    <s v="SKU-05"/>
    <s v="Cookies n Cream Bar"/>
    <s v="Standard Bar"/>
    <x v="3"/>
    <x v="2"/>
    <n v="37942"/>
    <n v="1.39"/>
    <n v="2.92E-2"/>
    <n v="0.7923"/>
    <n v="1.3494119999999998"/>
    <n v="51199.390103999991"/>
    <n v="30061.446599999999"/>
    <n v="21137.943503999992"/>
    <n v="0.41285537700865255"/>
  </r>
  <r>
    <s v="SKU-05"/>
    <s v="Cookies n Cream Bar"/>
    <s v="Standard Bar"/>
    <x v="3"/>
    <x v="3"/>
    <n v="41303"/>
    <n v="1.39"/>
    <n v="5.7500000000000002E-2"/>
    <n v="0.7923"/>
    <n v="1.3100749999999999"/>
    <n v="54110.027724999993"/>
    <n v="32724.366900000001"/>
    <n v="21385.660824999992"/>
    <n v="0.39522546419098131"/>
  </r>
  <r>
    <s v="SKU-05"/>
    <s v="Cookies n Cream Bar"/>
    <s v="Standard Bar"/>
    <x v="3"/>
    <x v="4"/>
    <n v="31830"/>
    <n v="1.39"/>
    <n v="2.52E-2"/>
    <n v="0.7923"/>
    <n v="1.3549719999999998"/>
    <n v="43128.758759999997"/>
    <n v="25218.909"/>
    <n v="17909.849759999997"/>
    <n v="0.41526466967583092"/>
  </r>
  <r>
    <s v="SKU-05"/>
    <s v="Cookies n Cream Bar"/>
    <s v="Standard Bar"/>
    <x v="3"/>
    <x v="5"/>
    <n v="28466"/>
    <n v="1.39"/>
    <n v="6.2300000000000001E-2"/>
    <n v="0.7923"/>
    <n v="1.3034029999999999"/>
    <n v="37102.669797999995"/>
    <n v="22553.611799999999"/>
    <n v="14549.057997999997"/>
    <n v="0.39212967900181289"/>
  </r>
  <r>
    <s v="SKU-05"/>
    <s v="Cookies n Cream Bar"/>
    <s v="Standard Bar"/>
    <x v="3"/>
    <x v="6"/>
    <n v="23200"/>
    <n v="1.39"/>
    <n v="4.65E-2"/>
    <n v="0.7923"/>
    <n v="1.3253649999999999"/>
    <n v="30748.467999999997"/>
    <n v="18381.36"/>
    <n v="12367.107999999997"/>
    <n v="0.40220241216570524"/>
  </r>
  <r>
    <s v="SKU-05"/>
    <s v="Cookies n Cream Bar"/>
    <s v="Standard Bar"/>
    <x v="3"/>
    <x v="7"/>
    <n v="29724"/>
    <n v="1.39"/>
    <n v="5.8000000000000003E-2"/>
    <n v="0.7923"/>
    <n v="1.3093799999999998"/>
    <n v="38920.011119999996"/>
    <n v="23550.325199999999"/>
    <n v="15369.685919999996"/>
    <n v="0.39490445859872608"/>
  </r>
  <r>
    <s v="SKU-05"/>
    <s v="Cookies n Cream Bar"/>
    <s v="Standard Bar"/>
    <x v="3"/>
    <x v="8"/>
    <n v="36014"/>
    <n v="1.39"/>
    <n v="5.3999999999999999E-2"/>
    <n v="0.7923"/>
    <n v="1.3149399999999998"/>
    <n v="47356.249159999992"/>
    <n v="28533.892199999998"/>
    <n v="18822.356959999994"/>
    <n v="0.39746300211416485"/>
  </r>
  <r>
    <s v="SKU-05"/>
    <s v="Cookies n Cream Bar"/>
    <s v="Standard Bar"/>
    <x v="3"/>
    <x v="9"/>
    <n v="58009"/>
    <n v="1.39"/>
    <n v="6.8400000000000002E-2"/>
    <n v="0.7923"/>
    <n v="1.294924"/>
    <n v="75117.246316000004"/>
    <n v="45960.530700000003"/>
    <n v="29156.715616000001"/>
    <n v="0.38814942035208244"/>
  </r>
  <r>
    <s v="SKU-05"/>
    <s v="Cookies n Cream Bar"/>
    <s v="Standard Bar"/>
    <x v="3"/>
    <x v="10"/>
    <n v="58556"/>
    <n v="1.39"/>
    <n v="5.3800000000000001E-2"/>
    <n v="0.7923"/>
    <n v="1.315218"/>
    <n v="77013.905207999996"/>
    <n v="46393.918799999999"/>
    <n v="30619.986407999997"/>
    <n v="0.39759036144578314"/>
  </r>
  <r>
    <s v="SKU-05"/>
    <s v="Cookies n Cream Bar"/>
    <s v="Standard Bar"/>
    <x v="3"/>
    <x v="11"/>
    <n v="43548"/>
    <n v="1.39"/>
    <n v="6.1899999999999997E-2"/>
    <n v="0.7923"/>
    <n v="1.3039589999999999"/>
    <n v="56784.806531999995"/>
    <n v="34503.080399999999"/>
    <n v="22281.726131999996"/>
    <n v="0.39238887112248155"/>
  </r>
  <r>
    <s v="SKU-05"/>
    <s v="Cookies n Cream Bar"/>
    <s v="Standard Bar"/>
    <x v="3"/>
    <x v="12"/>
    <n v="26943"/>
    <n v="1.42"/>
    <n v="4.4400000000000002E-2"/>
    <n v="0.79820000000000002"/>
    <n v="1.3569519999999999"/>
    <n v="36560.357735999998"/>
    <n v="21505.902600000001"/>
    <n v="15054.455135999997"/>
    <n v="0.41176990785230422"/>
  </r>
  <r>
    <s v="SKU-05"/>
    <s v="Cookies n Cream Bar"/>
    <s v="Standard Bar"/>
    <x v="3"/>
    <x v="13"/>
    <n v="35099"/>
    <n v="1.42"/>
    <n v="3.44E-2"/>
    <n v="0.80420000000000003"/>
    <n v="1.3711519999999999"/>
    <n v="48126.064048"/>
    <n v="28226.6158"/>
    <n v="19899.448248000001"/>
    <n v="0.41348588632040795"/>
  </r>
  <r>
    <s v="SKU-05"/>
    <s v="Cookies n Cream Bar"/>
    <s v="Standard Bar"/>
    <x v="3"/>
    <x v="14"/>
    <n v="35717"/>
    <n v="1.42"/>
    <n v="5.9700000000000003E-2"/>
    <n v="0.81010000000000004"/>
    <n v="1.335226"/>
    <n v="47690.267041999999"/>
    <n v="28934.341700000001"/>
    <n v="18755.925341999999"/>
    <n v="0.39328623019623643"/>
  </r>
  <r>
    <s v="SKU-05"/>
    <s v="Cookies n Cream Bar"/>
    <s v="Standard Bar"/>
    <x v="3"/>
    <x v="15"/>
    <n v="37583"/>
    <n v="1.42"/>
    <n v="3.4099999999999998E-2"/>
    <n v="0.81610000000000005"/>
    <n v="1.371578"/>
    <n v="51548.015974000002"/>
    <n v="30671.4863"/>
    <n v="20876.529674000001"/>
    <n v="0.4049919144226577"/>
  </r>
  <r>
    <s v="SKU-05"/>
    <s v="Cookies n Cream Bar"/>
    <s v="Standard Bar"/>
    <x v="3"/>
    <x v="16"/>
    <n v="29871"/>
    <n v="1.42"/>
    <n v="5.74E-2"/>
    <n v="0.82199999999999995"/>
    <n v="1.338492"/>
    <n v="39982.094532000003"/>
    <n v="24553.962"/>
    <n v="15428.132532000003"/>
    <n v="0.38587604557965238"/>
  </r>
  <r>
    <s v="SKU-05"/>
    <s v="Cookies n Cream Bar"/>
    <s v="Standard Bar"/>
    <x v="3"/>
    <x v="17"/>
    <n v="24717"/>
    <n v="1.42"/>
    <n v="3.9300000000000002E-2"/>
    <n v="0.82799999999999996"/>
    <n v="1.3641939999999999"/>
    <n v="33718.783098"/>
    <n v="20465.675999999999"/>
    <n v="13253.107098"/>
    <n v="0.39304820282159286"/>
  </r>
  <r>
    <s v="SKU-05"/>
    <s v="Cookies n Cream Bar"/>
    <s v="Standard Bar"/>
    <x v="3"/>
    <x v="18"/>
    <n v="28427"/>
    <n v="1.46"/>
    <n v="5.2699999999999997E-2"/>
    <n v="0.83389999999999997"/>
    <n v="1.3830580000000001"/>
    <n v="39316.189766000003"/>
    <n v="23705.275299999998"/>
    <n v="15610.914466000006"/>
    <n v="0.39706071618110023"/>
  </r>
  <r>
    <s v="SKU-05"/>
    <s v="Cookies n Cream Bar"/>
    <s v="Standard Bar"/>
    <x v="3"/>
    <x v="19"/>
    <n v="31001"/>
    <n v="1.46"/>
    <n v="6.8599999999999994E-2"/>
    <n v="0.83979999999999999"/>
    <n v="1.3598440000000001"/>
    <n v="42156.523844000003"/>
    <n v="26034.639800000001"/>
    <n v="16121.884044000002"/>
    <n v="0.38242916099199614"/>
  </r>
  <r>
    <s v="SKU-05"/>
    <s v="Cookies n Cream Bar"/>
    <s v="Standard Bar"/>
    <x v="3"/>
    <x v="20"/>
    <n v="36307"/>
    <n v="1.46"/>
    <n v="5.6599999999999998E-2"/>
    <n v="0.8458"/>
    <n v="1.377364"/>
    <n v="50007.954748000004"/>
    <n v="30708.460599999999"/>
    <n v="19299.494148000005"/>
    <n v="0.38592848368332561"/>
  </r>
  <r>
    <s v="SKU-05"/>
    <s v="Cookies n Cream Bar"/>
    <s v="Standard Bar"/>
    <x v="3"/>
    <x v="21"/>
    <n v="61741"/>
    <n v="1.46"/>
    <n v="4.7899999999999998E-2"/>
    <n v="0.85170000000000001"/>
    <n v="1.3900659999999998"/>
    <n v="85824.064905999985"/>
    <n v="52584.809699999998"/>
    <n v="33239.255205999987"/>
    <n v="0.3872952795047141"/>
  </r>
  <r>
    <s v="SKU-05"/>
    <s v="Cookies n Cream Bar"/>
    <s v="Standard Bar"/>
    <x v="3"/>
    <x v="22"/>
    <n v="52157"/>
    <n v="1.46"/>
    <n v="5.4300000000000001E-2"/>
    <n v="0.85770000000000002"/>
    <n v="1.380722"/>
    <n v="72014.317353999999"/>
    <n v="44735.058900000004"/>
    <n v="27279.258453999995"/>
    <n v="0.37880326379966417"/>
  </r>
  <r>
    <s v="SKU-05"/>
    <s v="Cookies n Cream Bar"/>
    <s v="Standard Bar"/>
    <x v="3"/>
    <x v="23"/>
    <n v="46587"/>
    <n v="1.46"/>
    <n v="4.4699999999999997E-2"/>
    <n v="0.86360000000000003"/>
    <n v="1.394738"/>
    <n v="64976.659206000004"/>
    <n v="40232.533199999998"/>
    <n v="24744.126006000006"/>
    <n v="0.38081560837949502"/>
  </r>
  <r>
    <s v="SKU-05"/>
    <s v="Cookies n Cream Bar"/>
    <s v="Standard Bar"/>
    <x v="4"/>
    <x v="0"/>
    <n v="41006"/>
    <n v="1.39"/>
    <n v="0.1246"/>
    <n v="0.7923"/>
    <n v="1.2168059999999998"/>
    <n v="49896.34683599999"/>
    <n v="32489.053800000002"/>
    <n v="17407.293035999988"/>
    <n v="0.34886908841672359"/>
  </r>
  <r>
    <s v="SKU-05"/>
    <s v="Cookies n Cream Bar"/>
    <s v="Standard Bar"/>
    <x v="4"/>
    <x v="1"/>
    <n v="55849"/>
    <n v="1.39"/>
    <n v="7.9000000000000001E-2"/>
    <n v="0.7923"/>
    <n v="1.2801899999999999"/>
    <n v="71497.331309999994"/>
    <n v="44249.162700000001"/>
    <n v="27248.168609999993"/>
    <n v="0.38110749185667747"/>
  </r>
  <r>
    <s v="SKU-05"/>
    <s v="Cookies n Cream Bar"/>
    <s v="Standard Bar"/>
    <x v="4"/>
    <x v="2"/>
    <n v="58101"/>
    <n v="1.39"/>
    <n v="8.8400000000000006E-2"/>
    <n v="0.7923"/>
    <n v="1.2671239999999999"/>
    <n v="73621.17152399999"/>
    <n v="46033.422299999998"/>
    <n v="27587.749223999992"/>
    <n v="0.3747257569109258"/>
  </r>
  <r>
    <s v="SKU-05"/>
    <s v="Cookies n Cream Bar"/>
    <s v="Standard Bar"/>
    <x v="4"/>
    <x v="3"/>
    <n v="56187"/>
    <n v="1.39"/>
    <n v="9.8400000000000001E-2"/>
    <n v="0.7923"/>
    <n v="1.2532239999999999"/>
    <n v="70414.896887999988"/>
    <n v="44516.960099999997"/>
    <n v="25897.936787999992"/>
    <n v="0.36779059449866897"/>
  </r>
  <r>
    <s v="SKU-05"/>
    <s v="Cookies n Cream Bar"/>
    <s v="Standard Bar"/>
    <x v="4"/>
    <x v="4"/>
    <n v="42568"/>
    <n v="1.39"/>
    <n v="9.5299999999999996E-2"/>
    <n v="0.7923"/>
    <n v="1.257533"/>
    <n v="53530.664744000002"/>
    <n v="33726.626400000001"/>
    <n v="19804.038344000001"/>
    <n v="0.36995689178733282"/>
  </r>
  <r>
    <s v="SKU-05"/>
    <s v="Cookies n Cream Bar"/>
    <s v="Standard Bar"/>
    <x v="4"/>
    <x v="5"/>
    <n v="50119"/>
    <n v="1.39"/>
    <n v="9.7000000000000003E-2"/>
    <n v="0.7923"/>
    <n v="1.2551699999999999"/>
    <n v="62907.865229999996"/>
    <n v="39709.2837"/>
    <n v="23198.581529999996"/>
    <n v="0.3687707641196013"/>
  </r>
  <r>
    <s v="SKU-05"/>
    <s v="Cookies n Cream Bar"/>
    <s v="Standard Bar"/>
    <x v="4"/>
    <x v="6"/>
    <n v="40504"/>
    <n v="1.39"/>
    <n v="8.2400000000000001E-2"/>
    <n v="0.7923"/>
    <n v="1.2754639999999999"/>
    <n v="51661.393855999995"/>
    <n v="32091.319200000002"/>
    <n v="19570.074655999993"/>
    <n v="0.37881429816913681"/>
  </r>
  <r>
    <s v="SKU-05"/>
    <s v="Cookies n Cream Bar"/>
    <s v="Standard Bar"/>
    <x v="4"/>
    <x v="7"/>
    <n v="45456"/>
    <n v="1.39"/>
    <n v="8.6199999999999999E-2"/>
    <n v="0.7923"/>
    <n v="1.2701819999999999"/>
    <n v="57737.392991999994"/>
    <n v="36014.788800000002"/>
    <n v="21722.604191999992"/>
    <n v="0.37623112278397891"/>
  </r>
  <r>
    <s v="SKU-05"/>
    <s v="Cookies n Cream Bar"/>
    <s v="Standard Bar"/>
    <x v="4"/>
    <x v="8"/>
    <n v="53156"/>
    <n v="1.39"/>
    <n v="0.1037"/>
    <n v="0.7923"/>
    <n v="1.245857"/>
    <n v="66224.774692000006"/>
    <n v="42115.498800000001"/>
    <n v="24109.275892000005"/>
    <n v="0.36405221466027005"/>
  </r>
  <r>
    <s v="SKU-05"/>
    <s v="Cookies n Cream Bar"/>
    <s v="Standard Bar"/>
    <x v="4"/>
    <x v="9"/>
    <n v="70821"/>
    <n v="1.39"/>
    <n v="0.10290000000000001"/>
    <n v="0.7923"/>
    <n v="1.246969"/>
    <n v="88311.591549000004"/>
    <n v="56111.478300000002"/>
    <n v="32200.113249000002"/>
    <n v="0.36461932894883514"/>
  </r>
  <r>
    <s v="SKU-05"/>
    <s v="Cookies n Cream Bar"/>
    <s v="Standard Bar"/>
    <x v="4"/>
    <x v="10"/>
    <n v="83520"/>
    <n v="1.39"/>
    <n v="9.5699999999999993E-2"/>
    <n v="0.7923"/>
    <n v="1.256977"/>
    <n v="104982.71904"/>
    <n v="66172.895999999993"/>
    <n v="38809.823040000003"/>
    <n v="0.36967820413579566"/>
  </r>
  <r>
    <s v="SKU-05"/>
    <s v="Cookies n Cream Bar"/>
    <s v="Standard Bar"/>
    <x v="4"/>
    <x v="11"/>
    <n v="64662"/>
    <n v="1.39"/>
    <n v="0.1099"/>
    <n v="0.7923"/>
    <n v="1.237239"/>
    <n v="80002.348217999999"/>
    <n v="51231.702599999997"/>
    <n v="28770.645618000002"/>
    <n v="0.35962251432423326"/>
  </r>
  <r>
    <s v="SKU-05"/>
    <s v="Cookies n Cream Bar"/>
    <s v="Standard Bar"/>
    <x v="4"/>
    <x v="12"/>
    <n v="44690"/>
    <n v="1.42"/>
    <n v="0.11940000000000001"/>
    <n v="0.79820000000000002"/>
    <n v="1.2504519999999999"/>
    <n v="55882.699879999993"/>
    <n v="35671.558000000005"/>
    <n v="20211.141879999988"/>
    <n v="0.36167081983154875"/>
  </r>
  <r>
    <s v="SKU-05"/>
    <s v="Cookies n Cream Bar"/>
    <s v="Standard Bar"/>
    <x v="4"/>
    <x v="13"/>
    <n v="45394"/>
    <n v="1.42"/>
    <n v="0.13239999999999999"/>
    <n v="0.80420000000000003"/>
    <n v="1.231992"/>
    <n v="55925.044847999998"/>
    <n v="36505.854800000001"/>
    <n v="19419.190047999997"/>
    <n v="0.3472360210131234"/>
  </r>
  <r>
    <s v="SKU-05"/>
    <s v="Cookies n Cream Bar"/>
    <s v="Standard Bar"/>
    <x v="4"/>
    <x v="14"/>
    <n v="52217"/>
    <n v="1.42"/>
    <n v="0.1109"/>
    <n v="0.81010000000000004"/>
    <n v="1.2625219999999999"/>
    <n v="65925.111273999995"/>
    <n v="42300.991699999999"/>
    <n v="23624.119573999997"/>
    <n v="0.35834781492916556"/>
  </r>
  <r>
    <s v="SKU-05"/>
    <s v="Cookies n Cream Bar"/>
    <s v="Standard Bar"/>
    <x v="4"/>
    <x v="15"/>
    <n v="53106"/>
    <n v="1.42"/>
    <n v="0.1555"/>
    <n v="0.81610000000000005"/>
    <n v="1.19919"/>
    <n v="63684.184139999998"/>
    <n v="43339.806600000004"/>
    <n v="20344.377539999994"/>
    <n v="0.31945730034439906"/>
  </r>
  <r>
    <s v="SKU-05"/>
    <s v="Cookies n Cream Bar"/>
    <s v="Standard Bar"/>
    <x v="4"/>
    <x v="16"/>
    <n v="45218"/>
    <n v="1.42"/>
    <n v="0.16769999999999999"/>
    <n v="0.82199999999999995"/>
    <n v="1.1818660000000001"/>
    <n v="53441.616788000007"/>
    <n v="37169.195999999996"/>
    <n v="16272.42078800001"/>
    <n v="0.30448967987910658"/>
  </r>
  <r>
    <s v="SKU-05"/>
    <s v="Cookies n Cream Bar"/>
    <s v="Standard Bar"/>
    <x v="4"/>
    <x v="17"/>
    <n v="41944"/>
    <n v="1.42"/>
    <n v="0.2021"/>
    <n v="0.82799999999999996"/>
    <n v="1.1330180000000001"/>
    <n v="47523.306992000005"/>
    <n v="34729.631999999998"/>
    <n v="12793.674992000007"/>
    <n v="0.26920843269921585"/>
  </r>
  <r>
    <s v="SKU-05"/>
    <s v="Cookies n Cream Bar"/>
    <s v="Standard Bar"/>
    <x v="4"/>
    <x v="18"/>
    <n v="42008"/>
    <n v="1.46"/>
    <n v="0.152"/>
    <n v="0.83389999999999997"/>
    <n v="1.2380799999999998"/>
    <n v="52009.264639999994"/>
    <n v="35030.4712"/>
    <n v="16978.793439999994"/>
    <n v="0.326457094856552"/>
  </r>
  <r>
    <s v="SKU-05"/>
    <s v="Cookies n Cream Bar"/>
    <s v="Standard Bar"/>
    <x v="4"/>
    <x v="19"/>
    <n v="42557"/>
    <n v="1.46"/>
    <n v="0.20749999999999999"/>
    <n v="0.83979999999999999"/>
    <n v="1.1570499999999999"/>
    <n v="49240.576849999998"/>
    <n v="35739.368600000002"/>
    <n v="13501.208249999996"/>
    <n v="0.27418866946112952"/>
  </r>
  <r>
    <s v="SKU-05"/>
    <s v="Cookies n Cream Bar"/>
    <s v="Standard Bar"/>
    <x v="4"/>
    <x v="20"/>
    <n v="44550"/>
    <n v="1.46"/>
    <n v="0.22639999999999999"/>
    <n v="0.8458"/>
    <n v="1.129456"/>
    <n v="50317.264799999997"/>
    <n v="37680.39"/>
    <n v="12636.874799999998"/>
    <n v="0.25114391353005339"/>
  </r>
  <r>
    <s v="SKU-05"/>
    <s v="Cookies n Cream Bar"/>
    <s v="Standard Bar"/>
    <x v="4"/>
    <x v="21"/>
    <n v="81510"/>
    <n v="1.46"/>
    <n v="0.22370000000000001"/>
    <n v="0.85170000000000001"/>
    <n v="1.1333979999999999"/>
    <n v="92383.270979999987"/>
    <n v="69422.066999999995"/>
    <n v="22961.203979999991"/>
    <n v="0.24854287725935631"/>
  </r>
  <r>
    <s v="SKU-05"/>
    <s v="Cookies n Cream Bar"/>
    <s v="Standard Bar"/>
    <x v="4"/>
    <x v="22"/>
    <n v="81673"/>
    <n v="1.46"/>
    <n v="0.24129999999999999"/>
    <n v="0.85770000000000002"/>
    <n v="1.107702"/>
    <n v="90469.345445999992"/>
    <n v="70050.932100000005"/>
    <n v="20418.413345999987"/>
    <n v="0.22569427517509208"/>
  </r>
  <r>
    <s v="SKU-05"/>
    <s v="Cookies n Cream Bar"/>
    <s v="Standard Bar"/>
    <x v="4"/>
    <x v="23"/>
    <n v="62215"/>
    <n v="1.46"/>
    <n v="0.29220000000000002"/>
    <n v="0.86360000000000003"/>
    <n v="1.033388"/>
    <n v="64292.234420000001"/>
    <n v="53728.874000000003"/>
    <n v="10563.360419999997"/>
    <n v="0.16430227562154773"/>
  </r>
  <r>
    <s v="SKU-05"/>
    <s v="Cookies n Cream Bar"/>
    <s v="Standard Bar"/>
    <x v="5"/>
    <x v="0"/>
    <n v="19625"/>
    <n v="1.39"/>
    <n v="7.6899999999999996E-2"/>
    <n v="0.7923"/>
    <n v="1.2831090000000001"/>
    <n v="25181.014125000002"/>
    <n v="15548.887500000001"/>
    <n v="9632.1266250000008"/>
    <n v="0.38251543711407215"/>
  </r>
  <r>
    <s v="SKU-05"/>
    <s v="Cookies n Cream Bar"/>
    <s v="Standard Bar"/>
    <x v="5"/>
    <x v="1"/>
    <n v="21899"/>
    <n v="1.39"/>
    <n v="9.7900000000000001E-2"/>
    <n v="0.7923"/>
    <n v="1.253919"/>
    <n v="27459.572181"/>
    <n v="17350.577700000002"/>
    <n v="10108.994480999998"/>
    <n v="0.3681410043232457"/>
  </r>
  <r>
    <s v="SKU-05"/>
    <s v="Cookies n Cream Bar"/>
    <s v="Standard Bar"/>
    <x v="5"/>
    <x v="2"/>
    <n v="26263"/>
    <n v="1.39"/>
    <n v="6.7299999999999999E-2"/>
    <n v="0.7923"/>
    <n v="1.2964529999999999"/>
    <n v="34048.745138999999"/>
    <n v="20808.174900000002"/>
    <n v="13240.570238999997"/>
    <n v="0.38887101962045667"/>
  </r>
  <r>
    <s v="SKU-05"/>
    <s v="Cookies n Cream Bar"/>
    <s v="Standard Bar"/>
    <x v="5"/>
    <x v="3"/>
    <n v="27464"/>
    <n v="1.39"/>
    <n v="4.8899999999999999E-2"/>
    <n v="0.7923"/>
    <n v="1.3220289999999999"/>
    <n v="36308.204455999999"/>
    <n v="21759.727200000001"/>
    <n v="14548.477255999998"/>
    <n v="0.4006939333403427"/>
  </r>
  <r>
    <s v="SKU-05"/>
    <s v="Cookies n Cream Bar"/>
    <s v="Standard Bar"/>
    <x v="5"/>
    <x v="4"/>
    <n v="23388"/>
    <n v="1.39"/>
    <n v="6.5100000000000005E-2"/>
    <n v="0.7923"/>
    <n v="1.2995109999999999"/>
    <n v="30392.963267999996"/>
    <n v="18530.312399999999"/>
    <n v="11862.650867999997"/>
    <n v="0.39030912397047807"/>
  </r>
  <r>
    <s v="SKU-05"/>
    <s v="Cookies n Cream Bar"/>
    <s v="Standard Bar"/>
    <x v="5"/>
    <x v="5"/>
    <n v="20109"/>
    <n v="1.39"/>
    <n v="6.2600000000000003E-2"/>
    <n v="0.7923"/>
    <n v="1.302986"/>
    <n v="26201.745473999999"/>
    <n v="15932.360699999999"/>
    <n v="10269.384774"/>
    <n v="0.39193513974823985"/>
  </r>
  <r>
    <s v="SKU-05"/>
    <s v="Cookies n Cream Bar"/>
    <s v="Standard Bar"/>
    <x v="5"/>
    <x v="6"/>
    <n v="18420"/>
    <n v="1.39"/>
    <n v="8.0399999999999999E-2"/>
    <n v="0.7923"/>
    <n v="1.2782439999999999"/>
    <n v="23545.25448"/>
    <n v="14594.165999999999"/>
    <n v="8951.0884800000003"/>
    <n v="0.38016528925619836"/>
  </r>
  <r>
    <s v="SKU-05"/>
    <s v="Cookies n Cream Bar"/>
    <s v="Standard Bar"/>
    <x v="5"/>
    <x v="7"/>
    <n v="21987"/>
    <n v="1.39"/>
    <n v="7.9799999999999996E-2"/>
    <n v="0.7923"/>
    <n v="1.2790779999999999"/>
    <n v="28123.087985999999"/>
    <n v="17420.3001"/>
    <n v="10702.787885999998"/>
    <n v="0.38056944142577698"/>
  </r>
  <r>
    <s v="SKU-05"/>
    <s v="Cookies n Cream Bar"/>
    <s v="Standard Bar"/>
    <x v="5"/>
    <x v="8"/>
    <n v="25184"/>
    <n v="1.39"/>
    <n v="7.7700000000000005E-2"/>
    <n v="0.7923"/>
    <n v="1.2819969999999998"/>
    <n v="32285.812447999997"/>
    <n v="19953.283200000002"/>
    <n v="12332.529247999995"/>
    <n v="0.3819798330261302"/>
  </r>
  <r>
    <s v="SKU-05"/>
    <s v="Cookies n Cream Bar"/>
    <s v="Standard Bar"/>
    <x v="5"/>
    <x v="9"/>
    <n v="36109"/>
    <n v="1.39"/>
    <n v="0.10340000000000001"/>
    <n v="0.7923"/>
    <n v="1.2462739999999999"/>
    <n v="45001.707865999997"/>
    <n v="28609.1607"/>
    <n v="16392.547165999997"/>
    <n v="0.3642650011153245"/>
  </r>
  <r>
    <s v="SKU-05"/>
    <s v="Cookies n Cream Bar"/>
    <s v="Standard Bar"/>
    <x v="5"/>
    <x v="10"/>
    <n v="35254"/>
    <n v="1.39"/>
    <n v="8.8900000000000007E-2"/>
    <n v="0.7923"/>
    <n v="1.266429"/>
    <n v="44646.687965999998"/>
    <n v="27931.744200000001"/>
    <n v="16714.943765999997"/>
    <n v="0.37438261442212706"/>
  </r>
  <r>
    <s v="SKU-05"/>
    <s v="Cookies n Cream Bar"/>
    <s v="Standard Bar"/>
    <x v="5"/>
    <x v="11"/>
    <n v="35502"/>
    <n v="1.39"/>
    <n v="5.7200000000000001E-2"/>
    <n v="0.7923"/>
    <n v="1.3104919999999998"/>
    <n v="46525.086983999994"/>
    <n v="28128.2346"/>
    <n v="18396.852383999994"/>
    <n v="0.39541790411540084"/>
  </r>
  <r>
    <s v="SKU-05"/>
    <s v="Cookies n Cream Bar"/>
    <s v="Standard Bar"/>
    <x v="5"/>
    <x v="12"/>
    <n v="21933"/>
    <n v="1.42"/>
    <n v="8.4900000000000003E-2"/>
    <n v="0.79820000000000002"/>
    <n v="1.299442"/>
    <n v="28500.661386"/>
    <n v="17506.920600000001"/>
    <n v="10993.740785999998"/>
    <n v="0.38573633913633693"/>
  </r>
  <r>
    <s v="SKU-05"/>
    <s v="Cookies n Cream Bar"/>
    <s v="Standard Bar"/>
    <x v="5"/>
    <x v="13"/>
    <n v="25029"/>
    <n v="1.42"/>
    <n v="7.0400000000000004E-2"/>
    <n v="0.80420000000000003"/>
    <n v="1.3200319999999999"/>
    <n v="33039.080927999996"/>
    <n v="20128.321800000002"/>
    <n v="12910.759127999994"/>
    <n v="0.39077234491285046"/>
  </r>
  <r>
    <s v="SKU-05"/>
    <s v="Cookies n Cream Bar"/>
    <s v="Standard Bar"/>
    <x v="5"/>
    <x v="14"/>
    <n v="23080"/>
    <n v="1.42"/>
    <n v="6.6900000000000001E-2"/>
    <n v="0.81010000000000004"/>
    <n v="1.325002"/>
    <n v="30581.046160000002"/>
    <n v="18697.108"/>
    <n v="11883.938160000002"/>
    <n v="0.38860469644574125"/>
  </r>
  <r>
    <s v="SKU-05"/>
    <s v="Cookies n Cream Bar"/>
    <s v="Standard Bar"/>
    <x v="5"/>
    <x v="15"/>
    <n v="25223"/>
    <n v="1.42"/>
    <n v="9.0999999999999998E-2"/>
    <n v="0.81610000000000005"/>
    <n v="1.29078"/>
    <n v="32557.343940000002"/>
    <n v="20584.490300000001"/>
    <n v="11972.853640000001"/>
    <n v="0.36774663381831141"/>
  </r>
  <r>
    <s v="SKU-05"/>
    <s v="Cookies n Cream Bar"/>
    <s v="Standard Bar"/>
    <x v="5"/>
    <x v="16"/>
    <n v="20343"/>
    <n v="1.42"/>
    <n v="5.6300000000000003E-2"/>
    <n v="0.82199999999999995"/>
    <n v="1.3400539999999999"/>
    <n v="27260.718521999996"/>
    <n v="16721.946"/>
    <n v="10538.772521999996"/>
    <n v="0.38659188361066038"/>
  </r>
  <r>
    <s v="SKU-05"/>
    <s v="Cookies n Cream Bar"/>
    <s v="Standard Bar"/>
    <x v="5"/>
    <x v="17"/>
    <n v="20067"/>
    <n v="1.42"/>
    <n v="8.3799999999999999E-2"/>
    <n v="0.82799999999999996"/>
    <n v="1.301004"/>
    <n v="26107.247268000003"/>
    <n v="16615.475999999999"/>
    <n v="9491.7712680000041"/>
    <n v="0.36356844406320055"/>
  </r>
  <r>
    <s v="SKU-05"/>
    <s v="Cookies n Cream Bar"/>
    <s v="Standard Bar"/>
    <x v="5"/>
    <x v="18"/>
    <n v="18674"/>
    <n v="1.46"/>
    <n v="8.1199999999999994E-2"/>
    <n v="0.83389999999999997"/>
    <n v="1.341448"/>
    <n v="25050.199951999999"/>
    <n v="15572.248599999999"/>
    <n v="9477.951352"/>
    <n v="0.37835831131732278"/>
  </r>
  <r>
    <s v="SKU-05"/>
    <s v="Cookies n Cream Bar"/>
    <s v="Standard Bar"/>
    <x v="5"/>
    <x v="19"/>
    <n v="19707"/>
    <n v="1.46"/>
    <n v="5.6099999999999997E-2"/>
    <n v="0.83979999999999999"/>
    <n v="1.3780939999999999"/>
    <n v="27158.098458"/>
    <n v="16549.938600000001"/>
    <n v="10608.159857999999"/>
    <n v="0.39060760731851379"/>
  </r>
  <r>
    <s v="SKU-05"/>
    <s v="Cookies n Cream Bar"/>
    <s v="Standard Bar"/>
    <x v="5"/>
    <x v="20"/>
    <n v="22012"/>
    <n v="1.46"/>
    <n v="4.5499999999999999E-2"/>
    <n v="0.8458"/>
    <n v="1.39357"/>
    <n v="30675.262839999999"/>
    <n v="18617.749599999999"/>
    <n v="12057.51324"/>
    <n v="0.39306959822613863"/>
  </r>
  <r>
    <s v="SKU-05"/>
    <s v="Cookies n Cream Bar"/>
    <s v="Standard Bar"/>
    <x v="5"/>
    <x v="21"/>
    <n v="35170"/>
    <n v="1.46"/>
    <n v="6.8699999999999997E-2"/>
    <n v="0.85170000000000001"/>
    <n v="1.3596980000000001"/>
    <n v="47820.578659999999"/>
    <n v="29954.289000000001"/>
    <n v="17866.289659999999"/>
    <n v="0.37361090477444253"/>
  </r>
  <r>
    <s v="SKU-05"/>
    <s v="Cookies n Cream Bar"/>
    <s v="Standard Bar"/>
    <x v="5"/>
    <x v="22"/>
    <n v="35694"/>
    <n v="1.46"/>
    <n v="2.5700000000000001E-2"/>
    <n v="0.85770000000000002"/>
    <n v="1.4224779999999999"/>
    <n v="50773.929731999997"/>
    <n v="30614.7438"/>
    <n v="20159.185931999997"/>
    <n v="0.3970381264244508"/>
  </r>
  <r>
    <s v="SKU-05"/>
    <s v="Cookies n Cream Bar"/>
    <s v="Standard Bar"/>
    <x v="5"/>
    <x v="23"/>
    <n v="27501"/>
    <n v="1.46"/>
    <n v="8.6800000000000002E-2"/>
    <n v="0.86360000000000003"/>
    <n v="1.333272"/>
    <n v="36666.313271999999"/>
    <n v="23749.863600000001"/>
    <n v="12916.449671999999"/>
    <n v="0.35227020442940371"/>
  </r>
  <r>
    <s v="SKU-06"/>
    <s v="Mini Bars Multipack"/>
    <s v="Standard Bar"/>
    <x v="0"/>
    <x v="0"/>
    <n v="44575"/>
    <n v="3.49"/>
    <n v="0.10539999999999999"/>
    <n v="1.9543999999999999"/>
    <n v="3.1221540000000005"/>
    <n v="139170.01455000002"/>
    <n v="87117.37999999999"/>
    <n v="52052.634550000032"/>
    <n v="0.37402190923317702"/>
  </r>
  <r>
    <s v="SKU-06"/>
    <s v="Mini Bars Multipack"/>
    <s v="Standard Bar"/>
    <x v="0"/>
    <x v="1"/>
    <n v="52128"/>
    <n v="3.49"/>
    <n v="0.1216"/>
    <n v="1.9543999999999999"/>
    <n v="3.0656159999999999"/>
    <n v="159804.43084799999"/>
    <n v="101878.9632"/>
    <n v="57925.467647999991"/>
    <n v="0.36247723132969029"/>
  </r>
  <r>
    <s v="SKU-06"/>
    <s v="Mini Bars Multipack"/>
    <s v="Standard Bar"/>
    <x v="0"/>
    <x v="2"/>
    <n v="57168"/>
    <n v="3.49"/>
    <n v="0.10440000000000001"/>
    <n v="1.9543999999999999"/>
    <n v="3.1256439999999999"/>
    <n v="178686.816192"/>
    <n v="111729.13919999999"/>
    <n v="66957.676992000008"/>
    <n v="0.37472085752568113"/>
  </r>
  <r>
    <s v="SKU-06"/>
    <s v="Mini Bars Multipack"/>
    <s v="Standard Bar"/>
    <x v="0"/>
    <x v="3"/>
    <n v="70350"/>
    <n v="3.49"/>
    <n v="0.1227"/>
    <n v="1.9543999999999999"/>
    <n v="3.0617770000000002"/>
    <n v="215396.01195000001"/>
    <n v="137492.04"/>
    <n v="77903.971950000006"/>
    <n v="0.36167787529921352"/>
  </r>
  <r>
    <s v="SKU-06"/>
    <s v="Mini Bars Multipack"/>
    <s v="Standard Bar"/>
    <x v="0"/>
    <x v="4"/>
    <n v="48438"/>
    <n v="3.49"/>
    <n v="9.11E-2"/>
    <n v="1.9543999999999999"/>
    <n v="3.1720610000000002"/>
    <n v="153648.290718"/>
    <n v="94667.227199999994"/>
    <n v="58981.06351800001"/>
    <n v="0.38387061282869406"/>
  </r>
  <r>
    <s v="SKU-06"/>
    <s v="Mini Bars Multipack"/>
    <s v="Standard Bar"/>
    <x v="0"/>
    <x v="5"/>
    <n v="45685"/>
    <n v="3.49"/>
    <n v="0.1076"/>
    <n v="1.9543999999999999"/>
    <n v="3.1144760000000002"/>
    <n v="142284.83606"/>
    <n v="89286.763999999996"/>
    <n v="52998.072060000006"/>
    <n v="0.37247870909905878"/>
  </r>
  <r>
    <s v="SKU-06"/>
    <s v="Mini Bars Multipack"/>
    <s v="Standard Bar"/>
    <x v="0"/>
    <x v="6"/>
    <n v="43676"/>
    <n v="3.49"/>
    <n v="9.4100000000000003E-2"/>
    <n v="1.9543999999999999"/>
    <n v="3.1615910000000005"/>
    <n v="138085.64851600002"/>
    <n v="85360.374400000001"/>
    <n v="52725.274116000015"/>
    <n v="0.38183022408654382"/>
  </r>
  <r>
    <s v="SKU-06"/>
    <s v="Mini Bars Multipack"/>
    <s v="Standard Bar"/>
    <x v="0"/>
    <x v="7"/>
    <n v="54584"/>
    <n v="3.49"/>
    <n v="9.8299999999999998E-2"/>
    <n v="1.9543999999999999"/>
    <n v="3.1469330000000002"/>
    <n v="171772.19087200001"/>
    <n v="106678.9696"/>
    <n v="65093.22127200001"/>
    <n v="0.37895087057779753"/>
  </r>
  <r>
    <s v="SKU-06"/>
    <s v="Mini Bars Multipack"/>
    <s v="Standard Bar"/>
    <x v="0"/>
    <x v="8"/>
    <n v="67046"/>
    <n v="3.49"/>
    <n v="0.1014"/>
    <n v="1.9543999999999999"/>
    <n v="3.1361140000000001"/>
    <n v="210263.899244"/>
    <n v="131034.70239999999"/>
    <n v="79229.196844000006"/>
    <n v="0.37680836857333633"/>
  </r>
  <r>
    <s v="SKU-06"/>
    <s v="Mini Bars Multipack"/>
    <s v="Standard Bar"/>
    <x v="0"/>
    <x v="9"/>
    <n v="95904"/>
    <n v="3.49"/>
    <n v="0.10539999999999999"/>
    <n v="1.9543999999999999"/>
    <n v="3.1221540000000005"/>
    <n v="299427.05721600004"/>
    <n v="187434.7776"/>
    <n v="111992.27961600004"/>
    <n v="0.37402190923317691"/>
  </r>
  <r>
    <s v="SKU-06"/>
    <s v="Mini Bars Multipack"/>
    <s v="Standard Bar"/>
    <x v="0"/>
    <x v="10"/>
    <n v="96867"/>
    <n v="3.49"/>
    <n v="8.9099999999999999E-2"/>
    <n v="1.9543999999999999"/>
    <n v="3.1790410000000002"/>
    <n v="307944.16454700002"/>
    <n v="189316.86479999998"/>
    <n v="118627.29974700004"/>
    <n v="0.38522340542320793"/>
  </r>
  <r>
    <s v="SKU-06"/>
    <s v="Mini Bars Multipack"/>
    <s v="Standard Bar"/>
    <x v="0"/>
    <x v="11"/>
    <n v="69813"/>
    <n v="3.49"/>
    <n v="0.1069"/>
    <n v="1.9543999999999999"/>
    <n v="3.1169190000000002"/>
    <n v="217601.46614700003"/>
    <n v="136442.52719999998"/>
    <n v="81158.938947000046"/>
    <n v="0.37297055200985346"/>
  </r>
  <r>
    <s v="SKU-06"/>
    <s v="Mini Bars Multipack"/>
    <s v="Standard Bar"/>
    <x v="0"/>
    <x v="12"/>
    <n v="46486"/>
    <n v="3.56"/>
    <n v="0.10059999999999999"/>
    <n v="1.9691000000000001"/>
    <n v="3.201864"/>
    <n v="148841.849904"/>
    <n v="91535.582600000009"/>
    <n v="57306.267303999994"/>
    <n v="0.38501447906594405"/>
  </r>
  <r>
    <s v="SKU-06"/>
    <s v="Mini Bars Multipack"/>
    <s v="Standard Bar"/>
    <x v="0"/>
    <x v="13"/>
    <n v="48871"/>
    <n v="3.56"/>
    <n v="7.9600000000000004E-2"/>
    <n v="1.9837"/>
    <n v="3.276624"/>
    <n v="160131.891504"/>
    <n v="96945.402700000006"/>
    <n v="63186.488803999993"/>
    <n v="0.39459028561104353"/>
  </r>
  <r>
    <s v="SKU-06"/>
    <s v="Mini Bars Multipack"/>
    <s v="Standard Bar"/>
    <x v="0"/>
    <x v="14"/>
    <n v="48342"/>
    <n v="3.56"/>
    <n v="7.3499999999999996E-2"/>
    <n v="1.9984"/>
    <n v="3.29834"/>
    <n v="159448.35227999999"/>
    <n v="96606.652799999996"/>
    <n v="62841.699479999996"/>
    <n v="0.39411946615570254"/>
  </r>
  <r>
    <s v="SKU-06"/>
    <s v="Mini Bars Multipack"/>
    <s v="Standard Bar"/>
    <x v="0"/>
    <x v="15"/>
    <n v="56696"/>
    <n v="3.56"/>
    <n v="0.1169"/>
    <n v="2.0129999999999999"/>
    <n v="3.1438359999999999"/>
    <n v="178242.92585599999"/>
    <n v="114129.048"/>
    <n v="64113.877855999992"/>
    <n v="0.35969942452468895"/>
  </r>
  <r>
    <s v="SKU-06"/>
    <s v="Mini Bars Multipack"/>
    <s v="Standard Bar"/>
    <x v="0"/>
    <x v="16"/>
    <n v="45992"/>
    <n v="3.56"/>
    <n v="6.6100000000000006E-2"/>
    <n v="2.0276999999999998"/>
    <n v="3.324684"/>
    <n v="152908.86652800001"/>
    <n v="93257.978399999993"/>
    <n v="59650.888128000021"/>
    <n v="0.39010745081337062"/>
  </r>
  <r>
    <s v="SKU-06"/>
    <s v="Mini Bars Multipack"/>
    <s v="Standard Bar"/>
    <x v="0"/>
    <x v="17"/>
    <n v="42897"/>
    <n v="3.56"/>
    <n v="9.7600000000000006E-2"/>
    <n v="2.0423"/>
    <n v="3.2125439999999998"/>
    <n v="137808.49996799999"/>
    <n v="87608.543099999995"/>
    <n v="50199.956867999994"/>
    <n v="0.36427329866921665"/>
  </r>
  <r>
    <s v="SKU-06"/>
    <s v="Mini Bars Multipack"/>
    <s v="Standard Bar"/>
    <x v="0"/>
    <x v="18"/>
    <n v="46924"/>
    <n v="3.66"/>
    <n v="7.8100000000000003E-2"/>
    <n v="2.0569999999999999"/>
    <n v="3.3741539999999999"/>
    <n v="158328.80229599998"/>
    <n v="96522.667999999991"/>
    <n v="61806.134295999989"/>
    <n v="0.39036570352153455"/>
  </r>
  <r>
    <s v="SKU-06"/>
    <s v="Mini Bars Multipack"/>
    <s v="Standard Bar"/>
    <x v="0"/>
    <x v="19"/>
    <n v="44776"/>
    <n v="3.66"/>
    <n v="0.12559999999999999"/>
    <n v="2.0716999999999999"/>
    <n v="3.2003040000000005"/>
    <n v="143296.81190400003"/>
    <n v="92762.439199999993"/>
    <n v="50534.372704000038"/>
    <n v="0.35265524775146379"/>
  </r>
  <r>
    <s v="SKU-06"/>
    <s v="Mini Bars Multipack"/>
    <s v="Standard Bar"/>
    <x v="0"/>
    <x v="20"/>
    <n v="55399"/>
    <n v="3.66"/>
    <n v="0.1084"/>
    <n v="2.0863"/>
    <n v="3.2632560000000002"/>
    <n v="180781.119144"/>
    <n v="115578.93370000001"/>
    <n v="65202.185443999988"/>
    <n v="0.36066922117051187"/>
  </r>
  <r>
    <s v="SKU-06"/>
    <s v="Mini Bars Multipack"/>
    <s v="Standard Bar"/>
    <x v="0"/>
    <x v="21"/>
    <n v="79918"/>
    <n v="3.66"/>
    <n v="0.10489999999999999"/>
    <n v="2.101"/>
    <n v="3.2760660000000001"/>
    <n v="261816.64258800002"/>
    <n v="167907.71799999999"/>
    <n v="93908.924588000024"/>
    <n v="0.35868202899453194"/>
  </r>
  <r>
    <s v="SKU-06"/>
    <s v="Mini Bars Multipack"/>
    <s v="Standard Bar"/>
    <x v="0"/>
    <x v="22"/>
    <n v="88991"/>
    <n v="3.66"/>
    <n v="8.7900000000000006E-2"/>
    <n v="2.1156000000000001"/>
    <n v="3.3382860000000001"/>
    <n v="297077.40942600003"/>
    <n v="188269.35960000003"/>
    <n v="108808.049826"/>
    <n v="0.36626160850208755"/>
  </r>
  <r>
    <s v="SKU-06"/>
    <s v="Mini Bars Multipack"/>
    <s v="Standard Bar"/>
    <x v="0"/>
    <x v="23"/>
    <n v="73297"/>
    <n v="3.66"/>
    <n v="7.9399999999999998E-2"/>
    <n v="2.1303000000000001"/>
    <n v="3.3693960000000001"/>
    <n v="246966.61861199999"/>
    <n v="156144.59909999999"/>
    <n v="90822.019511999999"/>
    <n v="0.36775018430602996"/>
  </r>
  <r>
    <s v="SKU-06"/>
    <s v="Mini Bars Multipack"/>
    <s v="Standard Bar"/>
    <x v="1"/>
    <x v="0"/>
    <n v="40651"/>
    <n v="3.49"/>
    <n v="0.13270000000000001"/>
    <n v="1.9543999999999999"/>
    <n v="3.0268770000000003"/>
    <n v="123045.57692700002"/>
    <n v="79448.314400000003"/>
    <n v="43597.262527000014"/>
    <n v="0.35431799838579509"/>
  </r>
  <r>
    <s v="SKU-06"/>
    <s v="Mini Bars Multipack"/>
    <s v="Standard Bar"/>
    <x v="1"/>
    <x v="1"/>
    <n v="46970"/>
    <n v="3.49"/>
    <n v="0.12970000000000001"/>
    <n v="1.9543999999999999"/>
    <n v="3.037347"/>
    <n v="142664.18859000001"/>
    <n v="91798.167999999991"/>
    <n v="50866.020590000015"/>
    <n v="0.35654372055613015"/>
  </r>
  <r>
    <s v="SKU-06"/>
    <s v="Mini Bars Multipack"/>
    <s v="Standard Bar"/>
    <x v="1"/>
    <x v="2"/>
    <n v="46948"/>
    <n v="3.49"/>
    <n v="0.1139"/>
    <n v="1.9543999999999999"/>
    <n v="3.092489"/>
    <n v="145186.173572"/>
    <n v="91755.171199999997"/>
    <n v="53431.002372000003"/>
    <n v="0.36801715382011063"/>
  </r>
  <r>
    <s v="SKU-06"/>
    <s v="Mini Bars Multipack"/>
    <s v="Standard Bar"/>
    <x v="1"/>
    <x v="3"/>
    <n v="50152"/>
    <n v="3.49"/>
    <n v="0.1134"/>
    <n v="1.9543999999999999"/>
    <n v="3.0942340000000006"/>
    <n v="155182.02356800003"/>
    <n v="98017.068799999994"/>
    <n v="57164.95476800004"/>
    <n v="0.3683735619219492"/>
  </r>
  <r>
    <s v="SKU-06"/>
    <s v="Mini Bars Multipack"/>
    <s v="Standard Bar"/>
    <x v="1"/>
    <x v="4"/>
    <n v="43026"/>
    <n v="3.49"/>
    <n v="0.11269999999999999"/>
    <n v="1.9543999999999999"/>
    <n v="3.0966770000000001"/>
    <n v="133237.624602"/>
    <n v="84090.0144"/>
    <n v="49147.610201999996"/>
    <n v="0.36887185844697395"/>
  </r>
  <r>
    <s v="SKU-06"/>
    <s v="Mini Bars Multipack"/>
    <s v="Standard Bar"/>
    <x v="1"/>
    <x v="5"/>
    <n v="41718"/>
    <n v="3.49"/>
    <n v="0.1123"/>
    <n v="1.9543999999999999"/>
    <n v="3.0980730000000003"/>
    <n v="129245.40941400001"/>
    <n v="81533.659199999995"/>
    <n v="47711.750214000014"/>
    <n v="0.36915624647966666"/>
  </r>
  <r>
    <s v="SKU-06"/>
    <s v="Mini Bars Multipack"/>
    <s v="Standard Bar"/>
    <x v="1"/>
    <x v="6"/>
    <n v="35917"/>
    <n v="3.49"/>
    <n v="0.1206"/>
    <n v="1.9543999999999999"/>
    <n v="3.0691060000000001"/>
    <n v="110233.080202"/>
    <n v="70196.184800000003"/>
    <n v="40036.895401999995"/>
    <n v="0.36320218330680004"/>
  </r>
  <r>
    <s v="SKU-06"/>
    <s v="Mini Bars Multipack"/>
    <s v="Standard Bar"/>
    <x v="1"/>
    <x v="7"/>
    <n v="45978"/>
    <n v="3.49"/>
    <n v="0.13500000000000001"/>
    <n v="1.9543999999999999"/>
    <n v="3.01885"/>
    <n v="138800.68530000001"/>
    <n v="89859.403200000001"/>
    <n v="48941.282100000011"/>
    <n v="0.35260115606936421"/>
  </r>
  <r>
    <s v="SKU-06"/>
    <s v="Mini Bars Multipack"/>
    <s v="Standard Bar"/>
    <x v="1"/>
    <x v="8"/>
    <n v="48360"/>
    <n v="3.49"/>
    <n v="0.13750000000000001"/>
    <n v="1.9543999999999999"/>
    <n v="3.0101250000000004"/>
    <n v="145569.64500000002"/>
    <n v="94514.784"/>
    <n v="51054.861000000019"/>
    <n v="0.35072463768115952"/>
  </r>
  <r>
    <s v="SKU-06"/>
    <s v="Mini Bars Multipack"/>
    <s v="Standard Bar"/>
    <x v="1"/>
    <x v="9"/>
    <n v="61774"/>
    <n v="3.49"/>
    <n v="0.12939999999999999"/>
    <n v="1.9543999999999999"/>
    <n v="3.0383940000000003"/>
    <n v="187693.750956"/>
    <n v="120731.1056"/>
    <n v="66962.645356000008"/>
    <n v="0.35676544911555252"/>
  </r>
  <r>
    <s v="SKU-06"/>
    <s v="Mini Bars Multipack"/>
    <s v="Standard Bar"/>
    <x v="1"/>
    <x v="10"/>
    <n v="87923"/>
    <n v="3.49"/>
    <n v="0.13200000000000001"/>
    <n v="1.9543999999999999"/>
    <n v="3.0293200000000002"/>
    <n v="266346.90236000001"/>
    <n v="171836.71119999999"/>
    <n v="94510.191160000017"/>
    <n v="0.35483870967741943"/>
  </r>
  <r>
    <s v="SKU-06"/>
    <s v="Mini Bars Multipack"/>
    <s v="Standard Bar"/>
    <x v="1"/>
    <x v="11"/>
    <n v="63413"/>
    <n v="3.49"/>
    <n v="0.13819999999999999"/>
    <n v="1.9543999999999999"/>
    <n v="3.0076820000000004"/>
    <n v="190726.13866600001"/>
    <n v="123934.36719999999"/>
    <n v="66791.77146600002"/>
    <n v="0.35019726154560232"/>
  </r>
  <r>
    <s v="SKU-06"/>
    <s v="Mini Bars Multipack"/>
    <s v="Standard Bar"/>
    <x v="1"/>
    <x v="12"/>
    <n v="39273"/>
    <n v="3.56"/>
    <n v="0.1"/>
    <n v="1.9691000000000001"/>
    <n v="3.2040000000000002"/>
    <n v="125830.69200000001"/>
    <n v="77332.464300000007"/>
    <n v="48498.227700000003"/>
    <n v="0.38542446941323344"/>
  </r>
  <r>
    <s v="SKU-06"/>
    <s v="Mini Bars Multipack"/>
    <s v="Standard Bar"/>
    <x v="1"/>
    <x v="13"/>
    <n v="40275"/>
    <n v="3.56"/>
    <n v="0.13320000000000001"/>
    <n v="1.9837"/>
    <n v="3.0858080000000001"/>
    <n v="124280.91720000001"/>
    <n v="79893.517500000002"/>
    <n v="44387.399700000009"/>
    <n v="0.35715378273696879"/>
  </r>
  <r>
    <s v="SKU-06"/>
    <s v="Mini Bars Multipack"/>
    <s v="Standard Bar"/>
    <x v="1"/>
    <x v="14"/>
    <n v="43367"/>
    <n v="3.56"/>
    <n v="0.1497"/>
    <n v="1.9984"/>
    <n v="3.0270680000000003"/>
    <n v="131274.85795600002"/>
    <n v="86664.612800000003"/>
    <n v="44610.245156000019"/>
    <n v="0.33982322167853524"/>
  </r>
  <r>
    <s v="SKU-06"/>
    <s v="Mini Bars Multipack"/>
    <s v="Standard Bar"/>
    <x v="1"/>
    <x v="15"/>
    <n v="46770"/>
    <n v="3.56"/>
    <n v="0.10100000000000001"/>
    <n v="2.0129999999999999"/>
    <n v="3.20044"/>
    <n v="149684.57879999999"/>
    <n v="94148.01"/>
    <n v="55536.568799999994"/>
    <n v="0.3710239842021722"/>
  </r>
  <r>
    <s v="SKU-06"/>
    <s v="Mini Bars Multipack"/>
    <s v="Standard Bar"/>
    <x v="1"/>
    <x v="16"/>
    <n v="35657"/>
    <n v="3.56"/>
    <n v="8.8800000000000004E-2"/>
    <n v="2.0276999999999998"/>
    <n v="3.2438720000000001"/>
    <n v="115666.743904"/>
    <n v="72301.698899999988"/>
    <n v="43365.045004000014"/>
    <n v="0.37491368340057818"/>
  </r>
  <r>
    <s v="SKU-06"/>
    <s v="Mini Bars Multipack"/>
    <s v="Standard Bar"/>
    <x v="1"/>
    <x v="17"/>
    <n v="36350"/>
    <n v="3.56"/>
    <n v="0.12720000000000001"/>
    <n v="2.0423"/>
    <n v="3.1071680000000002"/>
    <n v="112945.55680000001"/>
    <n v="74237.604999999996"/>
    <n v="38707.95180000001"/>
    <n v="0.34271336471024427"/>
  </r>
  <r>
    <s v="SKU-06"/>
    <s v="Mini Bars Multipack"/>
    <s v="Standard Bar"/>
    <x v="1"/>
    <x v="18"/>
    <n v="33749"/>
    <n v="3.66"/>
    <n v="0.1462"/>
    <n v="2.0569999999999999"/>
    <n v="3.124908"/>
    <n v="105462.52009200001"/>
    <n v="69421.692999999999"/>
    <n v="36040.827092000007"/>
    <n v="0.34174062084387768"/>
  </r>
  <r>
    <s v="SKU-06"/>
    <s v="Mini Bars Multipack"/>
    <s v="Standard Bar"/>
    <x v="1"/>
    <x v="19"/>
    <n v="42413"/>
    <n v="3.66"/>
    <n v="0.12740000000000001"/>
    <n v="2.0716999999999999"/>
    <n v="3.1937160000000002"/>
    <n v="135455.07670800001"/>
    <n v="87867.012099999993"/>
    <n v="47588.064608000015"/>
    <n v="0.35131990446238809"/>
  </r>
  <r>
    <s v="SKU-06"/>
    <s v="Mini Bars Multipack"/>
    <s v="Standard Bar"/>
    <x v="1"/>
    <x v="20"/>
    <n v="38830"/>
    <n v="3.66"/>
    <n v="0.13930000000000001"/>
    <n v="2.0863"/>
    <n v="3.1501620000000004"/>
    <n v="122320.79046000002"/>
    <n v="81011.028999999995"/>
    <n v="41309.761460000023"/>
    <n v="0.33771659997168413"/>
  </r>
  <r>
    <s v="SKU-06"/>
    <s v="Mini Bars Multipack"/>
    <s v="Standard Bar"/>
    <x v="1"/>
    <x v="21"/>
    <n v="70010"/>
    <n v="3.66"/>
    <n v="0.1346"/>
    <n v="2.101"/>
    <n v="3.1673640000000001"/>
    <n v="221747.15364"/>
    <n v="147091.01"/>
    <n v="74656.143639999995"/>
    <n v="0.3366723875121394"/>
  </r>
  <r>
    <s v="SKU-06"/>
    <s v="Mini Bars Multipack"/>
    <s v="Standard Bar"/>
    <x v="1"/>
    <x v="22"/>
    <n v="76667"/>
    <n v="3.66"/>
    <n v="0.1125"/>
    <n v="2.1156000000000001"/>
    <n v="3.2482500000000001"/>
    <n v="249033.58275"/>
    <n v="162196.70520000003"/>
    <n v="86836.877549999976"/>
    <n v="0.34869545139690594"/>
  </r>
  <r>
    <s v="SKU-06"/>
    <s v="Mini Bars Multipack"/>
    <s v="Standard Bar"/>
    <x v="1"/>
    <x v="23"/>
    <n v="66948"/>
    <n v="3.66"/>
    <n v="0.11559999999999999"/>
    <n v="2.1303000000000001"/>
    <n v="3.236904"/>
    <n v="216704.24899200001"/>
    <n v="142619.32440000001"/>
    <n v="74084.924591999996"/>
    <n v="0.34187112129368058"/>
  </r>
  <r>
    <s v="SKU-06"/>
    <s v="Mini Bars Multipack"/>
    <s v="Standard Bar"/>
    <x v="2"/>
    <x v="0"/>
    <n v="27061"/>
    <n v="3.49"/>
    <n v="0.1547"/>
    <n v="1.9543999999999999"/>
    <n v="2.950097"/>
    <n v="79832.574917000005"/>
    <n v="52888.018400000001"/>
    <n v="26944.556517000005"/>
    <n v="0.33751330888441977"/>
  </r>
  <r>
    <s v="SKU-06"/>
    <s v="Mini Bars Multipack"/>
    <s v="Standard Bar"/>
    <x v="2"/>
    <x v="1"/>
    <n v="29694"/>
    <n v="3.49"/>
    <n v="0.20269999999999999"/>
    <n v="1.9543999999999999"/>
    <n v="2.7825770000000003"/>
    <n v="82625.841438000003"/>
    <n v="58033.953600000001"/>
    <n v="24591.887838000002"/>
    <n v="0.29762949956101847"/>
  </r>
  <r>
    <s v="SKU-06"/>
    <s v="Mini Bars Multipack"/>
    <s v="Standard Bar"/>
    <x v="2"/>
    <x v="2"/>
    <n v="31182"/>
    <n v="3.49"/>
    <n v="0.19259999999999999"/>
    <n v="1.9543999999999999"/>
    <n v="2.8178260000000002"/>
    <n v="87865.450332000008"/>
    <n v="60942.1008"/>
    <n v="26923.349532000007"/>
    <n v="0.3064156551894972"/>
  </r>
  <r>
    <s v="SKU-06"/>
    <s v="Mini Bars Multipack"/>
    <s v="Standard Bar"/>
    <x v="2"/>
    <x v="3"/>
    <n v="33827"/>
    <n v="3.49"/>
    <n v="0.1784"/>
    <n v="1.9543999999999999"/>
    <n v="2.8673840000000004"/>
    <n v="96994.99856800001"/>
    <n v="66111.488799999992"/>
    <n v="30883.509768000018"/>
    <n v="0.31840311587147047"/>
  </r>
  <r>
    <s v="SKU-06"/>
    <s v="Mini Bars Multipack"/>
    <s v="Standard Bar"/>
    <x v="2"/>
    <x v="4"/>
    <n v="29824"/>
    <n v="3.49"/>
    <n v="0.17649999999999999"/>
    <n v="1.9543999999999999"/>
    <n v="2.8740150000000004"/>
    <n v="85714.623360000012"/>
    <n v="58288.025600000001"/>
    <n v="27426.597760000011"/>
    <n v="0.31997571341833647"/>
  </r>
  <r>
    <s v="SKU-06"/>
    <s v="Mini Bars Multipack"/>
    <s v="Standard Bar"/>
    <x v="2"/>
    <x v="5"/>
    <n v="22507"/>
    <n v="3.49"/>
    <n v="0.16800000000000001"/>
    <n v="1.9543999999999999"/>
    <n v="2.90368"/>
    <n v="65353.125760000003"/>
    <n v="43987.680799999995"/>
    <n v="21365.444960000008"/>
    <n v="0.32692307692307704"/>
  </r>
  <r>
    <s v="SKU-06"/>
    <s v="Mini Bars Multipack"/>
    <s v="Standard Bar"/>
    <x v="2"/>
    <x v="6"/>
    <n v="25134"/>
    <n v="3.49"/>
    <n v="0.18590000000000001"/>
    <n v="1.9543999999999999"/>
    <n v="2.8412090000000005"/>
    <n v="71410.947006000017"/>
    <n v="49121.889599999995"/>
    <n v="22289.057406000022"/>
    <n v="0.31212381771281195"/>
  </r>
  <r>
    <s v="SKU-06"/>
    <s v="Mini Bars Multipack"/>
    <s v="Standard Bar"/>
    <x v="2"/>
    <x v="7"/>
    <n v="24239"/>
    <n v="3.49"/>
    <n v="0.1691"/>
    <n v="1.9543999999999999"/>
    <n v="2.8998409999999999"/>
    <n v="70289.245998999992"/>
    <n v="47372.7016"/>
    <n v="22916.544398999991"/>
    <n v="0.32603201347935967"/>
  </r>
  <r>
    <s v="SKU-06"/>
    <s v="Mini Bars Multipack"/>
    <s v="Standard Bar"/>
    <x v="2"/>
    <x v="8"/>
    <n v="30469"/>
    <n v="3.49"/>
    <n v="0.17449999999999999"/>
    <n v="1.9543999999999999"/>
    <n v="2.8809950000000004"/>
    <n v="87781.036655000018"/>
    <n v="59548.613599999997"/>
    <n v="28232.423055000021"/>
    <n v="0.32162325863113284"/>
  </r>
  <r>
    <s v="SKU-06"/>
    <s v="Mini Bars Multipack"/>
    <s v="Standard Bar"/>
    <x v="2"/>
    <x v="9"/>
    <n v="42372"/>
    <n v="3.49"/>
    <n v="0.1706"/>
    <n v="1.9543999999999999"/>
    <n v="2.8946060000000005"/>
    <n v="122650.24543200003"/>
    <n v="82811.83679999999"/>
    <n v="39838.408632000035"/>
    <n v="0.32481311791656642"/>
  </r>
  <r>
    <s v="SKU-06"/>
    <s v="Mini Bars Multipack"/>
    <s v="Standard Bar"/>
    <x v="2"/>
    <x v="10"/>
    <n v="47367"/>
    <n v="3.49"/>
    <n v="0.19159999999999999"/>
    <n v="1.9543999999999999"/>
    <n v="2.8213160000000004"/>
    <n v="133637.27497200001"/>
    <n v="92574.064799999993"/>
    <n v="41063.210172000021"/>
    <n v="0.30727362691736776"/>
  </r>
  <r>
    <s v="SKU-06"/>
    <s v="Mini Bars Multipack"/>
    <s v="Standard Bar"/>
    <x v="2"/>
    <x v="11"/>
    <n v="43150"/>
    <n v="3.49"/>
    <n v="0.17780000000000001"/>
    <n v="1.9543999999999999"/>
    <n v="2.8694780000000004"/>
    <n v="123817.97570000002"/>
    <n v="84332.36"/>
    <n v="39485.615700000024"/>
    <n v="0.31890051082461701"/>
  </r>
  <r>
    <s v="SKU-06"/>
    <s v="Mini Bars Multipack"/>
    <s v="Standard Bar"/>
    <x v="2"/>
    <x v="12"/>
    <n v="23256"/>
    <n v="3.56"/>
    <n v="0.18210000000000001"/>
    <n v="1.9691000000000001"/>
    <n v="2.911724"/>
    <n v="67715.053344"/>
    <n v="45793.389600000002"/>
    <n v="21921.663743999998"/>
    <n v="0.32373398028109801"/>
  </r>
  <r>
    <s v="SKU-06"/>
    <s v="Mini Bars Multipack"/>
    <s v="Standard Bar"/>
    <x v="2"/>
    <x v="13"/>
    <n v="27851"/>
    <n v="3.56"/>
    <n v="0.1628"/>
    <n v="1.9837"/>
    <n v="2.980432"/>
    <n v="83008.011631999994"/>
    <n v="55248.028700000003"/>
    <n v="27759.982931999992"/>
    <n v="0.3344253450506503"/>
  </r>
  <r>
    <s v="SKU-06"/>
    <s v="Mini Bars Multipack"/>
    <s v="Standard Bar"/>
    <x v="2"/>
    <x v="14"/>
    <n v="27595"/>
    <n v="3.56"/>
    <n v="0.17050000000000001"/>
    <n v="1.9984"/>
    <n v="2.95302"/>
    <n v="81488.586899999995"/>
    <n v="55145.847999999998"/>
    <n v="26342.738899999997"/>
    <n v="0.32326906014859363"/>
  </r>
  <r>
    <s v="SKU-06"/>
    <s v="Mini Bars Multipack"/>
    <s v="Standard Bar"/>
    <x v="2"/>
    <x v="15"/>
    <n v="28425"/>
    <n v="3.56"/>
    <n v="0.18240000000000001"/>
    <n v="2.0129999999999999"/>
    <n v="2.9106559999999999"/>
    <n v="82735.396800000002"/>
    <n v="57219.524999999994"/>
    <n v="25515.871800000008"/>
    <n v="0.30840332900899325"/>
  </r>
  <r>
    <s v="SKU-06"/>
    <s v="Mini Bars Multipack"/>
    <s v="Standard Bar"/>
    <x v="2"/>
    <x v="16"/>
    <n v="26613"/>
    <n v="3.56"/>
    <n v="0.15620000000000001"/>
    <n v="2.0276999999999998"/>
    <n v="3.0039280000000002"/>
    <n v="79943.535864000005"/>
    <n v="53963.180099999998"/>
    <n v="25980.355764000007"/>
    <n v="0.32498382118346386"/>
  </r>
  <r>
    <s v="SKU-06"/>
    <s v="Mini Bars Multipack"/>
    <s v="Standard Bar"/>
    <x v="2"/>
    <x v="17"/>
    <n v="23955"/>
    <n v="3.56"/>
    <n v="0.1767"/>
    <n v="2.0423"/>
    <n v="2.9309480000000003"/>
    <n v="70210.85934000001"/>
    <n v="48923.296499999997"/>
    <n v="21287.562840000013"/>
    <n v="0.30319473426345345"/>
  </r>
  <r>
    <s v="SKU-06"/>
    <s v="Mini Bars Multipack"/>
    <s v="Standard Bar"/>
    <x v="2"/>
    <x v="18"/>
    <n v="23044"/>
    <n v="3.66"/>
    <n v="0.17979999999999999"/>
    <n v="2.0569999999999999"/>
    <n v="3.001932"/>
    <n v="69176.521007999996"/>
    <n v="47401.508000000002"/>
    <n v="21775.013007999994"/>
    <n v="0.31477461847903276"/>
  </r>
  <r>
    <s v="SKU-06"/>
    <s v="Mini Bars Multipack"/>
    <s v="Standard Bar"/>
    <x v="2"/>
    <x v="19"/>
    <n v="22743"/>
    <n v="3.66"/>
    <n v="0.16109999999999999"/>
    <n v="2.0716999999999999"/>
    <n v="3.0703740000000002"/>
    <n v="69829.515882000007"/>
    <n v="47116.6731"/>
    <n v="22712.842782000007"/>
    <n v="0.32526135252578359"/>
  </r>
  <r>
    <s v="SKU-06"/>
    <s v="Mini Bars Multipack"/>
    <s v="Standard Bar"/>
    <x v="2"/>
    <x v="20"/>
    <n v="29600"/>
    <n v="3.66"/>
    <n v="0.19539999999999999"/>
    <n v="2.0863"/>
    <n v="2.944836"/>
    <n v="87167.145600000003"/>
    <n v="61754.48"/>
    <n v="25412.6656"/>
    <n v="0.29153949489886705"/>
  </r>
  <r>
    <s v="SKU-06"/>
    <s v="Mini Bars Multipack"/>
    <s v="Standard Bar"/>
    <x v="2"/>
    <x v="21"/>
    <n v="36847"/>
    <n v="3.66"/>
    <n v="0.1852"/>
    <n v="2.101"/>
    <n v="2.9821680000000002"/>
    <n v="109883.944296"/>
    <n v="77415.547000000006"/>
    <n v="32468.397295999996"/>
    <n v="0.29547899380584858"/>
  </r>
  <r>
    <s v="SKU-06"/>
    <s v="Mini Bars Multipack"/>
    <s v="Standard Bar"/>
    <x v="2"/>
    <x v="22"/>
    <n v="50284"/>
    <n v="3.66"/>
    <n v="0.1777"/>
    <n v="2.1156000000000001"/>
    <n v="3.0096180000000001"/>
    <n v="151335.63151199999"/>
    <n v="106380.83040000001"/>
    <n v="44954.801111999986"/>
    <n v="0.29705364601088902"/>
  </r>
  <r>
    <s v="SKU-06"/>
    <s v="Mini Bars Multipack"/>
    <s v="Standard Bar"/>
    <x v="2"/>
    <x v="23"/>
    <n v="39442"/>
    <n v="3.66"/>
    <n v="0.16950000000000001"/>
    <n v="2.1303000000000001"/>
    <n v="3.0396300000000003"/>
    <n v="119889.08646000001"/>
    <n v="84023.292600000001"/>
    <n v="35865.793860000005"/>
    <n v="0.299158121218701"/>
  </r>
  <r>
    <s v="SKU-06"/>
    <s v="Mini Bars Multipack"/>
    <s v="Standard Bar"/>
    <x v="3"/>
    <x v="0"/>
    <n v="20862"/>
    <n v="3.49"/>
    <n v="3.3799999999999997E-2"/>
    <n v="1.9543999999999999"/>
    <n v="3.3720379999999999"/>
    <n v="70347.456756"/>
    <n v="40772.692799999997"/>
    <n v="29574.763956000003"/>
    <n v="0.4204098530324985"/>
  </r>
  <r>
    <s v="SKU-06"/>
    <s v="Mini Bars Multipack"/>
    <s v="Standard Bar"/>
    <x v="3"/>
    <x v="1"/>
    <n v="21723"/>
    <n v="3.49"/>
    <n v="5.9400000000000001E-2"/>
    <n v="1.9543999999999999"/>
    <n v="3.2826940000000002"/>
    <n v="71309.961762000006"/>
    <n v="42455.431199999999"/>
    <n v="28854.530562000007"/>
    <n v="0.40463533914522654"/>
  </r>
  <r>
    <s v="SKU-06"/>
    <s v="Mini Bars Multipack"/>
    <s v="Standard Bar"/>
    <x v="3"/>
    <x v="2"/>
    <n v="24196"/>
    <n v="3.49"/>
    <n v="4.5400000000000003E-2"/>
    <n v="1.9543999999999999"/>
    <n v="3.3315540000000001"/>
    <n v="80610.280584000007"/>
    <n v="47288.662400000001"/>
    <n v="33321.618184000006"/>
    <n v="0.41336685522732036"/>
  </r>
  <r>
    <s v="SKU-06"/>
    <s v="Mini Bars Multipack"/>
    <s v="Standard Bar"/>
    <x v="3"/>
    <x v="3"/>
    <n v="24583"/>
    <n v="3.49"/>
    <n v="3.5900000000000001E-2"/>
    <n v="1.9543999999999999"/>
    <n v="3.3647089999999999"/>
    <n v="82714.641346999997"/>
    <n v="48045.015199999994"/>
    <n v="34669.626147000003"/>
    <n v="0.41914739134944512"/>
  </r>
  <r>
    <s v="SKU-06"/>
    <s v="Mini Bars Multipack"/>
    <s v="Standard Bar"/>
    <x v="3"/>
    <x v="4"/>
    <n v="22004"/>
    <n v="3.49"/>
    <n v="4.2700000000000002E-2"/>
    <n v="1.9543999999999999"/>
    <n v="3.3409770000000005"/>
    <n v="73514.857908000005"/>
    <n v="43004.617599999998"/>
    <n v="30510.240308000008"/>
    <n v="0.41502141439465168"/>
  </r>
  <r>
    <s v="SKU-06"/>
    <s v="Mini Bars Multipack"/>
    <s v="Standard Bar"/>
    <x v="3"/>
    <x v="5"/>
    <n v="21594"/>
    <n v="3.49"/>
    <n v="5.45E-2"/>
    <n v="1.9543999999999999"/>
    <n v="3.299795"/>
    <n v="71255.773230000006"/>
    <n v="42203.313600000001"/>
    <n v="29052.459630000005"/>
    <n v="0.40772078265468009"/>
  </r>
  <r>
    <s v="SKU-06"/>
    <s v="Mini Bars Multipack"/>
    <s v="Standard Bar"/>
    <x v="3"/>
    <x v="6"/>
    <n v="20245"/>
    <n v="3.49"/>
    <n v="5.2400000000000002E-2"/>
    <n v="1.9543999999999999"/>
    <n v="3.3071240000000004"/>
    <n v="66952.725380000003"/>
    <n v="39566.828000000001"/>
    <n v="27385.897380000002"/>
    <n v="0.40903334740396791"/>
  </r>
  <r>
    <s v="SKU-06"/>
    <s v="Mini Bars Multipack"/>
    <s v="Standard Bar"/>
    <x v="3"/>
    <x v="7"/>
    <n v="24735"/>
    <n v="3.49"/>
    <n v="3.9300000000000002E-2"/>
    <n v="1.9543999999999999"/>
    <n v="3.352843"/>
    <n v="82932.571605000005"/>
    <n v="48342.083999999995"/>
    <n v="34590.487605000009"/>
    <n v="0.41709170396585832"/>
  </r>
  <r>
    <s v="SKU-06"/>
    <s v="Mini Bars Multipack"/>
    <s v="Standard Bar"/>
    <x v="3"/>
    <x v="8"/>
    <n v="25888"/>
    <n v="3.49"/>
    <n v="6.13E-2"/>
    <n v="1.9543999999999999"/>
    <n v="3.2760630000000002"/>
    <n v="84810.718944000007"/>
    <n v="50595.5072"/>
    <n v="34215.211744000007"/>
    <n v="0.40343027591349745"/>
  </r>
  <r>
    <s v="SKU-06"/>
    <s v="Mini Bars Multipack"/>
    <s v="Standard Bar"/>
    <x v="3"/>
    <x v="9"/>
    <n v="41758"/>
    <n v="3.49"/>
    <n v="3.5799999999999998E-2"/>
    <n v="1.9543999999999999"/>
    <n v="3.3650579999999999"/>
    <n v="140518.09196399999"/>
    <n v="81611.835200000001"/>
    <n v="58906.256763999991"/>
    <n v="0.41920763327110555"/>
  </r>
  <r>
    <s v="SKU-06"/>
    <s v="Mini Bars Multipack"/>
    <s v="Standard Bar"/>
    <x v="3"/>
    <x v="10"/>
    <n v="39945"/>
    <n v="3.49"/>
    <n v="6.3600000000000004E-2"/>
    <n v="1.9543999999999999"/>
    <n v="3.2680360000000004"/>
    <n v="130541.69802000001"/>
    <n v="78068.508000000002"/>
    <n v="52473.190020000009"/>
    <n v="0.40196497223408806"/>
  </r>
  <r>
    <s v="SKU-06"/>
    <s v="Mini Bars Multipack"/>
    <s v="Standard Bar"/>
    <x v="3"/>
    <x v="11"/>
    <n v="34601"/>
    <n v="3.49"/>
    <n v="5.1999999999999998E-2"/>
    <n v="1.9543999999999999"/>
    <n v="3.3085200000000001"/>
    <n v="114478.10052000001"/>
    <n v="67624.194399999993"/>
    <n v="46853.906120000014"/>
    <n v="0.40928270042194104"/>
  </r>
  <r>
    <s v="SKU-06"/>
    <s v="Mini Bars Multipack"/>
    <s v="Standard Bar"/>
    <x v="3"/>
    <x v="12"/>
    <n v="19267"/>
    <n v="3.56"/>
    <n v="4.6199999999999998E-2"/>
    <n v="1.9691000000000001"/>
    <n v="3.3955280000000001"/>
    <n v="65421.637976000005"/>
    <n v="37938.649700000002"/>
    <n v="27482.988276000004"/>
    <n v="0.42009018921357744"/>
  </r>
  <r>
    <s v="SKU-06"/>
    <s v="Mini Bars Multipack"/>
    <s v="Standard Bar"/>
    <x v="3"/>
    <x v="13"/>
    <n v="24656"/>
    <n v="3.56"/>
    <n v="4.7500000000000001E-2"/>
    <n v="1.9837"/>
    <n v="3.3909000000000002"/>
    <n v="83606.030400000003"/>
    <n v="48910.107199999999"/>
    <n v="34695.923200000005"/>
    <n v="0.41499306968651395"/>
  </r>
  <r>
    <s v="SKU-06"/>
    <s v="Mini Bars Multipack"/>
    <s v="Standard Bar"/>
    <x v="3"/>
    <x v="14"/>
    <n v="24096"/>
    <n v="3.56"/>
    <n v="5.0799999999999998E-2"/>
    <n v="1.9984"/>
    <n v="3.3791520000000004"/>
    <n v="81424.046592000013"/>
    <n v="48153.446400000001"/>
    <n v="33270.600192000013"/>
    <n v="0.40860902380242153"/>
  </r>
  <r>
    <s v="SKU-06"/>
    <s v="Mini Bars Multipack"/>
    <s v="Standard Bar"/>
    <x v="3"/>
    <x v="15"/>
    <n v="24117"/>
    <n v="3.56"/>
    <n v="5.5300000000000002E-2"/>
    <n v="2.0129999999999999"/>
    <n v="3.3631319999999998"/>
    <n v="81108.654444"/>
    <n v="48547.521000000001"/>
    <n v="32561.133443999999"/>
    <n v="0.40145079051312882"/>
  </r>
  <r>
    <s v="SKU-06"/>
    <s v="Mini Bars Multipack"/>
    <s v="Standard Bar"/>
    <x v="3"/>
    <x v="16"/>
    <n v="24942"/>
    <n v="3.56"/>
    <n v="3.2199999999999999E-2"/>
    <n v="2.0276999999999998"/>
    <n v="3.4453680000000002"/>
    <n v="85934.368656000006"/>
    <n v="50574.893399999994"/>
    <n v="35359.475256000012"/>
    <n v="0.41147070501612609"/>
  </r>
  <r>
    <s v="SKU-06"/>
    <s v="Mini Bars Multipack"/>
    <s v="Standard Bar"/>
    <x v="3"/>
    <x v="17"/>
    <n v="20009"/>
    <n v="3.56"/>
    <n v="4.24E-2"/>
    <n v="2.0423"/>
    <n v="3.4090560000000001"/>
    <n v="68211.801504000003"/>
    <n v="40864.380700000002"/>
    <n v="27347.420804000001"/>
    <n v="0.40091919874592852"/>
  </r>
  <r>
    <s v="SKU-06"/>
    <s v="Mini Bars Multipack"/>
    <s v="Standard Bar"/>
    <x v="3"/>
    <x v="18"/>
    <n v="19158"/>
    <n v="3.66"/>
    <n v="5.0500000000000003E-2"/>
    <n v="2.0569999999999999"/>
    <n v="3.4751700000000003"/>
    <n v="66577.306860000012"/>
    <n v="39408.006000000001"/>
    <n v="27169.30086000001"/>
    <n v="0.408086510875727"/>
  </r>
  <r>
    <s v="SKU-06"/>
    <s v="Mini Bars Multipack"/>
    <s v="Standard Bar"/>
    <x v="3"/>
    <x v="19"/>
    <n v="21821"/>
    <n v="3.66"/>
    <n v="6.1800000000000001E-2"/>
    <n v="2.0716999999999999"/>
    <n v="3.4338120000000001"/>
    <n v="74929.211651999998"/>
    <n v="45206.565699999999"/>
    <n v="29722.645951999999"/>
    <n v="0.39667634687047515"/>
  </r>
  <r>
    <s v="SKU-06"/>
    <s v="Mini Bars Multipack"/>
    <s v="Standard Bar"/>
    <x v="3"/>
    <x v="20"/>
    <n v="24494"/>
    <n v="3.66"/>
    <n v="6.13E-2"/>
    <n v="2.0863"/>
    <n v="3.4356420000000001"/>
    <n v="84152.615147999997"/>
    <n v="51101.832200000004"/>
    <n v="33050.782947999993"/>
    <n v="0.3927481384847431"/>
  </r>
  <r>
    <s v="SKU-06"/>
    <s v="Mini Bars Multipack"/>
    <s v="Standard Bar"/>
    <x v="3"/>
    <x v="21"/>
    <n v="29822"/>
    <n v="3.66"/>
    <n v="6.59E-2"/>
    <n v="2.101"/>
    <n v="3.4188060000000005"/>
    <n v="101955.63253200002"/>
    <n v="62656.021999999997"/>
    <n v="39299.610532000021"/>
    <n v="0.38545796397923732"/>
  </r>
  <r>
    <s v="SKU-06"/>
    <s v="Mini Bars Multipack"/>
    <s v="Standard Bar"/>
    <x v="3"/>
    <x v="22"/>
    <n v="38976"/>
    <n v="3.66"/>
    <n v="6.08E-2"/>
    <n v="2.1156000000000001"/>
    <n v="3.4374720000000001"/>
    <n v="133978.90867199999"/>
    <n v="82457.625599999999"/>
    <n v="51521.283071999991"/>
    <n v="0.38454771413410782"/>
  </r>
  <r>
    <s v="SKU-06"/>
    <s v="Mini Bars Multipack"/>
    <s v="Standard Bar"/>
    <x v="3"/>
    <x v="23"/>
    <n v="28420"/>
    <n v="3.66"/>
    <n v="4.1700000000000001E-2"/>
    <n v="2.1303000000000001"/>
    <n v="3.5073780000000001"/>
    <n v="99679.682759999996"/>
    <n v="60543.126000000004"/>
    <n v="39136.556759999992"/>
    <n v="0.39262320742161233"/>
  </r>
  <r>
    <s v="SKU-06"/>
    <s v="Mini Bars Multipack"/>
    <s v="Standard Bar"/>
    <x v="4"/>
    <x v="0"/>
    <n v="30698"/>
    <n v="3.49"/>
    <n v="8.9700000000000002E-2"/>
    <n v="1.9543999999999999"/>
    <n v="3.1769470000000002"/>
    <n v="97525.919006000011"/>
    <n v="59996.171199999997"/>
    <n v="37529.747806000014"/>
    <n v="0.38481819180489957"/>
  </r>
  <r>
    <s v="SKU-06"/>
    <s v="Mini Bars Multipack"/>
    <s v="Standard Bar"/>
    <x v="4"/>
    <x v="1"/>
    <n v="38281"/>
    <n v="3.49"/>
    <n v="0.10630000000000001"/>
    <n v="1.9543999999999999"/>
    <n v="3.1190129999999998"/>
    <n v="119398.936653"/>
    <n v="74816.386400000003"/>
    <n v="44582.550252999994"/>
    <n v="0.3733915184066241"/>
  </r>
  <r>
    <s v="SKU-06"/>
    <s v="Mini Bars Multipack"/>
    <s v="Standard Bar"/>
    <x v="4"/>
    <x v="2"/>
    <n v="32899"/>
    <n v="3.49"/>
    <n v="0.1046"/>
    <n v="1.9543999999999999"/>
    <n v="3.124946"/>
    <n v="102807.59845400001"/>
    <n v="64297.8056"/>
    <n v="38509.792854000007"/>
    <n v="0.37458119276301099"/>
  </r>
  <r>
    <s v="SKU-06"/>
    <s v="Mini Bars Multipack"/>
    <s v="Standard Bar"/>
    <x v="4"/>
    <x v="3"/>
    <n v="39348"/>
    <n v="3.49"/>
    <n v="8.6900000000000005E-2"/>
    <n v="1.9543999999999999"/>
    <n v="3.1867190000000001"/>
    <n v="125391.019212"/>
    <n v="76901.731199999995"/>
    <n v="48489.288012000005"/>
    <n v="0.38670463257036475"/>
  </r>
  <r>
    <s v="SKU-06"/>
    <s v="Mini Bars Multipack"/>
    <s v="Standard Bar"/>
    <x v="4"/>
    <x v="4"/>
    <n v="28862"/>
    <n v="3.49"/>
    <n v="9.7500000000000003E-2"/>
    <n v="1.9543999999999999"/>
    <n v="3.1497250000000001"/>
    <n v="90907.36295000001"/>
    <n v="56407.892799999994"/>
    <n v="34499.470150000016"/>
    <n v="0.3795013850415514"/>
  </r>
  <r>
    <s v="SKU-06"/>
    <s v="Mini Bars Multipack"/>
    <s v="Standard Bar"/>
    <x v="4"/>
    <x v="5"/>
    <n v="25252"/>
    <n v="3.49"/>
    <n v="9.9699999999999997E-2"/>
    <n v="1.9543999999999999"/>
    <n v="3.1420470000000003"/>
    <n v="79342.97084400001"/>
    <n v="49352.508799999996"/>
    <n v="29990.462044000014"/>
    <n v="0.37798511607242041"/>
  </r>
  <r>
    <s v="SKU-06"/>
    <s v="Mini Bars Multipack"/>
    <s v="Standard Bar"/>
    <x v="4"/>
    <x v="6"/>
    <n v="25613"/>
    <n v="3.49"/>
    <n v="9.0800000000000006E-2"/>
    <n v="1.9543999999999999"/>
    <n v="3.173108"/>
    <n v="81272.815203999999"/>
    <n v="50058.047200000001"/>
    <n v="31214.768003999998"/>
    <n v="0.3840739111306643"/>
  </r>
  <r>
    <s v="SKU-06"/>
    <s v="Mini Bars Multipack"/>
    <s v="Standard Bar"/>
    <x v="4"/>
    <x v="7"/>
    <n v="31907"/>
    <n v="3.49"/>
    <n v="0.1075"/>
    <n v="1.9543999999999999"/>
    <n v="3.1148250000000002"/>
    <n v="99384.721275000004"/>
    <n v="62359.040799999995"/>
    <n v="37025.680475000008"/>
    <n v="0.3725490196078432"/>
  </r>
  <r>
    <s v="SKU-06"/>
    <s v="Mini Bars Multipack"/>
    <s v="Standard Bar"/>
    <x v="4"/>
    <x v="8"/>
    <n v="37068"/>
    <n v="3.49"/>
    <n v="7.9600000000000004E-2"/>
    <n v="1.9543999999999999"/>
    <n v="3.2121960000000001"/>
    <n v="119069.68132800001"/>
    <n v="72445.699200000003"/>
    <n v="46623.982128000003"/>
    <n v="0.39156888309430682"/>
  </r>
  <r>
    <s v="SKU-06"/>
    <s v="Mini Bars Multipack"/>
    <s v="Standard Bar"/>
    <x v="4"/>
    <x v="9"/>
    <n v="53447"/>
    <n v="3.49"/>
    <n v="0.1091"/>
    <n v="1.9543999999999999"/>
    <n v="3.1092410000000004"/>
    <n v="166179.60372700001"/>
    <n v="104456.8168"/>
    <n v="61722.786927000008"/>
    <n v="0.37142215736895279"/>
  </r>
  <r>
    <s v="SKU-06"/>
    <s v="Mini Bars Multipack"/>
    <s v="Standard Bar"/>
    <x v="4"/>
    <x v="10"/>
    <n v="61202"/>
    <n v="3.49"/>
    <n v="8.4199999999999997E-2"/>
    <n v="1.9543999999999999"/>
    <n v="3.196142"/>
    <n v="195610.28268400001"/>
    <n v="119613.18879999999"/>
    <n v="75997.093884000016"/>
    <n v="0.38851277571522175"/>
  </r>
  <r>
    <s v="SKU-06"/>
    <s v="Mini Bars Multipack"/>
    <s v="Standard Bar"/>
    <x v="4"/>
    <x v="11"/>
    <n v="47464"/>
    <n v="3.49"/>
    <n v="6.6500000000000004E-2"/>
    <n v="1.9543999999999999"/>
    <n v="3.2579150000000001"/>
    <n v="154633.67756000001"/>
    <n v="92763.641600000003"/>
    <n v="61870.035960000008"/>
    <n v="0.40010712372790574"/>
  </r>
  <r>
    <s v="SKU-06"/>
    <s v="Mini Bars Multipack"/>
    <s v="Standard Bar"/>
    <x v="4"/>
    <x v="12"/>
    <n v="29029"/>
    <n v="3.56"/>
    <n v="7.8600000000000003E-2"/>
    <n v="1.9691000000000001"/>
    <n v="3.2801840000000002"/>
    <n v="95220.461336000008"/>
    <n v="57161.003900000003"/>
    <n v="38059.457436000004"/>
    <n v="0.39969830960702207"/>
  </r>
  <r>
    <s v="SKU-06"/>
    <s v="Mini Bars Multipack"/>
    <s v="Standard Bar"/>
    <x v="4"/>
    <x v="13"/>
    <n v="36747"/>
    <n v="3.56"/>
    <n v="0.12189999999999999"/>
    <n v="1.9837"/>
    <n v="3.126036"/>
    <n v="114872.444892"/>
    <n v="72895.0239"/>
    <n v="41977.420991999999"/>
    <n v="0.36542637384854171"/>
  </r>
  <r>
    <s v="SKU-06"/>
    <s v="Mini Bars Multipack"/>
    <s v="Standard Bar"/>
    <x v="4"/>
    <x v="14"/>
    <n v="40743"/>
    <n v="3.56"/>
    <n v="0.11849999999999999"/>
    <n v="1.9984"/>
    <n v="3.1381399999999999"/>
    <n v="127857.23802"/>
    <n v="81420.811199999996"/>
    <n v="46436.426820000008"/>
    <n v="0.36318966011713949"/>
  </r>
  <r>
    <s v="SKU-06"/>
    <s v="Mini Bars Multipack"/>
    <s v="Standard Bar"/>
    <x v="4"/>
    <x v="15"/>
    <n v="36309"/>
    <n v="3.56"/>
    <n v="0.17699999999999999"/>
    <n v="2.0129999999999999"/>
    <n v="2.9298799999999998"/>
    <n v="106381.01291999999"/>
    <n v="73090.016999999993"/>
    <n v="33290.995920000001"/>
    <n v="0.31294114434720877"/>
  </r>
  <r>
    <s v="SKU-06"/>
    <s v="Mini Bars Multipack"/>
    <s v="Standard Bar"/>
    <x v="4"/>
    <x v="16"/>
    <n v="32418"/>
    <n v="3.56"/>
    <n v="0.15459999999999999"/>
    <n v="2.0276999999999998"/>
    <n v="3.0096240000000001"/>
    <n v="97565.990831999996"/>
    <n v="65733.978599999988"/>
    <n v="31832.012232000008"/>
    <n v="0.32626135357772279"/>
  </r>
  <r>
    <s v="SKU-06"/>
    <s v="Mini Bars Multipack"/>
    <s v="Standard Bar"/>
    <x v="4"/>
    <x v="17"/>
    <n v="28703"/>
    <n v="3.56"/>
    <n v="0.18"/>
    <n v="2.0423"/>
    <n v="2.9192000000000005"/>
    <n v="83789.79760000002"/>
    <n v="58620.136899999998"/>
    <n v="25169.660700000022"/>
    <n v="0.3003905179501235"/>
  </r>
  <r>
    <s v="SKU-06"/>
    <s v="Mini Bars Multipack"/>
    <s v="Standard Bar"/>
    <x v="4"/>
    <x v="18"/>
    <n v="27123"/>
    <n v="3.66"/>
    <n v="0.1845"/>
    <n v="2.0569999999999999"/>
    <n v="2.9847300000000003"/>
    <n v="80954.831790000011"/>
    <n v="55792.010999999999"/>
    <n v="25162.820790000012"/>
    <n v="0.31082543479644736"/>
  </r>
  <r>
    <s v="SKU-06"/>
    <s v="Mini Bars Multipack"/>
    <s v="Standard Bar"/>
    <x v="4"/>
    <x v="19"/>
    <n v="29736"/>
    <n v="3.66"/>
    <n v="0.186"/>
    <n v="2.0716999999999999"/>
    <n v="2.9792400000000003"/>
    <n v="88590.680640000006"/>
    <n v="61604.071199999998"/>
    <n v="26986.609440000007"/>
    <n v="0.30462131281803417"/>
  </r>
  <r>
    <s v="SKU-06"/>
    <s v="Mini Bars Multipack"/>
    <s v="Standard Bar"/>
    <x v="4"/>
    <x v="20"/>
    <n v="35240"/>
    <n v="3.66"/>
    <n v="0.23180000000000001"/>
    <n v="2.0863"/>
    <n v="2.8116120000000002"/>
    <n v="99081.206880000012"/>
    <n v="73521.212"/>
    <n v="25559.994880000013"/>
    <n v="0.25797016088990954"/>
  </r>
  <r>
    <s v="SKU-06"/>
    <s v="Mini Bars Multipack"/>
    <s v="Standard Bar"/>
    <x v="4"/>
    <x v="21"/>
    <n v="50713"/>
    <n v="3.66"/>
    <n v="0.21579999999999999"/>
    <n v="2.101"/>
    <n v="2.8701720000000002"/>
    <n v="145555.03263600002"/>
    <n v="106548.01299999999"/>
    <n v="39007.019636000026"/>
    <n v="0.26798812057256516"/>
  </r>
  <r>
    <s v="SKU-06"/>
    <s v="Mini Bars Multipack"/>
    <s v="Standard Bar"/>
    <x v="4"/>
    <x v="22"/>
    <n v="58654"/>
    <n v="3.66"/>
    <n v="0.26050000000000001"/>
    <n v="2.1156000000000001"/>
    <n v="2.7065700000000001"/>
    <n v="158751.15678000002"/>
    <n v="124088.40240000001"/>
    <n v="34662.754380000013"/>
    <n v="0.21834646803888322"/>
  </r>
  <r>
    <s v="SKU-06"/>
    <s v="Mini Bars Multipack"/>
    <s v="Standard Bar"/>
    <x v="4"/>
    <x v="23"/>
    <n v="42603"/>
    <n v="3.66"/>
    <n v="0.26579999999999998"/>
    <n v="2.1303000000000001"/>
    <n v="2.6871719999999999"/>
    <n v="114481.588716"/>
    <n v="90757.170899999997"/>
    <n v="23724.417816000001"/>
    <n v="0.20723347816961477"/>
  </r>
  <r>
    <s v="SKU-06"/>
    <s v="Mini Bars Multipack"/>
    <s v="Standard Bar"/>
    <x v="5"/>
    <x v="0"/>
    <n v="12552"/>
    <n v="3.49"/>
    <n v="5.4600000000000003E-2"/>
    <n v="1.9543999999999999"/>
    <n v="3.2994460000000001"/>
    <n v="41414.646192"/>
    <n v="24531.628799999999"/>
    <n v="16883.017392000002"/>
    <n v="0.40765813412312252"/>
  </r>
  <r>
    <s v="SKU-06"/>
    <s v="Mini Bars Multipack"/>
    <s v="Standard Bar"/>
    <x v="5"/>
    <x v="1"/>
    <n v="16673"/>
    <n v="3.49"/>
    <n v="8.8400000000000006E-2"/>
    <n v="1.9543999999999999"/>
    <n v="3.1814840000000002"/>
    <n v="53044.882732000005"/>
    <n v="32585.711199999998"/>
    <n v="20459.171532000008"/>
    <n v="0.38569548047389218"/>
  </r>
  <r>
    <s v="SKU-06"/>
    <s v="Mini Bars Multipack"/>
    <s v="Standard Bar"/>
    <x v="5"/>
    <x v="2"/>
    <n v="16549"/>
    <n v="3.49"/>
    <n v="7.9600000000000004E-2"/>
    <n v="1.9543999999999999"/>
    <n v="3.2121960000000001"/>
    <n v="53158.631604000002"/>
    <n v="32343.365599999997"/>
    <n v="20815.266004000005"/>
    <n v="0.39156888309430687"/>
  </r>
  <r>
    <s v="SKU-06"/>
    <s v="Mini Bars Multipack"/>
    <s v="Standard Bar"/>
    <x v="5"/>
    <x v="3"/>
    <n v="17466"/>
    <n v="3.49"/>
    <n v="7.3700000000000002E-2"/>
    <n v="1.9543999999999999"/>
    <n v="3.2327870000000001"/>
    <n v="56463.857742"/>
    <n v="34135.5504"/>
    <n v="22328.307342"/>
    <n v="0.39544424052682714"/>
  </r>
  <r>
    <s v="SKU-06"/>
    <s v="Mini Bars Multipack"/>
    <s v="Standard Bar"/>
    <x v="5"/>
    <x v="4"/>
    <n v="14703"/>
    <n v="3.49"/>
    <n v="8.3099999999999993E-2"/>
    <n v="1.9543999999999999"/>
    <n v="3.1999810000000002"/>
    <n v="47049.320642999999"/>
    <n v="28735.5432"/>
    <n v="18313.777442999999"/>
    <n v="0.38924637365034354"/>
  </r>
  <r>
    <s v="SKU-06"/>
    <s v="Mini Bars Multipack"/>
    <s v="Standard Bar"/>
    <x v="5"/>
    <x v="5"/>
    <n v="13500"/>
    <n v="3.49"/>
    <n v="4.6399999999999997E-2"/>
    <n v="1.9543999999999999"/>
    <n v="3.3280640000000004"/>
    <n v="44928.864000000001"/>
    <n v="26384.399999999998"/>
    <n v="18544.464000000004"/>
    <n v="0.41275167785234906"/>
  </r>
  <r>
    <s v="SKU-06"/>
    <s v="Mini Bars Multipack"/>
    <s v="Standard Bar"/>
    <x v="5"/>
    <x v="6"/>
    <n v="11923"/>
    <n v="3.49"/>
    <n v="6.2E-2"/>
    <n v="1.9543999999999999"/>
    <n v="3.2736200000000002"/>
    <n v="39031.37126"/>
    <n v="23302.3112"/>
    <n v="15729.06006"/>
    <n v="0.40298507462686567"/>
  </r>
  <r>
    <s v="SKU-06"/>
    <s v="Mini Bars Multipack"/>
    <s v="Standard Bar"/>
    <x v="5"/>
    <x v="7"/>
    <n v="13552"/>
    <n v="3.49"/>
    <n v="7.6200000000000004E-2"/>
    <n v="1.9543999999999999"/>
    <n v="3.224062"/>
    <n v="43692.488224000001"/>
    <n v="26486.0288"/>
    <n v="17206.459424000001"/>
    <n v="0.39380818358952158"/>
  </r>
  <r>
    <s v="SKU-06"/>
    <s v="Mini Bars Multipack"/>
    <s v="Standard Bar"/>
    <x v="5"/>
    <x v="8"/>
    <n v="16760"/>
    <n v="3.49"/>
    <n v="0.1056"/>
    <n v="1.9543999999999999"/>
    <n v="3.1214560000000002"/>
    <n v="52315.602560000007"/>
    <n v="32755.743999999999"/>
    <n v="19559.858560000008"/>
    <n v="0.37388193202146702"/>
  </r>
  <r>
    <s v="SKU-06"/>
    <s v="Mini Bars Multipack"/>
    <s v="Standard Bar"/>
    <x v="5"/>
    <x v="9"/>
    <n v="22464"/>
    <n v="3.49"/>
    <n v="7.3099999999999998E-2"/>
    <n v="1.9543999999999999"/>
    <n v="3.2348810000000006"/>
    <n v="72668.366784000013"/>
    <n v="43903.641599999995"/>
    <n v="28764.725184000017"/>
    <n v="0.39583558096882099"/>
  </r>
  <r>
    <s v="SKU-06"/>
    <s v="Mini Bars Multipack"/>
    <s v="Standard Bar"/>
    <x v="5"/>
    <x v="10"/>
    <n v="25075"/>
    <n v="3.49"/>
    <n v="6.2600000000000003E-2"/>
    <n v="1.9543999999999999"/>
    <n v="3.2715260000000002"/>
    <n v="82033.514450000002"/>
    <n v="49006.579999999994"/>
    <n v="33026.934450000008"/>
    <n v="0.40260294431406024"/>
  </r>
  <r>
    <s v="SKU-06"/>
    <s v="Mini Bars Multipack"/>
    <s v="Standard Bar"/>
    <x v="5"/>
    <x v="11"/>
    <n v="22496"/>
    <n v="3.49"/>
    <n v="3.5099999999999999E-2"/>
    <n v="1.9543999999999999"/>
    <n v="3.3675010000000003"/>
    <n v="75755.302496000004"/>
    <n v="43966.182399999998"/>
    <n v="31789.120096000006"/>
    <n v="0.41962897709607216"/>
  </r>
  <r>
    <s v="SKU-06"/>
    <s v="Mini Bars Multipack"/>
    <s v="Standard Bar"/>
    <x v="5"/>
    <x v="12"/>
    <n v="13259"/>
    <n v="3.56"/>
    <n v="9.8500000000000004E-2"/>
    <n v="1.9691000000000001"/>
    <n v="3.2093400000000001"/>
    <n v="42552.639060000001"/>
    <n v="26108.296900000001"/>
    <n v="16444.34216"/>
    <n v="0.38644705765048265"/>
  </r>
  <r>
    <s v="SKU-06"/>
    <s v="Mini Bars Multipack"/>
    <s v="Standard Bar"/>
    <x v="5"/>
    <x v="13"/>
    <n v="15601"/>
    <n v="3.56"/>
    <n v="7.3899999999999993E-2"/>
    <n v="1.9837"/>
    <n v="3.296916"/>
    <n v="51435.186516000002"/>
    <n v="30947.703700000002"/>
    <n v="20487.482816"/>
    <n v="0.39831648728690688"/>
  </r>
  <r>
    <s v="SKU-06"/>
    <s v="Mini Bars Multipack"/>
    <s v="Standard Bar"/>
    <x v="5"/>
    <x v="14"/>
    <n v="17268"/>
    <n v="3.56"/>
    <n v="6.7500000000000004E-2"/>
    <n v="1.9984"/>
    <n v="3.3197000000000001"/>
    <n v="57324.579600000005"/>
    <n v="34508.371200000001"/>
    <n v="22816.208400000003"/>
    <n v="0.39801789318311898"/>
  </r>
  <r>
    <s v="SKU-06"/>
    <s v="Mini Bars Multipack"/>
    <s v="Standard Bar"/>
    <x v="5"/>
    <x v="15"/>
    <n v="16193"/>
    <n v="3.56"/>
    <n v="3.5900000000000001E-2"/>
    <n v="2.0129999999999999"/>
    <n v="3.4321959999999998"/>
    <n v="55577.549827999996"/>
    <n v="32596.508999999998"/>
    <n v="22981.040827999997"/>
    <n v="0.41349503350041777"/>
  </r>
  <r>
    <s v="SKU-06"/>
    <s v="Mini Bars Multipack"/>
    <s v="Standard Bar"/>
    <x v="5"/>
    <x v="16"/>
    <n v="14430"/>
    <n v="3.56"/>
    <n v="6.83E-2"/>
    <n v="2.0276999999999998"/>
    <n v="3.3168519999999999"/>
    <n v="47862.174359999997"/>
    <n v="29259.710999999999"/>
    <n v="18602.463359999998"/>
    <n v="0.3886673267302852"/>
  </r>
  <r>
    <s v="SKU-06"/>
    <s v="Mini Bars Multipack"/>
    <s v="Standard Bar"/>
    <x v="5"/>
    <x v="17"/>
    <n v="12119"/>
    <n v="3.56"/>
    <n v="7.1900000000000006E-2"/>
    <n v="2.0423"/>
    <n v="3.304036"/>
    <n v="40041.612284000003"/>
    <n v="24750.633699999998"/>
    <n v="15290.978584000004"/>
    <n v="0.38187719504266909"/>
  </r>
  <r>
    <s v="SKU-06"/>
    <s v="Mini Bars Multipack"/>
    <s v="Standard Bar"/>
    <x v="5"/>
    <x v="18"/>
    <n v="11774"/>
    <n v="3.66"/>
    <n v="6.2100000000000002E-2"/>
    <n v="2.0569999999999999"/>
    <n v="3.4327139999999998"/>
    <n v="40416.774635999995"/>
    <n v="24219.117999999999"/>
    <n v="16197.656635999996"/>
    <n v="0.40076569151988772"/>
  </r>
  <r>
    <s v="SKU-06"/>
    <s v="Mini Bars Multipack"/>
    <s v="Standard Bar"/>
    <x v="5"/>
    <x v="19"/>
    <n v="14397"/>
    <n v="3.66"/>
    <n v="4.99E-2"/>
    <n v="2.0716999999999999"/>
    <n v="3.477366"/>
    <n v="50063.638301999999"/>
    <n v="29826.264899999998"/>
    <n v="20237.373402000001"/>
    <n v="0.40423297403839575"/>
  </r>
  <r>
    <s v="SKU-06"/>
    <s v="Mini Bars Multipack"/>
    <s v="Standard Bar"/>
    <x v="5"/>
    <x v="20"/>
    <n v="17293"/>
    <n v="3.66"/>
    <n v="4.9000000000000002E-2"/>
    <n v="2.0863"/>
    <n v="3.4806599999999999"/>
    <n v="60191.053379999998"/>
    <n v="36078.385900000001"/>
    <n v="24112.667479999996"/>
    <n v="0.40060218464314234"/>
  </r>
  <r>
    <s v="SKU-06"/>
    <s v="Mini Bars Multipack"/>
    <s v="Standard Bar"/>
    <x v="5"/>
    <x v="21"/>
    <n v="22681"/>
    <n v="3.66"/>
    <n v="9.8799999999999999E-2"/>
    <n v="2.101"/>
    <n v="3.2983920000000002"/>
    <n v="74810.828952000011"/>
    <n v="47652.781000000003"/>
    <n v="27158.047952000008"/>
    <n v="0.3630229517898419"/>
  </r>
  <r>
    <s v="SKU-06"/>
    <s v="Mini Bars Multipack"/>
    <s v="Standard Bar"/>
    <x v="5"/>
    <x v="22"/>
    <n v="27317"/>
    <n v="3.66"/>
    <n v="7.1499999999999994E-2"/>
    <n v="2.1156000000000001"/>
    <n v="3.3983099999999999"/>
    <n v="92831.634269999995"/>
    <n v="57791.845200000003"/>
    <n v="35039.789069999992"/>
    <n v="0.377455264528545"/>
  </r>
  <r>
    <s v="SKU-06"/>
    <s v="Mini Bars Multipack"/>
    <s v="Standard Bar"/>
    <x v="5"/>
    <x v="23"/>
    <n v="19352"/>
    <n v="3.66"/>
    <n v="6.2100000000000002E-2"/>
    <n v="2.1303000000000001"/>
    <n v="3.4327139999999998"/>
    <n v="66429.881328000003"/>
    <n v="41225.565600000002"/>
    <n v="25204.315728000001"/>
    <n v="0.3794123250582484"/>
  </r>
  <r>
    <s v="SKU-07"/>
    <s v="PB Cup 2-Pack"/>
    <s v="Peanut Butter Cup"/>
    <x v="0"/>
    <x v="0"/>
    <n v="128154"/>
    <n v="1.49"/>
    <n v="0.10059999999999999"/>
    <n v="0.81950000000000001"/>
    <n v="1.340106"/>
    <n v="171739.94432400001"/>
    <n v="105022.20299999999"/>
    <n v="66717.741324000017"/>
    <n v="0.38848120969535255"/>
  </r>
  <r>
    <s v="SKU-07"/>
    <s v="PB Cup 2-Pack"/>
    <s v="Peanut Butter Cup"/>
    <x v="0"/>
    <x v="1"/>
    <n v="156498"/>
    <n v="1.49"/>
    <n v="9.9500000000000005E-2"/>
    <n v="0.81950000000000001"/>
    <n v="1.341745"/>
    <n v="209980.40901"/>
    <n v="128250.111"/>
    <n v="81730.298009999999"/>
    <n v="0.38922820655191559"/>
  </r>
  <r>
    <s v="SKU-07"/>
    <s v="PB Cup 2-Pack"/>
    <s v="Peanut Butter Cup"/>
    <x v="0"/>
    <x v="2"/>
    <n v="155137"/>
    <n v="1.49"/>
    <n v="7.8399999999999997E-2"/>
    <n v="0.81950000000000001"/>
    <n v="1.373184"/>
    <n v="213031.64620799999"/>
    <n v="127134.7715"/>
    <n v="85896.874707999988"/>
    <n v="0.40321180555555552"/>
  </r>
  <r>
    <s v="SKU-07"/>
    <s v="PB Cup 2-Pack"/>
    <s v="Peanut Butter Cup"/>
    <x v="0"/>
    <x v="3"/>
    <n v="159034"/>
    <n v="1.49"/>
    <n v="0.1137"/>
    <n v="0.81950000000000001"/>
    <n v="1.320587"/>
    <n v="210018.23295799998"/>
    <n v="130328.363"/>
    <n v="79689.869957999981"/>
    <n v="0.37944262665011841"/>
  </r>
  <r>
    <s v="SKU-07"/>
    <s v="PB Cup 2-Pack"/>
    <s v="Peanut Butter Cup"/>
    <x v="0"/>
    <x v="4"/>
    <n v="122069"/>
    <n v="1.49"/>
    <n v="9.7199999999999995E-2"/>
    <n v="0.81950000000000001"/>
    <n v="1.345172"/>
    <n v="164203.80086799999"/>
    <n v="100035.54550000001"/>
    <n v="64168.255367999984"/>
    <n v="0.39078422684980052"/>
  </r>
  <r>
    <s v="SKU-07"/>
    <s v="PB Cup 2-Pack"/>
    <s v="Peanut Butter Cup"/>
    <x v="0"/>
    <x v="5"/>
    <n v="120184"/>
    <n v="1.49"/>
    <n v="0.1017"/>
    <n v="0.81950000000000001"/>
    <n v="1.3384670000000001"/>
    <n v="160862.317928"/>
    <n v="98490.788"/>
    <n v="62371.529928000004"/>
    <n v="0.38773238339084942"/>
  </r>
  <r>
    <s v="SKU-07"/>
    <s v="PB Cup 2-Pack"/>
    <s v="Peanut Butter Cup"/>
    <x v="0"/>
    <x v="6"/>
    <n v="116735"/>
    <n v="1.49"/>
    <n v="0.1222"/>
    <n v="0.81950000000000001"/>
    <n v="1.307922"/>
    <n v="152680.27467000001"/>
    <n v="95664.332500000004"/>
    <n v="57015.942170000009"/>
    <n v="0.37343358395989978"/>
  </r>
  <r>
    <s v="SKU-07"/>
    <s v="PB Cup 2-Pack"/>
    <s v="Peanut Butter Cup"/>
    <x v="0"/>
    <x v="7"/>
    <n v="139787"/>
    <n v="1.49"/>
    <n v="8.0299999999999996E-2"/>
    <n v="0.81950000000000001"/>
    <n v="1.3703529999999999"/>
    <n v="191557.53481099999"/>
    <n v="114555.44650000001"/>
    <n v="77002.088310999985"/>
    <n v="0.40197890616505377"/>
  </r>
  <r>
    <s v="SKU-07"/>
    <s v="PB Cup 2-Pack"/>
    <s v="Peanut Butter Cup"/>
    <x v="0"/>
    <x v="8"/>
    <n v="164900"/>
    <n v="1.49"/>
    <n v="8.8400000000000006E-2"/>
    <n v="0.81950000000000001"/>
    <n v="1.358284"/>
    <n v="223981.03160000002"/>
    <n v="135135.54999999999"/>
    <n v="88845.481600000028"/>
    <n v="0.39666520403685834"/>
  </r>
  <r>
    <s v="SKU-07"/>
    <s v="PB Cup 2-Pack"/>
    <s v="Peanut Butter Cup"/>
    <x v="0"/>
    <x v="9"/>
    <n v="223109"/>
    <n v="1.49"/>
    <n v="0.1047"/>
    <n v="0.81950000000000001"/>
    <n v="1.3339969999999999"/>
    <n v="297626.73667299998"/>
    <n v="182837.82550000001"/>
    <n v="114788.91117299997"/>
    <n v="0.38568077739305257"/>
  </r>
  <r>
    <s v="SKU-07"/>
    <s v="PB Cup 2-Pack"/>
    <s v="Peanut Butter Cup"/>
    <x v="0"/>
    <x v="10"/>
    <n v="238980"/>
    <n v="1.49"/>
    <n v="0.1134"/>
    <n v="0.81950000000000001"/>
    <n v="1.321034"/>
    <n v="315700.70532000001"/>
    <n v="195844.11000000002"/>
    <n v="119856.59531999999"/>
    <n v="0.37965260545905705"/>
  </r>
  <r>
    <s v="SKU-07"/>
    <s v="PB Cup 2-Pack"/>
    <s v="Peanut Butter Cup"/>
    <x v="0"/>
    <x v="11"/>
    <n v="191521"/>
    <n v="1.49"/>
    <n v="9.0700000000000003E-2"/>
    <n v="0.81950000000000001"/>
    <n v="1.354857"/>
    <n v="259483.56749699998"/>
    <n v="156951.4595"/>
    <n v="102532.10799699998"/>
    <n v="0.39513911800285934"/>
  </r>
  <r>
    <s v="SKU-07"/>
    <s v="PB Cup 2-Pack"/>
    <s v="Peanut Butter Cup"/>
    <x v="0"/>
    <x v="12"/>
    <n v="120425"/>
    <n v="1.52"/>
    <n v="9.1499999999999998E-2"/>
    <n v="0.8256"/>
    <n v="1.3809199999999999"/>
    <n v="166297.291"/>
    <n v="99422.88"/>
    <n v="66874.410999999993"/>
    <n v="0.40213770529791731"/>
  </r>
  <r>
    <s v="SKU-07"/>
    <s v="PB Cup 2-Pack"/>
    <s v="Peanut Butter Cup"/>
    <x v="0"/>
    <x v="13"/>
    <n v="167922"/>
    <n v="1.52"/>
    <n v="0.1094"/>
    <n v="0.83179999999999998"/>
    <n v="1.353712"/>
    <n v="227318.026464"/>
    <n v="139677.5196"/>
    <n v="87640.506863999995"/>
    <n v="0.38554138546455968"/>
  </r>
  <r>
    <s v="SKU-07"/>
    <s v="PB Cup 2-Pack"/>
    <s v="Peanut Butter Cup"/>
    <x v="0"/>
    <x v="14"/>
    <n v="174589"/>
    <n v="1.52"/>
    <n v="0.13400000000000001"/>
    <n v="0.83789999999999998"/>
    <n v="1.3163199999999999"/>
    <n v="229814.99247999999"/>
    <n v="146288.1231"/>
    <n v="83526.869379999989"/>
    <n v="0.36345265588914549"/>
  </r>
  <r>
    <s v="SKU-07"/>
    <s v="PB Cup 2-Pack"/>
    <s v="Peanut Butter Cup"/>
    <x v="0"/>
    <x v="15"/>
    <n v="151564"/>
    <n v="1.52"/>
    <n v="0.1011"/>
    <n v="0.84409999999999996"/>
    <n v="1.366328"/>
    <n v="207086.13699199999"/>
    <n v="127935.1724"/>
    <n v="79150.964591999989"/>
    <n v="0.38221276296760365"/>
  </r>
  <r>
    <s v="SKU-07"/>
    <s v="PB Cup 2-Pack"/>
    <s v="Peanut Butter Cup"/>
    <x v="0"/>
    <x v="16"/>
    <n v="122646"/>
    <n v="1.52"/>
    <n v="8.8300000000000003E-2"/>
    <n v="0.85019999999999996"/>
    <n v="1.3857839999999999"/>
    <n v="169960.86446399998"/>
    <n v="104273.6292"/>
    <n v="65687.235263999988"/>
    <n v="0.38648447377080408"/>
  </r>
  <r>
    <s v="SKU-07"/>
    <s v="PB Cup 2-Pack"/>
    <s v="Peanut Butter Cup"/>
    <x v="0"/>
    <x v="17"/>
    <n v="120658"/>
    <n v="1.52"/>
    <n v="8.4099999999999994E-2"/>
    <n v="0.85640000000000005"/>
    <n v="1.3921680000000001"/>
    <n v="167976.20654400002"/>
    <n v="103331.51120000001"/>
    <n v="64644.695344000007"/>
    <n v="0.38484435786485538"/>
  </r>
  <r>
    <s v="SKU-07"/>
    <s v="PB Cup 2-Pack"/>
    <s v="Peanut Butter Cup"/>
    <x v="0"/>
    <x v="18"/>
    <n v="110053"/>
    <n v="1.56"/>
    <n v="9.7799999999999998E-2"/>
    <n v="0.86250000000000004"/>
    <n v="1.407432"/>
    <n v="154892.113896"/>
    <n v="94920.712500000009"/>
    <n v="59971.401395999987"/>
    <n v="0.38718176082396871"/>
  </r>
  <r>
    <s v="SKU-07"/>
    <s v="PB Cup 2-Pack"/>
    <s v="Peanut Butter Cup"/>
    <x v="0"/>
    <x v="19"/>
    <n v="122267"/>
    <n v="1.56"/>
    <n v="0.11260000000000001"/>
    <n v="0.86870000000000003"/>
    <n v="1.384344"/>
    <n v="169259.587848"/>
    <n v="106213.3429"/>
    <n v="63046.244947999992"/>
    <n v="0.37248256213773451"/>
  </r>
  <r>
    <s v="SKU-07"/>
    <s v="PB Cup 2-Pack"/>
    <s v="Peanut Butter Cup"/>
    <x v="0"/>
    <x v="20"/>
    <n v="145908"/>
    <n v="1.56"/>
    <n v="0.1421"/>
    <n v="0.87480000000000002"/>
    <n v="1.3383240000000001"/>
    <n v="195272.17819200002"/>
    <n v="127640.3184"/>
    <n v="67631.859792000017"/>
    <n v="0.34634662458418147"/>
  </r>
  <r>
    <s v="SKU-07"/>
    <s v="PB Cup 2-Pack"/>
    <s v="Peanut Butter Cup"/>
    <x v="0"/>
    <x v="21"/>
    <n v="222902"/>
    <n v="1.56"/>
    <n v="0.1011"/>
    <n v="0.88100000000000001"/>
    <n v="1.4022840000000001"/>
    <n v="312571.90816799999"/>
    <n v="196376.66200000001"/>
    <n v="116195.24616799998"/>
    <n v="0.37173924825498966"/>
  </r>
  <r>
    <s v="SKU-07"/>
    <s v="PB Cup 2-Pack"/>
    <s v="Peanut Butter Cup"/>
    <x v="0"/>
    <x v="22"/>
    <n v="222808"/>
    <n v="1.56"/>
    <n v="0.12559999999999999"/>
    <n v="0.8871"/>
    <n v="1.3640640000000002"/>
    <n v="303924.37171200005"/>
    <n v="197652.9768"/>
    <n v="106271.39491200005"/>
    <n v="0.34966394538672679"/>
  </r>
  <r>
    <s v="SKU-07"/>
    <s v="PB Cup 2-Pack"/>
    <s v="Peanut Butter Cup"/>
    <x v="0"/>
    <x v="23"/>
    <n v="216185"/>
    <n v="1.56"/>
    <n v="0.1045"/>
    <n v="0.89329999999999998"/>
    <n v="1.3969799999999999"/>
    <n v="302006.1213"/>
    <n v="193118.06049999999"/>
    <n v="108888.06080000001"/>
    <n v="0.36054918466978769"/>
  </r>
  <r>
    <s v="SKU-07"/>
    <s v="PB Cup 2-Pack"/>
    <s v="Peanut Butter Cup"/>
    <x v="1"/>
    <x v="0"/>
    <n v="98158"/>
    <n v="1.49"/>
    <n v="0.13320000000000001"/>
    <n v="0.81950000000000001"/>
    <n v="1.2915320000000001"/>
    <n v="126774.19805600001"/>
    <n v="80440.481"/>
    <n v="46333.717056000009"/>
    <n v="0.36548223350253811"/>
  </r>
  <r>
    <s v="SKU-07"/>
    <s v="PB Cup 2-Pack"/>
    <s v="Peanut Butter Cup"/>
    <x v="1"/>
    <x v="1"/>
    <n v="123366"/>
    <n v="1.49"/>
    <n v="0.15190000000000001"/>
    <n v="0.81950000000000001"/>
    <n v="1.2636689999999999"/>
    <n v="155893.789854"/>
    <n v="101098.43700000001"/>
    <n v="54795.352853999997"/>
    <n v="0.35149156939040205"/>
  </r>
  <r>
    <s v="SKU-07"/>
    <s v="PB Cup 2-Pack"/>
    <s v="Peanut Butter Cup"/>
    <x v="1"/>
    <x v="2"/>
    <n v="141458"/>
    <n v="1.49"/>
    <n v="0.13139999999999999"/>
    <n v="0.81950000000000001"/>
    <n v="1.294214"/>
    <n v="183076.924012"/>
    <n v="115924.83100000001"/>
    <n v="67152.093011999998"/>
    <n v="0.36679714483076215"/>
  </r>
  <r>
    <s v="SKU-07"/>
    <s v="PB Cup 2-Pack"/>
    <s v="Peanut Butter Cup"/>
    <x v="1"/>
    <x v="3"/>
    <n v="116331"/>
    <n v="1.49"/>
    <n v="0.1152"/>
    <n v="0.81950000000000001"/>
    <n v="1.318352"/>
    <n v="153365.206512"/>
    <n v="95333.254499999995"/>
    <n v="58031.952012000009"/>
    <n v="0.37839059674502717"/>
  </r>
  <r>
    <s v="SKU-07"/>
    <s v="PB Cup 2-Pack"/>
    <s v="Peanut Butter Cup"/>
    <x v="1"/>
    <x v="4"/>
    <n v="120274"/>
    <n v="1.49"/>
    <n v="0.1482"/>
    <n v="0.81950000000000001"/>
    <n v="1.269182"/>
    <n v="152649.595868"/>
    <n v="98564.543000000005"/>
    <n v="54085.052867999999"/>
    <n v="0.35430852312749472"/>
  </r>
  <r>
    <s v="SKU-07"/>
    <s v="PB Cup 2-Pack"/>
    <s v="Peanut Butter Cup"/>
    <x v="1"/>
    <x v="5"/>
    <n v="116789"/>
    <n v="1.49"/>
    <n v="0.1061"/>
    <n v="0.81950000000000001"/>
    <n v="1.3319110000000001"/>
    <n v="155552.55377900001"/>
    <n v="95708.585500000001"/>
    <n v="59843.968279000008"/>
    <n v="0.38471864861841371"/>
  </r>
  <r>
    <s v="SKU-07"/>
    <s v="PB Cup 2-Pack"/>
    <s v="Peanut Butter Cup"/>
    <x v="1"/>
    <x v="6"/>
    <n v="104153"/>
    <n v="1.49"/>
    <n v="0.1452"/>
    <n v="0.81950000000000001"/>
    <n v="1.273652"/>
    <n v="132654.676756"/>
    <n v="85353.383499999996"/>
    <n v="47301.293256000004"/>
    <n v="0.35657463734206835"/>
  </r>
  <r>
    <s v="SKU-07"/>
    <s v="PB Cup 2-Pack"/>
    <s v="Peanut Butter Cup"/>
    <x v="1"/>
    <x v="7"/>
    <n v="101429"/>
    <n v="1.49"/>
    <n v="0.12989999999999999"/>
    <n v="0.81950000000000001"/>
    <n v="1.296449"/>
    <n v="131497.52562100001"/>
    <n v="83121.065499999997"/>
    <n v="48376.460121000011"/>
    <n v="0.36788874841972191"/>
  </r>
  <r>
    <s v="SKU-07"/>
    <s v="PB Cup 2-Pack"/>
    <s v="Peanut Butter Cup"/>
    <x v="1"/>
    <x v="8"/>
    <n v="136441"/>
    <n v="1.49"/>
    <n v="0.1255"/>
    <n v="0.81950000000000001"/>
    <n v="1.303005"/>
    <n v="177783.30520499998"/>
    <n v="111813.3995"/>
    <n v="65969.905704999983"/>
    <n v="0.37106918238993702"/>
  </r>
  <r>
    <s v="SKU-07"/>
    <s v="PB Cup 2-Pack"/>
    <s v="Peanut Butter Cup"/>
    <x v="1"/>
    <x v="9"/>
    <n v="172003"/>
    <n v="1.49"/>
    <n v="0.12509999999999999"/>
    <n v="0.81950000000000001"/>
    <n v="1.303601"/>
    <n v="224223.28280300001"/>
    <n v="140956.45850000001"/>
    <n v="83266.824303000001"/>
    <n v="0.37135672648302664"/>
  </r>
  <r>
    <s v="SKU-07"/>
    <s v="PB Cup 2-Pack"/>
    <s v="Peanut Butter Cup"/>
    <x v="1"/>
    <x v="10"/>
    <n v="205555"/>
    <n v="1.49"/>
    <n v="0.1278"/>
    <n v="0.81950000000000001"/>
    <n v="1.2995779999999999"/>
    <n v="267134.75578999997"/>
    <n v="168452.32250000001"/>
    <n v="98682.433289999957"/>
    <n v="0.36941068562256352"/>
  </r>
  <r>
    <s v="SKU-07"/>
    <s v="PB Cup 2-Pack"/>
    <s v="Peanut Butter Cup"/>
    <x v="1"/>
    <x v="11"/>
    <n v="165336"/>
    <n v="1.49"/>
    <n v="0.1234"/>
    <n v="0.81950000000000001"/>
    <n v="1.3061340000000001"/>
    <n v="215950.97102400003"/>
    <n v="135492.85200000001"/>
    <n v="80458.119024000014"/>
    <n v="0.37257586128222681"/>
  </r>
  <r>
    <s v="SKU-07"/>
    <s v="PB Cup 2-Pack"/>
    <s v="Peanut Butter Cup"/>
    <x v="1"/>
    <x v="12"/>
    <n v="106993"/>
    <n v="1.52"/>
    <n v="0.1366"/>
    <n v="0.8256"/>
    <n v="1.312368"/>
    <n v="140414.18942400001"/>
    <n v="88333.420800000007"/>
    <n v="52080.768624000004"/>
    <n v="0.37090815990636772"/>
  </r>
  <r>
    <s v="SKU-07"/>
    <s v="PB Cup 2-Pack"/>
    <s v="Peanut Butter Cup"/>
    <x v="1"/>
    <x v="13"/>
    <n v="129712"/>
    <n v="1.52"/>
    <n v="0.1239"/>
    <n v="0.83179999999999998"/>
    <n v="1.331672"/>
    <n v="172733.838464"/>
    <n v="107894.44159999999"/>
    <n v="64839.396864000009"/>
    <n v="0.37537171315459067"/>
  </r>
  <r>
    <s v="SKU-07"/>
    <s v="PB Cup 2-Pack"/>
    <s v="Peanut Butter Cup"/>
    <x v="1"/>
    <x v="14"/>
    <n v="133393"/>
    <n v="1.52"/>
    <n v="0.1012"/>
    <n v="0.83789999999999998"/>
    <n v="1.3661760000000001"/>
    <n v="182238.315168"/>
    <n v="111769.9947"/>
    <n v="70468.320468000005"/>
    <n v="0.38668224299065423"/>
  </r>
  <r>
    <s v="SKU-07"/>
    <s v="PB Cup 2-Pack"/>
    <s v="Peanut Butter Cup"/>
    <x v="1"/>
    <x v="15"/>
    <n v="143484"/>
    <n v="1.52"/>
    <n v="0.13"/>
    <n v="0.84409999999999996"/>
    <n v="1.3224"/>
    <n v="189743.24160000001"/>
    <n v="121114.84439999999"/>
    <n v="68628.397200000021"/>
    <n v="0.36169086509376902"/>
  </r>
  <r>
    <s v="SKU-07"/>
    <s v="PB Cup 2-Pack"/>
    <s v="Peanut Butter Cup"/>
    <x v="1"/>
    <x v="16"/>
    <n v="113918"/>
    <n v="1.52"/>
    <n v="0.1444"/>
    <n v="0.85019999999999996"/>
    <n v="1.3005120000000001"/>
    <n v="148151.726016"/>
    <n v="96853.083599999998"/>
    <n v="51298.642416000002"/>
    <n v="0.34625747397947887"/>
  </r>
  <r>
    <s v="SKU-07"/>
    <s v="PB Cup 2-Pack"/>
    <s v="Peanut Butter Cup"/>
    <x v="1"/>
    <x v="17"/>
    <n v="92625"/>
    <n v="1.52"/>
    <n v="0.1004"/>
    <n v="0.85640000000000005"/>
    <n v="1.3673919999999999"/>
    <n v="126654.68399999999"/>
    <n v="79324.05"/>
    <n v="47330.633999999991"/>
    <n v="0.37369825185462541"/>
  </r>
  <r>
    <s v="SKU-07"/>
    <s v="PB Cup 2-Pack"/>
    <s v="Peanut Butter Cup"/>
    <x v="1"/>
    <x v="18"/>
    <n v="102915"/>
    <n v="1.56"/>
    <n v="0.12989999999999999"/>
    <n v="0.86250000000000004"/>
    <n v="1.357356"/>
    <n v="139692.29274"/>
    <n v="88764.1875"/>
    <n v="50928.105240000004"/>
    <n v="0.3645734796177274"/>
  </r>
  <r>
    <s v="SKU-07"/>
    <s v="PB Cup 2-Pack"/>
    <s v="Peanut Butter Cup"/>
    <x v="1"/>
    <x v="19"/>
    <n v="114956"/>
    <n v="1.56"/>
    <n v="0.1231"/>
    <n v="0.86870000000000003"/>
    <n v="1.367964"/>
    <n v="157255.66958399999"/>
    <n v="99862.277199999997"/>
    <n v="57393.392383999992"/>
    <n v="0.36496866876613709"/>
  </r>
  <r>
    <s v="SKU-07"/>
    <s v="PB Cup 2-Pack"/>
    <s v="Peanut Butter Cup"/>
    <x v="1"/>
    <x v="20"/>
    <n v="138700"/>
    <n v="1.56"/>
    <n v="0.14399999999999999"/>
    <n v="0.87480000000000002"/>
    <n v="1.3353600000000001"/>
    <n v="185214.432"/>
    <n v="121334.76000000001"/>
    <n v="63879.671999999991"/>
    <n v="0.34489575844716025"/>
  </r>
  <r>
    <s v="SKU-07"/>
    <s v="PB Cup 2-Pack"/>
    <s v="Peanut Butter Cup"/>
    <x v="1"/>
    <x v="21"/>
    <n v="202277"/>
    <n v="1.56"/>
    <n v="0.12609999999999999"/>
    <n v="0.88100000000000001"/>
    <n v="1.3632840000000002"/>
    <n v="275760.99766800005"/>
    <n v="178206.03700000001"/>
    <n v="97554.960668000043"/>
    <n v="0.35376634655728384"/>
  </r>
  <r>
    <s v="SKU-07"/>
    <s v="PB Cup 2-Pack"/>
    <s v="Peanut Butter Cup"/>
    <x v="1"/>
    <x v="22"/>
    <n v="177543"/>
    <n v="1.56"/>
    <n v="0.14149999999999999"/>
    <n v="0.8871"/>
    <n v="1.3392600000000001"/>
    <n v="237776.23818000001"/>
    <n v="157498.3953"/>
    <n v="80277.842880000011"/>
    <n v="0.33761928229021998"/>
  </r>
  <r>
    <s v="SKU-07"/>
    <s v="PB Cup 2-Pack"/>
    <s v="Peanut Butter Cup"/>
    <x v="1"/>
    <x v="23"/>
    <n v="184977"/>
    <n v="1.56"/>
    <n v="0.13969999999999999"/>
    <n v="0.89329999999999998"/>
    <n v="1.342068"/>
    <n v="248251.712436"/>
    <n v="165239.9541"/>
    <n v="83011.758335999999"/>
    <n v="0.33438544097616513"/>
  </r>
  <r>
    <s v="SKU-07"/>
    <s v="PB Cup 2-Pack"/>
    <s v="Peanut Butter Cup"/>
    <x v="2"/>
    <x v="0"/>
    <n v="65807"/>
    <n v="1.49"/>
    <n v="0.19009999999999999"/>
    <n v="0.81950000000000001"/>
    <n v="1.2067510000000001"/>
    <n v="79412.663057000012"/>
    <n v="53928.836499999998"/>
    <n v="25483.826557000015"/>
    <n v="0.32090381528583789"/>
  </r>
  <r>
    <s v="SKU-07"/>
    <s v="PB Cup 2-Pack"/>
    <s v="Peanut Butter Cup"/>
    <x v="2"/>
    <x v="1"/>
    <n v="91843"/>
    <n v="1.49"/>
    <n v="0.2034"/>
    <n v="0.81950000000000001"/>
    <n v="1.1869339999999999"/>
    <n v="109011.57936199999"/>
    <n v="75265.338499999998"/>
    <n v="33746.240861999991"/>
    <n v="0.30956565402962588"/>
  </r>
  <r>
    <s v="SKU-07"/>
    <s v="PB Cup 2-Pack"/>
    <s v="Peanut Butter Cup"/>
    <x v="2"/>
    <x v="2"/>
    <n v="81312"/>
    <n v="1.49"/>
    <n v="0.17660000000000001"/>
    <n v="0.81950000000000001"/>
    <n v="1.226866"/>
    <n v="99758.928192000007"/>
    <n v="66635.183999999994"/>
    <n v="33123.744192000013"/>
    <n v="0.33203789166869091"/>
  </r>
  <r>
    <s v="SKU-07"/>
    <s v="PB Cup 2-Pack"/>
    <s v="Peanut Butter Cup"/>
    <x v="2"/>
    <x v="3"/>
    <n v="95497"/>
    <n v="1.49"/>
    <n v="0.18090000000000001"/>
    <n v="0.81950000000000001"/>
    <n v="1.220459"/>
    <n v="116550.173123"/>
    <n v="78259.791500000007"/>
    <n v="38290.381622999994"/>
    <n v="0.32853131485777065"/>
  </r>
  <r>
    <s v="SKU-07"/>
    <s v="PB Cup 2-Pack"/>
    <s v="Peanut Butter Cup"/>
    <x v="2"/>
    <x v="4"/>
    <n v="68443"/>
    <n v="1.49"/>
    <n v="0.1862"/>
    <n v="0.81950000000000001"/>
    <n v="1.2125619999999999"/>
    <n v="82991.380965999997"/>
    <n v="56089.038500000002"/>
    <n v="26902.342465999995"/>
    <n v="0.32415826984517077"/>
  </r>
  <r>
    <s v="SKU-07"/>
    <s v="PB Cup 2-Pack"/>
    <s v="Peanut Butter Cup"/>
    <x v="2"/>
    <x v="5"/>
    <n v="72966"/>
    <n v="1.49"/>
    <n v="0.18129999999999999"/>
    <n v="0.81950000000000001"/>
    <n v="1.2198629999999999"/>
    <n v="89008.523657999991"/>
    <n v="59795.637000000002"/>
    <n v="29212.886657999989"/>
    <n v="0.32820324905337722"/>
  </r>
  <r>
    <s v="SKU-07"/>
    <s v="PB Cup 2-Pack"/>
    <s v="Peanut Butter Cup"/>
    <x v="2"/>
    <x v="6"/>
    <n v="67014"/>
    <n v="1.49"/>
    <n v="0.17610000000000001"/>
    <n v="0.81950000000000001"/>
    <n v="1.227611"/>
    <n v="82267.123554000005"/>
    <n v="54917.972999999998"/>
    <n v="27349.150554000007"/>
    <n v="0.33244325767690258"/>
  </r>
  <r>
    <s v="SKU-07"/>
    <s v="PB Cup 2-Pack"/>
    <s v="Peanut Butter Cup"/>
    <x v="2"/>
    <x v="7"/>
    <n v="81933"/>
    <n v="1.49"/>
    <n v="0.16650000000000001"/>
    <n v="0.81950000000000001"/>
    <n v="1.2419150000000001"/>
    <n v="101753.82169500001"/>
    <n v="67144.093500000003"/>
    <n v="34609.728195000003"/>
    <n v="0.34013197360527897"/>
  </r>
  <r>
    <s v="SKU-07"/>
    <s v="PB Cup 2-Pack"/>
    <s v="Peanut Butter Cup"/>
    <x v="2"/>
    <x v="8"/>
    <n v="83064"/>
    <n v="1.49"/>
    <n v="0.1802"/>
    <n v="0.81950000000000001"/>
    <n v="1.2215019999999999"/>
    <n v="101462.84212799999"/>
    <n v="68070.948000000004"/>
    <n v="33391.894127999985"/>
    <n v="0.32910465967309088"/>
  </r>
  <r>
    <s v="SKU-07"/>
    <s v="PB Cup 2-Pack"/>
    <s v="Peanut Butter Cup"/>
    <x v="2"/>
    <x v="9"/>
    <n v="135743"/>
    <n v="1.49"/>
    <n v="0.1575"/>
    <n v="0.81950000000000001"/>
    <n v="1.255325"/>
    <n v="170401.58147500001"/>
    <n v="111241.3885"/>
    <n v="59160.192975000013"/>
    <n v="0.3471810089020772"/>
  </r>
  <r>
    <s v="SKU-07"/>
    <s v="PB Cup 2-Pack"/>
    <s v="Peanut Butter Cup"/>
    <x v="2"/>
    <x v="10"/>
    <n v="123640"/>
    <n v="1.49"/>
    <n v="0.14940000000000001"/>
    <n v="0.81950000000000001"/>
    <n v="1.2673940000000001"/>
    <n v="156700.59416000001"/>
    <n v="101322.98"/>
    <n v="55377.614160000012"/>
    <n v="0.35339760169292272"/>
  </r>
  <r>
    <s v="SKU-07"/>
    <s v="PB Cup 2-Pack"/>
    <s v="Peanut Butter Cup"/>
    <x v="2"/>
    <x v="11"/>
    <n v="111630"/>
    <n v="1.49"/>
    <n v="0.16320000000000001"/>
    <n v="0.81950000000000001"/>
    <n v="1.2468319999999999"/>
    <n v="139183.85616"/>
    <n v="91480.785000000003"/>
    <n v="47703.071159999992"/>
    <n v="0.34273422562141487"/>
  </r>
  <r>
    <s v="SKU-07"/>
    <s v="PB Cup 2-Pack"/>
    <s v="Peanut Butter Cup"/>
    <x v="2"/>
    <x v="12"/>
    <n v="67555"/>
    <n v="1.52"/>
    <n v="0.18990000000000001"/>
    <n v="0.8256"/>
    <n v="1.231352"/>
    <n v="83183.984360000002"/>
    <n v="55773.408000000003"/>
    <n v="27410.576359999999"/>
    <n v="0.32951747347630894"/>
  </r>
  <r>
    <s v="SKU-07"/>
    <s v="PB Cup 2-Pack"/>
    <s v="Peanut Butter Cup"/>
    <x v="2"/>
    <x v="13"/>
    <n v="81907"/>
    <n v="1.52"/>
    <n v="0.1835"/>
    <n v="0.83179999999999998"/>
    <n v="1.24108"/>
    <n v="101653.13956"/>
    <n v="68130.242599999998"/>
    <n v="33522.896959999998"/>
    <n v="0.32977729074676893"/>
  </r>
  <r>
    <s v="SKU-07"/>
    <s v="PB Cup 2-Pack"/>
    <s v="Peanut Butter Cup"/>
    <x v="2"/>
    <x v="14"/>
    <n v="83962"/>
    <n v="1.52"/>
    <n v="0.19009999999999999"/>
    <n v="0.83789999999999998"/>
    <n v="1.2310480000000001"/>
    <n v="103361.25217600001"/>
    <n v="70351.7598"/>
    <n v="33009.492376000009"/>
    <n v="0.31936041486603289"/>
  </r>
  <r>
    <s v="SKU-07"/>
    <s v="PB Cup 2-Pack"/>
    <s v="Peanut Butter Cup"/>
    <x v="2"/>
    <x v="15"/>
    <n v="92831"/>
    <n v="1.52"/>
    <n v="0.1696"/>
    <n v="0.84409999999999996"/>
    <n v="1.262208"/>
    <n v="117172.03084799999"/>
    <n v="78358.647100000002"/>
    <n v="38813.383747999993"/>
    <n v="0.3312512676199168"/>
  </r>
  <r>
    <s v="SKU-07"/>
    <s v="PB Cup 2-Pack"/>
    <s v="Peanut Butter Cup"/>
    <x v="2"/>
    <x v="16"/>
    <n v="72640"/>
    <n v="1.52"/>
    <n v="0.19570000000000001"/>
    <n v="0.85019999999999996"/>
    <n v="1.2225360000000001"/>
    <n v="88805.015039999998"/>
    <n v="61758.527999999998"/>
    <n v="27046.48704"/>
    <n v="0.30456035650483915"/>
  </r>
  <r>
    <s v="SKU-07"/>
    <s v="PB Cup 2-Pack"/>
    <s v="Peanut Butter Cup"/>
    <x v="2"/>
    <x v="17"/>
    <n v="71335"/>
    <n v="1.52"/>
    <n v="0.159"/>
    <n v="0.85640000000000005"/>
    <n v="1.2783199999999999"/>
    <n v="91188.95719999999"/>
    <n v="61091.294000000002"/>
    <n v="30097.663199999988"/>
    <n v="0.3300582013893234"/>
  </r>
  <r>
    <s v="SKU-07"/>
    <s v="PB Cup 2-Pack"/>
    <s v="Peanut Butter Cup"/>
    <x v="2"/>
    <x v="18"/>
    <n v="68339"/>
    <n v="1.56"/>
    <n v="0.16370000000000001"/>
    <n v="0.86250000000000004"/>
    <n v="1.3046280000000001"/>
    <n v="89156.972892000005"/>
    <n v="58942.387500000004"/>
    <n v="30214.585392000001"/>
    <n v="0.33889200599711183"/>
  </r>
  <r>
    <s v="SKU-07"/>
    <s v="PB Cup 2-Pack"/>
    <s v="Peanut Butter Cup"/>
    <x v="2"/>
    <x v="19"/>
    <n v="80776"/>
    <n v="1.56"/>
    <n v="0.19539999999999999"/>
    <n v="0.86870000000000003"/>
    <n v="1.2551760000000001"/>
    <n v="101388.09657600001"/>
    <n v="70170.111199999999"/>
    <n v="31217.985376000011"/>
    <n v="0.30790582356577889"/>
  </r>
  <r>
    <s v="SKU-07"/>
    <s v="PB Cup 2-Pack"/>
    <s v="Peanut Butter Cup"/>
    <x v="2"/>
    <x v="20"/>
    <n v="87499"/>
    <n v="1.56"/>
    <n v="0.18240000000000001"/>
    <n v="0.87480000000000002"/>
    <n v="1.2754559999999999"/>
    <n v="111601.12454399999"/>
    <n v="76544.125199999995"/>
    <n v="35056.999343999996"/>
    <n v="0.31412765316874908"/>
  </r>
  <r>
    <s v="SKU-07"/>
    <s v="PB Cup 2-Pack"/>
    <s v="Peanut Butter Cup"/>
    <x v="2"/>
    <x v="21"/>
    <n v="124744"/>
    <n v="1.56"/>
    <n v="0.19020000000000001"/>
    <n v="0.88100000000000001"/>
    <n v="1.263288"/>
    <n v="157587.598272"/>
    <n v="109899.46400000001"/>
    <n v="47688.134271999996"/>
    <n v="0.30261349747642657"/>
  </r>
  <r>
    <s v="SKU-07"/>
    <s v="PB Cup 2-Pack"/>
    <s v="Peanut Butter Cup"/>
    <x v="2"/>
    <x v="22"/>
    <n v="131266"/>
    <n v="1.56"/>
    <n v="0.1835"/>
    <n v="0.8871"/>
    <n v="1.2737400000000001"/>
    <n v="167198.75484000001"/>
    <n v="116446.0686"/>
    <n v="50752.68624000001"/>
    <n v="0.30354703471666122"/>
  </r>
  <r>
    <s v="SKU-07"/>
    <s v="PB Cup 2-Pack"/>
    <s v="Peanut Butter Cup"/>
    <x v="2"/>
    <x v="23"/>
    <n v="116991"/>
    <n v="1.56"/>
    <n v="0.1716"/>
    <n v="0.89329999999999998"/>
    <n v="1.2923040000000001"/>
    <n v="151187.93726400001"/>
    <n v="104508.0603"/>
    <n v="46679.87696400001"/>
    <n v="0.30875397739231641"/>
  </r>
  <r>
    <s v="SKU-07"/>
    <s v="PB Cup 2-Pack"/>
    <s v="Peanut Butter Cup"/>
    <x v="3"/>
    <x v="0"/>
    <n v="54900"/>
    <n v="1.49"/>
    <n v="3.8100000000000002E-2"/>
    <n v="0.81950000000000001"/>
    <n v="1.4332309999999999"/>
    <n v="78684.381899999993"/>
    <n v="44990.55"/>
    <n v="33693.83189999999"/>
    <n v="0.42821499116332251"/>
  </r>
  <r>
    <s v="SKU-07"/>
    <s v="PB Cup 2-Pack"/>
    <s v="Peanut Butter Cup"/>
    <x v="3"/>
    <x v="1"/>
    <n v="65594"/>
    <n v="1.49"/>
    <n v="3.1699999999999999E-2"/>
    <n v="0.81950000000000001"/>
    <n v="1.4427670000000001"/>
    <n v="94636.858598000006"/>
    <n v="53754.283000000003"/>
    <n v="40882.575598000003"/>
    <n v="0.43199421666838789"/>
  </r>
  <r>
    <s v="SKU-07"/>
    <s v="PB Cup 2-Pack"/>
    <s v="Peanut Butter Cup"/>
    <x v="3"/>
    <x v="2"/>
    <n v="74496"/>
    <n v="1.49"/>
    <n v="6.8099999999999994E-2"/>
    <n v="0.81950000000000001"/>
    <n v="1.388531"/>
    <n v="103440.005376"/>
    <n v="61049.472000000002"/>
    <n v="42390.533375999999"/>
    <n v="0.40980791930464638"/>
  </r>
  <r>
    <s v="SKU-07"/>
    <s v="PB Cup 2-Pack"/>
    <s v="Peanut Butter Cup"/>
    <x v="3"/>
    <x v="3"/>
    <n v="81658"/>
    <n v="1.49"/>
    <n v="3.3700000000000001E-2"/>
    <n v="0.81950000000000001"/>
    <n v="1.4397870000000002"/>
    <n v="117570.12684600001"/>
    <n v="66918.731"/>
    <n v="50651.395846000014"/>
    <n v="0.43081858636034365"/>
  </r>
  <r>
    <s v="SKU-07"/>
    <s v="PB Cup 2-Pack"/>
    <s v="Peanut Butter Cup"/>
    <x v="3"/>
    <x v="4"/>
    <n v="63832"/>
    <n v="1.49"/>
    <n v="6.4199999999999993E-2"/>
    <n v="0.81950000000000001"/>
    <n v="1.394342"/>
    <n v="89003.638544000001"/>
    <n v="52310.324000000001"/>
    <n v="36693.314544000001"/>
    <n v="0.41226757854242357"/>
  </r>
  <r>
    <s v="SKU-07"/>
    <s v="PB Cup 2-Pack"/>
    <s v="Peanut Butter Cup"/>
    <x v="3"/>
    <x v="5"/>
    <n v="55540"/>
    <n v="1.49"/>
    <n v="5.0999999999999997E-2"/>
    <n v="0.81950000000000001"/>
    <n v="1.41401"/>
    <n v="78534.115399999995"/>
    <n v="45515.03"/>
    <n v="33019.085399999996"/>
    <n v="0.42044257112750261"/>
  </r>
  <r>
    <s v="SKU-07"/>
    <s v="PB Cup 2-Pack"/>
    <s v="Peanut Butter Cup"/>
    <x v="3"/>
    <x v="6"/>
    <n v="46410"/>
    <n v="1.49"/>
    <n v="5.2699999999999997E-2"/>
    <n v="0.81950000000000001"/>
    <n v="1.4114770000000001"/>
    <n v="65506.647570000001"/>
    <n v="38032.995000000003"/>
    <n v="27473.652569999998"/>
    <n v="0.41940251240367354"/>
  </r>
  <r>
    <s v="SKU-07"/>
    <s v="PB Cup 2-Pack"/>
    <s v="Peanut Butter Cup"/>
    <x v="3"/>
    <x v="7"/>
    <n v="56227"/>
    <n v="1.49"/>
    <n v="5.1999999999999998E-2"/>
    <n v="0.81950000000000001"/>
    <n v="1.41252"/>
    <n v="79421.762040000001"/>
    <n v="46078.0265"/>
    <n v="33343.735540000001"/>
    <n v="0.41983122362869202"/>
  </r>
  <r>
    <s v="SKU-07"/>
    <s v="PB Cup 2-Pack"/>
    <s v="Peanut Butter Cup"/>
    <x v="3"/>
    <x v="8"/>
    <n v="63129"/>
    <n v="1.49"/>
    <n v="5.5399999999999998E-2"/>
    <n v="0.81950000000000001"/>
    <n v="1.407454"/>
    <n v="88851.163566000003"/>
    <n v="51734.215499999998"/>
    <n v="37116.948066000004"/>
    <n v="0.41774295998306166"/>
  </r>
  <r>
    <s v="SKU-07"/>
    <s v="PB Cup 2-Pack"/>
    <s v="Peanut Butter Cup"/>
    <x v="3"/>
    <x v="9"/>
    <n v="112128"/>
    <n v="1.49"/>
    <n v="4.2200000000000001E-2"/>
    <n v="0.81950000000000001"/>
    <n v="1.427122"/>
    <n v="160020.335616"/>
    <n v="91888.896000000008"/>
    <n v="68131.439615999989"/>
    <n v="0.42576738358738769"/>
  </r>
  <r>
    <s v="SKU-07"/>
    <s v="PB Cup 2-Pack"/>
    <s v="Peanut Butter Cup"/>
    <x v="3"/>
    <x v="10"/>
    <n v="102511"/>
    <n v="1.49"/>
    <n v="2.8400000000000002E-2"/>
    <n v="0.81950000000000001"/>
    <n v="1.447684"/>
    <n v="148403.53452399999"/>
    <n v="84007.764500000005"/>
    <n v="64395.770023999983"/>
    <n v="0.43392342527789207"/>
  </r>
  <r>
    <s v="SKU-07"/>
    <s v="PB Cup 2-Pack"/>
    <s v="Peanut Butter Cup"/>
    <x v="3"/>
    <x v="11"/>
    <n v="89426"/>
    <n v="1.49"/>
    <n v="4.4200000000000003E-2"/>
    <n v="0.81950000000000001"/>
    <n v="1.424142"/>
    <n v="127355.32249200001"/>
    <n v="73284.607000000004"/>
    <n v="54070.715492000003"/>
    <n v="0.42456580874659972"/>
  </r>
  <r>
    <s v="SKU-07"/>
    <s v="PB Cup 2-Pack"/>
    <s v="Peanut Butter Cup"/>
    <x v="3"/>
    <x v="12"/>
    <n v="50634"/>
    <n v="1.52"/>
    <n v="5.45E-2"/>
    <n v="0.8256"/>
    <n v="1.43716"/>
    <n v="72769.159440000003"/>
    <n v="41803.430399999997"/>
    <n v="30965.729040000006"/>
    <n v="0.42553369144702058"/>
  </r>
  <r>
    <s v="SKU-07"/>
    <s v="PB Cup 2-Pack"/>
    <s v="Peanut Butter Cup"/>
    <x v="3"/>
    <x v="13"/>
    <n v="67956"/>
    <n v="1.52"/>
    <n v="3.9199999999999999E-2"/>
    <n v="0.83179999999999998"/>
    <n v="1.4604159999999999"/>
    <n v="99244.029695999998"/>
    <n v="56525.800799999997"/>
    <n v="42718.228896000001"/>
    <n v="0.43043625925763618"/>
  </r>
  <r>
    <s v="SKU-07"/>
    <s v="PB Cup 2-Pack"/>
    <s v="Peanut Butter Cup"/>
    <x v="3"/>
    <x v="14"/>
    <n v="67442"/>
    <n v="1.52"/>
    <n v="6.0699999999999997E-2"/>
    <n v="0.83789999999999998"/>
    <n v="1.4277360000000001"/>
    <n v="96289.371312000003"/>
    <n v="56509.6518"/>
    <n v="39779.719512000003"/>
    <n v="0.41312679655062284"/>
  </r>
  <r>
    <s v="SKU-07"/>
    <s v="PB Cup 2-Pack"/>
    <s v="Peanut Butter Cup"/>
    <x v="3"/>
    <x v="15"/>
    <n v="76610"/>
    <n v="1.52"/>
    <n v="4.87E-2"/>
    <n v="0.84409999999999996"/>
    <n v="1.4459760000000002"/>
    <n v="110776.22136000001"/>
    <n v="64666.500999999997"/>
    <n v="46109.720360000014"/>
    <n v="0.4162420399785336"/>
  </r>
  <r>
    <s v="SKU-07"/>
    <s v="PB Cup 2-Pack"/>
    <s v="Peanut Butter Cup"/>
    <x v="3"/>
    <x v="16"/>
    <n v="62749"/>
    <n v="1.52"/>
    <n v="3.8399999999999997E-2"/>
    <n v="0.85019999999999996"/>
    <n v="1.461632"/>
    <n v="91715.946368000004"/>
    <n v="53349.199799999995"/>
    <n v="38366.74656800001"/>
    <n v="0.41832143795428678"/>
  </r>
  <r>
    <s v="SKU-07"/>
    <s v="PB Cup 2-Pack"/>
    <s v="Peanut Butter Cup"/>
    <x v="3"/>
    <x v="17"/>
    <n v="56930"/>
    <n v="1.52"/>
    <n v="5.1499999999999997E-2"/>
    <n v="0.85640000000000005"/>
    <n v="1.4417200000000001"/>
    <n v="82077.119600000005"/>
    <n v="48754.852000000006"/>
    <n v="33322.267599999999"/>
    <n v="0.40598729295563629"/>
  </r>
  <r>
    <s v="SKU-07"/>
    <s v="PB Cup 2-Pack"/>
    <s v="Peanut Butter Cup"/>
    <x v="3"/>
    <x v="18"/>
    <n v="51702"/>
    <n v="1.56"/>
    <n v="5.4399999999999997E-2"/>
    <n v="0.86250000000000004"/>
    <n v="1.475136"/>
    <n v="76267.481471999999"/>
    <n v="44592.975000000006"/>
    <n v="31674.506471999994"/>
    <n v="0.41530814785890918"/>
  </r>
  <r>
    <s v="SKU-07"/>
    <s v="PB Cup 2-Pack"/>
    <s v="Peanut Butter Cup"/>
    <x v="3"/>
    <x v="19"/>
    <n v="56857"/>
    <n v="1.56"/>
    <n v="5.5100000000000003E-2"/>
    <n v="0.86870000000000003"/>
    <n v="1.4740439999999999"/>
    <n v="83809.71970799999"/>
    <n v="49391.675900000002"/>
    <n v="34418.043807999988"/>
    <n v="0.41066888098319987"/>
  </r>
  <r>
    <s v="SKU-07"/>
    <s v="PB Cup 2-Pack"/>
    <s v="Peanut Butter Cup"/>
    <x v="3"/>
    <x v="20"/>
    <n v="72877"/>
    <n v="1.56"/>
    <n v="2.0799999999999999E-2"/>
    <n v="0.87480000000000002"/>
    <n v="1.527552"/>
    <n v="111323.407104"/>
    <n v="63752.799599999998"/>
    <n v="47570.607504"/>
    <n v="0.42731900452488686"/>
  </r>
  <r>
    <s v="SKU-07"/>
    <s v="PB Cup 2-Pack"/>
    <s v="Peanut Butter Cup"/>
    <x v="3"/>
    <x v="21"/>
    <n v="112209"/>
    <n v="1.56"/>
    <n v="1.95E-2"/>
    <n v="0.88100000000000001"/>
    <n v="1.5295800000000002"/>
    <n v="171632.64222000001"/>
    <n v="98856.129000000001"/>
    <n v="72776.513220000008"/>
    <n v="0.42402489572300894"/>
  </r>
  <r>
    <s v="SKU-07"/>
    <s v="PB Cup 2-Pack"/>
    <s v="Peanut Butter Cup"/>
    <x v="3"/>
    <x v="22"/>
    <n v="105506"/>
    <n v="1.56"/>
    <n v="6.0299999999999999E-2"/>
    <n v="0.8871"/>
    <n v="1.465932"/>
    <n v="154664.62159200001"/>
    <n v="93594.372600000002"/>
    <n v="61070.248992000008"/>
    <n v="0.3948559687625347"/>
  </r>
  <r>
    <s v="SKU-07"/>
    <s v="PB Cup 2-Pack"/>
    <s v="Peanut Butter Cup"/>
    <x v="3"/>
    <x v="23"/>
    <n v="88210"/>
    <n v="1.56"/>
    <n v="3.5299999999999998E-2"/>
    <n v="0.89329999999999998"/>
    <n v="1.5049320000000002"/>
    <n v="132750.05172000002"/>
    <n v="78797.993000000002"/>
    <n v="53952.058720000015"/>
    <n v="0.40641836308883067"/>
  </r>
  <r>
    <s v="SKU-07"/>
    <s v="PB Cup 2-Pack"/>
    <s v="Peanut Butter Cup"/>
    <x v="4"/>
    <x v="0"/>
    <n v="76530"/>
    <n v="1.49"/>
    <n v="0.10539999999999999"/>
    <n v="0.81950000000000001"/>
    <n v="1.3329540000000002"/>
    <n v="102010.96962000002"/>
    <n v="62716.334999999999"/>
    <n v="39294.634620000019"/>
    <n v="0.38520008942544165"/>
  </r>
  <r>
    <s v="SKU-07"/>
    <s v="PB Cup 2-Pack"/>
    <s v="Peanut Butter Cup"/>
    <x v="4"/>
    <x v="1"/>
    <n v="88605"/>
    <n v="1.49"/>
    <n v="0.1069"/>
    <n v="0.81950000000000001"/>
    <n v="1.330719"/>
    <n v="117908.35699499999"/>
    <n v="72611.797500000001"/>
    <n v="45296.559494999994"/>
    <n v="0.38416750643824876"/>
  </r>
  <r>
    <s v="SKU-07"/>
    <s v="PB Cup 2-Pack"/>
    <s v="Peanut Butter Cup"/>
    <x v="4"/>
    <x v="2"/>
    <n v="101980"/>
    <n v="1.49"/>
    <n v="7.2099999999999997E-2"/>
    <n v="0.81950000000000001"/>
    <n v="1.382571"/>
    <n v="140994.59057999999"/>
    <n v="83572.61"/>
    <n v="57421.980579999989"/>
    <n v="0.40726371376225884"/>
  </r>
  <r>
    <s v="SKU-07"/>
    <s v="PB Cup 2-Pack"/>
    <s v="Peanut Butter Cup"/>
    <x v="4"/>
    <x v="3"/>
    <n v="102872"/>
    <n v="1.49"/>
    <n v="7.4700000000000003E-2"/>
    <n v="0.81950000000000001"/>
    <n v="1.3786970000000001"/>
    <n v="141829.31778400001"/>
    <n v="84303.604000000007"/>
    <n v="57525.713784000007"/>
    <n v="0.40559818437263589"/>
  </r>
  <r>
    <s v="SKU-07"/>
    <s v="PB Cup 2-Pack"/>
    <s v="Peanut Butter Cup"/>
    <x v="4"/>
    <x v="4"/>
    <n v="93071"/>
    <n v="1.49"/>
    <n v="0.10100000000000001"/>
    <n v="0.81950000000000001"/>
    <n v="1.33951"/>
    <n v="124669.53521"/>
    <n v="76271.684500000003"/>
    <n v="48397.850709999999"/>
    <n v="0.38820912124582868"/>
  </r>
  <r>
    <s v="SKU-07"/>
    <s v="PB Cup 2-Pack"/>
    <s v="Peanut Butter Cup"/>
    <x v="4"/>
    <x v="5"/>
    <n v="72902"/>
    <n v="1.49"/>
    <n v="8.3900000000000002E-2"/>
    <n v="0.81950000000000001"/>
    <n v="1.364989"/>
    <n v="99510.428077999997"/>
    <n v="59743.188999999998"/>
    <n v="39767.239077999999"/>
    <n v="0.39962886147800458"/>
  </r>
  <r>
    <s v="SKU-07"/>
    <s v="PB Cup 2-Pack"/>
    <s v="Peanut Butter Cup"/>
    <x v="4"/>
    <x v="6"/>
    <n v="73287"/>
    <n v="1.49"/>
    <n v="0.1094"/>
    <n v="0.81950000000000001"/>
    <n v="1.326994"/>
    <n v="97251.409278000006"/>
    <n v="60058.696499999998"/>
    <n v="37192.712778000008"/>
    <n v="0.38243880529979796"/>
  </r>
  <r>
    <s v="SKU-07"/>
    <s v="PB Cup 2-Pack"/>
    <s v="Peanut Butter Cup"/>
    <x v="4"/>
    <x v="7"/>
    <n v="79457"/>
    <n v="1.49"/>
    <n v="0.11409999999999999"/>
    <n v="0.81950000000000001"/>
    <n v="1.3199909999999999"/>
    <n v="104882.52488699999"/>
    <n v="65115.011500000001"/>
    <n v="39767.513386999992"/>
    <n v="0.37916243368325991"/>
  </r>
  <r>
    <s v="SKU-07"/>
    <s v="PB Cup 2-Pack"/>
    <s v="Peanut Butter Cup"/>
    <x v="4"/>
    <x v="8"/>
    <n v="102136"/>
    <n v="1.49"/>
    <n v="7.2599999999999998E-2"/>
    <n v="0.81950000000000001"/>
    <n v="1.381826"/>
    <n v="141134.18033599999"/>
    <n v="83700.452000000005"/>
    <n v="57433.728335999986"/>
    <n v="0.40694414492128522"/>
  </r>
  <r>
    <s v="SKU-07"/>
    <s v="PB Cup 2-Pack"/>
    <s v="Peanut Butter Cup"/>
    <x v="4"/>
    <x v="9"/>
    <n v="143960"/>
    <n v="1.49"/>
    <n v="7.8E-2"/>
    <n v="0.81950000000000001"/>
    <n v="1.37378"/>
    <n v="197769.3688"/>
    <n v="117975.22"/>
    <n v="79794.148799999995"/>
    <n v="0.40347071583514099"/>
  </r>
  <r>
    <s v="SKU-07"/>
    <s v="PB Cup 2-Pack"/>
    <s v="Peanut Butter Cup"/>
    <x v="4"/>
    <x v="10"/>
    <n v="146521"/>
    <n v="1.49"/>
    <n v="9.1399999999999995E-2"/>
    <n v="0.81950000000000001"/>
    <n v="1.3538139999999999"/>
    <n v="198362.18109399997"/>
    <n v="120073.9595"/>
    <n v="78288.221593999973"/>
    <n v="0.39467312348668271"/>
  </r>
  <r>
    <s v="SKU-07"/>
    <s v="PB Cup 2-Pack"/>
    <s v="Peanut Butter Cup"/>
    <x v="4"/>
    <x v="11"/>
    <n v="120311"/>
    <n v="1.49"/>
    <n v="5.7299999999999997E-2"/>
    <n v="0.81950000000000001"/>
    <n v="1.404623"/>
    <n v="168991.59775300001"/>
    <n v="98594.864499999996"/>
    <n v="70396.733253000013"/>
    <n v="0.41656942823803972"/>
  </r>
  <r>
    <s v="SKU-07"/>
    <s v="PB Cup 2-Pack"/>
    <s v="Peanut Butter Cup"/>
    <x v="4"/>
    <x v="12"/>
    <n v="79866"/>
    <n v="1.52"/>
    <n v="7.8E-2"/>
    <n v="0.8256"/>
    <n v="1.40144"/>
    <n v="111927.40704000001"/>
    <n v="65937.369600000005"/>
    <n v="45990.03744"/>
    <n v="0.41089165429843588"/>
  </r>
  <r>
    <s v="SKU-07"/>
    <s v="PB Cup 2-Pack"/>
    <s v="Peanut Butter Cup"/>
    <x v="4"/>
    <x v="13"/>
    <n v="96015"/>
    <n v="1.52"/>
    <n v="0.10639999999999999"/>
    <n v="0.83179999999999998"/>
    <n v="1.3582719999999999"/>
    <n v="130414.48607999999"/>
    <n v="79865.277000000002"/>
    <n v="50549.209079999986"/>
    <n v="0.38760425010601701"/>
  </r>
  <r>
    <s v="SKU-07"/>
    <s v="PB Cup 2-Pack"/>
    <s v="Peanut Butter Cup"/>
    <x v="4"/>
    <x v="14"/>
    <n v="95170"/>
    <n v="1.52"/>
    <n v="0.16500000000000001"/>
    <n v="0.83789999999999998"/>
    <n v="1.2691999999999999"/>
    <n v="120789.764"/>
    <n v="79742.942999999999"/>
    <n v="41046.820999999996"/>
    <n v="0.33982035928143711"/>
  </r>
  <r>
    <s v="SKU-07"/>
    <s v="PB Cup 2-Pack"/>
    <s v="Peanut Butter Cup"/>
    <x v="4"/>
    <x v="15"/>
    <n v="106597"/>
    <n v="1.52"/>
    <n v="0.1537"/>
    <n v="0.84409999999999996"/>
    <n v="1.2863760000000002"/>
    <n v="137123.82247200003"/>
    <n v="89978.527699999991"/>
    <n v="47145.294772000037"/>
    <n v="0.34381549407016321"/>
  </r>
  <r>
    <s v="SKU-07"/>
    <s v="PB Cup 2-Pack"/>
    <s v="Peanut Butter Cup"/>
    <x v="4"/>
    <x v="16"/>
    <n v="76070"/>
    <n v="1.52"/>
    <n v="0.1552"/>
    <n v="0.85019999999999996"/>
    <n v="1.2840959999999999"/>
    <n v="97681.182719999997"/>
    <n v="64674.714"/>
    <n v="33006.468719999997"/>
    <n v="0.33789997009569378"/>
  </r>
  <r>
    <s v="SKU-07"/>
    <s v="PB Cup 2-Pack"/>
    <s v="Peanut Butter Cup"/>
    <x v="4"/>
    <x v="17"/>
    <n v="83283"/>
    <n v="1.52"/>
    <n v="0.1646"/>
    <n v="0.85640000000000005"/>
    <n v="1.269808"/>
    <n v="105753.419664"/>
    <n v="71323.561200000011"/>
    <n v="34429.85846399999"/>
    <n v="0.32556732986404235"/>
  </r>
  <r>
    <s v="SKU-07"/>
    <s v="PB Cup 2-Pack"/>
    <s v="Peanut Butter Cup"/>
    <x v="4"/>
    <x v="18"/>
    <n v="82128"/>
    <n v="1.56"/>
    <n v="0.17699999999999999"/>
    <n v="0.86250000000000004"/>
    <n v="1.2838799999999999"/>
    <n v="105442.49664"/>
    <n v="70835.400000000009"/>
    <n v="34607.096639999989"/>
    <n v="0.32820824376109908"/>
  </r>
  <r>
    <s v="SKU-07"/>
    <s v="PB Cup 2-Pack"/>
    <s v="Peanut Butter Cup"/>
    <x v="4"/>
    <x v="19"/>
    <n v="85131"/>
    <n v="1.56"/>
    <n v="0.20119999999999999"/>
    <n v="0.86870000000000003"/>
    <n v="1.2461279999999999"/>
    <n v="106084.12276799999"/>
    <n v="73953.299700000003"/>
    <n v="32130.823067999983"/>
    <n v="0.30288060295571551"/>
  </r>
  <r>
    <s v="SKU-07"/>
    <s v="PB Cup 2-Pack"/>
    <s v="Peanut Butter Cup"/>
    <x v="4"/>
    <x v="20"/>
    <n v="102517"/>
    <n v="1.56"/>
    <n v="0.21540000000000001"/>
    <n v="0.87480000000000002"/>
    <n v="1.223976"/>
    <n v="125478.34759199999"/>
    <n v="89681.871599999999"/>
    <n v="35796.475991999992"/>
    <n v="0.28528010353144173"/>
  </r>
  <r>
    <s v="SKU-07"/>
    <s v="PB Cup 2-Pack"/>
    <s v="Peanut Butter Cup"/>
    <x v="4"/>
    <x v="21"/>
    <n v="146777"/>
    <n v="1.56"/>
    <n v="0.23649999999999999"/>
    <n v="0.88100000000000001"/>
    <n v="1.1910600000000002"/>
    <n v="174820.21362000002"/>
    <n v="129310.537"/>
    <n v="45509.676620000027"/>
    <n v="0.26032273772941761"/>
  </r>
  <r>
    <s v="SKU-07"/>
    <s v="PB Cup 2-Pack"/>
    <s v="Peanut Butter Cup"/>
    <x v="4"/>
    <x v="22"/>
    <n v="151079"/>
    <n v="1.56"/>
    <n v="0.26229999999999998"/>
    <n v="0.8871"/>
    <n v="1.1508120000000002"/>
    <n v="173863.52614800003"/>
    <n v="134022.18090000001"/>
    <n v="39841.345248000027"/>
    <n v="0.22915298067799095"/>
  </r>
  <r>
    <s v="SKU-07"/>
    <s v="PB Cup 2-Pack"/>
    <s v="Peanut Butter Cup"/>
    <x v="4"/>
    <x v="23"/>
    <n v="132483"/>
    <n v="1.56"/>
    <n v="0.26869999999999999"/>
    <n v="0.89329999999999998"/>
    <n v="1.1408280000000002"/>
    <n v="151140.31592400002"/>
    <n v="118347.06389999999"/>
    <n v="32793.25202400003"/>
    <n v="0.21697223420182551"/>
  </r>
  <r>
    <s v="SKU-07"/>
    <s v="PB Cup 2-Pack"/>
    <s v="Peanut Butter Cup"/>
    <x v="5"/>
    <x v="0"/>
    <n v="37097"/>
    <n v="1.49"/>
    <n v="8.1900000000000001E-2"/>
    <n v="0.81950000000000001"/>
    <n v="1.367969"/>
    <n v="50747.545993"/>
    <n v="30400.9915"/>
    <n v="20346.554493"/>
    <n v="0.40093671713320989"/>
  </r>
  <r>
    <s v="SKU-07"/>
    <s v="PB Cup 2-Pack"/>
    <s v="Peanut Butter Cup"/>
    <x v="5"/>
    <x v="1"/>
    <n v="46470"/>
    <n v="1.49"/>
    <n v="6.54E-2"/>
    <n v="0.81950000000000001"/>
    <n v="1.3925540000000001"/>
    <n v="64711.984380000002"/>
    <n v="38082.165000000001"/>
    <n v="26629.819380000001"/>
    <n v="0.41151294671517225"/>
  </r>
  <r>
    <s v="SKU-07"/>
    <s v="PB Cup 2-Pack"/>
    <s v="Peanut Butter Cup"/>
    <x v="5"/>
    <x v="2"/>
    <n v="47596"/>
    <n v="1.49"/>
    <n v="9.5399999999999999E-2"/>
    <n v="0.81950000000000001"/>
    <n v="1.3478539999999999"/>
    <n v="64152.458983999997"/>
    <n v="39004.921999999999"/>
    <n v="25147.536983999998"/>
    <n v="0.39199646252487286"/>
  </r>
  <r>
    <s v="SKU-07"/>
    <s v="PB Cup 2-Pack"/>
    <s v="Peanut Butter Cup"/>
    <x v="5"/>
    <x v="3"/>
    <n v="44856"/>
    <n v="1.49"/>
    <n v="8.1500000000000003E-2"/>
    <n v="0.81950000000000001"/>
    <n v="1.368565"/>
    <n v="61388.351640000001"/>
    <n v="36759.491999999998"/>
    <n v="24628.859640000002"/>
    <n v="0.40119760479041922"/>
  </r>
  <r>
    <s v="SKU-07"/>
    <s v="PB Cup 2-Pack"/>
    <s v="Peanut Butter Cup"/>
    <x v="5"/>
    <x v="4"/>
    <n v="35133"/>
    <n v="1.49"/>
    <n v="7.3300000000000004E-2"/>
    <n v="0.81950000000000001"/>
    <n v="1.3807829999999999"/>
    <n v="48511.049138999995"/>
    <n v="28791.4935"/>
    <n v="19719.555638999995"/>
    <n v="0.40649616920254661"/>
  </r>
  <r>
    <s v="SKU-07"/>
    <s v="PB Cup 2-Pack"/>
    <s v="Peanut Butter Cup"/>
    <x v="5"/>
    <x v="5"/>
    <n v="42467"/>
    <n v="1.49"/>
    <n v="7.7299999999999994E-2"/>
    <n v="0.81950000000000001"/>
    <n v="1.3748229999999999"/>
    <n v="58384.608340999999"/>
    <n v="34801.7065"/>
    <n v="23582.901840999999"/>
    <n v="0.40392326866803946"/>
  </r>
  <r>
    <s v="SKU-07"/>
    <s v="PB Cup 2-Pack"/>
    <s v="Peanut Butter Cup"/>
    <x v="5"/>
    <x v="6"/>
    <n v="36430"/>
    <n v="1.49"/>
    <n v="6.1600000000000002E-2"/>
    <n v="0.81950000000000001"/>
    <n v="1.3982159999999999"/>
    <n v="50937.008879999994"/>
    <n v="29854.385000000002"/>
    <n v="21082.623879999992"/>
    <n v="0.41389599317988052"/>
  </r>
  <r>
    <s v="SKU-07"/>
    <s v="PB Cup 2-Pack"/>
    <s v="Peanut Butter Cup"/>
    <x v="5"/>
    <x v="7"/>
    <n v="40588"/>
    <n v="1.49"/>
    <n v="6.6199999999999995E-2"/>
    <n v="0.81950000000000001"/>
    <n v="1.391362"/>
    <n v="56472.600855999997"/>
    <n v="33261.866000000002"/>
    <n v="23210.734855999995"/>
    <n v="0.41100878132362384"/>
  </r>
  <r>
    <s v="SKU-07"/>
    <s v="PB Cup 2-Pack"/>
    <s v="Peanut Butter Cup"/>
    <x v="5"/>
    <x v="8"/>
    <n v="44650"/>
    <n v="1.49"/>
    <n v="6.5699999999999995E-2"/>
    <n v="0.81950000000000001"/>
    <n v="1.392107"/>
    <n v="62157.577550000002"/>
    <n v="36590.675000000003"/>
    <n v="25566.902549999999"/>
    <n v="0.41132398587177565"/>
  </r>
  <r>
    <s v="SKU-07"/>
    <s v="PB Cup 2-Pack"/>
    <s v="Peanut Butter Cup"/>
    <x v="5"/>
    <x v="9"/>
    <n v="70719"/>
    <n v="1.49"/>
    <n v="5.8500000000000003E-2"/>
    <n v="0.81950000000000001"/>
    <n v="1.4028350000000001"/>
    <n v="99207.088365000003"/>
    <n v="57954.220500000003"/>
    <n v="41252.867865"/>
    <n v="0.4158258098778545"/>
  </r>
  <r>
    <s v="SKU-07"/>
    <s v="PB Cup 2-Pack"/>
    <s v="Peanut Butter Cup"/>
    <x v="5"/>
    <x v="10"/>
    <n v="70059"/>
    <n v="1.49"/>
    <n v="4.9599999999999998E-2"/>
    <n v="0.81950000000000001"/>
    <n v="1.416096"/>
    <n v="99210.269664000007"/>
    <n v="57413.3505"/>
    <n v="41796.919164000006"/>
    <n v="0.42129629629629634"/>
  </r>
  <r>
    <s v="SKU-07"/>
    <s v="PB Cup 2-Pack"/>
    <s v="Peanut Butter Cup"/>
    <x v="5"/>
    <x v="11"/>
    <n v="62412"/>
    <n v="1.49"/>
    <n v="7.8200000000000006E-2"/>
    <n v="0.81950000000000001"/>
    <n v="1.3734819999999999"/>
    <n v="85721.758583999996"/>
    <n v="51146.633999999998"/>
    <n v="34575.124583999997"/>
    <n v="0.40334128878281622"/>
  </r>
  <r>
    <s v="SKU-07"/>
    <s v="PB Cup 2-Pack"/>
    <s v="Peanut Butter Cup"/>
    <x v="5"/>
    <x v="12"/>
    <n v="38482"/>
    <n v="1.52"/>
    <n v="8.4500000000000006E-2"/>
    <n v="0.8256"/>
    <n v="1.3915599999999999"/>
    <n v="53550.011919999997"/>
    <n v="31770.7392"/>
    <n v="21779.272719999997"/>
    <n v="0.40670901721808617"/>
  </r>
  <r>
    <s v="SKU-07"/>
    <s v="PB Cup 2-Pack"/>
    <s v="Peanut Butter Cup"/>
    <x v="5"/>
    <x v="13"/>
    <n v="47065"/>
    <n v="1.52"/>
    <n v="7.5899999999999995E-2"/>
    <n v="0.83179999999999998"/>
    <n v="1.4046320000000001"/>
    <n v="66109.005080000003"/>
    <n v="39148.667000000001"/>
    <n v="26960.338080000001"/>
    <n v="0.4078164245154603"/>
  </r>
  <r>
    <s v="SKU-07"/>
    <s v="PB Cup 2-Pack"/>
    <s v="Peanut Butter Cup"/>
    <x v="5"/>
    <x v="14"/>
    <n v="47772"/>
    <n v="1.52"/>
    <n v="6.8599999999999994E-2"/>
    <n v="0.83789999999999998"/>
    <n v="1.4157280000000001"/>
    <n v="67632.158016000001"/>
    <n v="40028.158799999997"/>
    <n v="27603.999216000004"/>
    <n v="0.40814902297616495"/>
  </r>
  <r>
    <s v="SKU-07"/>
    <s v="PB Cup 2-Pack"/>
    <s v="Peanut Butter Cup"/>
    <x v="5"/>
    <x v="15"/>
    <n v="47184"/>
    <n v="1.52"/>
    <n v="0.1032"/>
    <n v="0.84409999999999996"/>
    <n v="1.3631360000000001"/>
    <n v="64318.209024000003"/>
    <n v="39828.0144"/>
    <n v="24490.194624000003"/>
    <n v="0.38076611578008362"/>
  </r>
  <r>
    <s v="SKU-07"/>
    <s v="PB Cup 2-Pack"/>
    <s v="Peanut Butter Cup"/>
    <x v="5"/>
    <x v="16"/>
    <n v="38827"/>
    <n v="1.52"/>
    <n v="0.06"/>
    <n v="0.85019999999999996"/>
    <n v="1.4287999999999998"/>
    <n v="55476.017599999992"/>
    <n v="33010.715400000001"/>
    <n v="22465.302199999991"/>
    <n v="0.40495520716685318"/>
  </r>
  <r>
    <s v="SKU-07"/>
    <s v="PB Cup 2-Pack"/>
    <s v="Peanut Butter Cup"/>
    <x v="5"/>
    <x v="17"/>
    <n v="39018"/>
    <n v="1.52"/>
    <n v="7.3800000000000004E-2"/>
    <n v="0.85640000000000005"/>
    <n v="1.407824"/>
    <n v="54930.476832"/>
    <n v="33415.015200000002"/>
    <n v="21515.461631999999"/>
    <n v="0.39168532430190134"/>
  </r>
  <r>
    <s v="SKU-07"/>
    <s v="PB Cup 2-Pack"/>
    <s v="Peanut Butter Cup"/>
    <x v="5"/>
    <x v="18"/>
    <n v="32135"/>
    <n v="1.56"/>
    <n v="8.6800000000000002E-2"/>
    <n v="0.86250000000000004"/>
    <n v="1.4245920000000001"/>
    <n v="45779.263920000005"/>
    <n v="27716.4375"/>
    <n v="18062.826420000005"/>
    <n v="0.39456349607466568"/>
  </r>
  <r>
    <s v="SKU-07"/>
    <s v="PB Cup 2-Pack"/>
    <s v="Peanut Butter Cup"/>
    <x v="5"/>
    <x v="19"/>
    <n v="39831"/>
    <n v="1.56"/>
    <n v="5.33E-2"/>
    <n v="0.86870000000000003"/>
    <n v="1.4768520000000001"/>
    <n v="58824.492012000002"/>
    <n v="34601.189700000003"/>
    <n v="24223.302312"/>
    <n v="0.41178940069824194"/>
  </r>
  <r>
    <s v="SKU-07"/>
    <s v="PB Cup 2-Pack"/>
    <s v="Peanut Butter Cup"/>
    <x v="5"/>
    <x v="20"/>
    <n v="50670"/>
    <n v="1.56"/>
    <n v="7.9399999999999998E-2"/>
    <n v="0.87480000000000002"/>
    <n v="1.4361360000000001"/>
    <n v="72769.01112000001"/>
    <n v="44326.116000000002"/>
    <n v="28442.895120000008"/>
    <n v="0.39086548906231727"/>
  </r>
  <r>
    <s v="SKU-07"/>
    <s v="PB Cup 2-Pack"/>
    <s v="Peanut Butter Cup"/>
    <x v="5"/>
    <x v="21"/>
    <n v="62940"/>
    <n v="1.56"/>
    <n v="9.6699999999999994E-2"/>
    <n v="0.88100000000000001"/>
    <n v="1.4091480000000001"/>
    <n v="88691.775120000006"/>
    <n v="55450.14"/>
    <n v="33241.635120000006"/>
    <n v="0.37479952425153362"/>
  </r>
  <r>
    <s v="SKU-07"/>
    <s v="PB Cup 2-Pack"/>
    <s v="Peanut Butter Cup"/>
    <x v="5"/>
    <x v="22"/>
    <n v="76897"/>
    <n v="1.56"/>
    <n v="6.9800000000000001E-2"/>
    <n v="0.8871"/>
    <n v="1.4511120000000002"/>
    <n v="111586.15946400001"/>
    <n v="68215.328699999998"/>
    <n v="43370.830764000013"/>
    <n v="0.38867571903478165"/>
  </r>
  <r>
    <s v="SKU-07"/>
    <s v="PB Cup 2-Pack"/>
    <s v="Peanut Butter Cup"/>
    <x v="5"/>
    <x v="23"/>
    <n v="66837"/>
    <n v="1.56"/>
    <n v="7.2400000000000006E-2"/>
    <n v="0.89329999999999998"/>
    <n v="1.4470560000000001"/>
    <n v="96716.881872000013"/>
    <n v="59705.492099999996"/>
    <n v="37011.389772000017"/>
    <n v="0.38267765725721753"/>
  </r>
  <r>
    <s v="SKU-08"/>
    <s v="PB Cup King 4-Pack"/>
    <s v="Peanut Butter Cup"/>
    <x v="0"/>
    <x v="0"/>
    <n v="55141"/>
    <n v="2.29"/>
    <n v="9.01E-2"/>
    <n v="1.2824"/>
    <n v="2.0836710000000003"/>
    <n v="114895.70261100002"/>
    <n v="70712.818400000004"/>
    <n v="44182.884211000011"/>
    <n v="0.38454775250027479"/>
  </r>
  <r>
    <s v="SKU-08"/>
    <s v="PB Cup King 4-Pack"/>
    <s v="Peanut Butter Cup"/>
    <x v="0"/>
    <x v="1"/>
    <n v="71030"/>
    <n v="2.29"/>
    <n v="0.1071"/>
    <n v="1.2824"/>
    <n v="2.0447410000000001"/>
    <n v="145237.95323000001"/>
    <n v="91088.872000000003"/>
    <n v="54149.081230000011"/>
    <n v="0.37283010415500062"/>
  </r>
  <r>
    <s v="SKU-08"/>
    <s v="PB Cup King 4-Pack"/>
    <s v="Peanut Butter Cup"/>
    <x v="0"/>
    <x v="2"/>
    <n v="68320"/>
    <n v="2.29"/>
    <n v="8.8200000000000001E-2"/>
    <n v="1.2824"/>
    <n v="2.088022"/>
    <n v="142653.66304000001"/>
    <n v="87613.567999999999"/>
    <n v="55040.095040000015"/>
    <n v="0.38583022592673838"/>
  </r>
  <r>
    <s v="SKU-08"/>
    <s v="PB Cup King 4-Pack"/>
    <s v="Peanut Butter Cup"/>
    <x v="0"/>
    <x v="3"/>
    <n v="72150"/>
    <n v="2.29"/>
    <n v="9.9000000000000005E-2"/>
    <n v="1.2824"/>
    <n v="2.0632900000000003"/>
    <n v="148866.37350000002"/>
    <n v="92525.16"/>
    <n v="56341.213500000013"/>
    <n v="0.3784683684794673"/>
  </r>
  <r>
    <s v="SKU-08"/>
    <s v="PB Cup King 4-Pack"/>
    <s v="Peanut Butter Cup"/>
    <x v="0"/>
    <x v="4"/>
    <n v="53039"/>
    <n v="2.29"/>
    <n v="7.7899999999999997E-2"/>
    <n v="1.2824"/>
    <n v="2.1116090000000001"/>
    <n v="111997.629751"/>
    <n v="68017.213600000003"/>
    <n v="43980.416150999998"/>
    <n v="0.39269059754907276"/>
  </r>
  <r>
    <s v="SKU-08"/>
    <s v="PB Cup King 4-Pack"/>
    <s v="Peanut Butter Cup"/>
    <x v="0"/>
    <x v="5"/>
    <n v="57436"/>
    <n v="2.29"/>
    <n v="6.0999999999999999E-2"/>
    <n v="1.2824"/>
    <n v="2.1503100000000002"/>
    <n v="123505.20516000001"/>
    <n v="73655.926399999997"/>
    <n v="49849.278760000016"/>
    <n v="0.40362087326943563"/>
  </r>
  <r>
    <s v="SKU-08"/>
    <s v="PB Cup King 4-Pack"/>
    <s v="Peanut Butter Cup"/>
    <x v="0"/>
    <x v="6"/>
    <n v="52748"/>
    <n v="2.29"/>
    <n v="9.2799999999999994E-2"/>
    <n v="1.2824"/>
    <n v="2.0774880000000002"/>
    <n v="109583.33702400001"/>
    <n v="67644.035199999998"/>
    <n v="41939.301824000009"/>
    <n v="0.38271604938271608"/>
  </r>
  <r>
    <s v="SKU-08"/>
    <s v="PB Cup King 4-Pack"/>
    <s v="Peanut Butter Cup"/>
    <x v="0"/>
    <x v="7"/>
    <n v="63857"/>
    <n v="2.29"/>
    <n v="9.2600000000000002E-2"/>
    <n v="1.2824"/>
    <n v="2.0779459999999998"/>
    <n v="132691.39772199999"/>
    <n v="81890.216799999995"/>
    <n v="50801.180922"/>
    <n v="0.38285210491514216"/>
  </r>
  <r>
    <s v="SKU-08"/>
    <s v="PB Cup King 4-Pack"/>
    <s v="Peanut Butter Cup"/>
    <x v="0"/>
    <x v="8"/>
    <n v="71401"/>
    <n v="2.29"/>
    <n v="9.4E-2"/>
    <n v="1.2824"/>
    <n v="2.0747400000000003"/>
    <n v="148138.51074000003"/>
    <n v="91564.642399999997"/>
    <n v="56573.86834000003"/>
    <n v="0.38189845474613698"/>
  </r>
  <r>
    <s v="SKU-08"/>
    <s v="PB Cup King 4-Pack"/>
    <s v="Peanut Butter Cup"/>
    <x v="0"/>
    <x v="9"/>
    <n v="101552"/>
    <n v="2.29"/>
    <n v="0.1111"/>
    <n v="1.2824"/>
    <n v="2.0355810000000001"/>
    <n v="206717.321712"/>
    <n v="130230.28479999999"/>
    <n v="76487.03691200001"/>
    <n v="0.37000787490156378"/>
  </r>
  <r>
    <s v="SKU-08"/>
    <s v="PB Cup King 4-Pack"/>
    <s v="Peanut Butter Cup"/>
    <x v="0"/>
    <x v="10"/>
    <n v="103777"/>
    <n v="2.29"/>
    <n v="0.1149"/>
    <n v="1.2824"/>
    <n v="2.0268790000000001"/>
    <n v="210343.42198300001"/>
    <n v="133083.62479999999"/>
    <n v="77259.797183000017"/>
    <n v="0.36730312958987693"/>
  </r>
  <r>
    <s v="SKU-08"/>
    <s v="PB Cup King 4-Pack"/>
    <s v="Peanut Butter Cup"/>
    <x v="0"/>
    <x v="11"/>
    <n v="81646"/>
    <n v="2.29"/>
    <n v="0.10440000000000001"/>
    <n v="1.2824"/>
    <n v="2.0509239999999997"/>
    <n v="167449.74090399998"/>
    <n v="104702.83039999999"/>
    <n v="62746.910503999985"/>
    <n v="0.37472085752568107"/>
  </r>
  <r>
    <s v="SKU-08"/>
    <s v="PB Cup King 4-Pack"/>
    <s v="Peanut Butter Cup"/>
    <x v="0"/>
    <x v="12"/>
    <n v="58230"/>
    <n v="2.34"/>
    <n v="0.1099"/>
    <n v="1.292"/>
    <n v="2.0828340000000001"/>
    <n v="121283.42382000001"/>
    <n v="75233.16"/>
    <n v="46050.263820000007"/>
    <n v="0.37969132441663622"/>
  </r>
  <r>
    <s v="SKU-08"/>
    <s v="PB Cup King 4-Pack"/>
    <s v="Peanut Butter Cup"/>
    <x v="0"/>
    <x v="13"/>
    <n v="76632"/>
    <n v="2.34"/>
    <n v="8.8499999999999995E-2"/>
    <n v="1.3016000000000001"/>
    <n v="2.1329099999999999"/>
    <n v="163449.15912"/>
    <n v="99744.211200000005"/>
    <n v="63704.947919999991"/>
    <n v="0.38975390429038259"/>
  </r>
  <r>
    <s v="SKU-08"/>
    <s v="PB Cup King 4-Pack"/>
    <s v="Peanut Butter Cup"/>
    <x v="0"/>
    <x v="14"/>
    <n v="61045"/>
    <n v="2.34"/>
    <n v="8.5099999999999995E-2"/>
    <n v="1.3112999999999999"/>
    <n v="2.1408659999999999"/>
    <n v="130689.16497"/>
    <n v="80048.308499999999"/>
    <n v="50640.856469999999"/>
    <n v="0.38749085650386339"/>
  </r>
  <r>
    <s v="SKU-08"/>
    <s v="PB Cup King 4-Pack"/>
    <s v="Peanut Butter Cup"/>
    <x v="0"/>
    <x v="15"/>
    <n v="74057"/>
    <n v="2.34"/>
    <n v="0.1075"/>
    <n v="1.3209"/>
    <n v="2.0884499999999999"/>
    <n v="154664.34164999999"/>
    <n v="97821.891300000003"/>
    <n v="56842.450349999985"/>
    <n v="0.36752136752136744"/>
  </r>
  <r>
    <s v="SKU-08"/>
    <s v="PB Cup King 4-Pack"/>
    <s v="Peanut Butter Cup"/>
    <x v="0"/>
    <x v="16"/>
    <n v="58330"/>
    <n v="2.34"/>
    <n v="8.3199999999999996E-2"/>
    <n v="1.3305"/>
    <n v="2.1453120000000001"/>
    <n v="125136.04896"/>
    <n v="77608.065000000002"/>
    <n v="47527.983959999998"/>
    <n v="0.37981048910368281"/>
  </r>
  <r>
    <s v="SKU-08"/>
    <s v="PB Cup King 4-Pack"/>
    <s v="Peanut Butter Cup"/>
    <x v="0"/>
    <x v="17"/>
    <n v="57634"/>
    <n v="2.34"/>
    <n v="8.1600000000000006E-2"/>
    <n v="1.3401000000000001"/>
    <n v="2.1490559999999999"/>
    <n v="123858.693504"/>
    <n v="77235.323400000008"/>
    <n v="46623.370103999987"/>
    <n v="0.37642388099705165"/>
  </r>
  <r>
    <s v="SKU-08"/>
    <s v="PB Cup King 4-Pack"/>
    <s v="Peanut Butter Cup"/>
    <x v="0"/>
    <x v="18"/>
    <n v="55656"/>
    <n v="2.4"/>
    <n v="0.1429"/>
    <n v="1.3496999999999999"/>
    <n v="2.0570399999999998"/>
    <n v="114486.61823999998"/>
    <n v="75118.903200000001"/>
    <n v="39367.715039999981"/>
    <n v="0.34386302648465744"/>
  </r>
  <r>
    <s v="SKU-08"/>
    <s v="PB Cup King 4-Pack"/>
    <s v="Peanut Butter Cup"/>
    <x v="0"/>
    <x v="19"/>
    <n v="59401"/>
    <n v="2.4"/>
    <n v="0.1087"/>
    <n v="1.3593"/>
    <n v="2.1391199999999997"/>
    <n v="127065.86711999998"/>
    <n v="80743.779299999995"/>
    <n v="46322.087819999986"/>
    <n v="0.36455177830135749"/>
  </r>
  <r>
    <s v="SKU-08"/>
    <s v="PB Cup King 4-Pack"/>
    <s v="Peanut Butter Cup"/>
    <x v="0"/>
    <x v="20"/>
    <n v="65236"/>
    <n v="2.4"/>
    <n v="7.2800000000000004E-2"/>
    <n v="1.369"/>
    <n v="2.2252800000000001"/>
    <n v="145168.36608000001"/>
    <n v="89308.084000000003"/>
    <n v="55860.282080000004"/>
    <n v="0.38479651998849584"/>
  </r>
  <r>
    <s v="SKU-08"/>
    <s v="PB Cup King 4-Pack"/>
    <s v="Peanut Butter Cup"/>
    <x v="0"/>
    <x v="21"/>
    <n v="95534"/>
    <n v="2.4"/>
    <n v="8.3599999999999994E-2"/>
    <n v="1.3786"/>
    <n v="2.19936"/>
    <n v="210113.65823999999"/>
    <n v="131703.17240000001"/>
    <n v="78410.485839999979"/>
    <n v="0.37318128910228421"/>
  </r>
  <r>
    <s v="SKU-08"/>
    <s v="PB Cup King 4-Pack"/>
    <s v="Peanut Butter Cup"/>
    <x v="0"/>
    <x v="22"/>
    <n v="95423"/>
    <n v="2.4"/>
    <n v="0.1258"/>
    <n v="1.3882000000000001"/>
    <n v="2.0980799999999999"/>
    <n v="200205.08783999999"/>
    <n v="132466.20860000001"/>
    <n v="67738.87923999998"/>
    <n v="0.33834744147029655"/>
  </r>
  <r>
    <s v="SKU-08"/>
    <s v="PB Cup King 4-Pack"/>
    <s v="Peanut Butter Cup"/>
    <x v="0"/>
    <x v="23"/>
    <n v="88532"/>
    <n v="2.4"/>
    <n v="0.1057"/>
    <n v="1.3977999999999999"/>
    <n v="2.1463199999999998"/>
    <n v="190018.00223999997"/>
    <n v="123750.02959999999"/>
    <n v="66267.972639999978"/>
    <n v="0.34874576018487452"/>
  </r>
  <r>
    <s v="SKU-08"/>
    <s v="PB Cup King 4-Pack"/>
    <s v="Peanut Butter Cup"/>
    <x v="1"/>
    <x v="0"/>
    <n v="45947"/>
    <n v="2.29"/>
    <n v="0.12740000000000001"/>
    <n v="1.2824"/>
    <n v="1.9982540000000002"/>
    <n v="91813.776538000006"/>
    <n v="58922.432800000002"/>
    <n v="32891.343738000003"/>
    <n v="0.35823974329589731"/>
  </r>
  <r>
    <s v="SKU-08"/>
    <s v="PB Cup King 4-Pack"/>
    <s v="Peanut Butter Cup"/>
    <x v="1"/>
    <x v="1"/>
    <n v="61929"/>
    <n v="2.29"/>
    <n v="0.1295"/>
    <n v="1.2824"/>
    <n v="1.9934450000000001"/>
    <n v="123452.05540500001"/>
    <n v="79417.749599999996"/>
    <n v="44034.305805000011"/>
    <n v="0.35669155657668011"/>
  </r>
  <r>
    <s v="SKU-08"/>
    <s v="PB Cup King 4-Pack"/>
    <s v="Peanut Butter Cup"/>
    <x v="1"/>
    <x v="2"/>
    <n v="60168"/>
    <n v="2.29"/>
    <n v="0.12709999999999999"/>
    <n v="1.2824"/>
    <n v="1.9989410000000001"/>
    <n v="120272.28208800001"/>
    <n v="77159.443199999994"/>
    <n v="43112.838888000013"/>
    <n v="0.35846030473135532"/>
  </r>
  <r>
    <s v="SKU-08"/>
    <s v="PB Cup King 4-Pack"/>
    <s v="Peanut Butter Cup"/>
    <x v="1"/>
    <x v="3"/>
    <n v="59319"/>
    <n v="2.29"/>
    <n v="0.1089"/>
    <n v="1.2824"/>
    <n v="2.040619"/>
    <n v="121047.47846099999"/>
    <n v="76070.685599999997"/>
    <n v="44976.792860999994"/>
    <n v="0.37156323644933226"/>
  </r>
  <r>
    <s v="SKU-08"/>
    <s v="PB Cup King 4-Pack"/>
    <s v="Peanut Butter Cup"/>
    <x v="1"/>
    <x v="4"/>
    <n v="42841"/>
    <n v="2.29"/>
    <n v="0.12609999999999999"/>
    <n v="1.2824"/>
    <n v="2.0012310000000002"/>
    <n v="85734.737271000005"/>
    <n v="54939.2984"/>
    <n v="30795.438871000006"/>
    <n v="0.35919441583705236"/>
  </r>
  <r>
    <s v="SKU-08"/>
    <s v="PB Cup King 4-Pack"/>
    <s v="Peanut Butter Cup"/>
    <x v="1"/>
    <x v="5"/>
    <n v="47148"/>
    <n v="2.29"/>
    <n v="0.11070000000000001"/>
    <n v="1.2824"/>
    <n v="2.0364969999999998"/>
    <n v="96016.760555999994"/>
    <n v="60462.595199999996"/>
    <n v="35554.165355999998"/>
    <n v="0.37029124030136062"/>
  </r>
  <r>
    <s v="SKU-08"/>
    <s v="PB Cup King 4-Pack"/>
    <s v="Peanut Butter Cup"/>
    <x v="1"/>
    <x v="6"/>
    <n v="44093"/>
    <n v="2.29"/>
    <n v="0.1308"/>
    <n v="1.2824"/>
    <n v="1.9904679999999999"/>
    <n v="87765.70552399999"/>
    <n v="56544.8632"/>
    <n v="31220.84232399999"/>
    <n v="0.35572940635066719"/>
  </r>
  <r>
    <s v="SKU-08"/>
    <s v="PB Cup King 4-Pack"/>
    <s v="Peanut Butter Cup"/>
    <x v="1"/>
    <x v="7"/>
    <n v="42220"/>
    <n v="2.29"/>
    <n v="0.1163"/>
    <n v="1.2824"/>
    <n v="2.0236730000000001"/>
    <n v="85439.474060000008"/>
    <n v="54142.928"/>
    <n v="31296.546060000008"/>
    <n v="0.36630078080796658"/>
  </r>
  <r>
    <s v="SKU-08"/>
    <s v="PB Cup King 4-Pack"/>
    <s v="Peanut Butter Cup"/>
    <x v="1"/>
    <x v="8"/>
    <n v="59666"/>
    <n v="2.29"/>
    <n v="0.1358"/>
    <n v="1.2824"/>
    <n v="1.9790179999999999"/>
    <n v="118080.087988"/>
    <n v="76515.678400000004"/>
    <n v="41564.409587999995"/>
    <n v="0.35200185142328161"/>
  </r>
  <r>
    <s v="SKU-08"/>
    <s v="PB Cup King 4-Pack"/>
    <s v="Peanut Butter Cup"/>
    <x v="1"/>
    <x v="9"/>
    <n v="78722"/>
    <n v="2.29"/>
    <n v="0.13239999999999999"/>
    <n v="1.2824"/>
    <n v="1.986804"/>
    <n v="156405.184488"/>
    <n v="100953.0928"/>
    <n v="55452.091688"/>
    <n v="0.35454126325495622"/>
  </r>
  <r>
    <s v="SKU-08"/>
    <s v="PB Cup King 4-Pack"/>
    <s v="Peanut Butter Cup"/>
    <x v="1"/>
    <x v="10"/>
    <n v="97687"/>
    <n v="2.29"/>
    <n v="0.14169999999999999"/>
    <n v="1.2824"/>
    <n v="1.9655070000000001"/>
    <n v="192004.48230900001"/>
    <n v="125273.8088"/>
    <n v="66730.673509000015"/>
    <n v="0.3475474775719446"/>
  </r>
  <r>
    <s v="SKU-08"/>
    <s v="PB Cup King 4-Pack"/>
    <s v="Peanut Butter Cup"/>
    <x v="1"/>
    <x v="11"/>
    <n v="74090"/>
    <n v="2.29"/>
    <n v="0.123"/>
    <n v="1.2824"/>
    <n v="2.0083299999999999"/>
    <n v="148797.1697"/>
    <n v="95013.016000000003"/>
    <n v="53784.153699999995"/>
    <n v="0.3614595210946408"/>
  </r>
  <r>
    <s v="SKU-08"/>
    <s v="PB Cup King 4-Pack"/>
    <s v="Peanut Butter Cup"/>
    <x v="1"/>
    <x v="12"/>
    <n v="44445"/>
    <n v="2.34"/>
    <n v="0.13700000000000001"/>
    <n v="1.292"/>
    <n v="2.0194199999999998"/>
    <n v="89753.121899999984"/>
    <n v="57422.94"/>
    <n v="32330.181899999981"/>
    <n v="0.36021233819611559"/>
  </r>
  <r>
    <s v="SKU-08"/>
    <s v="PB Cup King 4-Pack"/>
    <s v="Peanut Butter Cup"/>
    <x v="1"/>
    <x v="13"/>
    <n v="58217"/>
    <n v="2.34"/>
    <n v="0.1394"/>
    <n v="1.3016000000000001"/>
    <n v="2.0138039999999999"/>
    <n v="117237.62746799999"/>
    <n v="75775.247200000013"/>
    <n v="41462.380267999979"/>
    <n v="0.35366103156017153"/>
  </r>
  <r>
    <s v="SKU-08"/>
    <s v="PB Cup King 4-Pack"/>
    <s v="Peanut Butter Cup"/>
    <x v="1"/>
    <x v="14"/>
    <n v="57963"/>
    <n v="2.34"/>
    <n v="0.14230000000000001"/>
    <n v="1.3112999999999999"/>
    <n v="2.007018"/>
    <n v="116332.784334"/>
    <n v="76006.881899999993"/>
    <n v="40325.902434000003"/>
    <n v="0.34664263100779369"/>
  </r>
  <r>
    <s v="SKU-08"/>
    <s v="PB Cup King 4-Pack"/>
    <s v="Peanut Butter Cup"/>
    <x v="1"/>
    <x v="15"/>
    <n v="60566"/>
    <n v="2.34"/>
    <n v="0.14180000000000001"/>
    <n v="1.3209"/>
    <n v="2.0081879999999996"/>
    <n v="121627.91440799998"/>
    <n v="80001.629399999991"/>
    <n v="41626.285007999992"/>
    <n v="0.34224285774041074"/>
  </r>
  <r>
    <s v="SKU-08"/>
    <s v="PB Cup King 4-Pack"/>
    <s v="Peanut Butter Cup"/>
    <x v="1"/>
    <x v="16"/>
    <n v="52229"/>
    <n v="2.34"/>
    <n v="0.1179"/>
    <n v="1.3305"/>
    <n v="2.064114"/>
    <n v="107806.61010600001"/>
    <n v="69490.684500000003"/>
    <n v="38315.925606000004"/>
    <n v="0.35541350913757674"/>
  </r>
  <r>
    <s v="SKU-08"/>
    <s v="PB Cup King 4-Pack"/>
    <s v="Peanut Butter Cup"/>
    <x v="1"/>
    <x v="17"/>
    <n v="40608"/>
    <n v="2.34"/>
    <n v="0.1532"/>
    <n v="1.3401000000000001"/>
    <n v="1.9815119999999999"/>
    <n v="80465.239296"/>
    <n v="54418.7808"/>
    <n v="26046.458495999999"/>
    <n v="0.32369826677809671"/>
  </r>
  <r>
    <s v="SKU-08"/>
    <s v="PB Cup King 4-Pack"/>
    <s v="Peanut Butter Cup"/>
    <x v="1"/>
    <x v="18"/>
    <n v="44544"/>
    <n v="2.4"/>
    <n v="0.1043"/>
    <n v="1.3496999999999999"/>
    <n v="2.1496799999999996"/>
    <n v="95755.345919999978"/>
    <n v="60121.036799999994"/>
    <n v="35634.309119999984"/>
    <n v="0.37213910907669973"/>
  </r>
  <r>
    <s v="SKU-08"/>
    <s v="PB Cup King 4-Pack"/>
    <s v="Peanut Butter Cup"/>
    <x v="1"/>
    <x v="19"/>
    <n v="46768"/>
    <n v="2.4"/>
    <n v="0.1416"/>
    <n v="1.3593"/>
    <n v="2.0601600000000002"/>
    <n v="96349.562880000012"/>
    <n v="63571.742399999996"/>
    <n v="32777.820480000017"/>
    <n v="0.34019687791239528"/>
  </r>
  <r>
    <s v="SKU-08"/>
    <s v="PB Cup King 4-Pack"/>
    <s v="Peanut Butter Cup"/>
    <x v="1"/>
    <x v="20"/>
    <n v="56308"/>
    <n v="2.4"/>
    <n v="0.12230000000000001"/>
    <n v="1.369"/>
    <n v="2.1064799999999999"/>
    <n v="118611.67584"/>
    <n v="77085.652000000002"/>
    <n v="41526.023839999994"/>
    <n v="0.35010064182902279"/>
  </r>
  <r>
    <s v="SKU-08"/>
    <s v="PB Cup King 4-Pack"/>
    <s v="Peanut Butter Cup"/>
    <x v="1"/>
    <x v="21"/>
    <n v="93095"/>
    <n v="2.4"/>
    <n v="0.1143"/>
    <n v="1.3786"/>
    <n v="2.12568"/>
    <n v="197890.1796"/>
    <n v="128340.76700000001"/>
    <n v="69549.412599999996"/>
    <n v="0.3514545933536562"/>
  </r>
  <r>
    <s v="SKU-08"/>
    <s v="PB Cup King 4-Pack"/>
    <s v="Peanut Butter Cup"/>
    <x v="1"/>
    <x v="22"/>
    <n v="85208"/>
    <n v="2.4"/>
    <n v="0.13320000000000001"/>
    <n v="1.3882000000000001"/>
    <n v="2.0803199999999999"/>
    <n v="177259.90656"/>
    <n v="118285.74560000001"/>
    <n v="58974.160959999994"/>
    <n v="0.33269881556683584"/>
  </r>
  <r>
    <s v="SKU-08"/>
    <s v="PB Cup King 4-Pack"/>
    <s v="Peanut Butter Cup"/>
    <x v="1"/>
    <x v="23"/>
    <n v="75860"/>
    <n v="2.4"/>
    <n v="0.13739999999999999"/>
    <n v="1.3977999999999999"/>
    <n v="2.0702400000000001"/>
    <n v="157048.40640000001"/>
    <n v="106037.10799999999"/>
    <n v="51011.298400000014"/>
    <n v="0.32481258211608321"/>
  </r>
  <r>
    <s v="SKU-08"/>
    <s v="PB Cup King 4-Pack"/>
    <s v="Peanut Butter Cup"/>
    <x v="2"/>
    <x v="0"/>
    <n v="32326"/>
    <n v="2.29"/>
    <n v="0.183"/>
    <n v="1.2824"/>
    <n v="1.87093"/>
    <n v="60479.68318"/>
    <n v="41454.862399999998"/>
    <n v="19024.820780000002"/>
    <n v="0.31456548347613222"/>
  </r>
  <r>
    <s v="SKU-08"/>
    <s v="PB Cup King 4-Pack"/>
    <s v="Peanut Butter Cup"/>
    <x v="2"/>
    <x v="1"/>
    <n v="38823"/>
    <n v="2.29"/>
    <n v="0.17610000000000001"/>
    <n v="1.2824"/>
    <n v="1.8867309999999999"/>
    <n v="73248.557612999997"/>
    <n v="49786.6152"/>
    <n v="23461.942412999997"/>
    <n v="0.32030586236193709"/>
  </r>
  <r>
    <s v="SKU-08"/>
    <s v="PB Cup King 4-Pack"/>
    <s v="Peanut Butter Cup"/>
    <x v="2"/>
    <x v="2"/>
    <n v="37702"/>
    <n v="2.29"/>
    <n v="0.18160000000000001"/>
    <n v="1.2824"/>
    <n v="1.874136"/>
    <n v="70658.675472000003"/>
    <n v="48349.044799999996"/>
    <n v="22309.630672000007"/>
    <n v="0.31573802541544488"/>
  </r>
  <r>
    <s v="SKU-08"/>
    <s v="PB Cup King 4-Pack"/>
    <s v="Peanut Butter Cup"/>
    <x v="2"/>
    <x v="3"/>
    <n v="39917"/>
    <n v="2.29"/>
    <n v="0.19159999999999999"/>
    <n v="1.2824"/>
    <n v="1.8512360000000001"/>
    <n v="73895.787412000005"/>
    <n v="51189.560799999999"/>
    <n v="22706.226612000006"/>
    <n v="0.3072736269173677"/>
  </r>
  <r>
    <s v="SKU-08"/>
    <s v="PB Cup King 4-Pack"/>
    <s v="Peanut Butter Cup"/>
    <x v="2"/>
    <x v="4"/>
    <n v="33425"/>
    <n v="2.29"/>
    <n v="0.1807"/>
    <n v="1.2824"/>
    <n v="1.8761970000000001"/>
    <n v="62711.884725000004"/>
    <n v="42864.22"/>
    <n v="19847.664725000002"/>
    <n v="0.31648968631758823"/>
  </r>
  <r>
    <s v="SKU-08"/>
    <s v="PB Cup King 4-Pack"/>
    <s v="Peanut Butter Cup"/>
    <x v="2"/>
    <x v="5"/>
    <n v="28666"/>
    <n v="2.29"/>
    <n v="0.18099999999999999"/>
    <n v="1.2824"/>
    <n v="1.87551"/>
    <n v="53763.369660000004"/>
    <n v="36761.278400000003"/>
    <n v="17002.091260000001"/>
    <n v="0.31623931623931623"/>
  </r>
  <r>
    <s v="SKU-08"/>
    <s v="PB Cup King 4-Pack"/>
    <s v="Peanut Butter Cup"/>
    <x v="2"/>
    <x v="6"/>
    <n v="28544"/>
    <n v="2.29"/>
    <n v="0.18290000000000001"/>
    <n v="1.2824"/>
    <n v="1.8711589999999998"/>
    <n v="53410.362495999994"/>
    <n v="36604.825599999996"/>
    <n v="16805.536895999998"/>
    <n v="0.31464936972218821"/>
  </r>
  <r>
    <s v="SKU-08"/>
    <s v="PB Cup King 4-Pack"/>
    <s v="Peanut Butter Cup"/>
    <x v="2"/>
    <x v="7"/>
    <n v="37145"/>
    <n v="2.29"/>
    <n v="0.1721"/>
    <n v="1.2824"/>
    <n v="1.895891"/>
    <n v="70422.871195"/>
    <n v="47634.748"/>
    <n v="22788.123195"/>
    <n v="0.32358980553206912"/>
  </r>
  <r>
    <s v="SKU-08"/>
    <s v="PB Cup King 4-Pack"/>
    <s v="Peanut Butter Cup"/>
    <x v="2"/>
    <x v="8"/>
    <n v="38647"/>
    <n v="2.29"/>
    <n v="0.19600000000000001"/>
    <n v="1.2824"/>
    <n v="1.8411600000000001"/>
    <n v="71155.310519999999"/>
    <n v="49560.912799999998"/>
    <n v="21594.397720000001"/>
    <n v="0.30348258706467662"/>
  </r>
  <r>
    <s v="SKU-08"/>
    <s v="PB Cup King 4-Pack"/>
    <s v="Peanut Butter Cup"/>
    <x v="2"/>
    <x v="9"/>
    <n v="55793"/>
    <n v="2.29"/>
    <n v="0.21510000000000001"/>
    <n v="1.2824"/>
    <n v="1.7974209999999999"/>
    <n v="100283.509853"/>
    <n v="71548.943199999994"/>
    <n v="28734.566653000002"/>
    <n v="0.28653331634603135"/>
  </r>
  <r>
    <s v="SKU-08"/>
    <s v="PB Cup King 4-Pack"/>
    <s v="Peanut Butter Cup"/>
    <x v="2"/>
    <x v="10"/>
    <n v="57427"/>
    <n v="2.29"/>
    <n v="0.18490000000000001"/>
    <n v="1.2824"/>
    <n v="1.866579"/>
    <n v="107192.03223300001"/>
    <n v="73644.3848"/>
    <n v="33547.647433000006"/>
    <n v="0.31296773402036565"/>
  </r>
  <r>
    <s v="SKU-08"/>
    <s v="PB Cup King 4-Pack"/>
    <s v="Peanut Butter Cup"/>
    <x v="2"/>
    <x v="11"/>
    <n v="45564"/>
    <n v="2.29"/>
    <n v="0.17469999999999999"/>
    <n v="1.2824"/>
    <n v="1.8899370000000002"/>
    <n v="86113.089468000006"/>
    <n v="58431.2736"/>
    <n v="27681.815868000005"/>
    <n v="0.32145886344359631"/>
  </r>
  <r>
    <s v="SKU-08"/>
    <s v="PB Cup King 4-Pack"/>
    <s v="Peanut Butter Cup"/>
    <x v="2"/>
    <x v="12"/>
    <n v="30608"/>
    <n v="2.34"/>
    <n v="0.19270000000000001"/>
    <n v="1.292"/>
    <n v="1.8890819999999999"/>
    <n v="57821.021855999999"/>
    <n v="39545.536"/>
    <n v="18275.485855999999"/>
    <n v="0.31606992179270144"/>
  </r>
  <r>
    <s v="SKU-08"/>
    <s v="PB Cup King 4-Pack"/>
    <s v="Peanut Butter Cup"/>
    <x v="2"/>
    <x v="13"/>
    <n v="37992"/>
    <n v="2.34"/>
    <n v="0.19889999999999999"/>
    <n v="1.3016000000000001"/>
    <n v="1.874574"/>
    <n v="71218.815407999995"/>
    <n v="49450.387200000005"/>
    <n v="21768.42820799999"/>
    <n v="0.3056555782807186"/>
  </r>
  <r>
    <s v="SKU-08"/>
    <s v="PB Cup King 4-Pack"/>
    <s v="Peanut Butter Cup"/>
    <x v="2"/>
    <x v="14"/>
    <n v="36915"/>
    <n v="2.34"/>
    <n v="0.17499999999999999"/>
    <n v="1.3112999999999999"/>
    <n v="1.9304999999999999"/>
    <n v="71264.407500000001"/>
    <n v="48406.639499999997"/>
    <n v="22857.768000000004"/>
    <n v="0.32074592074592079"/>
  </r>
  <r>
    <s v="SKU-08"/>
    <s v="PB Cup King 4-Pack"/>
    <s v="Peanut Butter Cup"/>
    <x v="2"/>
    <x v="15"/>
    <n v="46301"/>
    <n v="2.34"/>
    <n v="0.18590000000000001"/>
    <n v="1.3209"/>
    <n v="1.9049940000000001"/>
    <n v="88203.127194000001"/>
    <n v="61158.990899999997"/>
    <n v="27044.136294000004"/>
    <n v="0.30661198932910028"/>
  </r>
  <r>
    <s v="SKU-08"/>
    <s v="PB Cup King 4-Pack"/>
    <s v="Peanut Butter Cup"/>
    <x v="2"/>
    <x v="16"/>
    <n v="30249"/>
    <n v="2.34"/>
    <n v="0.1696"/>
    <n v="1.3305"/>
    <n v="1.943136"/>
    <n v="58777.920864"/>
    <n v="40246.294500000004"/>
    <n v="18531.626363999996"/>
    <n v="0.31528210068672491"/>
  </r>
  <r>
    <s v="SKU-08"/>
    <s v="PB Cup King 4-Pack"/>
    <s v="Peanut Butter Cup"/>
    <x v="2"/>
    <x v="17"/>
    <n v="28098"/>
    <n v="2.34"/>
    <n v="0.19400000000000001"/>
    <n v="1.3401000000000001"/>
    <n v="1.8860399999999999"/>
    <n v="52993.95192"/>
    <n v="37654.129800000002"/>
    <n v="15339.822119999997"/>
    <n v="0.28946363809887377"/>
  </r>
  <r>
    <s v="SKU-08"/>
    <s v="PB Cup King 4-Pack"/>
    <s v="Peanut Butter Cup"/>
    <x v="2"/>
    <x v="18"/>
    <n v="27592"/>
    <n v="2.4"/>
    <n v="0.18190000000000001"/>
    <n v="1.3496999999999999"/>
    <n v="1.9634400000000001"/>
    <n v="54175.23648"/>
    <n v="37240.922399999996"/>
    <n v="16934.314080000004"/>
    <n v="0.31258403618139596"/>
  </r>
  <r>
    <s v="SKU-08"/>
    <s v="PB Cup King 4-Pack"/>
    <s v="Peanut Butter Cup"/>
    <x v="2"/>
    <x v="19"/>
    <n v="31712"/>
    <n v="2.4"/>
    <n v="0.191"/>
    <n v="1.3593"/>
    <n v="1.9415999999999998"/>
    <n v="61572.019199999995"/>
    <n v="43106.121599999999"/>
    <n v="18465.897599999997"/>
    <n v="0.29990729295426449"/>
  </r>
  <r>
    <s v="SKU-08"/>
    <s v="PB Cup King 4-Pack"/>
    <s v="Peanut Butter Cup"/>
    <x v="2"/>
    <x v="20"/>
    <n v="34959"/>
    <n v="2.4"/>
    <n v="0.16389999999999999"/>
    <n v="1.369"/>
    <n v="2.00664"/>
    <n v="70150.127760000003"/>
    <n v="47858.870999999999"/>
    <n v="22291.256760000004"/>
    <n v="0.31776502013315794"/>
  </r>
  <r>
    <s v="SKU-08"/>
    <s v="PB Cup King 4-Pack"/>
    <s v="Peanut Butter Cup"/>
    <x v="2"/>
    <x v="21"/>
    <n v="55720"/>
    <n v="2.4"/>
    <n v="0.189"/>
    <n v="1.3786"/>
    <n v="1.9463999999999997"/>
    <n v="108453.40799999998"/>
    <n v="76815.592000000004"/>
    <n v="31637.815999999977"/>
    <n v="0.29171804356761183"/>
  </r>
  <r>
    <s v="SKU-08"/>
    <s v="PB Cup King 4-Pack"/>
    <s v="Peanut Butter Cup"/>
    <x v="2"/>
    <x v="22"/>
    <n v="59757"/>
    <n v="2.4"/>
    <n v="0.16789999999999999"/>
    <n v="1.3882000000000001"/>
    <n v="1.9970400000000001"/>
    <n v="119337.11928000001"/>
    <n v="82954.667400000006"/>
    <n v="36382.451880000008"/>
    <n v="0.30487120938989709"/>
  </r>
  <r>
    <s v="SKU-08"/>
    <s v="PB Cup King 4-Pack"/>
    <s v="Peanut Butter Cup"/>
    <x v="2"/>
    <x v="23"/>
    <n v="50046"/>
    <n v="2.4"/>
    <n v="0.16880000000000001"/>
    <n v="1.3977999999999999"/>
    <n v="1.9948799999999998"/>
    <n v="99835.764479999983"/>
    <n v="69954.29879999999"/>
    <n v="29881.465679999994"/>
    <n v="0.29930622393326917"/>
  </r>
  <r>
    <s v="SKU-08"/>
    <s v="PB Cup King 4-Pack"/>
    <s v="Peanut Butter Cup"/>
    <x v="3"/>
    <x v="0"/>
    <n v="23955"/>
    <n v="2.29"/>
    <n v="4.0599999999999997E-2"/>
    <n v="1.2824"/>
    <n v="2.1970260000000001"/>
    <n v="52629.757830000002"/>
    <n v="30719.892"/>
    <n v="21909.865830000002"/>
    <n v="0.41630185532624558"/>
  </r>
  <r>
    <s v="SKU-08"/>
    <s v="PB Cup King 4-Pack"/>
    <s v="Peanut Butter Cup"/>
    <x v="3"/>
    <x v="1"/>
    <n v="33510"/>
    <n v="2.29"/>
    <n v="5.6300000000000003E-2"/>
    <n v="1.2824"/>
    <n v="2.161073"/>
    <n v="72417.556230000002"/>
    <n v="42973.224000000002"/>
    <n v="29444.33223"/>
    <n v="0.4065910776729893"/>
  </r>
  <r>
    <s v="SKU-08"/>
    <s v="PB Cup King 4-Pack"/>
    <s v="Peanut Butter Cup"/>
    <x v="3"/>
    <x v="2"/>
    <n v="32013"/>
    <n v="2.29"/>
    <n v="6.25E-2"/>
    <n v="1.2824"/>
    <n v="2.1468750000000001"/>
    <n v="68727.909375000003"/>
    <n v="41053.4712"/>
    <n v="27674.438175000003"/>
    <n v="0.40266666666666667"/>
  </r>
  <r>
    <s v="SKU-08"/>
    <s v="PB Cup King 4-Pack"/>
    <s v="Peanut Butter Cup"/>
    <x v="3"/>
    <x v="3"/>
    <n v="38510"/>
    <n v="2.29"/>
    <n v="3.2899999999999999E-2"/>
    <n v="1.2824"/>
    <n v="2.2146590000000002"/>
    <n v="85286.518090000012"/>
    <n v="49385.224000000002"/>
    <n v="35901.29409000001"/>
    <n v="0.42094922965567166"/>
  </r>
  <r>
    <s v="SKU-08"/>
    <s v="PB Cup King 4-Pack"/>
    <s v="Peanut Butter Cup"/>
    <x v="3"/>
    <x v="4"/>
    <n v="24964"/>
    <n v="2.29"/>
    <n v="4.3799999999999999E-2"/>
    <n v="1.2824"/>
    <n v="2.1896980000000004"/>
    <n v="54663.620872000007"/>
    <n v="32013.833599999998"/>
    <n v="22649.787272000009"/>
    <n v="0.41434846266471459"/>
  </r>
  <r>
    <s v="SKU-08"/>
    <s v="PB Cup King 4-Pack"/>
    <s v="Peanut Butter Cup"/>
    <x v="3"/>
    <x v="5"/>
    <n v="23382"/>
    <n v="2.29"/>
    <n v="3.9199999999999999E-2"/>
    <n v="1.2824"/>
    <n v="2.2002320000000002"/>
    <n v="51445.824624000001"/>
    <n v="29985.076799999999"/>
    <n v="21460.747824000002"/>
    <n v="0.41715237302248132"/>
  </r>
  <r>
    <s v="SKU-08"/>
    <s v="PB Cup King 4-Pack"/>
    <s v="Peanut Butter Cup"/>
    <x v="3"/>
    <x v="6"/>
    <n v="22909"/>
    <n v="2.29"/>
    <n v="3.78E-2"/>
    <n v="1.2824"/>
    <n v="2.2034379999999998"/>
    <n v="50478.561141999999"/>
    <n v="29378.5016"/>
    <n v="21100.059541999999"/>
    <n v="0.41800041571398877"/>
  </r>
  <r>
    <s v="SKU-08"/>
    <s v="PB Cup King 4-Pack"/>
    <s v="Peanut Butter Cup"/>
    <x v="3"/>
    <x v="7"/>
    <n v="26942"/>
    <n v="2.29"/>
    <n v="5.0500000000000003E-2"/>
    <n v="1.2824"/>
    <n v="2.1743550000000003"/>
    <n v="58581.472410000009"/>
    <n v="34550.4208"/>
    <n v="24031.05161000001"/>
    <n v="0.41021590310689848"/>
  </r>
  <r>
    <s v="SKU-08"/>
    <s v="PB Cup King 4-Pack"/>
    <s v="Peanut Butter Cup"/>
    <x v="3"/>
    <x v="8"/>
    <n v="31747"/>
    <n v="2.29"/>
    <n v="5.5100000000000003E-2"/>
    <n v="1.2824"/>
    <n v="2.163821"/>
    <n v="68694.825287"/>
    <n v="40712.352800000001"/>
    <n v="27982.472486999999"/>
    <n v="0.40734469256005923"/>
  </r>
  <r>
    <s v="SKU-08"/>
    <s v="PB Cup King 4-Pack"/>
    <s v="Peanut Butter Cup"/>
    <x v="3"/>
    <x v="9"/>
    <n v="47251"/>
    <n v="2.29"/>
    <n v="4.6300000000000001E-2"/>
    <n v="1.2824"/>
    <n v="2.1839729999999999"/>
    <n v="103194.90822299999"/>
    <n v="60594.682399999998"/>
    <n v="42600.225822999993"/>
    <n v="0.41281325364370342"/>
  </r>
  <r>
    <s v="SKU-08"/>
    <s v="PB Cup King 4-Pack"/>
    <s v="Peanut Butter Cup"/>
    <x v="3"/>
    <x v="10"/>
    <n v="55429"/>
    <n v="2.29"/>
    <n v="5.2299999999999999E-2"/>
    <n v="1.2824"/>
    <n v="2.1702330000000001"/>
    <n v="120293.84495700001"/>
    <n v="71082.149600000004"/>
    <n v="49211.695357000004"/>
    <n v="0.40909570539200169"/>
  </r>
  <r>
    <s v="SKU-08"/>
    <s v="PB Cup King 4-Pack"/>
    <s v="Peanut Butter Cup"/>
    <x v="3"/>
    <x v="11"/>
    <n v="34339"/>
    <n v="2.29"/>
    <n v="0.04"/>
    <n v="1.2824"/>
    <n v="2.1983999999999999"/>
    <n v="75490.857600000003"/>
    <n v="44036.333599999998"/>
    <n v="31454.524000000005"/>
    <n v="0.41666666666666674"/>
  </r>
  <r>
    <s v="SKU-08"/>
    <s v="PB Cup King 4-Pack"/>
    <s v="Peanut Butter Cup"/>
    <x v="3"/>
    <x v="12"/>
    <n v="21615"/>
    <n v="2.34"/>
    <n v="5.0200000000000002E-2"/>
    <n v="1.292"/>
    <n v="2.2225319999999997"/>
    <n v="48040.029179999998"/>
    <n v="27926.58"/>
    <n v="20113.449179999996"/>
    <n v="0.41868103586360056"/>
  </r>
  <r>
    <s v="SKU-08"/>
    <s v="PB Cup King 4-Pack"/>
    <s v="Peanut Butter Cup"/>
    <x v="3"/>
    <x v="13"/>
    <n v="30146"/>
    <n v="2.34"/>
    <n v="4.53E-2"/>
    <n v="1.3016000000000001"/>
    <n v="2.2339979999999997"/>
    <n v="67346.103707999995"/>
    <n v="39238.033600000002"/>
    <n v="28108.070107999993"/>
    <n v="0.41736742826090256"/>
  </r>
  <r>
    <s v="SKU-08"/>
    <s v="PB Cup King 4-Pack"/>
    <s v="Peanut Butter Cup"/>
    <x v="3"/>
    <x v="14"/>
    <n v="34685"/>
    <n v="2.34"/>
    <n v="5.5500000000000001E-2"/>
    <n v="1.3112999999999999"/>
    <n v="2.2101299999999999"/>
    <n v="76658.359049999999"/>
    <n v="45482.440499999997"/>
    <n v="31175.918550000002"/>
    <n v="0.40668648450543637"/>
  </r>
  <r>
    <s v="SKU-08"/>
    <s v="PB Cup King 4-Pack"/>
    <s v="Peanut Butter Cup"/>
    <x v="3"/>
    <x v="15"/>
    <n v="33472"/>
    <n v="2.34"/>
    <n v="4.07E-2"/>
    <n v="1.3209"/>
    <n v="2.2447620000000001"/>
    <n v="75136.673664000002"/>
    <n v="44213.164799999999"/>
    <n v="30923.508864000003"/>
    <n v="0.41156345305203851"/>
  </r>
  <r>
    <s v="SKU-08"/>
    <s v="PB Cup King 4-Pack"/>
    <s v="Peanut Butter Cup"/>
    <x v="3"/>
    <x v="16"/>
    <n v="24239"/>
    <n v="2.34"/>
    <n v="5.04E-2"/>
    <n v="1.3305"/>
    <n v="2.222064"/>
    <n v="53860.609296000002"/>
    <n v="32249.9895"/>
    <n v="21610.619796000003"/>
    <n v="0.40123236774458343"/>
  </r>
  <r>
    <s v="SKU-08"/>
    <s v="PB Cup King 4-Pack"/>
    <s v="Peanut Butter Cup"/>
    <x v="3"/>
    <x v="17"/>
    <n v="24912"/>
    <n v="2.34"/>
    <n v="3.1399999999999997E-2"/>
    <n v="1.3401000000000001"/>
    <n v="2.266524"/>
    <n v="56463.645887999999"/>
    <n v="33384.571199999998"/>
    <n v="23079.074688000001"/>
    <n v="0.40874219730300676"/>
  </r>
  <r>
    <s v="SKU-08"/>
    <s v="PB Cup King 4-Pack"/>
    <s v="Peanut Butter Cup"/>
    <x v="3"/>
    <x v="18"/>
    <n v="22874"/>
    <n v="2.4"/>
    <n v="5.0099999999999999E-2"/>
    <n v="1.3496999999999999"/>
    <n v="2.27976"/>
    <n v="52147.230239999997"/>
    <n v="30873.037799999998"/>
    <n v="21274.192439999999"/>
    <n v="0.40796399621012736"/>
  </r>
  <r>
    <s v="SKU-08"/>
    <s v="PB Cup King 4-Pack"/>
    <s v="Peanut Butter Cup"/>
    <x v="3"/>
    <x v="19"/>
    <n v="25669"/>
    <n v="2.4"/>
    <n v="4.19E-2"/>
    <n v="1.3593"/>
    <n v="2.2994399999999997"/>
    <n v="59024.325359999995"/>
    <n v="34891.871699999996"/>
    <n v="24132.453659999999"/>
    <n v="0.4088560693038305"/>
  </r>
  <r>
    <s v="SKU-08"/>
    <s v="PB Cup King 4-Pack"/>
    <s v="Peanut Butter Cup"/>
    <x v="3"/>
    <x v="20"/>
    <n v="29257"/>
    <n v="2.4"/>
    <n v="4.82E-2"/>
    <n v="1.369"/>
    <n v="2.2843199999999997"/>
    <n v="66832.350239999985"/>
    <n v="40052.832999999999"/>
    <n v="26779.517239999986"/>
    <n v="0.4006969251243257"/>
  </r>
  <r>
    <s v="SKU-08"/>
    <s v="PB Cup King 4-Pack"/>
    <s v="Peanut Butter Cup"/>
    <x v="3"/>
    <x v="21"/>
    <n v="45169"/>
    <n v="2.4"/>
    <n v="5.6000000000000001E-2"/>
    <n v="1.3786"/>
    <n v="2.2655999999999996"/>
    <n v="102334.88639999999"/>
    <n v="62269.983400000005"/>
    <n v="40064.902999999984"/>
    <n v="0.3915077683615818"/>
  </r>
  <r>
    <s v="SKU-08"/>
    <s v="PB Cup King 4-Pack"/>
    <s v="Peanut Butter Cup"/>
    <x v="3"/>
    <x v="22"/>
    <n v="51395"/>
    <n v="2.4"/>
    <n v="4.7100000000000003E-2"/>
    <n v="1.3882000000000001"/>
    <n v="2.2869599999999997"/>
    <n v="117538.30919999999"/>
    <n v="71346.539000000004"/>
    <n v="46191.770199999984"/>
    <n v="0.39299331864134035"/>
  </r>
  <r>
    <s v="SKU-08"/>
    <s v="PB Cup King 4-Pack"/>
    <s v="Peanut Butter Cup"/>
    <x v="3"/>
    <x v="23"/>
    <n v="37844"/>
    <n v="2.4"/>
    <n v="5.4399999999999997E-2"/>
    <n v="1.3977999999999999"/>
    <n v="2.2694399999999999"/>
    <n v="85884.687359999996"/>
    <n v="52898.343199999996"/>
    <n v="32986.344160000001"/>
    <n v="0.3840771291596165"/>
  </r>
  <r>
    <s v="SKU-08"/>
    <s v="PB Cup King 4-Pack"/>
    <s v="Peanut Butter Cup"/>
    <x v="4"/>
    <x v="0"/>
    <n v="37448"/>
    <n v="2.29"/>
    <n v="8.3500000000000005E-2"/>
    <n v="1.2824"/>
    <n v="2.0987849999999999"/>
    <n v="78595.30068"/>
    <n v="48023.315199999997"/>
    <n v="30571.985480000003"/>
    <n v="0.38897981451172942"/>
  </r>
  <r>
    <s v="SKU-08"/>
    <s v="PB Cup King 4-Pack"/>
    <s v="Peanut Butter Cup"/>
    <x v="4"/>
    <x v="1"/>
    <n v="46817"/>
    <n v="2.29"/>
    <n v="0.1047"/>
    <n v="1.2824"/>
    <n v="2.0502370000000001"/>
    <n v="95985.945629000009"/>
    <n v="60038.120799999997"/>
    <n v="35947.824829000012"/>
    <n v="0.37451133698201727"/>
  </r>
  <r>
    <s v="SKU-08"/>
    <s v="PB Cup King 4-Pack"/>
    <s v="Peanut Butter Cup"/>
    <x v="4"/>
    <x v="2"/>
    <n v="48374"/>
    <n v="2.29"/>
    <n v="0.1167"/>
    <n v="1.2824"/>
    <n v="2.0227569999999999"/>
    <n v="97848.847117999991"/>
    <n v="62034.817600000002"/>
    <n v="35814.029517999988"/>
    <n v="0.36601381184195619"/>
  </r>
  <r>
    <s v="SKU-08"/>
    <s v="PB Cup King 4-Pack"/>
    <s v="Peanut Butter Cup"/>
    <x v="4"/>
    <x v="3"/>
    <n v="43656"/>
    <n v="2.29"/>
    <n v="9.0200000000000002E-2"/>
    <n v="1.2824"/>
    <n v="2.0834419999999998"/>
    <n v="90954.74395199999"/>
    <n v="55984.454400000002"/>
    <n v="34970.289551999987"/>
    <n v="0.38448010551769612"/>
  </r>
  <r>
    <s v="SKU-08"/>
    <s v="PB Cup King 4-Pack"/>
    <s v="Peanut Butter Cup"/>
    <x v="4"/>
    <x v="4"/>
    <n v="38055"/>
    <n v="2.29"/>
    <n v="8.8499999999999995E-2"/>
    <n v="1.2824"/>
    <n v="2.0873349999999999"/>
    <n v="79433.533425000001"/>
    <n v="48801.731999999996"/>
    <n v="30631.801425000005"/>
    <n v="0.38562808557323097"/>
  </r>
  <r>
    <s v="SKU-08"/>
    <s v="PB Cup King 4-Pack"/>
    <s v="Peanut Butter Cup"/>
    <x v="4"/>
    <x v="5"/>
    <n v="34280"/>
    <n v="2.29"/>
    <n v="6.7699999999999996E-2"/>
    <n v="1.2824"/>
    <n v="2.1349670000000001"/>
    <n v="73186.66876"/>
    <n v="43960.671999999999"/>
    <n v="29225.996760000002"/>
    <n v="0.39933497801136975"/>
  </r>
  <r>
    <s v="SKU-08"/>
    <s v="PB Cup King 4-Pack"/>
    <s v="Peanut Butter Cup"/>
    <x v="4"/>
    <x v="6"/>
    <n v="34019"/>
    <n v="2.29"/>
    <n v="7.85E-2"/>
    <n v="1.2824"/>
    <n v="2.1102349999999999"/>
    <n v="71788.084464999993"/>
    <n v="43625.965599999996"/>
    <n v="28162.118864999997"/>
    <n v="0.39229517091698318"/>
  </r>
  <r>
    <s v="SKU-08"/>
    <s v="PB Cup King 4-Pack"/>
    <s v="Peanut Butter Cup"/>
    <x v="4"/>
    <x v="7"/>
    <n v="38254"/>
    <n v="2.29"/>
    <n v="7.8100000000000003E-2"/>
    <n v="1.2824"/>
    <n v="2.111151"/>
    <n v="80759.970354000005"/>
    <n v="49056.929599999996"/>
    <n v="31703.040754000009"/>
    <n v="0.39255884586180723"/>
  </r>
  <r>
    <s v="SKU-08"/>
    <s v="PB Cup King 4-Pack"/>
    <s v="Peanut Butter Cup"/>
    <x v="4"/>
    <x v="8"/>
    <n v="40948"/>
    <n v="2.29"/>
    <n v="9.35E-2"/>
    <n v="1.2824"/>
    <n v="2.075885"/>
    <n v="85003.33898"/>
    <n v="52511.715199999999"/>
    <n v="32491.623780000002"/>
    <n v="0.38223938223938225"/>
  </r>
  <r>
    <s v="SKU-08"/>
    <s v="PB Cup King 4-Pack"/>
    <s v="Peanut Butter Cup"/>
    <x v="4"/>
    <x v="9"/>
    <n v="66179"/>
    <n v="2.29"/>
    <n v="9.8699999999999996E-2"/>
    <n v="1.2824"/>
    <n v="2.063977"/>
    <n v="136591.93388299999"/>
    <n v="84867.949599999993"/>
    <n v="51723.984282999998"/>
    <n v="0.37867524686563853"/>
  </r>
  <r>
    <s v="SKU-08"/>
    <s v="PB Cup King 4-Pack"/>
    <s v="Peanut Butter Cup"/>
    <x v="4"/>
    <x v="10"/>
    <n v="80379"/>
    <n v="2.29"/>
    <n v="9.4200000000000006E-2"/>
    <n v="1.2824"/>
    <n v="2.0742819999999997"/>
    <n v="166728.71287799999"/>
    <n v="103078.02959999999"/>
    <n v="63650.683277999997"/>
    <n v="0.38176197836166925"/>
  </r>
  <r>
    <s v="SKU-08"/>
    <s v="PB Cup King 4-Pack"/>
    <s v="Peanut Butter Cup"/>
    <x v="4"/>
    <x v="11"/>
    <n v="58974"/>
    <n v="2.29"/>
    <n v="7.3800000000000004E-2"/>
    <n v="1.2824"/>
    <n v="2.1209980000000002"/>
    <n v="125083.73605200001"/>
    <n v="75628.257599999997"/>
    <n v="49455.47845200001"/>
    <n v="0.39537896782552373"/>
  </r>
  <r>
    <s v="SKU-08"/>
    <s v="PB Cup King 4-Pack"/>
    <s v="Peanut Butter Cup"/>
    <x v="4"/>
    <x v="12"/>
    <n v="32351"/>
    <n v="2.34"/>
    <n v="0.12870000000000001"/>
    <n v="1.292"/>
    <n v="2.0388419999999998"/>
    <n v="65958.577541999999"/>
    <n v="41797.491999999998"/>
    <n v="24161.085542000001"/>
    <n v="0.36630695267215413"/>
  </r>
  <r>
    <s v="SKU-08"/>
    <s v="PB Cup King 4-Pack"/>
    <s v="Peanut Butter Cup"/>
    <x v="4"/>
    <x v="13"/>
    <n v="41080"/>
    <n v="2.34"/>
    <n v="0.1043"/>
    <n v="1.3016000000000001"/>
    <n v="2.0959379999999999"/>
    <n v="86101.133040000001"/>
    <n v="53469.728000000003"/>
    <n v="32631.405039999998"/>
    <n v="0.37898926399540439"/>
  </r>
  <r>
    <s v="SKU-08"/>
    <s v="PB Cup King 4-Pack"/>
    <s v="Peanut Butter Cup"/>
    <x v="4"/>
    <x v="14"/>
    <n v="43799"/>
    <n v="2.34"/>
    <n v="0.1336"/>
    <n v="1.3112999999999999"/>
    <n v="2.0273759999999998"/>
    <n v="88797.041423999995"/>
    <n v="57433.628699999994"/>
    <n v="31363.412724000002"/>
    <n v="0.35320335251083179"/>
  </r>
  <r>
    <s v="SKU-08"/>
    <s v="PB Cup King 4-Pack"/>
    <s v="Peanut Butter Cup"/>
    <x v="4"/>
    <x v="15"/>
    <n v="43104"/>
    <n v="2.34"/>
    <n v="0.1454"/>
    <n v="1.3209"/>
    <n v="1.9997639999999999"/>
    <n v="86197.827455999999"/>
    <n v="56936.073599999996"/>
    <n v="29261.753856000003"/>
    <n v="0.33947205770280897"/>
  </r>
  <r>
    <s v="SKU-08"/>
    <s v="PB Cup King 4-Pack"/>
    <s v="Peanut Butter Cup"/>
    <x v="4"/>
    <x v="16"/>
    <n v="40884"/>
    <n v="2.34"/>
    <n v="0.15290000000000001"/>
    <n v="1.3305"/>
    <n v="1.9822139999999997"/>
    <n v="81040.837175999986"/>
    <n v="54396.162000000004"/>
    <n v="26644.675175999982"/>
    <n v="0.32878084808199298"/>
  </r>
  <r>
    <s v="SKU-08"/>
    <s v="PB Cup King 4-Pack"/>
    <s v="Peanut Butter Cup"/>
    <x v="4"/>
    <x v="17"/>
    <n v="32085"/>
    <n v="2.34"/>
    <n v="0.19409999999999999"/>
    <n v="1.3401000000000001"/>
    <n v="1.8858060000000001"/>
    <n v="60506.085510000004"/>
    <n v="42997.108500000002"/>
    <n v="17508.977010000002"/>
    <n v="0.28937547128389668"/>
  </r>
  <r>
    <s v="SKU-08"/>
    <s v="PB Cup King 4-Pack"/>
    <s v="Peanut Butter Cup"/>
    <x v="4"/>
    <x v="18"/>
    <n v="34615"/>
    <n v="2.4"/>
    <n v="0.1857"/>
    <n v="1.3496999999999999"/>
    <n v="1.9543200000000001"/>
    <n v="67648.786800000002"/>
    <n v="46719.8655"/>
    <n v="20928.921300000002"/>
    <n v="0.30937615129559132"/>
  </r>
  <r>
    <s v="SKU-08"/>
    <s v="PB Cup King 4-Pack"/>
    <s v="Peanut Butter Cup"/>
    <x v="4"/>
    <x v="19"/>
    <n v="33476"/>
    <n v="2.4"/>
    <n v="0.1988"/>
    <n v="1.3593"/>
    <n v="1.9228799999999999"/>
    <n v="64370.330879999994"/>
    <n v="45503.926800000001"/>
    <n v="18866.404079999993"/>
    <n v="0.2930916125811282"/>
  </r>
  <r>
    <s v="SKU-08"/>
    <s v="PB Cup King 4-Pack"/>
    <s v="Peanut Butter Cup"/>
    <x v="4"/>
    <x v="20"/>
    <n v="43751"/>
    <n v="2.4"/>
    <n v="0.24249999999999999"/>
    <n v="1.369"/>
    <n v="1.8180000000000001"/>
    <n v="79539.317999999999"/>
    <n v="59895.118999999999"/>
    <n v="19644.199000000001"/>
    <n v="0.24697469746974698"/>
  </r>
  <r>
    <s v="SKU-08"/>
    <s v="PB Cup King 4-Pack"/>
    <s v="Peanut Butter Cup"/>
    <x v="4"/>
    <x v="21"/>
    <n v="60128"/>
    <n v="2.4"/>
    <n v="0.2387"/>
    <n v="1.3786"/>
    <n v="1.8271199999999999"/>
    <n v="109861.07135999999"/>
    <n v="82892.460800000001"/>
    <n v="26968.610559999986"/>
    <n v="0.2454792241341564"/>
  </r>
  <r>
    <s v="SKU-08"/>
    <s v="PB Cup King 4-Pack"/>
    <s v="Peanut Butter Cup"/>
    <x v="4"/>
    <x v="22"/>
    <n v="72277"/>
    <n v="2.4"/>
    <n v="0.21929999999999999"/>
    <n v="1.3882000000000001"/>
    <n v="1.8736799999999998"/>
    <n v="135423.96935999999"/>
    <n v="100334.9314"/>
    <n v="35089.037959999987"/>
    <n v="0.2591050766406216"/>
  </r>
  <r>
    <s v="SKU-08"/>
    <s v="PB Cup King 4-Pack"/>
    <s v="Peanut Butter Cup"/>
    <x v="4"/>
    <x v="23"/>
    <n v="60553"/>
    <n v="2.4"/>
    <n v="0.25230000000000002"/>
    <n v="1.3977999999999999"/>
    <n v="1.7944800000000001"/>
    <n v="108661.14744"/>
    <n v="84640.983399999997"/>
    <n v="24020.164040000003"/>
    <n v="0.22105568186884225"/>
  </r>
  <r>
    <s v="SKU-08"/>
    <s v="PB Cup King 4-Pack"/>
    <s v="Peanut Butter Cup"/>
    <x v="5"/>
    <x v="0"/>
    <n v="16960"/>
    <n v="2.29"/>
    <n v="7.3700000000000002E-2"/>
    <n v="1.2824"/>
    <n v="2.1212270000000002"/>
    <n v="35976.009920000004"/>
    <n v="21749.504000000001"/>
    <n v="14226.505920000003"/>
    <n v="0.3954442405268272"/>
  </r>
  <r>
    <s v="SKU-08"/>
    <s v="PB Cup King 4-Pack"/>
    <s v="Peanut Butter Cup"/>
    <x v="5"/>
    <x v="1"/>
    <n v="22029"/>
    <n v="2.29"/>
    <n v="7.8299999999999995E-2"/>
    <n v="1.2824"/>
    <n v="2.1106929999999999"/>
    <n v="46496.456097000002"/>
    <n v="28249.989600000001"/>
    <n v="18246.466497000001"/>
    <n v="0.39242703699685366"/>
  </r>
  <r>
    <s v="SKU-08"/>
    <s v="PB Cup King 4-Pack"/>
    <s v="Peanut Butter Cup"/>
    <x v="5"/>
    <x v="2"/>
    <n v="17068"/>
    <n v="2.29"/>
    <n v="5.8200000000000002E-2"/>
    <n v="1.2824"/>
    <n v="2.1567219999999998"/>
    <n v="36810.931096"/>
    <n v="21888.003199999999"/>
    <n v="14922.927896000001"/>
    <n v="0.40539392652367812"/>
  </r>
  <r>
    <s v="SKU-08"/>
    <s v="PB Cup King 4-Pack"/>
    <s v="Peanut Butter Cup"/>
    <x v="5"/>
    <x v="3"/>
    <n v="21658"/>
    <n v="2.29"/>
    <n v="6.7100000000000007E-2"/>
    <n v="1.2824"/>
    <n v="2.1363409999999998"/>
    <n v="46268.873377999997"/>
    <n v="27774.2192"/>
    <n v="18494.654177999997"/>
    <n v="0.39972129917461674"/>
  </r>
  <r>
    <s v="SKU-08"/>
    <s v="PB Cup King 4-Pack"/>
    <s v="Peanut Butter Cup"/>
    <x v="5"/>
    <x v="4"/>
    <n v="18137"/>
    <n v="2.29"/>
    <n v="8.1799999999999998E-2"/>
    <n v="1.2824"/>
    <n v="2.102678"/>
    <n v="38136.270885999998"/>
    <n v="23258.888800000001"/>
    <n v="14877.382085999998"/>
    <n v="0.39011108690917007"/>
  </r>
  <r>
    <s v="SKU-08"/>
    <s v="PB Cup King 4-Pack"/>
    <s v="Peanut Butter Cup"/>
    <x v="5"/>
    <x v="5"/>
    <n v="17281"/>
    <n v="2.29"/>
    <n v="6.6799999999999998E-2"/>
    <n v="1.2824"/>
    <n v="2.1370279999999999"/>
    <n v="36929.980867999999"/>
    <n v="22161.154399999999"/>
    <n v="14768.826467999999"/>
    <n v="0.39991427346763825"/>
  </r>
  <r>
    <s v="SKU-08"/>
    <s v="PB Cup King 4-Pack"/>
    <s v="Peanut Butter Cup"/>
    <x v="5"/>
    <x v="6"/>
    <n v="13584"/>
    <n v="2.29"/>
    <n v="6.3200000000000006E-2"/>
    <n v="1.2824"/>
    <n v="2.1452719999999998"/>
    <n v="29141.374847999999"/>
    <n v="17420.121599999999"/>
    <n v="11721.253248000001"/>
    <n v="0.40222032450896672"/>
  </r>
  <r>
    <s v="SKU-08"/>
    <s v="PB Cup King 4-Pack"/>
    <s v="Peanut Butter Cup"/>
    <x v="5"/>
    <x v="7"/>
    <n v="18062"/>
    <n v="2.29"/>
    <n v="5.3600000000000002E-2"/>
    <n v="1.2824"/>
    <n v="2.1672560000000001"/>
    <n v="39144.977872000003"/>
    <n v="23162.7088"/>
    <n v="15982.269072000003"/>
    <n v="0.40828402366863908"/>
  </r>
  <r>
    <s v="SKU-08"/>
    <s v="PB Cup King 4-Pack"/>
    <s v="Peanut Butter Cup"/>
    <x v="5"/>
    <x v="8"/>
    <n v="21380"/>
    <n v="2.29"/>
    <n v="8.3599999999999994E-2"/>
    <n v="1.2824"/>
    <n v="2.0985559999999999"/>
    <n v="44867.127280000001"/>
    <n v="27417.712"/>
    <n v="17449.415280000001"/>
    <n v="0.38891313836752511"/>
  </r>
  <r>
    <s v="SKU-08"/>
    <s v="PB Cup King 4-Pack"/>
    <s v="Peanut Butter Cup"/>
    <x v="5"/>
    <x v="9"/>
    <n v="30493"/>
    <n v="2.29"/>
    <n v="2.4E-2"/>
    <n v="1.2824"/>
    <n v="2.2350400000000001"/>
    <n v="68153.074720000004"/>
    <n v="39104.2232"/>
    <n v="29048.851520000004"/>
    <n v="0.42622950819672134"/>
  </r>
  <r>
    <s v="SKU-08"/>
    <s v="PB Cup King 4-Pack"/>
    <s v="Peanut Butter Cup"/>
    <x v="5"/>
    <x v="10"/>
    <n v="29296"/>
    <n v="2.29"/>
    <n v="9.8299999999999998E-2"/>
    <n v="1.2824"/>
    <n v="2.0648930000000001"/>
    <n v="60493.105328000005"/>
    <n v="37569.190399999999"/>
    <n v="22923.914928000006"/>
    <n v="0.37895087057779753"/>
  </r>
  <r>
    <s v="SKU-08"/>
    <s v="PB Cup King 4-Pack"/>
    <s v="Peanut Butter Cup"/>
    <x v="5"/>
    <x v="11"/>
    <n v="25318"/>
    <n v="2.29"/>
    <n v="4.02E-2"/>
    <n v="1.2824"/>
    <n v="2.1979419999999998"/>
    <n v="55647.495555999994"/>
    <n v="32467.803199999998"/>
    <n v="23179.692355999996"/>
    <n v="0.41654511356532609"/>
  </r>
  <r>
    <s v="SKU-08"/>
    <s v="PB Cup King 4-Pack"/>
    <s v="Peanut Butter Cup"/>
    <x v="5"/>
    <x v="12"/>
    <n v="17828"/>
    <n v="2.34"/>
    <n v="7.0199999999999999E-2"/>
    <n v="1.292"/>
    <n v="2.1757319999999996"/>
    <n v="38788.950095999993"/>
    <n v="23033.776000000002"/>
    <n v="15755.174095999992"/>
    <n v="0.40617686369460931"/>
  </r>
  <r>
    <s v="SKU-08"/>
    <s v="PB Cup King 4-Pack"/>
    <s v="Peanut Butter Cup"/>
    <x v="5"/>
    <x v="13"/>
    <n v="21838"/>
    <n v="2.34"/>
    <n v="7.4200000000000002E-2"/>
    <n v="1.3016000000000001"/>
    <n v="2.166372"/>
    <n v="47309.231736000002"/>
    <n v="28424.340800000002"/>
    <n v="18884.890936"/>
    <n v="0.3991798269179993"/>
  </r>
  <r>
    <s v="SKU-08"/>
    <s v="PB Cup King 4-Pack"/>
    <s v="Peanut Butter Cup"/>
    <x v="5"/>
    <x v="14"/>
    <n v="20921"/>
    <n v="2.34"/>
    <n v="7.5399999999999995E-2"/>
    <n v="1.3112999999999999"/>
    <n v="2.1635639999999996"/>
    <n v="45263.922443999989"/>
    <n v="27433.707299999998"/>
    <n v="17830.215143999991"/>
    <n v="0.39391670410489349"/>
  </r>
  <r>
    <s v="SKU-08"/>
    <s v="PB Cup King 4-Pack"/>
    <s v="Peanut Butter Cup"/>
    <x v="5"/>
    <x v="15"/>
    <n v="22272"/>
    <n v="2.34"/>
    <n v="0.1042"/>
    <n v="1.3209"/>
    <n v="2.0961720000000001"/>
    <n v="46685.942784000006"/>
    <n v="29419.084800000001"/>
    <n v="17266.857984000006"/>
    <n v="0.36985132899399487"/>
  </r>
  <r>
    <s v="SKU-08"/>
    <s v="PB Cup King 4-Pack"/>
    <s v="Peanut Butter Cup"/>
    <x v="5"/>
    <x v="16"/>
    <n v="18555"/>
    <n v="2.34"/>
    <n v="4.6300000000000001E-2"/>
    <n v="1.3305"/>
    <n v="2.2316579999999999"/>
    <n v="41408.414189999996"/>
    <n v="24687.427500000002"/>
    <n v="16720.986689999994"/>
    <n v="0.40380649723210266"/>
  </r>
  <r>
    <s v="SKU-08"/>
    <s v="PB Cup King 4-Pack"/>
    <s v="Peanut Butter Cup"/>
    <x v="5"/>
    <x v="17"/>
    <n v="16922"/>
    <n v="2.34"/>
    <n v="8.7099999999999997E-2"/>
    <n v="1.3401000000000001"/>
    <n v="2.1361859999999999"/>
    <n v="36148.539491999996"/>
    <n v="22677.172200000001"/>
    <n v="13471.367291999995"/>
    <n v="0.37266698686350336"/>
  </r>
  <r>
    <s v="SKU-08"/>
    <s v="PB Cup King 4-Pack"/>
    <s v="Peanut Butter Cup"/>
    <x v="5"/>
    <x v="18"/>
    <n v="16744"/>
    <n v="2.4"/>
    <n v="6.3600000000000004E-2"/>
    <n v="1.3496999999999999"/>
    <n v="2.24736"/>
    <n v="37629.795839999999"/>
    <n v="22599.376799999998"/>
    <n v="15030.419040000001"/>
    <n v="0.3994286629645451"/>
  </r>
  <r>
    <s v="SKU-08"/>
    <s v="PB Cup King 4-Pack"/>
    <s v="Peanut Butter Cup"/>
    <x v="5"/>
    <x v="19"/>
    <n v="18791"/>
    <n v="2.4"/>
    <n v="8.3900000000000002E-2"/>
    <n v="1.3593"/>
    <n v="2.1986400000000001"/>
    <n v="41314.644240000001"/>
    <n v="25542.606299999999"/>
    <n v="15772.037940000002"/>
    <n v="0.38175417530837247"/>
  </r>
  <r>
    <s v="SKU-08"/>
    <s v="PB Cup King 4-Pack"/>
    <s v="Peanut Butter Cup"/>
    <x v="5"/>
    <x v="20"/>
    <n v="23920"/>
    <n v="2.4"/>
    <n v="5.8700000000000002E-2"/>
    <n v="1.369"/>
    <n v="2.2591199999999998"/>
    <n v="54038.150399999999"/>
    <n v="32746.48"/>
    <n v="21291.670399999999"/>
    <n v="0.39401182761429226"/>
  </r>
  <r>
    <s v="SKU-08"/>
    <s v="PB Cup King 4-Pack"/>
    <s v="Peanut Butter Cup"/>
    <x v="5"/>
    <x v="21"/>
    <n v="28860"/>
    <n v="2.4"/>
    <n v="6.54E-2"/>
    <n v="1.3786"/>
    <n v="2.2430399999999997"/>
    <n v="64734.134399999988"/>
    <n v="39786.396000000001"/>
    <n v="24947.738399999987"/>
    <n v="0.3853876881375275"/>
  </r>
  <r>
    <s v="SKU-08"/>
    <s v="PB Cup King 4-Pack"/>
    <s v="Peanut Butter Cup"/>
    <x v="5"/>
    <x v="22"/>
    <n v="30760"/>
    <n v="2.4"/>
    <n v="5.6599999999999998E-2"/>
    <n v="1.3882000000000001"/>
    <n v="2.26416"/>
    <n v="69645.561600000001"/>
    <n v="42701.032000000007"/>
    <n v="26944.529599999994"/>
    <n v="0.38688078581019003"/>
  </r>
  <r>
    <s v="SKU-08"/>
    <s v="PB Cup King 4-Pack"/>
    <s v="Peanut Butter Cup"/>
    <x v="5"/>
    <x v="23"/>
    <n v="21022"/>
    <n v="2.4"/>
    <n v="6.3500000000000001E-2"/>
    <n v="1.3977999999999999"/>
    <n v="2.2475999999999998"/>
    <n v="47249.047199999994"/>
    <n v="29384.551599999999"/>
    <n v="17864.495599999995"/>
    <n v="0.37809218722192556"/>
  </r>
  <r>
    <s v="SKU-09"/>
    <s v="PB Cup Minis Bag"/>
    <s v="Peanut Butter Cup"/>
    <x v="0"/>
    <x v="0"/>
    <n v="39239"/>
    <n v="3.99"/>
    <n v="9.2600000000000002E-2"/>
    <n v="2.1545999999999998"/>
    <n v="3.6205259999999999"/>
    <n v="142065.81971399998"/>
    <n v="84544.349399999992"/>
    <n v="57521.470313999991"/>
    <n v="0.40489310116817279"/>
  </r>
  <r>
    <s v="SKU-09"/>
    <s v="PB Cup Minis Bag"/>
    <s v="Peanut Butter Cup"/>
    <x v="0"/>
    <x v="1"/>
    <n v="53651"/>
    <n v="3.99"/>
    <n v="0.1002"/>
    <n v="2.1545999999999998"/>
    <n v="3.5902020000000006"/>
    <n v="192617.92750200004"/>
    <n v="115596.44459999999"/>
    <n v="77021.482902000047"/>
    <n v="0.39986663703045139"/>
  </r>
  <r>
    <s v="SKU-09"/>
    <s v="PB Cup Minis Bag"/>
    <s v="Peanut Butter Cup"/>
    <x v="0"/>
    <x v="2"/>
    <n v="51520"/>
    <n v="3.99"/>
    <n v="0.10390000000000001"/>
    <n v="2.1545999999999998"/>
    <n v="3.5754390000000003"/>
    <n v="184206.61728000001"/>
    <n v="111004.992"/>
    <n v="73201.625280000007"/>
    <n v="0.39738868429862739"/>
  </r>
  <r>
    <s v="SKU-09"/>
    <s v="PB Cup Minis Bag"/>
    <s v="Peanut Butter Cup"/>
    <x v="0"/>
    <x v="3"/>
    <n v="52364"/>
    <n v="3.99"/>
    <n v="0.1042"/>
    <n v="2.1545999999999998"/>
    <n v="3.5742420000000004"/>
    <n v="187161.60808800001"/>
    <n v="112823.47439999999"/>
    <n v="74338.133688000016"/>
    <n v="0.39718687206965847"/>
  </r>
  <r>
    <s v="SKU-09"/>
    <s v="PB Cup Minis Bag"/>
    <s v="Peanut Butter Cup"/>
    <x v="0"/>
    <x v="4"/>
    <n v="44381"/>
    <n v="3.99"/>
    <n v="0.1008"/>
    <n v="2.1545999999999998"/>
    <n v="3.5878080000000003"/>
    <n v="159230.50684800002"/>
    <n v="95623.302599999995"/>
    <n v="63607.204248000024"/>
    <n v="0.39946619217081858"/>
  </r>
  <r>
    <s v="SKU-09"/>
    <s v="PB Cup Minis Bag"/>
    <s v="Peanut Butter Cup"/>
    <x v="0"/>
    <x v="5"/>
    <n v="39578"/>
    <n v="3.99"/>
    <n v="0.1055"/>
    <n v="2.1545999999999998"/>
    <n v="3.5690550000000001"/>
    <n v="141256.05879000001"/>
    <n v="85274.758799999996"/>
    <n v="55981.299990000014"/>
    <n v="0.39631078814980442"/>
  </r>
  <r>
    <s v="SKU-09"/>
    <s v="PB Cup Minis Bag"/>
    <s v="Peanut Butter Cup"/>
    <x v="0"/>
    <x v="6"/>
    <n v="35274"/>
    <n v="3.99"/>
    <n v="0.1061"/>
    <n v="2.1545999999999998"/>
    <n v="3.5666610000000003"/>
    <n v="125810.400114"/>
    <n v="76001.36039999999"/>
    <n v="49809.039714000013"/>
    <n v="0.39590558227989719"/>
  </r>
  <r>
    <s v="SKU-09"/>
    <s v="PB Cup Minis Bag"/>
    <s v="Peanut Butter Cup"/>
    <x v="0"/>
    <x v="7"/>
    <n v="46834"/>
    <n v="3.99"/>
    <n v="9.5899999999999999E-2"/>
    <n v="2.1545999999999998"/>
    <n v="3.6073590000000002"/>
    <n v="168947.05140600001"/>
    <n v="100908.5364"/>
    <n v="68038.515006000016"/>
    <n v="0.40272093794934194"/>
  </r>
  <r>
    <s v="SKU-09"/>
    <s v="PB Cup Minis Bag"/>
    <s v="Peanut Butter Cup"/>
    <x v="0"/>
    <x v="8"/>
    <n v="48637"/>
    <n v="3.99"/>
    <n v="0.11890000000000001"/>
    <n v="2.1545999999999998"/>
    <n v="3.5155890000000003"/>
    <n v="170987.702193"/>
    <n v="104793.28019999999"/>
    <n v="66194.421993000011"/>
    <n v="0.38712972420837594"/>
  </r>
  <r>
    <s v="SKU-09"/>
    <s v="PB Cup Minis Bag"/>
    <s v="Peanut Butter Cup"/>
    <x v="0"/>
    <x v="9"/>
    <n v="75317"/>
    <n v="3.99"/>
    <n v="0.1002"/>
    <n v="2.1545999999999998"/>
    <n v="3.5902020000000006"/>
    <n v="270403.24403400003"/>
    <n v="162278.00819999998"/>
    <n v="108125.23583400005"/>
    <n v="0.39986663703045133"/>
  </r>
  <r>
    <s v="SKU-09"/>
    <s v="PB Cup Minis Bag"/>
    <s v="Peanut Butter Cup"/>
    <x v="0"/>
    <x v="10"/>
    <n v="61862"/>
    <n v="3.99"/>
    <n v="0.10780000000000001"/>
    <n v="2.1545999999999998"/>
    <n v="3.5598780000000003"/>
    <n v="220221.17283600001"/>
    <n v="133287.8652"/>
    <n v="86933.307636000012"/>
    <n v="0.394754539340955"/>
  </r>
  <r>
    <s v="SKU-09"/>
    <s v="PB Cup Minis Bag"/>
    <s v="Peanut Butter Cup"/>
    <x v="0"/>
    <x v="11"/>
    <n v="51312"/>
    <n v="3.99"/>
    <n v="0.122"/>
    <n v="2.1545999999999998"/>
    <n v="3.5032200000000002"/>
    <n v="179757.22464"/>
    <n v="110556.83519999999"/>
    <n v="69200.389440000014"/>
    <n v="0.38496583143507979"/>
  </r>
  <r>
    <s v="SKU-09"/>
    <s v="PB Cup Minis Bag"/>
    <s v="Peanut Butter Cup"/>
    <x v="0"/>
    <x v="12"/>
    <n v="38317"/>
    <n v="4.07"/>
    <n v="0.115"/>
    <n v="2.1707999999999998"/>
    <n v="3.6019500000000004"/>
    <n v="138015.91815000001"/>
    <n v="83178.54359999999"/>
    <n v="54837.374550000022"/>
    <n v="0.39732644817390594"/>
  </r>
  <r>
    <s v="SKU-09"/>
    <s v="PB Cup Minis Bag"/>
    <s v="Peanut Butter Cup"/>
    <x v="0"/>
    <x v="13"/>
    <n v="43824"/>
    <n v="4.07"/>
    <n v="7.6700000000000004E-2"/>
    <n v="2.1869000000000001"/>
    <n v="3.7578310000000004"/>
    <n v="164683.18574400002"/>
    <n v="95838.705600000001"/>
    <n v="68844.480144000016"/>
    <n v="0.41804195026333013"/>
  </r>
  <r>
    <s v="SKU-09"/>
    <s v="PB Cup Minis Bag"/>
    <s v="Peanut Butter Cup"/>
    <x v="0"/>
    <x v="14"/>
    <n v="47631"/>
    <n v="4.07"/>
    <n v="9.9500000000000005E-2"/>
    <n v="2.2031000000000001"/>
    <n v="3.665035"/>
    <n v="174569.28208500001"/>
    <n v="104935.8561"/>
    <n v="69633.425985000009"/>
    <n v="0.39888705019188087"/>
  </r>
  <r>
    <s v="SKU-09"/>
    <s v="PB Cup Minis Bag"/>
    <s v="Peanut Butter Cup"/>
    <x v="0"/>
    <x v="15"/>
    <n v="47319"/>
    <n v="4.07"/>
    <n v="0.1013"/>
    <n v="2.2191999999999998"/>
    <n v="3.6577090000000005"/>
    <n v="173079.13217100003"/>
    <n v="105010.32479999999"/>
    <n v="68068.807371000046"/>
    <n v="0.39328142287973172"/>
  </r>
  <r>
    <s v="SKU-09"/>
    <s v="PB Cup Minis Bag"/>
    <s v="Peanut Butter Cup"/>
    <x v="0"/>
    <x v="16"/>
    <n v="47862"/>
    <n v="4.07"/>
    <n v="0.1125"/>
    <n v="2.2353999999999998"/>
    <n v="3.6121250000000003"/>
    <n v="172883.52675000002"/>
    <n v="106990.71479999999"/>
    <n v="65892.811950000032"/>
    <n v="0.38113991071737563"/>
  </r>
  <r>
    <s v="SKU-09"/>
    <s v="PB Cup Minis Bag"/>
    <s v="Peanut Butter Cup"/>
    <x v="0"/>
    <x v="17"/>
    <n v="40649"/>
    <n v="4.07"/>
    <n v="0.11269999999999999"/>
    <n v="2.2515999999999998"/>
    <n v="3.6113110000000002"/>
    <n v="146796.18083900001"/>
    <n v="91525.28839999999"/>
    <n v="55270.892439000017"/>
    <n v="0.37651451231976429"/>
  </r>
  <r>
    <s v="SKU-09"/>
    <s v="PB Cup Minis Bag"/>
    <s v="Peanut Butter Cup"/>
    <x v="0"/>
    <x v="18"/>
    <n v="39331"/>
    <n v="4.1900000000000004"/>
    <n v="9.7100000000000006E-2"/>
    <n v="2.2677"/>
    <n v="3.7831510000000006"/>
    <n v="148795.11198100002"/>
    <n v="89190.9087"/>
    <n v="59604.203281000024"/>
    <n v="0.40057904112207005"/>
  </r>
  <r>
    <s v="SKU-09"/>
    <s v="PB Cup Minis Bag"/>
    <s v="Peanut Butter Cup"/>
    <x v="0"/>
    <x v="19"/>
    <n v="34328"/>
    <n v="4.1900000000000004"/>
    <n v="9.7199999999999995E-2"/>
    <n v="2.2839"/>
    <n v="3.7827320000000006"/>
    <n v="129853.62409600003"/>
    <n v="78401.719200000007"/>
    <n v="51451.904896000022"/>
    <n v="0.39623002634075061"/>
  </r>
  <r>
    <s v="SKU-09"/>
    <s v="PB Cup Minis Bag"/>
    <s v="Peanut Butter Cup"/>
    <x v="0"/>
    <x v="20"/>
    <n v="49435"/>
    <n v="4.1900000000000004"/>
    <n v="8.5500000000000007E-2"/>
    <n v="2.2999999999999998"/>
    <n v="3.8317550000000002"/>
    <n v="189422.80842500002"/>
    <n v="113700.49999999999"/>
    <n v="75722.308425000039"/>
    <n v="0.39975285476237404"/>
  </r>
  <r>
    <s v="SKU-09"/>
    <s v="PB Cup Minis Bag"/>
    <s v="Peanut Butter Cup"/>
    <x v="0"/>
    <x v="21"/>
    <n v="68200"/>
    <n v="4.1900000000000004"/>
    <n v="8.9599999999999999E-2"/>
    <n v="2.3161999999999998"/>
    <n v="3.8145760000000002"/>
    <n v="260154.08320000002"/>
    <n v="157964.84"/>
    <n v="102189.24320000003"/>
    <n v="0.39280276497309274"/>
  </r>
  <r>
    <s v="SKU-09"/>
    <s v="PB Cup Minis Bag"/>
    <s v="Peanut Butter Cup"/>
    <x v="0"/>
    <x v="22"/>
    <n v="81236"/>
    <n v="4.1900000000000004"/>
    <n v="0.11119999999999999"/>
    <n v="2.3323999999999998"/>
    <n v="3.7240720000000005"/>
    <n v="302528.71299200004"/>
    <n v="189474.84639999998"/>
    <n v="113053.86659200006"/>
    <n v="0.37369631951261967"/>
  </r>
  <r>
    <s v="SKU-09"/>
    <s v="PB Cup Minis Bag"/>
    <s v="Peanut Butter Cup"/>
    <x v="0"/>
    <x v="23"/>
    <n v="62885"/>
    <n v="4.1900000000000004"/>
    <n v="0.10929999999999999"/>
    <n v="2.3485"/>
    <n v="3.7320330000000004"/>
    <n v="234688.89520500004"/>
    <n v="147685.42250000002"/>
    <n v="87003.472705000022"/>
    <n v="0.37071831894305335"/>
  </r>
  <r>
    <s v="SKU-09"/>
    <s v="PB Cup Minis Bag"/>
    <s v="Peanut Butter Cup"/>
    <x v="1"/>
    <x v="0"/>
    <n v="32428"/>
    <n v="3.99"/>
    <n v="0.13300000000000001"/>
    <n v="2.1545999999999998"/>
    <n v="3.45933"/>
    <n v="112179.15324"/>
    <n v="69869.368799999997"/>
    <n v="42309.784440000003"/>
    <n v="0.37716262975778547"/>
  </r>
  <r>
    <s v="SKU-09"/>
    <s v="PB Cup Minis Bag"/>
    <s v="Peanut Butter Cup"/>
    <x v="1"/>
    <x v="1"/>
    <n v="36831"/>
    <n v="3.99"/>
    <n v="9.7199999999999995E-2"/>
    <n v="2.1545999999999998"/>
    <n v="3.6021720000000004"/>
    <n v="132671.59693200001"/>
    <n v="79356.0726"/>
    <n v="53315.524332000015"/>
    <n v="0.4018608772707134"/>
  </r>
  <r>
    <s v="SKU-09"/>
    <s v="PB Cup Minis Bag"/>
    <s v="Peanut Butter Cup"/>
    <x v="1"/>
    <x v="2"/>
    <n v="40584"/>
    <n v="3.99"/>
    <n v="0.13489999999999999"/>
    <n v="2.1545999999999998"/>
    <n v="3.451749"/>
    <n v="140085.78141600001"/>
    <n v="87442.286399999997"/>
    <n v="52643.495016000015"/>
    <n v="0.37579470581435681"/>
  </r>
  <r>
    <s v="SKU-09"/>
    <s v="PB Cup Minis Bag"/>
    <s v="Peanut Butter Cup"/>
    <x v="1"/>
    <x v="3"/>
    <n v="45637"/>
    <n v="3.99"/>
    <n v="0.15359999999999999"/>
    <n v="2.1545999999999998"/>
    <n v="3.3771360000000001"/>
    <n v="154122.35563200002"/>
    <n v="98329.480199999991"/>
    <n v="55792.87543200003"/>
    <n v="0.36200378071833661"/>
  </r>
  <r>
    <s v="SKU-09"/>
    <s v="PB Cup Minis Bag"/>
    <s v="Peanut Butter Cup"/>
    <x v="1"/>
    <x v="4"/>
    <n v="38208"/>
    <n v="3.99"/>
    <n v="0.115"/>
    <n v="2.1545999999999998"/>
    <n v="3.5311500000000002"/>
    <n v="134918.17920000001"/>
    <n v="82322.9568"/>
    <n v="52595.222400000013"/>
    <n v="0.38983050847457634"/>
  </r>
  <r>
    <s v="SKU-09"/>
    <s v="PB Cup Minis Bag"/>
    <s v="Peanut Butter Cup"/>
    <x v="1"/>
    <x v="5"/>
    <n v="31711"/>
    <n v="3.99"/>
    <n v="0.13719999999999999"/>
    <n v="2.1545999999999998"/>
    <n v="3.4425720000000002"/>
    <n v="109167.40069200001"/>
    <n v="68324.520599999989"/>
    <n v="40842.880092000021"/>
    <n v="0.37413073713490974"/>
  </r>
  <r>
    <s v="SKU-09"/>
    <s v="PB Cup Minis Bag"/>
    <s v="Peanut Butter Cup"/>
    <x v="1"/>
    <x v="6"/>
    <n v="36023"/>
    <n v="3.99"/>
    <n v="0.1522"/>
    <n v="2.1545999999999998"/>
    <n v="3.3827220000000002"/>
    <n v="121855.79460600001"/>
    <n v="77615.155799999993"/>
    <n v="44240.638806000017"/>
    <n v="0.36305732484076442"/>
  </r>
  <r>
    <s v="SKU-09"/>
    <s v="PB Cup Minis Bag"/>
    <s v="Peanut Butter Cup"/>
    <x v="1"/>
    <x v="7"/>
    <n v="37122"/>
    <n v="3.99"/>
    <n v="0.1242"/>
    <n v="2.1545999999999998"/>
    <n v="3.4944420000000003"/>
    <n v="129720.67592400001"/>
    <n v="79983.061199999996"/>
    <n v="49737.614724000014"/>
    <n v="0.38342087234528438"/>
  </r>
  <r>
    <s v="SKU-09"/>
    <s v="PB Cup Minis Bag"/>
    <s v="Peanut Butter Cup"/>
    <x v="1"/>
    <x v="8"/>
    <n v="37679"/>
    <n v="3.99"/>
    <n v="0.14180000000000001"/>
    <n v="2.1545999999999998"/>
    <n v="3.4242180000000002"/>
    <n v="129021.11002200001"/>
    <n v="81183.1734"/>
    <n v="47837.936622000008"/>
    <n v="0.37077604288044747"/>
  </r>
  <r>
    <s v="SKU-09"/>
    <s v="PB Cup Minis Bag"/>
    <s v="Peanut Butter Cup"/>
    <x v="1"/>
    <x v="9"/>
    <n v="54720"/>
    <n v="3.99"/>
    <n v="0.12640000000000001"/>
    <n v="2.1545999999999998"/>
    <n v="3.4856639999999999"/>
    <n v="190735.53407999998"/>
    <n v="117899.71199999998"/>
    <n v="72835.822079999998"/>
    <n v="0.3818681318681319"/>
  </r>
  <r>
    <s v="SKU-09"/>
    <s v="PB Cup Minis Bag"/>
    <s v="Peanut Butter Cup"/>
    <x v="1"/>
    <x v="10"/>
    <n v="62605"/>
    <n v="3.99"/>
    <n v="0.15390000000000001"/>
    <n v="2.1545999999999998"/>
    <n v="3.3759390000000002"/>
    <n v="211350.66109500002"/>
    <n v="134888.73299999998"/>
    <n v="76461.928095000039"/>
    <n v="0.36177756766339692"/>
  </r>
  <r>
    <s v="SKU-09"/>
    <s v="PB Cup Minis Bag"/>
    <s v="Peanut Butter Cup"/>
    <x v="1"/>
    <x v="11"/>
    <n v="50355"/>
    <n v="3.99"/>
    <n v="9.3399999999999997E-2"/>
    <n v="2.1545999999999998"/>
    <n v="3.617334"/>
    <n v="182150.85357000001"/>
    <n v="108494.88299999999"/>
    <n v="73655.97057000002"/>
    <n v="0.4043679682329584"/>
  </r>
  <r>
    <s v="SKU-09"/>
    <s v="PB Cup Minis Bag"/>
    <s v="Peanut Butter Cup"/>
    <x v="1"/>
    <x v="12"/>
    <n v="33324"/>
    <n v="4.07"/>
    <n v="0.1195"/>
    <n v="2.1707999999999998"/>
    <n v="3.5836350000000006"/>
    <n v="119421.05274000001"/>
    <n v="72339.739199999996"/>
    <n v="47081.313540000017"/>
    <n v="0.39424634484259707"/>
  </r>
  <r>
    <s v="SKU-09"/>
    <s v="PB Cup Minis Bag"/>
    <s v="Peanut Butter Cup"/>
    <x v="1"/>
    <x v="13"/>
    <n v="39880"/>
    <n v="4.07"/>
    <n v="0.12870000000000001"/>
    <n v="2.1869000000000001"/>
    <n v="3.5461910000000003"/>
    <n v="141422.09708000001"/>
    <n v="87213.572"/>
    <n v="54208.525080000007"/>
    <n v="0.38331014883293091"/>
  </r>
  <r>
    <s v="SKU-09"/>
    <s v="PB Cup Minis Bag"/>
    <s v="Peanut Butter Cup"/>
    <x v="1"/>
    <x v="14"/>
    <n v="38999"/>
    <n v="4.07"/>
    <n v="0.1419"/>
    <n v="2.2031000000000001"/>
    <n v="3.492467"/>
    <n v="136202.72053299999"/>
    <n v="85918.696899999995"/>
    <n v="50284.02363299999"/>
    <n v="0.36918516338164392"/>
  </r>
  <r>
    <s v="SKU-09"/>
    <s v="PB Cup Minis Bag"/>
    <s v="Peanut Butter Cup"/>
    <x v="1"/>
    <x v="15"/>
    <n v="37185"/>
    <n v="4.07"/>
    <n v="0.1222"/>
    <n v="2.2191999999999998"/>
    <n v="3.5726460000000002"/>
    <n v="132848.84151"/>
    <n v="82520.95199999999"/>
    <n v="50327.889510000008"/>
    <n v="0.37883574247210616"/>
  </r>
  <r>
    <s v="SKU-09"/>
    <s v="PB Cup Minis Bag"/>
    <s v="Peanut Butter Cup"/>
    <x v="1"/>
    <x v="16"/>
    <n v="35713"/>
    <n v="4.07"/>
    <n v="0.1208"/>
    <n v="2.2353999999999998"/>
    <n v="3.578344"/>
    <n v="127793.399272"/>
    <n v="79832.840199999991"/>
    <n v="47960.559072000004"/>
    <n v="0.37529762370526704"/>
  </r>
  <r>
    <s v="SKU-09"/>
    <s v="PB Cup Minis Bag"/>
    <s v="Peanut Butter Cup"/>
    <x v="1"/>
    <x v="17"/>
    <n v="28563"/>
    <n v="4.07"/>
    <n v="0.14000000000000001"/>
    <n v="2.2515999999999998"/>
    <n v="3.5002"/>
    <n v="99976.212599999999"/>
    <n v="64312.450799999991"/>
    <n v="35663.761800000007"/>
    <n v="0.35672247300154286"/>
  </r>
  <r>
    <s v="SKU-09"/>
    <s v="PB Cup Minis Bag"/>
    <s v="Peanut Butter Cup"/>
    <x v="1"/>
    <x v="18"/>
    <n v="32676"/>
    <n v="4.1900000000000004"/>
    <n v="0.1293"/>
    <n v="2.2677"/>
    <n v="3.6482330000000003"/>
    <n v="119209.661508"/>
    <n v="74099.3652"/>
    <n v="45110.296308000005"/>
    <n v="0.3784114117711232"/>
  </r>
  <r>
    <s v="SKU-09"/>
    <s v="PB Cup Minis Bag"/>
    <s v="Peanut Butter Cup"/>
    <x v="1"/>
    <x v="19"/>
    <n v="29403"/>
    <n v="4.1900000000000004"/>
    <n v="0.1406"/>
    <n v="2.2839"/>
    <n v="3.600886"/>
    <n v="105876.851058"/>
    <n v="67153.511700000003"/>
    <n v="38723.339357999997"/>
    <n v="0.36573943190648078"/>
  </r>
  <r>
    <s v="SKU-09"/>
    <s v="PB Cup Minis Bag"/>
    <s v="Peanut Butter Cup"/>
    <x v="1"/>
    <x v="20"/>
    <n v="35141"/>
    <n v="4.1900000000000004"/>
    <n v="0.1346"/>
    <n v="2.2999999999999998"/>
    <n v="3.626026"/>
    <n v="127422.179666"/>
    <n v="80824.299999999988"/>
    <n v="46597.879666000008"/>
    <n v="0.36569677106562398"/>
  </r>
  <r>
    <s v="SKU-09"/>
    <s v="PB Cup Minis Bag"/>
    <s v="Peanut Butter Cup"/>
    <x v="1"/>
    <x v="21"/>
    <n v="55048"/>
    <n v="4.1900000000000004"/>
    <n v="0.11260000000000001"/>
    <n v="2.3161999999999998"/>
    <n v="3.7182060000000003"/>
    <n v="204679.80388800002"/>
    <n v="127502.1776"/>
    <n v="77177.626288000029"/>
    <n v="0.37706517605533429"/>
  </r>
  <r>
    <s v="SKU-09"/>
    <s v="PB Cup Minis Bag"/>
    <s v="Peanut Butter Cup"/>
    <x v="1"/>
    <x v="22"/>
    <n v="60549"/>
    <n v="4.1900000000000004"/>
    <n v="0.1273"/>
    <n v="2.3323999999999998"/>
    <n v="3.6566130000000006"/>
    <n v="221404.26053700002"/>
    <n v="141224.48759999999"/>
    <n v="80179.772937000031"/>
    <n v="0.36214196033323742"/>
  </r>
  <r>
    <s v="SKU-09"/>
    <s v="PB Cup Minis Bag"/>
    <s v="Peanut Butter Cup"/>
    <x v="1"/>
    <x v="23"/>
    <n v="48816"/>
    <n v="4.1900000000000004"/>
    <n v="0.13880000000000001"/>
    <n v="2.3485"/>
    <n v="3.6084280000000004"/>
    <n v="176149.02124800003"/>
    <n v="114644.376"/>
    <n v="61504.64524800003"/>
    <n v="0.34916257162398706"/>
  </r>
  <r>
    <s v="SKU-09"/>
    <s v="PB Cup Minis Bag"/>
    <s v="Peanut Butter Cup"/>
    <x v="2"/>
    <x v="0"/>
    <n v="20381"/>
    <n v="3.99"/>
    <n v="0.19470000000000001"/>
    <n v="2.1545999999999998"/>
    <n v="3.2131470000000002"/>
    <n v="65487.149007000007"/>
    <n v="43912.902599999994"/>
    <n v="21574.246407000013"/>
    <n v="0.32944244380976051"/>
  </r>
  <r>
    <s v="SKU-09"/>
    <s v="PB Cup Minis Bag"/>
    <s v="Peanut Butter Cup"/>
    <x v="2"/>
    <x v="1"/>
    <n v="26499"/>
    <n v="3.99"/>
    <n v="0.16950000000000001"/>
    <n v="2.1545999999999998"/>
    <n v="3.3136950000000001"/>
    <n v="87809.603805000006"/>
    <n v="57094.745399999993"/>
    <n v="30714.858405000014"/>
    <n v="0.34978928356411815"/>
  </r>
  <r>
    <s v="SKU-09"/>
    <s v="PB Cup Minis Bag"/>
    <s v="Peanut Butter Cup"/>
    <x v="2"/>
    <x v="2"/>
    <n v="24412"/>
    <n v="3.99"/>
    <n v="0.15529999999999999"/>
    <n v="2.1545999999999998"/>
    <n v="3.3703530000000002"/>
    <n v="82277.057436000003"/>
    <n v="52598.095199999996"/>
    <n v="29678.962236000007"/>
    <n v="0.36071978217118511"/>
  </r>
  <r>
    <s v="SKU-09"/>
    <s v="PB Cup Minis Bag"/>
    <s v="Peanut Butter Cup"/>
    <x v="2"/>
    <x v="3"/>
    <n v="27779"/>
    <n v="3.99"/>
    <n v="0.17469999999999999"/>
    <n v="2.1545999999999998"/>
    <n v="3.2929470000000003"/>
    <n v="91474.774713000006"/>
    <n v="59852.633399999999"/>
    <n v="31622.141313000007"/>
    <n v="0.34569247546346787"/>
  </r>
  <r>
    <s v="SKU-09"/>
    <s v="PB Cup Minis Bag"/>
    <s v="Peanut Butter Cup"/>
    <x v="2"/>
    <x v="4"/>
    <n v="18576"/>
    <n v="3.99"/>
    <n v="0.17199999999999999"/>
    <n v="2.1545999999999998"/>
    <n v="3.3037200000000007"/>
    <n v="61369.902720000013"/>
    <n v="40023.849599999994"/>
    <n v="21346.053120000019"/>
    <n v="0.34782608695652195"/>
  </r>
  <r>
    <s v="SKU-09"/>
    <s v="PB Cup Minis Bag"/>
    <s v="Peanut Butter Cup"/>
    <x v="2"/>
    <x v="5"/>
    <n v="19711"/>
    <n v="3.99"/>
    <n v="0.2036"/>
    <n v="2.1545999999999998"/>
    <n v="3.1776360000000001"/>
    <n v="62634.383196000002"/>
    <n v="42469.320599999999"/>
    <n v="20165.062596000003"/>
    <n v="0.32194876946258166"/>
  </r>
  <r>
    <s v="SKU-09"/>
    <s v="PB Cup Minis Bag"/>
    <s v="Peanut Butter Cup"/>
    <x v="2"/>
    <x v="6"/>
    <n v="17440"/>
    <n v="3.99"/>
    <n v="0.15840000000000001"/>
    <n v="2.1545999999999998"/>
    <n v="3.3579840000000001"/>
    <n v="58563.240960000003"/>
    <n v="37576.223999999995"/>
    <n v="20987.016960000008"/>
    <n v="0.35836501901140694"/>
  </r>
  <r>
    <s v="SKU-09"/>
    <s v="PB Cup Minis Bag"/>
    <s v="Peanut Butter Cup"/>
    <x v="2"/>
    <x v="7"/>
    <n v="24006"/>
    <n v="3.99"/>
    <n v="0.20039999999999999"/>
    <n v="2.1545999999999998"/>
    <n v="3.190404"/>
    <n v="76588.838424000001"/>
    <n v="51723.327599999997"/>
    <n v="24865.510824000005"/>
    <n v="0.32466233116558285"/>
  </r>
  <r>
    <s v="SKU-09"/>
    <s v="PB Cup Minis Bag"/>
    <s v="Peanut Butter Cup"/>
    <x v="2"/>
    <x v="8"/>
    <n v="24632"/>
    <n v="3.99"/>
    <n v="0.17050000000000001"/>
    <n v="2.1545999999999998"/>
    <n v="3.3097050000000001"/>
    <n v="81524.653560000006"/>
    <n v="53072.107199999999"/>
    <n v="28452.546360000008"/>
    <n v="0.34900542495479209"/>
  </r>
  <r>
    <s v="SKU-09"/>
    <s v="PB Cup Minis Bag"/>
    <s v="Peanut Butter Cup"/>
    <x v="2"/>
    <x v="9"/>
    <n v="40017"/>
    <n v="3.99"/>
    <n v="0.14510000000000001"/>
    <n v="2.1545999999999998"/>
    <n v="3.4110510000000001"/>
    <n v="136500.027867"/>
    <n v="86220.628199999992"/>
    <n v="50279.399667000005"/>
    <n v="0.36834717510819981"/>
  </r>
  <r>
    <s v="SKU-09"/>
    <s v="PB Cup Minis Bag"/>
    <s v="Peanut Butter Cup"/>
    <x v="2"/>
    <x v="10"/>
    <n v="35517"/>
    <n v="3.99"/>
    <n v="0.17580000000000001"/>
    <n v="2.1545999999999998"/>
    <n v="3.2885580000000005"/>
    <n v="116799.71448600003"/>
    <n v="76524.928199999995"/>
    <n v="40274.786286000031"/>
    <n v="0.34481921863625353"/>
  </r>
  <r>
    <s v="SKU-09"/>
    <s v="PB Cup Minis Bag"/>
    <s v="Peanut Butter Cup"/>
    <x v="2"/>
    <x v="11"/>
    <n v="37038"/>
    <n v="3.99"/>
    <n v="0.17349999999999999"/>
    <n v="2.1545999999999998"/>
    <n v="3.2977350000000003"/>
    <n v="122141.50893000001"/>
    <n v="79802.074799999988"/>
    <n v="42339.434130000023"/>
    <n v="0.34664246823956457"/>
  </r>
  <r>
    <s v="SKU-09"/>
    <s v="PB Cup Minis Bag"/>
    <s v="Peanut Butter Cup"/>
    <x v="2"/>
    <x v="12"/>
    <n v="20974"/>
    <n v="4.07"/>
    <n v="0.19700000000000001"/>
    <n v="2.1707999999999998"/>
    <n v="3.2682099999999998"/>
    <n v="68547.436539999995"/>
    <n v="45530.359199999999"/>
    <n v="23017.077339999996"/>
    <n v="0.33578319630623488"/>
  </r>
  <r>
    <s v="SKU-09"/>
    <s v="PB Cup Minis Bag"/>
    <s v="Peanut Butter Cup"/>
    <x v="2"/>
    <x v="13"/>
    <n v="29522"/>
    <n v="4.07"/>
    <n v="0.17130000000000001"/>
    <n v="2.1869000000000001"/>
    <n v="3.3728090000000002"/>
    <n v="99572.067298000009"/>
    <n v="64561.661800000002"/>
    <n v="35010.405498000007"/>
    <n v="0.35160870360580754"/>
  </r>
  <r>
    <s v="SKU-09"/>
    <s v="PB Cup Minis Bag"/>
    <s v="Peanut Butter Cup"/>
    <x v="2"/>
    <x v="14"/>
    <n v="25697"/>
    <n v="4.07"/>
    <n v="0.20730000000000001"/>
    <n v="2.2031000000000001"/>
    <n v="3.226289"/>
    <n v="82905.948432999998"/>
    <n v="56613.060700000002"/>
    <n v="26292.887732999996"/>
    <n v="0.31714114885554268"/>
  </r>
  <r>
    <s v="SKU-09"/>
    <s v="PB Cup Minis Bag"/>
    <s v="Peanut Butter Cup"/>
    <x v="2"/>
    <x v="15"/>
    <n v="24081"/>
    <n v="4.07"/>
    <n v="0.19539999999999999"/>
    <n v="2.2191999999999998"/>
    <n v="3.2747220000000001"/>
    <n v="78858.580482000005"/>
    <n v="53440.555199999995"/>
    <n v="25418.02528200001"/>
    <n v="0.32232415453891972"/>
  </r>
  <r>
    <s v="SKU-09"/>
    <s v="PB Cup Minis Bag"/>
    <s v="Peanut Butter Cup"/>
    <x v="2"/>
    <x v="16"/>
    <n v="20480"/>
    <n v="4.07"/>
    <n v="0.18149999999999999"/>
    <n v="2.2353999999999998"/>
    <n v="3.3312950000000003"/>
    <n v="68224.921600000001"/>
    <n v="45780.991999999998"/>
    <n v="22443.929600000003"/>
    <n v="0.32896966495011704"/>
  </r>
  <r>
    <s v="SKU-09"/>
    <s v="PB Cup Minis Bag"/>
    <s v="Peanut Butter Cup"/>
    <x v="2"/>
    <x v="17"/>
    <n v="20473"/>
    <n v="4.07"/>
    <n v="0.1656"/>
    <n v="2.2515999999999998"/>
    <n v="3.3960080000000006"/>
    <n v="69526.471784000008"/>
    <n v="46097.006799999996"/>
    <n v="23429.464984000013"/>
    <n v="0.33698624973792773"/>
  </r>
  <r>
    <s v="SKU-09"/>
    <s v="PB Cup Minis Bag"/>
    <s v="Peanut Butter Cup"/>
    <x v="2"/>
    <x v="18"/>
    <n v="18253"/>
    <n v="4.1900000000000004"/>
    <n v="0.18410000000000001"/>
    <n v="2.2677"/>
    <n v="3.4186210000000004"/>
    <n v="62400.089113000009"/>
    <n v="41392.328099999999"/>
    <n v="21007.76101300001"/>
    <n v="0.33666235596165833"/>
  </r>
  <r>
    <s v="SKU-09"/>
    <s v="PB Cup Minis Bag"/>
    <s v="Peanut Butter Cup"/>
    <x v="2"/>
    <x v="19"/>
    <n v="23589"/>
    <n v="4.1900000000000004"/>
    <n v="0.17810000000000001"/>
    <n v="2.2839"/>
    <n v="3.4437610000000003"/>
    <n v="81234.878229000009"/>
    <n v="53874.917099999999"/>
    <n v="27359.96112900001"/>
    <n v="0.33680066648062984"/>
  </r>
  <r>
    <s v="SKU-09"/>
    <s v="PB Cup Minis Bag"/>
    <s v="Peanut Butter Cup"/>
    <x v="2"/>
    <x v="20"/>
    <n v="25854"/>
    <n v="4.1900000000000004"/>
    <n v="0.18859999999999999"/>
    <n v="2.2999999999999998"/>
    <n v="3.3997660000000005"/>
    <n v="87897.550164000015"/>
    <n v="59464.2"/>
    <n v="28433.350164000018"/>
    <n v="0.32348285146683642"/>
  </r>
  <r>
    <s v="SKU-09"/>
    <s v="PB Cup Minis Bag"/>
    <s v="Peanut Butter Cup"/>
    <x v="2"/>
    <x v="21"/>
    <n v="35396"/>
    <n v="4.1900000000000004"/>
    <n v="0.19109999999999999"/>
    <n v="2.3161999999999998"/>
    <n v="3.3892910000000001"/>
    <n v="119967.344236"/>
    <n v="81984.215199999991"/>
    <n v="37983.129036000013"/>
    <n v="0.3166122354203284"/>
  </r>
  <r>
    <s v="SKU-09"/>
    <s v="PB Cup Minis Bag"/>
    <s v="Peanut Butter Cup"/>
    <x v="2"/>
    <x v="22"/>
    <n v="42748"/>
    <n v="4.1900000000000004"/>
    <n v="0.21909999999999999"/>
    <n v="2.3323999999999998"/>
    <n v="3.2719710000000006"/>
    <n v="139870.21630800003"/>
    <n v="99705.435199999993"/>
    <n v="40164.781108000039"/>
    <n v="0.28715749620030273"/>
  </r>
  <r>
    <s v="SKU-09"/>
    <s v="PB Cup Minis Bag"/>
    <s v="Peanut Butter Cup"/>
    <x v="2"/>
    <x v="23"/>
    <n v="32208"/>
    <n v="4.1900000000000004"/>
    <n v="0.1731"/>
    <n v="2.3485"/>
    <n v="3.4647110000000003"/>
    <n v="111591.41188800002"/>
    <n v="75640.487999999998"/>
    <n v="35950.923888000019"/>
    <n v="0.32216568712368809"/>
  </r>
  <r>
    <s v="SKU-09"/>
    <s v="PB Cup Minis Bag"/>
    <s v="Peanut Butter Cup"/>
    <x v="3"/>
    <x v="0"/>
    <n v="18139"/>
    <n v="3.99"/>
    <n v="5.8200000000000002E-2"/>
    <n v="2.1545999999999998"/>
    <n v="3.7577820000000002"/>
    <n v="68162.40769800001"/>
    <n v="39082.289399999994"/>
    <n v="29080.118298000016"/>
    <n v="0.42662985771926115"/>
  </r>
  <r>
    <s v="SKU-09"/>
    <s v="PB Cup Minis Bag"/>
    <s v="Peanut Butter Cup"/>
    <x v="3"/>
    <x v="1"/>
    <n v="20466"/>
    <n v="3.99"/>
    <n v="4.5999999999999999E-2"/>
    <n v="2.1545999999999998"/>
    <n v="3.80646"/>
    <n v="77903.01036"/>
    <n v="44096.043599999997"/>
    <n v="33806.966760000003"/>
    <n v="0.43396226415094341"/>
  </r>
  <r>
    <s v="SKU-09"/>
    <s v="PB Cup Minis Bag"/>
    <s v="Peanut Butter Cup"/>
    <x v="3"/>
    <x v="2"/>
    <n v="22068"/>
    <n v="3.99"/>
    <n v="4.1700000000000001E-2"/>
    <n v="2.1545999999999998"/>
    <n v="3.8236170000000005"/>
    <n v="84379.579956000016"/>
    <n v="47547.712799999994"/>
    <n v="36831.867156000022"/>
    <n v="0.4365021392048421"/>
  </r>
  <r>
    <s v="SKU-09"/>
    <s v="PB Cup Minis Bag"/>
    <s v="Peanut Butter Cup"/>
    <x v="3"/>
    <x v="3"/>
    <n v="21635"/>
    <n v="3.99"/>
    <n v="5.0900000000000001E-2"/>
    <n v="2.1545999999999998"/>
    <n v="3.7869090000000005"/>
    <n v="81929.776215000005"/>
    <n v="46614.770999999993"/>
    <n v="35315.005215000012"/>
    <n v="0.43103993256769585"/>
  </r>
  <r>
    <s v="SKU-09"/>
    <s v="PB Cup Minis Bag"/>
    <s v="Peanut Butter Cup"/>
    <x v="3"/>
    <x v="4"/>
    <n v="19496"/>
    <n v="3.99"/>
    <n v="4.3999999999999997E-2"/>
    <n v="2.1545999999999998"/>
    <n v="3.8144399999999998"/>
    <n v="74366.322239999994"/>
    <n v="42006.081599999998"/>
    <n v="32360.240639999996"/>
    <n v="0.43514644351464432"/>
  </r>
  <r>
    <s v="SKU-09"/>
    <s v="PB Cup Minis Bag"/>
    <s v="Peanut Butter Cup"/>
    <x v="3"/>
    <x v="5"/>
    <n v="14993"/>
    <n v="3.99"/>
    <n v="3.0800000000000001E-2"/>
    <n v="2.1545999999999998"/>
    <n v="3.867108"/>
    <n v="57979.550243999998"/>
    <n v="32303.917799999999"/>
    <n v="25675.632443999999"/>
    <n v="0.44283945522080065"/>
  </r>
  <r>
    <s v="SKU-09"/>
    <s v="PB Cup Minis Bag"/>
    <s v="Peanut Butter Cup"/>
    <x v="3"/>
    <x v="6"/>
    <n v="14772"/>
    <n v="3.99"/>
    <n v="3.6900000000000002E-2"/>
    <n v="2.1545999999999998"/>
    <n v="3.8427690000000001"/>
    <n v="56765.383668000002"/>
    <n v="31827.751199999999"/>
    <n v="24937.632468000003"/>
    <n v="0.43931055965112659"/>
  </r>
  <r>
    <s v="SKU-09"/>
    <s v="PB Cup Minis Bag"/>
    <s v="Peanut Butter Cup"/>
    <x v="3"/>
    <x v="7"/>
    <n v="18028"/>
    <n v="3.99"/>
    <n v="3.8100000000000002E-2"/>
    <n v="2.1545999999999998"/>
    <n v="3.8379810000000001"/>
    <n v="69191.121467999998"/>
    <n v="38843.128799999999"/>
    <n v="30347.992667999999"/>
    <n v="0.43861108223308037"/>
  </r>
  <r>
    <s v="SKU-09"/>
    <s v="PB Cup Minis Bag"/>
    <s v="Peanut Butter Cup"/>
    <x v="3"/>
    <x v="8"/>
    <n v="20217"/>
    <n v="3.99"/>
    <n v="4.2299999999999997E-2"/>
    <n v="2.1545999999999998"/>
    <n v="3.8212230000000003"/>
    <n v="77253.665391000002"/>
    <n v="43559.548199999997"/>
    <n v="33694.117191000005"/>
    <n v="0.43614910723608652"/>
  </r>
  <r>
    <s v="SKU-09"/>
    <s v="PB Cup Minis Bag"/>
    <s v="Peanut Butter Cup"/>
    <x v="3"/>
    <x v="9"/>
    <n v="30420"/>
    <n v="3.99"/>
    <n v="6.3200000000000006E-2"/>
    <n v="2.1545999999999998"/>
    <n v="3.737832"/>
    <n v="113704.84944000001"/>
    <n v="65542.932000000001"/>
    <n v="48161.917440000005"/>
    <n v="0.42356959863364646"/>
  </r>
  <r>
    <s v="SKU-09"/>
    <s v="PB Cup Minis Bag"/>
    <s v="Peanut Butter Cup"/>
    <x v="3"/>
    <x v="10"/>
    <n v="34961"/>
    <n v="3.99"/>
    <n v="5.0200000000000002E-2"/>
    <n v="2.1545999999999998"/>
    <n v="3.7897020000000001"/>
    <n v="132491.771622"/>
    <n v="75326.970600000001"/>
    <n v="57164.801022"/>
    <n v="0.43145925457991158"/>
  </r>
  <r>
    <s v="SKU-09"/>
    <s v="PB Cup Minis Bag"/>
    <s v="Peanut Butter Cup"/>
    <x v="3"/>
    <x v="11"/>
    <n v="26455"/>
    <n v="3.99"/>
    <n v="4.5699999999999998E-2"/>
    <n v="2.1545999999999998"/>
    <n v="3.8076570000000003"/>
    <n v="100731.56593500001"/>
    <n v="56999.942999999999"/>
    <n v="43731.622935000007"/>
    <n v="0.43414020748192395"/>
  </r>
  <r>
    <s v="SKU-09"/>
    <s v="PB Cup Minis Bag"/>
    <s v="Peanut Butter Cup"/>
    <x v="3"/>
    <x v="12"/>
    <n v="17431"/>
    <n v="4.07"/>
    <n v="5.5800000000000002E-2"/>
    <n v="2.1707999999999998"/>
    <n v="3.8428940000000003"/>
    <n v="66985.485314000005"/>
    <n v="37839.214799999994"/>
    <n v="29146.270514000011"/>
    <n v="0.4351132245646121"/>
  </r>
  <r>
    <s v="SKU-09"/>
    <s v="PB Cup Minis Bag"/>
    <s v="Peanut Butter Cup"/>
    <x v="3"/>
    <x v="13"/>
    <n v="19713"/>
    <n v="4.07"/>
    <n v="5.04E-2"/>
    <n v="2.1869000000000001"/>
    <n v="3.8648720000000001"/>
    <n v="76188.221736000007"/>
    <n v="43110.359700000001"/>
    <n v="33077.862036000006"/>
    <n v="0.43415978588682891"/>
  </r>
  <r>
    <s v="SKU-09"/>
    <s v="PB Cup Minis Bag"/>
    <s v="Peanut Butter Cup"/>
    <x v="3"/>
    <x v="14"/>
    <n v="18056"/>
    <n v="4.07"/>
    <n v="5.21E-2"/>
    <n v="2.2031000000000001"/>
    <n v="3.8579530000000002"/>
    <n v="69659.199368000001"/>
    <n v="39779.173600000002"/>
    <n v="29880.025768"/>
    <n v="0.42894586844370575"/>
  </r>
  <r>
    <s v="SKU-09"/>
    <s v="PB Cup Minis Bag"/>
    <s v="Peanut Butter Cup"/>
    <x v="3"/>
    <x v="15"/>
    <n v="23229"/>
    <n v="4.07"/>
    <n v="4.7199999999999999E-2"/>
    <n v="2.2191999999999998"/>
    <n v="3.8778960000000002"/>
    <n v="90079.646184000012"/>
    <n v="51549.796799999996"/>
    <n v="38529.849384000016"/>
    <n v="0.42773091387700973"/>
  </r>
  <r>
    <s v="SKU-09"/>
    <s v="PB Cup Minis Bag"/>
    <s v="Peanut Butter Cup"/>
    <x v="3"/>
    <x v="16"/>
    <n v="20337"/>
    <n v="4.07"/>
    <n v="4.1200000000000001E-2"/>
    <n v="2.2353999999999998"/>
    <n v="3.9023160000000003"/>
    <n v="79361.400492000001"/>
    <n v="45461.3298"/>
    <n v="33900.070692000001"/>
    <n v="0.42716069124079137"/>
  </r>
  <r>
    <s v="SKU-09"/>
    <s v="PB Cup Minis Bag"/>
    <s v="Peanut Butter Cup"/>
    <x v="3"/>
    <x v="17"/>
    <n v="17300"/>
    <n v="4.07"/>
    <n v="4.9599999999999998E-2"/>
    <n v="2.2515999999999998"/>
    <n v="3.8681280000000005"/>
    <n v="66918.614400000006"/>
    <n v="38952.68"/>
    <n v="27965.934400000006"/>
    <n v="0.4179096451823725"/>
  </r>
  <r>
    <s v="SKU-09"/>
    <s v="PB Cup Minis Bag"/>
    <s v="Peanut Butter Cup"/>
    <x v="3"/>
    <x v="18"/>
    <n v="15925"/>
    <n v="4.1900000000000004"/>
    <n v="4.8899999999999999E-2"/>
    <n v="2.2677"/>
    <n v="3.9851090000000005"/>
    <n v="63462.860825000011"/>
    <n v="36113.122499999998"/>
    <n v="27349.738325000013"/>
    <n v="0.43095659365904432"/>
  </r>
  <r>
    <s v="SKU-09"/>
    <s v="PB Cup Minis Bag"/>
    <s v="Peanut Butter Cup"/>
    <x v="3"/>
    <x v="19"/>
    <n v="18178"/>
    <n v="4.1900000000000004"/>
    <n v="5.8500000000000003E-2"/>
    <n v="2.2839"/>
    <n v="3.9448850000000002"/>
    <n v="71710.119529999996"/>
    <n v="41516.734199999999"/>
    <n v="30193.385329999997"/>
    <n v="0.42104776184857096"/>
  </r>
  <r>
    <s v="SKU-09"/>
    <s v="PB Cup Minis Bag"/>
    <s v="Peanut Butter Cup"/>
    <x v="3"/>
    <x v="20"/>
    <n v="23080"/>
    <n v="4.1900000000000004"/>
    <n v="0.05"/>
    <n v="2.2999999999999998"/>
    <n v="3.9805000000000001"/>
    <n v="91869.94"/>
    <n v="53083.999999999993"/>
    <n v="38785.94000000001"/>
    <n v="0.42218314282125369"/>
  </r>
  <r>
    <s v="SKU-09"/>
    <s v="PB Cup Minis Bag"/>
    <s v="Peanut Butter Cup"/>
    <x v="3"/>
    <x v="21"/>
    <n v="32847"/>
    <n v="4.1900000000000004"/>
    <n v="4.2999999999999997E-2"/>
    <n v="2.3161999999999998"/>
    <n v="4.00983"/>
    <n v="131710.88600999999"/>
    <n v="76080.221399999995"/>
    <n v="55630.664609999993"/>
    <n v="0.42236952688767354"/>
  </r>
  <r>
    <s v="SKU-09"/>
    <s v="PB Cup Minis Bag"/>
    <s v="Peanut Butter Cup"/>
    <x v="3"/>
    <x v="22"/>
    <n v="34852"/>
    <n v="4.1900000000000004"/>
    <n v="4.24E-2"/>
    <n v="2.3323999999999998"/>
    <n v="4.0123440000000006"/>
    <n v="139838.21308800002"/>
    <n v="81288.804799999998"/>
    <n v="58549.408288000021"/>
    <n v="0.41869391059191347"/>
  </r>
  <r>
    <s v="SKU-09"/>
    <s v="PB Cup Minis Bag"/>
    <s v="Peanut Butter Cup"/>
    <x v="3"/>
    <x v="23"/>
    <n v="29130"/>
    <n v="4.1900000000000004"/>
    <n v="7.2099999999999997E-2"/>
    <n v="2.3485"/>
    <n v="3.8879010000000003"/>
    <n v="113254.55613000001"/>
    <n v="68411.805000000008"/>
    <n v="44842.751130000004"/>
    <n v="0.39594655316583421"/>
  </r>
  <r>
    <s v="SKU-09"/>
    <s v="PB Cup Minis Bag"/>
    <s v="Peanut Butter Cup"/>
    <x v="4"/>
    <x v="0"/>
    <n v="24650"/>
    <n v="3.99"/>
    <n v="5.7099999999999998E-2"/>
    <n v="2.1545999999999998"/>
    <n v="3.7621709999999999"/>
    <n v="92737.515149999992"/>
    <n v="53110.89"/>
    <n v="39626.625149999993"/>
    <n v="0.42729875914731147"/>
  </r>
  <r>
    <s v="SKU-09"/>
    <s v="PB Cup Minis Bag"/>
    <s v="Peanut Butter Cup"/>
    <x v="4"/>
    <x v="1"/>
    <n v="29534"/>
    <n v="3.99"/>
    <n v="0.1085"/>
    <n v="2.1545999999999998"/>
    <n v="3.5570849999999998"/>
    <n v="105054.94838999999"/>
    <n v="63633.956399999995"/>
    <n v="41420.991989999995"/>
    <n v="0.39427930454290522"/>
  </r>
  <r>
    <s v="SKU-09"/>
    <s v="PB Cup Minis Bag"/>
    <s v="Peanut Butter Cup"/>
    <x v="4"/>
    <x v="2"/>
    <n v="31902"/>
    <n v="3.99"/>
    <n v="9.3700000000000006E-2"/>
    <n v="2.1545999999999998"/>
    <n v="3.6161370000000002"/>
    <n v="115362.002574"/>
    <n v="68736.049199999994"/>
    <n v="46625.953374000004"/>
    <n v="0.40417080436941416"/>
  </r>
  <r>
    <s v="SKU-09"/>
    <s v="PB Cup Minis Bag"/>
    <s v="Peanut Butter Cup"/>
    <x v="4"/>
    <x v="3"/>
    <n v="34447"/>
    <n v="3.99"/>
    <n v="9.7299999999999998E-2"/>
    <n v="2.1545999999999998"/>
    <n v="3.6017730000000006"/>
    <n v="124070.27453100002"/>
    <n v="74219.506199999989"/>
    <n v="49850.768331000028"/>
    <n v="0.40179461615154555"/>
  </r>
  <r>
    <s v="SKU-09"/>
    <s v="PB Cup Minis Bag"/>
    <s v="Peanut Butter Cup"/>
    <x v="4"/>
    <x v="4"/>
    <n v="28569"/>
    <n v="3.99"/>
    <n v="0.1038"/>
    <n v="2.1545999999999998"/>
    <n v="3.5758380000000001"/>
    <n v="102158.11582200001"/>
    <n v="61554.767399999997"/>
    <n v="40603.34842200001"/>
    <n v="0.39745592501673743"/>
  </r>
  <r>
    <s v="SKU-09"/>
    <s v="PB Cup Minis Bag"/>
    <s v="Peanut Butter Cup"/>
    <x v="4"/>
    <x v="5"/>
    <n v="27511"/>
    <n v="3.99"/>
    <n v="9.5399999999999999E-2"/>
    <n v="2.1545999999999998"/>
    <n v="3.6093540000000002"/>
    <n v="99296.937894000002"/>
    <n v="59275.200599999996"/>
    <n v="40021.737294000006"/>
    <n v="0.40305107229714798"/>
  </r>
  <r>
    <s v="SKU-09"/>
    <s v="PB Cup Minis Bag"/>
    <s v="Peanut Butter Cup"/>
    <x v="4"/>
    <x v="6"/>
    <n v="24883"/>
    <n v="3.99"/>
    <n v="8.5400000000000004E-2"/>
    <n v="2.1545999999999998"/>
    <n v="3.649254"/>
    <n v="90804.387281999996"/>
    <n v="53612.911799999994"/>
    <n v="37191.475482000002"/>
    <n v="0.40957795757708293"/>
  </r>
  <r>
    <s v="SKU-09"/>
    <s v="PB Cup Minis Bag"/>
    <s v="Peanut Butter Cup"/>
    <x v="4"/>
    <x v="7"/>
    <n v="25217"/>
    <n v="3.99"/>
    <n v="0.11559999999999999"/>
    <n v="2.1545999999999998"/>
    <n v="3.528756"/>
    <n v="88984.640052000002"/>
    <n v="54332.548199999997"/>
    <n v="34652.091852000005"/>
    <n v="0.38941655359565813"/>
  </r>
  <r>
    <s v="SKU-09"/>
    <s v="PB Cup Minis Bag"/>
    <s v="Peanut Butter Cup"/>
    <x v="4"/>
    <x v="8"/>
    <n v="31177"/>
    <n v="3.99"/>
    <n v="0.1021"/>
    <n v="2.1545999999999998"/>
    <n v="3.5826210000000005"/>
    <n v="111695.37491700002"/>
    <n v="67173.964200000002"/>
    <n v="44521.410717000021"/>
    <n v="0.39859672569328441"/>
  </r>
  <r>
    <s v="SKU-09"/>
    <s v="PB Cup Minis Bag"/>
    <s v="Peanut Butter Cup"/>
    <x v="4"/>
    <x v="9"/>
    <n v="45730"/>
    <n v="3.99"/>
    <n v="8.1199999999999994E-2"/>
    <n v="2.1545999999999998"/>
    <n v="3.6660120000000003"/>
    <n v="167646.72876"/>
    <n v="98529.857999999993"/>
    <n v="69116.870760000005"/>
    <n v="0.41227688289072706"/>
  </r>
  <r>
    <s v="SKU-09"/>
    <s v="PB Cup Minis Bag"/>
    <s v="Peanut Butter Cup"/>
    <x v="4"/>
    <x v="10"/>
    <n v="48300"/>
    <n v="3.99"/>
    <n v="0.1115"/>
    <n v="2.1545999999999998"/>
    <n v="3.545115"/>
    <n v="171229.0545"/>
    <n v="104067.18"/>
    <n v="67161.874500000005"/>
    <n v="0.39223410241980872"/>
  </r>
  <r>
    <s v="SKU-09"/>
    <s v="PB Cup Minis Bag"/>
    <s v="Peanut Butter Cup"/>
    <x v="4"/>
    <x v="11"/>
    <n v="41022"/>
    <n v="3.99"/>
    <n v="6.4299999999999996E-2"/>
    <n v="2.1545999999999998"/>
    <n v="3.7334430000000003"/>
    <n v="153153.29874600001"/>
    <n v="88386.001199999999"/>
    <n v="64767.297546000016"/>
    <n v="0.42289195254889395"/>
  </r>
  <r>
    <s v="SKU-09"/>
    <s v="PB Cup Minis Bag"/>
    <s v="Peanut Butter Cup"/>
    <x v="4"/>
    <x v="12"/>
    <n v="24243"/>
    <n v="4.07"/>
    <n v="0.13170000000000001"/>
    <n v="2.1707999999999998"/>
    <n v="3.5339810000000003"/>
    <n v="85674.301383000013"/>
    <n v="52626.704399999995"/>
    <n v="33047.596983000018"/>
    <n v="0.3857352373994089"/>
  </r>
  <r>
    <s v="SKU-09"/>
    <s v="PB Cup Minis Bag"/>
    <s v="Peanut Butter Cup"/>
    <x v="4"/>
    <x v="13"/>
    <n v="29950"/>
    <n v="4.07"/>
    <n v="9.2999999999999999E-2"/>
    <n v="2.1869000000000001"/>
    <n v="3.6914900000000004"/>
    <n v="110560.12550000001"/>
    <n v="65497.654999999999"/>
    <n v="45062.47050000001"/>
    <n v="0.40758338773774283"/>
  </r>
  <r>
    <s v="SKU-09"/>
    <s v="PB Cup Minis Bag"/>
    <s v="Peanut Butter Cup"/>
    <x v="4"/>
    <x v="14"/>
    <n v="34434"/>
    <n v="4.07"/>
    <n v="0.1452"/>
    <n v="2.2031000000000001"/>
    <n v="3.4790360000000002"/>
    <n v="119797.12562400001"/>
    <n v="75861.545400000003"/>
    <n v="43935.580224000005"/>
    <n v="0.36674986979151697"/>
  </r>
  <r>
    <s v="SKU-09"/>
    <s v="PB Cup Minis Bag"/>
    <s v="Peanut Butter Cup"/>
    <x v="4"/>
    <x v="15"/>
    <n v="31697"/>
    <n v="4.07"/>
    <n v="0.1444"/>
    <n v="2.2191999999999998"/>
    <n v="3.4822920000000002"/>
    <n v="110378.20952400001"/>
    <n v="70341.982399999994"/>
    <n v="40036.227124000012"/>
    <n v="0.36271857730483265"/>
  </r>
  <r>
    <s v="SKU-09"/>
    <s v="PB Cup Minis Bag"/>
    <s v="Peanut Butter Cup"/>
    <x v="4"/>
    <x v="16"/>
    <n v="28036"/>
    <n v="4.07"/>
    <n v="0.15690000000000001"/>
    <n v="2.2353999999999998"/>
    <n v="3.4314170000000002"/>
    <n v="96203.207011999999"/>
    <n v="62671.674399999996"/>
    <n v="33531.532612000003"/>
    <n v="0.34854901051081816"/>
  </r>
  <r>
    <s v="SKU-09"/>
    <s v="PB Cup Minis Bag"/>
    <s v="Peanut Butter Cup"/>
    <x v="4"/>
    <x v="17"/>
    <n v="26592"/>
    <n v="4.07"/>
    <n v="0.18809999999999999"/>
    <n v="2.2515999999999998"/>
    <n v="3.3044330000000004"/>
    <n v="87871.482336000015"/>
    <n v="59874.547199999994"/>
    <n v="27996.935136000022"/>
    <n v="0.31861230050662265"/>
  </r>
  <r>
    <s v="SKU-09"/>
    <s v="PB Cup Minis Bag"/>
    <s v="Peanut Butter Cup"/>
    <x v="4"/>
    <x v="18"/>
    <n v="23563"/>
    <n v="4.1900000000000004"/>
    <n v="0.19719999999999999"/>
    <n v="2.2677"/>
    <n v="3.3637320000000002"/>
    <n v="79259.617116000009"/>
    <n v="53433.8151"/>
    <n v="25825.802016000009"/>
    <n v="0.32583808698195937"/>
  </r>
  <r>
    <s v="SKU-09"/>
    <s v="PB Cup Minis Bag"/>
    <s v="Peanut Butter Cup"/>
    <x v="4"/>
    <x v="19"/>
    <n v="25743"/>
    <n v="4.1900000000000004"/>
    <n v="0.22570000000000001"/>
    <n v="2.2839"/>
    <n v="3.2443170000000001"/>
    <n v="83518.452531000003"/>
    <n v="58794.437700000002"/>
    <n v="24724.014831"/>
    <n v="0.29603056668013639"/>
  </r>
  <r>
    <s v="SKU-09"/>
    <s v="PB Cup Minis Bag"/>
    <s v="Peanut Butter Cup"/>
    <x v="4"/>
    <x v="20"/>
    <n v="28564"/>
    <n v="4.1900000000000004"/>
    <n v="0.20069999999999999"/>
    <n v="2.2999999999999998"/>
    <n v="3.3490670000000002"/>
    <n v="95662.749788000001"/>
    <n v="65697.2"/>
    <n v="29965.549788000004"/>
    <n v="0.31324156847265228"/>
  </r>
  <r>
    <s v="SKU-09"/>
    <s v="PB Cup Minis Bag"/>
    <s v="Peanut Butter Cup"/>
    <x v="4"/>
    <x v="21"/>
    <n v="46815"/>
    <n v="4.1900000000000004"/>
    <n v="0.2495"/>
    <n v="2.3161999999999998"/>
    <n v="3.1445950000000003"/>
    <n v="147214.21492500001"/>
    <n v="108432.90299999999"/>
    <n v="38781.311925000016"/>
    <n v="0.26343455993538129"/>
  </r>
  <r>
    <s v="SKU-09"/>
    <s v="PB Cup Minis Bag"/>
    <s v="Peanut Butter Cup"/>
    <x v="4"/>
    <x v="22"/>
    <n v="49386"/>
    <n v="4.1900000000000004"/>
    <n v="0.2611"/>
    <n v="2.3323999999999998"/>
    <n v="3.0959910000000002"/>
    <n v="152898.61152600002"/>
    <n v="115187.90639999999"/>
    <n v="37710.70512600003"/>
    <n v="0.24663863686942258"/>
  </r>
  <r>
    <s v="SKU-09"/>
    <s v="PB Cup Minis Bag"/>
    <s v="Peanut Butter Cup"/>
    <x v="4"/>
    <x v="23"/>
    <n v="38215"/>
    <n v="4.1900000000000004"/>
    <n v="0.28179999999999999"/>
    <n v="2.3485"/>
    <n v="3.009258"/>
    <n v="114998.79446999999"/>
    <n v="89747.927500000005"/>
    <n v="25250.866969999988"/>
    <n v="0.21957505803756266"/>
  </r>
  <r>
    <s v="SKU-09"/>
    <s v="PB Cup Minis Bag"/>
    <s v="Peanut Butter Cup"/>
    <x v="5"/>
    <x v="0"/>
    <n v="11438"/>
    <n v="3.99"/>
    <n v="6.2700000000000006E-2"/>
    <n v="2.1545999999999998"/>
    <n v="3.7398270000000005"/>
    <n v="42776.141226000007"/>
    <n v="24644.314799999996"/>
    <n v="18131.826426000011"/>
    <n v="0.4238770937800066"/>
  </r>
  <r>
    <s v="SKU-09"/>
    <s v="PB Cup Minis Bag"/>
    <s v="Peanut Butter Cup"/>
    <x v="5"/>
    <x v="1"/>
    <n v="13866"/>
    <n v="3.99"/>
    <n v="0.1003"/>
    <n v="2.1545999999999998"/>
    <n v="3.5898029999999999"/>
    <n v="49776.208397999995"/>
    <n v="29875.683599999997"/>
    <n v="19900.524797999999"/>
    <n v="0.39979993331110369"/>
  </r>
  <r>
    <s v="SKU-09"/>
    <s v="PB Cup Minis Bag"/>
    <s v="Peanut Butter Cup"/>
    <x v="5"/>
    <x v="2"/>
    <n v="12453"/>
    <n v="3.99"/>
    <n v="7.7499999999999999E-2"/>
    <n v="2.1545999999999998"/>
    <n v="3.6807750000000001"/>
    <n v="45836.691075000002"/>
    <n v="26831.233799999998"/>
    <n v="19005.457275000004"/>
    <n v="0.41463414634146351"/>
  </r>
  <r>
    <s v="SKU-09"/>
    <s v="PB Cup Minis Bag"/>
    <s v="Peanut Butter Cup"/>
    <x v="5"/>
    <x v="3"/>
    <n v="13105"/>
    <n v="3.99"/>
    <n v="6.8400000000000002E-2"/>
    <n v="2.1545999999999998"/>
    <n v="3.7170840000000003"/>
    <n v="48712.385820000003"/>
    <n v="28236.032999999999"/>
    <n v="20476.352820000004"/>
    <n v="0.420352082438815"/>
  </r>
  <r>
    <s v="SKU-09"/>
    <s v="PB Cup Minis Bag"/>
    <s v="Peanut Butter Cup"/>
    <x v="5"/>
    <x v="4"/>
    <n v="11781"/>
    <n v="3.99"/>
    <n v="3.8699999999999998E-2"/>
    <n v="2.1545999999999998"/>
    <n v="3.8355870000000003"/>
    <n v="45187.050447000001"/>
    <n v="25383.3426"/>
    <n v="19803.707847000001"/>
    <n v="0.43826068865078543"/>
  </r>
  <r>
    <s v="SKU-09"/>
    <s v="PB Cup Minis Bag"/>
    <s v="Peanut Butter Cup"/>
    <x v="5"/>
    <x v="5"/>
    <n v="11787"/>
    <n v="3.99"/>
    <n v="6.4299999999999996E-2"/>
    <n v="2.1545999999999998"/>
    <n v="3.7334430000000003"/>
    <n v="44006.092641000003"/>
    <n v="25396.270199999999"/>
    <n v="18609.822441000004"/>
    <n v="0.42289195254889395"/>
  </r>
  <r>
    <s v="SKU-09"/>
    <s v="PB Cup Minis Bag"/>
    <s v="Peanut Butter Cup"/>
    <x v="5"/>
    <x v="6"/>
    <n v="9213"/>
    <n v="3.99"/>
    <n v="8.2600000000000007E-2"/>
    <n v="2.1545999999999998"/>
    <n v="3.6604260000000002"/>
    <n v="33723.504738000003"/>
    <n v="19850.3298"/>
    <n v="13873.174938000004"/>
    <n v="0.41137998691955535"/>
  </r>
  <r>
    <s v="SKU-09"/>
    <s v="PB Cup Minis Bag"/>
    <s v="Peanut Butter Cup"/>
    <x v="5"/>
    <x v="7"/>
    <n v="13370"/>
    <n v="3.99"/>
    <n v="9.2399999999999996E-2"/>
    <n v="2.1545999999999998"/>
    <n v="3.621324"/>
    <n v="48417.101880000002"/>
    <n v="28807.001999999997"/>
    <n v="19610.099880000005"/>
    <n v="0.40502423975319535"/>
  </r>
  <r>
    <s v="SKU-09"/>
    <s v="PB Cup Minis Bag"/>
    <s v="Peanut Butter Cup"/>
    <x v="5"/>
    <x v="8"/>
    <n v="14531"/>
    <n v="3.99"/>
    <n v="7.0699999999999999E-2"/>
    <n v="2.1545999999999998"/>
    <n v="3.7079070000000001"/>
    <n v="53879.596617000003"/>
    <n v="31308.492599999998"/>
    <n v="22571.104017000005"/>
    <n v="0.4189174647584204"/>
  </r>
  <r>
    <s v="SKU-09"/>
    <s v="PB Cup Minis Bag"/>
    <s v="Peanut Butter Cup"/>
    <x v="5"/>
    <x v="9"/>
    <n v="22870"/>
    <n v="3.99"/>
    <n v="9.5200000000000007E-2"/>
    <n v="2.1545999999999998"/>
    <n v="3.6101520000000002"/>
    <n v="82564.176240000001"/>
    <n v="49275.701999999997"/>
    <n v="33288.474240000003"/>
    <n v="0.40318302387267907"/>
  </r>
  <r>
    <s v="SKU-09"/>
    <s v="PB Cup Minis Bag"/>
    <s v="Peanut Butter Cup"/>
    <x v="5"/>
    <x v="10"/>
    <n v="24043"/>
    <n v="3.99"/>
    <n v="5.5899999999999998E-2"/>
    <n v="2.1545999999999998"/>
    <n v="3.7669590000000004"/>
    <n v="90568.99523700001"/>
    <n v="51803.047799999993"/>
    <n v="38765.947437000017"/>
    <n v="0.42802669208770272"/>
  </r>
  <r>
    <s v="SKU-09"/>
    <s v="PB Cup Minis Bag"/>
    <s v="Peanut Butter Cup"/>
    <x v="5"/>
    <x v="11"/>
    <n v="18482"/>
    <n v="3.99"/>
    <n v="7.6600000000000001E-2"/>
    <n v="2.1545999999999998"/>
    <n v="3.6843660000000003"/>
    <n v="68094.452411999999"/>
    <n v="39821.317199999998"/>
    <n v="28273.135212000001"/>
    <n v="0.41520467836257313"/>
  </r>
  <r>
    <s v="SKU-09"/>
    <s v="PB Cup Minis Bag"/>
    <s v="Peanut Butter Cup"/>
    <x v="5"/>
    <x v="12"/>
    <n v="9921"/>
    <n v="4.07"/>
    <n v="7.6999999999999999E-2"/>
    <n v="2.1707999999999998"/>
    <n v="3.7566100000000002"/>
    <n v="37269.327810000003"/>
    <n v="21536.506799999999"/>
    <n v="15732.821010000003"/>
    <n v="0.42213857706815461"/>
  </r>
  <r>
    <s v="SKU-09"/>
    <s v="PB Cup Minis Bag"/>
    <s v="Peanut Butter Cup"/>
    <x v="5"/>
    <x v="13"/>
    <n v="16266"/>
    <n v="4.07"/>
    <n v="7.9600000000000004E-2"/>
    <n v="2.1869000000000001"/>
    <n v="3.7460280000000004"/>
    <n v="60932.891448000009"/>
    <n v="35572.115400000002"/>
    <n v="25360.776048000007"/>
    <n v="0.41620831451339929"/>
  </r>
  <r>
    <s v="SKU-09"/>
    <s v="PB Cup Minis Bag"/>
    <s v="Peanut Butter Cup"/>
    <x v="5"/>
    <x v="14"/>
    <n v="15481"/>
    <n v="4.07"/>
    <n v="7.2700000000000001E-2"/>
    <n v="2.2031000000000001"/>
    <n v="3.7741110000000004"/>
    <n v="58427.012391000004"/>
    <n v="34106.191100000004"/>
    <n v="24320.821291"/>
    <n v="0.41625988212853304"/>
  </r>
  <r>
    <s v="SKU-09"/>
    <s v="PB Cup Minis Bag"/>
    <s v="Peanut Butter Cup"/>
    <x v="5"/>
    <x v="15"/>
    <n v="14626"/>
    <n v="4.07"/>
    <n v="7.5700000000000003E-2"/>
    <n v="2.2191999999999998"/>
    <n v="3.7619010000000004"/>
    <n v="55021.564026000007"/>
    <n v="32458.019199999999"/>
    <n v="22563.544826000008"/>
    <n v="0.41008548603485323"/>
  </r>
  <r>
    <s v="SKU-09"/>
    <s v="PB Cup Minis Bag"/>
    <s v="Peanut Butter Cup"/>
    <x v="5"/>
    <x v="16"/>
    <n v="11342"/>
    <n v="4.07"/>
    <n v="5.5500000000000001E-2"/>
    <n v="2.2353999999999998"/>
    <n v="3.8441150000000004"/>
    <n v="43599.952330000007"/>
    <n v="25353.906799999997"/>
    <n v="18246.04553000001"/>
    <n v="0.41848774035116032"/>
  </r>
  <r>
    <s v="SKU-09"/>
    <s v="PB Cup Minis Bag"/>
    <s v="Peanut Butter Cup"/>
    <x v="5"/>
    <x v="17"/>
    <n v="12367"/>
    <n v="4.07"/>
    <n v="9.06E-2"/>
    <n v="2.2515999999999998"/>
    <n v="3.7012580000000002"/>
    <n v="45773.457686000002"/>
    <n v="27845.537199999999"/>
    <n v="17927.920486000003"/>
    <n v="0.39166629291986677"/>
  </r>
  <r>
    <s v="SKU-09"/>
    <s v="PB Cup Minis Bag"/>
    <s v="Peanut Butter Cup"/>
    <x v="5"/>
    <x v="18"/>
    <n v="9950"/>
    <n v="4.1900000000000004"/>
    <n v="8.4500000000000006E-2"/>
    <n v="2.2677"/>
    <n v="3.8359450000000002"/>
    <n v="38167.652750000001"/>
    <n v="22563.615000000002"/>
    <n v="15604.03775"/>
    <n v="0.40882885442830902"/>
  </r>
  <r>
    <s v="SKU-09"/>
    <s v="PB Cup Minis Bag"/>
    <s v="Peanut Butter Cup"/>
    <x v="5"/>
    <x v="19"/>
    <n v="11955"/>
    <n v="4.1900000000000004"/>
    <n v="7.51E-2"/>
    <n v="2.2839"/>
    <n v="3.8753310000000005"/>
    <n v="46329.582105000009"/>
    <n v="27304.0245"/>
    <n v="19025.557605000009"/>
    <n v="0.41065679292942991"/>
  </r>
  <r>
    <s v="SKU-09"/>
    <s v="PB Cup Minis Bag"/>
    <s v="Peanut Butter Cup"/>
    <x v="5"/>
    <x v="20"/>
    <n v="14485"/>
    <n v="4.1900000000000004"/>
    <n v="8.4900000000000003E-2"/>
    <n v="2.2999999999999998"/>
    <n v="3.8342690000000004"/>
    <n v="55539.386465000003"/>
    <n v="33315.5"/>
    <n v="22223.886465000003"/>
    <n v="0.40014641643557092"/>
  </r>
  <r>
    <s v="SKU-09"/>
    <s v="PB Cup Minis Bag"/>
    <s v="Peanut Butter Cup"/>
    <x v="5"/>
    <x v="21"/>
    <n v="20836"/>
    <n v="4.1900000000000004"/>
    <n v="9.1200000000000003E-2"/>
    <n v="2.3161999999999998"/>
    <n v="3.8078720000000006"/>
    <n v="79340.820992000008"/>
    <n v="48260.343199999996"/>
    <n v="31080.477792000012"/>
    <n v="0.39173375575649616"/>
  </r>
  <r>
    <s v="SKU-09"/>
    <s v="PB Cup Minis Bag"/>
    <s v="Peanut Butter Cup"/>
    <x v="5"/>
    <x v="22"/>
    <n v="22530"/>
    <n v="4.1900000000000004"/>
    <n v="7.9399999999999998E-2"/>
    <n v="2.3323999999999998"/>
    <n v="3.8573140000000001"/>
    <n v="86905.284419999996"/>
    <n v="52548.971999999994"/>
    <n v="34356.312420000002"/>
    <n v="0.39533053311190125"/>
  </r>
  <r>
    <s v="SKU-09"/>
    <s v="PB Cup Minis Bag"/>
    <s v="Peanut Butter Cup"/>
    <x v="5"/>
    <x v="23"/>
    <n v="16990"/>
    <n v="4.1900000000000004"/>
    <n v="0.1024"/>
    <n v="2.3485"/>
    <n v="3.7609440000000003"/>
    <n v="63898.438560000002"/>
    <n v="39901.014999999999"/>
    <n v="23997.423560000003"/>
    <n v="0.37555571154476114"/>
  </r>
  <r>
    <s v="SKU-10"/>
    <s v="Dark PB Cup 2-Pack"/>
    <s v="Peanut Butter Cup"/>
    <x v="0"/>
    <x v="0"/>
    <n v="48288"/>
    <n v="1.59"/>
    <n v="0.11070000000000001"/>
    <n v="0.89039999999999997"/>
    <n v="1.4139870000000001"/>
    <n v="68278.604256000006"/>
    <n v="42995.635199999997"/>
    <n v="25282.969056000009"/>
    <n v="0.37029124030136074"/>
  </r>
  <r>
    <s v="SKU-10"/>
    <s v="Dark PB Cup 2-Pack"/>
    <s v="Peanut Butter Cup"/>
    <x v="0"/>
    <x v="1"/>
    <n v="51249"/>
    <n v="1.59"/>
    <n v="8.77E-2"/>
    <n v="0.89039999999999997"/>
    <n v="1.4505570000000001"/>
    <n v="74339.59569300001"/>
    <n v="45632.109599999996"/>
    <n v="28707.486093000014"/>
    <n v="0.38616683108626559"/>
  </r>
  <r>
    <s v="SKU-10"/>
    <s v="Dark PB Cup 2-Pack"/>
    <s v="Peanut Butter Cup"/>
    <x v="0"/>
    <x v="2"/>
    <n v="62754"/>
    <n v="1.59"/>
    <n v="0.1043"/>
    <n v="0.89039999999999997"/>
    <n v="1.4241630000000001"/>
    <n v="89371.924901999999"/>
    <n v="55876.161599999999"/>
    <n v="33495.763301999999"/>
    <n v="0.37479066651780729"/>
  </r>
  <r>
    <s v="SKU-10"/>
    <s v="Dark PB Cup 2-Pack"/>
    <s v="Peanut Butter Cup"/>
    <x v="0"/>
    <x v="3"/>
    <n v="52395"/>
    <n v="1.59"/>
    <n v="0.11559999999999999"/>
    <n v="0.89039999999999997"/>
    <n v="1.406196"/>
    <n v="73677.639420000007"/>
    <n v="46652.508000000002"/>
    <n v="27025.131420000005"/>
    <n v="0.36680235187697879"/>
  </r>
  <r>
    <s v="SKU-10"/>
    <s v="Dark PB Cup 2-Pack"/>
    <s v="Peanut Butter Cup"/>
    <x v="0"/>
    <x v="4"/>
    <n v="47616"/>
    <n v="1.59"/>
    <n v="0.1212"/>
    <n v="0.89039999999999997"/>
    <n v="1.3972920000000002"/>
    <n v="66533.455872000006"/>
    <n v="42397.286399999997"/>
    <n v="24136.169472000009"/>
    <n v="0.36276741010468833"/>
  </r>
  <r>
    <s v="SKU-10"/>
    <s v="Dark PB Cup 2-Pack"/>
    <s v="Peanut Butter Cup"/>
    <x v="0"/>
    <x v="5"/>
    <n v="46463"/>
    <n v="1.59"/>
    <n v="0.1031"/>
    <n v="0.89039999999999997"/>
    <n v="1.4260710000000001"/>
    <n v="66259.536873000005"/>
    <n v="41370.655200000001"/>
    <n v="24888.881673000004"/>
    <n v="0.37562716021853054"/>
  </r>
  <r>
    <s v="SKU-10"/>
    <s v="Dark PB Cup 2-Pack"/>
    <s v="Peanut Butter Cup"/>
    <x v="0"/>
    <x v="6"/>
    <n v="47631"/>
    <n v="1.59"/>
    <n v="8.6499999999999994E-2"/>
    <n v="0.89039999999999997"/>
    <n v="1.4524650000000001"/>
    <n v="69182.360415000003"/>
    <n v="42410.642399999997"/>
    <n v="26771.718015000006"/>
    <n v="0.3869731800766284"/>
  </r>
  <r>
    <s v="SKU-10"/>
    <s v="Dark PB Cup 2-Pack"/>
    <s v="Peanut Butter Cup"/>
    <x v="0"/>
    <x v="7"/>
    <n v="46060"/>
    <n v="1.59"/>
    <n v="9.7100000000000006E-2"/>
    <n v="0.89039999999999997"/>
    <n v="1.4356110000000002"/>
    <n v="66124.242660000004"/>
    <n v="41011.824000000001"/>
    <n v="25112.418660000003"/>
    <n v="0.37977627644257395"/>
  </r>
  <r>
    <s v="SKU-10"/>
    <s v="Dark PB Cup 2-Pack"/>
    <s v="Peanut Butter Cup"/>
    <x v="0"/>
    <x v="8"/>
    <n v="61094"/>
    <n v="1.59"/>
    <n v="0.08"/>
    <n v="0.89039999999999997"/>
    <n v="1.4628000000000001"/>
    <n v="89368.303200000009"/>
    <n v="54398.097600000001"/>
    <n v="34970.205600000008"/>
    <n v="0.39130434782608703"/>
  </r>
  <r>
    <s v="SKU-10"/>
    <s v="Dark PB Cup 2-Pack"/>
    <s v="Peanut Butter Cup"/>
    <x v="0"/>
    <x v="9"/>
    <n v="75296"/>
    <n v="1.59"/>
    <n v="0.1124"/>
    <n v="0.89039999999999997"/>
    <n v="1.411284"/>
    <n v="106264.040064"/>
    <n v="67043.558399999994"/>
    <n v="39220.481664000006"/>
    <n v="0.36908517350157732"/>
  </r>
  <r>
    <s v="SKU-10"/>
    <s v="Dark PB Cup 2-Pack"/>
    <s v="Peanut Butter Cup"/>
    <x v="0"/>
    <x v="10"/>
    <n v="86920"/>
    <n v="1.59"/>
    <n v="9.4100000000000003E-2"/>
    <n v="0.89039999999999997"/>
    <n v="1.4403810000000001"/>
    <n v="125197.91652000001"/>
    <n v="77393.567999999999"/>
    <n v="47804.348520000014"/>
    <n v="0.38183022408654382"/>
  </r>
  <r>
    <s v="SKU-10"/>
    <s v="Dark PB Cup 2-Pack"/>
    <s v="Peanut Butter Cup"/>
    <x v="0"/>
    <x v="11"/>
    <n v="64599"/>
    <n v="1.59"/>
    <n v="8.9800000000000005E-2"/>
    <n v="0.89039999999999997"/>
    <n v="1.4472180000000001"/>
    <n v="93488.835582000014"/>
    <n v="57518.9496"/>
    <n v="35969.885982000014"/>
    <n v="0.3847506042627995"/>
  </r>
  <r>
    <s v="SKU-10"/>
    <s v="Dark PB Cup 2-Pack"/>
    <s v="Peanut Butter Cup"/>
    <x v="0"/>
    <x v="12"/>
    <n v="46258"/>
    <n v="1.62"/>
    <n v="0.114"/>
    <n v="0.89710000000000001"/>
    <n v="1.4353200000000002"/>
    <n v="66395.032560000007"/>
    <n v="41498.051800000001"/>
    <n v="24896.980760000006"/>
    <n v="0.37498258228130316"/>
  </r>
  <r>
    <s v="SKU-10"/>
    <s v="Dark PB Cup 2-Pack"/>
    <s v="Peanut Butter Cup"/>
    <x v="0"/>
    <x v="13"/>
    <n v="54086"/>
    <n v="1.62"/>
    <n v="0.1249"/>
    <n v="0.90380000000000005"/>
    <n v="1.417662"/>
    <n v="76675.666931999993"/>
    <n v="48882.926800000001"/>
    <n v="27792.740131999992"/>
    <n v="0.36247144947103038"/>
  </r>
  <r>
    <s v="SKU-10"/>
    <s v="Dark PB Cup 2-Pack"/>
    <s v="Peanut Butter Cup"/>
    <x v="0"/>
    <x v="14"/>
    <n v="54433"/>
    <n v="1.62"/>
    <n v="8.9800000000000005E-2"/>
    <n v="0.91039999999999999"/>
    <n v="1.4745240000000002"/>
    <n v="80262.764892000007"/>
    <n v="49555.803200000002"/>
    <n v="30706.961692000004"/>
    <n v="0.3825804123907105"/>
  </r>
  <r>
    <s v="SKU-10"/>
    <s v="Dark PB Cup 2-Pack"/>
    <s v="Peanut Butter Cup"/>
    <x v="0"/>
    <x v="15"/>
    <n v="66341"/>
    <n v="1.62"/>
    <n v="0.1032"/>
    <n v="0.91710000000000003"/>
    <n v="1.4528160000000001"/>
    <n v="96381.266256000003"/>
    <n v="60841.331100000003"/>
    <n v="35539.935156"/>
    <n v="0.36874318564773512"/>
  </r>
  <r>
    <s v="SKU-10"/>
    <s v="Dark PB Cup 2-Pack"/>
    <s v="Peanut Butter Cup"/>
    <x v="0"/>
    <x v="16"/>
    <n v="47111"/>
    <n v="1.62"/>
    <n v="9.7699999999999995E-2"/>
    <n v="0.92379999999999995"/>
    <n v="1.4617260000000001"/>
    <n v="68863.373586000002"/>
    <n v="43521.141799999998"/>
    <n v="25342.231786000004"/>
    <n v="0.36800741041754753"/>
  </r>
  <r>
    <s v="SKU-10"/>
    <s v="Dark PB Cup 2-Pack"/>
    <s v="Peanut Butter Cup"/>
    <x v="0"/>
    <x v="17"/>
    <n v="50666"/>
    <n v="1.62"/>
    <n v="0.122"/>
    <n v="0.93049999999999999"/>
    <n v="1.4223600000000001"/>
    <n v="72065.291760000007"/>
    <n v="47144.712999999996"/>
    <n v="24920.578760000011"/>
    <n v="0.3458055625861246"/>
  </r>
  <r>
    <s v="SKU-10"/>
    <s v="Dark PB Cup 2-Pack"/>
    <s v="Peanut Butter Cup"/>
    <x v="0"/>
    <x v="18"/>
    <n v="41069"/>
    <n v="1.67"/>
    <n v="9.9400000000000002E-2"/>
    <n v="0.93710000000000004"/>
    <n v="1.5040019999999998"/>
    <n v="61767.858137999996"/>
    <n v="38485.759900000005"/>
    <n v="23282.098237999991"/>
    <n v="0.37692902004119666"/>
  </r>
  <r>
    <s v="SKU-10"/>
    <s v="Dark PB Cup 2-Pack"/>
    <s v="Peanut Butter Cup"/>
    <x v="0"/>
    <x v="19"/>
    <n v="49314"/>
    <n v="1.67"/>
    <n v="8.5199999999999998E-2"/>
    <n v="0.94379999999999997"/>
    <n v="1.5277160000000001"/>
    <n v="75337.78682400001"/>
    <n v="46542.553200000002"/>
    <n v="28795.233624000008"/>
    <n v="0.38221501902186011"/>
  </r>
  <r>
    <s v="SKU-10"/>
    <s v="Dark PB Cup 2-Pack"/>
    <s v="Peanut Butter Cup"/>
    <x v="0"/>
    <x v="20"/>
    <n v="56950"/>
    <n v="1.67"/>
    <n v="0.10009999999999999"/>
    <n v="0.95050000000000001"/>
    <n v="1.5028330000000001"/>
    <n v="85586.339350000009"/>
    <n v="54130.974999999999"/>
    <n v="31455.364350000011"/>
    <n v="0.36752786237725693"/>
  </r>
  <r>
    <s v="SKU-10"/>
    <s v="Dark PB Cup 2-Pack"/>
    <s v="Peanut Butter Cup"/>
    <x v="0"/>
    <x v="21"/>
    <n v="91134"/>
    <n v="1.67"/>
    <n v="0.1181"/>
    <n v="0.95720000000000005"/>
    <n v="1.4727729999999999"/>
    <n v="134219.694582"/>
    <n v="87233.464800000002"/>
    <n v="46986.229781999995"/>
    <n v="0.35006956265493727"/>
  </r>
  <r>
    <s v="SKU-10"/>
    <s v="Dark PB Cup 2-Pack"/>
    <s v="Peanut Butter Cup"/>
    <x v="0"/>
    <x v="22"/>
    <n v="87772"/>
    <n v="1.67"/>
    <n v="9.6799999999999997E-2"/>
    <n v="0.96389999999999998"/>
    <n v="1.5083439999999999"/>
    <n v="132390.36956799999"/>
    <n v="84603.430800000002"/>
    <n v="47786.938767999993"/>
    <n v="0.36095479545780002"/>
  </r>
  <r>
    <s v="SKU-10"/>
    <s v="Dark PB Cup 2-Pack"/>
    <s v="Peanut Butter Cup"/>
    <x v="0"/>
    <x v="23"/>
    <n v="76926"/>
    <n v="1.67"/>
    <n v="9.1200000000000003E-2"/>
    <n v="0.97050000000000003"/>
    <n v="1.5176959999999999"/>
    <n v="116750.282496"/>
    <n v="74656.683000000005"/>
    <n v="42093.599495999995"/>
    <n v="0.36054387703466301"/>
  </r>
  <r>
    <s v="SKU-10"/>
    <s v="Dark PB Cup 2-Pack"/>
    <s v="Peanut Butter Cup"/>
    <x v="1"/>
    <x v="0"/>
    <n v="41375"/>
    <n v="1.59"/>
    <n v="0.12870000000000001"/>
    <n v="0.89039999999999997"/>
    <n v="1.385367"/>
    <n v="57319.559625000002"/>
    <n v="36840.299999999996"/>
    <n v="20479.259625000006"/>
    <n v="0.35728222196717557"/>
  </r>
  <r>
    <s v="SKU-10"/>
    <s v="Dark PB Cup 2-Pack"/>
    <s v="Peanut Butter Cup"/>
    <x v="1"/>
    <x v="1"/>
    <n v="45757"/>
    <n v="1.59"/>
    <n v="0.11559999999999999"/>
    <n v="0.89039999999999997"/>
    <n v="1.406196"/>
    <n v="64343.310372"/>
    <n v="40742.032800000001"/>
    <n v="23601.277571999999"/>
    <n v="0.36680235187697874"/>
  </r>
  <r>
    <s v="SKU-10"/>
    <s v="Dark PB Cup 2-Pack"/>
    <s v="Peanut Butter Cup"/>
    <x v="1"/>
    <x v="2"/>
    <n v="54060"/>
    <n v="1.59"/>
    <n v="0.12770000000000001"/>
    <n v="0.89039999999999997"/>
    <n v="1.386957"/>
    <n v="74978.895420000001"/>
    <n v="48135.023999999998"/>
    <n v="26843.871420000003"/>
    <n v="0.35801903015017772"/>
  </r>
  <r>
    <s v="SKU-10"/>
    <s v="Dark PB Cup 2-Pack"/>
    <s v="Peanut Butter Cup"/>
    <x v="1"/>
    <x v="3"/>
    <n v="57330"/>
    <n v="1.59"/>
    <n v="0.12230000000000001"/>
    <n v="0.89039999999999997"/>
    <n v="1.3955430000000002"/>
    <n v="80006.480190000017"/>
    <n v="51046.631999999998"/>
    <n v="28959.848190000019"/>
    <n v="0.36196878204397875"/>
  </r>
  <r>
    <s v="SKU-10"/>
    <s v="Dark PB Cup 2-Pack"/>
    <s v="Peanut Butter Cup"/>
    <x v="1"/>
    <x v="4"/>
    <n v="42933"/>
    <n v="1.59"/>
    <n v="0.16589999999999999"/>
    <n v="0.89039999999999997"/>
    <n v="1.3262190000000003"/>
    <n v="56938.560327000014"/>
    <n v="38227.5432"/>
    <n v="18711.017127000014"/>
    <n v="0.32861767174199752"/>
  </r>
  <r>
    <s v="SKU-10"/>
    <s v="Dark PB Cup 2-Pack"/>
    <s v="Peanut Butter Cup"/>
    <x v="1"/>
    <x v="5"/>
    <n v="36796"/>
    <n v="1.59"/>
    <n v="0.10150000000000001"/>
    <n v="0.89039999999999997"/>
    <n v="1.428615"/>
    <n v="52567.317539999996"/>
    <n v="32763.1584"/>
    <n v="19804.159139999996"/>
    <n v="0.37673900946021144"/>
  </r>
  <r>
    <s v="SKU-10"/>
    <s v="Dark PB Cup 2-Pack"/>
    <s v="Peanut Butter Cup"/>
    <x v="1"/>
    <x v="6"/>
    <n v="40768"/>
    <n v="1.59"/>
    <n v="0.1176"/>
    <n v="0.89039999999999997"/>
    <n v="1.403016"/>
    <n v="57198.156287999998"/>
    <n v="36299.8272"/>
    <n v="20898.329087999999"/>
    <n v="0.36536718041704441"/>
  </r>
  <r>
    <s v="SKU-10"/>
    <s v="Dark PB Cup 2-Pack"/>
    <s v="Peanut Butter Cup"/>
    <x v="1"/>
    <x v="7"/>
    <n v="42014"/>
    <n v="1.59"/>
    <n v="0.1212"/>
    <n v="0.89039999999999997"/>
    <n v="1.3972920000000002"/>
    <n v="58705.826088000009"/>
    <n v="37409.265599999999"/>
    <n v="21296.56048800001"/>
    <n v="0.36276741010468833"/>
  </r>
  <r>
    <s v="SKU-10"/>
    <s v="Dark PB Cup 2-Pack"/>
    <s v="Peanut Butter Cup"/>
    <x v="1"/>
    <x v="8"/>
    <n v="50009"/>
    <n v="1.59"/>
    <n v="0.1157"/>
    <n v="0.89039999999999997"/>
    <n v="1.406037"/>
    <n v="70314.504333000004"/>
    <n v="44528.013599999998"/>
    <n v="25786.490733000006"/>
    <n v="0.36673074748388562"/>
  </r>
  <r>
    <s v="SKU-10"/>
    <s v="Dark PB Cup 2-Pack"/>
    <s v="Peanut Butter Cup"/>
    <x v="1"/>
    <x v="9"/>
    <n v="71550"/>
    <n v="1.59"/>
    <n v="0.13669999999999999"/>
    <n v="0.89039999999999997"/>
    <n v="1.372647"/>
    <n v="98212.892849999989"/>
    <n v="63708.119999999995"/>
    <n v="34504.772849999994"/>
    <n v="0.35132630603498205"/>
  </r>
  <r>
    <s v="SKU-10"/>
    <s v="Dark PB Cup 2-Pack"/>
    <s v="Peanut Butter Cup"/>
    <x v="1"/>
    <x v="10"/>
    <n v="71693"/>
    <n v="1.59"/>
    <n v="0.1195"/>
    <n v="0.89039999999999997"/>
    <n v="1.3999950000000001"/>
    <n v="100369.84153500001"/>
    <n v="63835.447199999995"/>
    <n v="36534.394335000019"/>
    <n v="0.36399772856331641"/>
  </r>
  <r>
    <s v="SKU-10"/>
    <s v="Dark PB Cup 2-Pack"/>
    <s v="Peanut Butter Cup"/>
    <x v="1"/>
    <x v="11"/>
    <n v="61578"/>
    <n v="1.59"/>
    <n v="0.1086"/>
    <n v="0.89039999999999997"/>
    <n v="1.4173260000000001"/>
    <n v="87276.100428000005"/>
    <n v="54829.051200000002"/>
    <n v="32447.049228000003"/>
    <n v="0.37177473636975544"/>
  </r>
  <r>
    <s v="SKU-10"/>
    <s v="Dark PB Cup 2-Pack"/>
    <s v="Peanut Butter Cup"/>
    <x v="1"/>
    <x v="12"/>
    <n v="38176"/>
    <n v="1.62"/>
    <n v="0.1318"/>
    <n v="0.89710000000000001"/>
    <n v="1.4064840000000001"/>
    <n v="53693.933184000001"/>
    <n v="34247.689599999998"/>
    <n v="19446.243584000003"/>
    <n v="0.36216835740754966"/>
  </r>
  <r>
    <s v="SKU-10"/>
    <s v="Dark PB Cup 2-Pack"/>
    <s v="Peanut Butter Cup"/>
    <x v="1"/>
    <x v="13"/>
    <n v="47237"/>
    <n v="1.62"/>
    <n v="0.12590000000000001"/>
    <n v="0.90380000000000005"/>
    <n v="1.416042"/>
    <n v="66889.575954"/>
    <n v="42692.800600000002"/>
    <n v="24196.775353999998"/>
    <n v="0.36174209522033945"/>
  </r>
  <r>
    <s v="SKU-10"/>
    <s v="Dark PB Cup 2-Pack"/>
    <s v="Peanut Butter Cup"/>
    <x v="1"/>
    <x v="14"/>
    <n v="48529"/>
    <n v="1.62"/>
    <n v="0.1202"/>
    <n v="0.91039999999999999"/>
    <n v="1.4252760000000002"/>
    <n v="69167.219004000013"/>
    <n v="44180.801599999999"/>
    <n v="24986.417404000014"/>
    <n v="0.36124652348036462"/>
  </r>
  <r>
    <s v="SKU-10"/>
    <s v="Dark PB Cup 2-Pack"/>
    <s v="Peanut Butter Cup"/>
    <x v="1"/>
    <x v="15"/>
    <n v="53374"/>
    <n v="1.62"/>
    <n v="0.1515"/>
    <n v="0.91710000000000003"/>
    <n v="1.3745700000000001"/>
    <n v="73366.299180000002"/>
    <n v="48949.295400000003"/>
    <n v="24417.003779999999"/>
    <n v="0.33280953316309825"/>
  </r>
  <r>
    <s v="SKU-10"/>
    <s v="Dark PB Cup 2-Pack"/>
    <s v="Peanut Butter Cup"/>
    <x v="1"/>
    <x v="16"/>
    <n v="40300"/>
    <n v="1.62"/>
    <n v="0.13730000000000001"/>
    <n v="0.92379999999999995"/>
    <n v="1.3975740000000001"/>
    <n v="56322.232200000006"/>
    <n v="37229.14"/>
    <n v="19093.092200000006"/>
    <n v="0.33899743412513406"/>
  </r>
  <r>
    <s v="SKU-10"/>
    <s v="Dark PB Cup 2-Pack"/>
    <s v="Peanut Butter Cup"/>
    <x v="1"/>
    <x v="17"/>
    <n v="38680"/>
    <n v="1.62"/>
    <n v="0.13550000000000001"/>
    <n v="0.93049999999999999"/>
    <n v="1.4004900000000002"/>
    <n v="54170.953200000011"/>
    <n v="35991.74"/>
    <n v="18179.213200000013"/>
    <n v="0.33558968646687964"/>
  </r>
  <r>
    <s v="SKU-10"/>
    <s v="Dark PB Cup 2-Pack"/>
    <s v="Peanut Butter Cup"/>
    <x v="1"/>
    <x v="18"/>
    <n v="41084"/>
    <n v="1.67"/>
    <n v="0.1376"/>
    <n v="0.93710000000000004"/>
    <n v="1.4402079999999999"/>
    <n v="59169.505471999997"/>
    <n v="38499.816400000003"/>
    <n v="20669.689071999994"/>
    <n v="0.34933009676380067"/>
  </r>
  <r>
    <s v="SKU-10"/>
    <s v="Dark PB Cup 2-Pack"/>
    <s v="Peanut Butter Cup"/>
    <x v="1"/>
    <x v="19"/>
    <n v="36483"/>
    <n v="1.67"/>
    <n v="0.1368"/>
    <n v="0.94379999999999997"/>
    <n v="1.4415439999999999"/>
    <n v="52591.849751999995"/>
    <n v="34432.655399999996"/>
    <n v="18159.194351999999"/>
    <n v="0.34528533294856073"/>
  </r>
  <r>
    <s v="SKU-10"/>
    <s v="Dark PB Cup 2-Pack"/>
    <s v="Peanut Butter Cup"/>
    <x v="1"/>
    <x v="20"/>
    <n v="52791"/>
    <n v="1.67"/>
    <n v="0.12670000000000001"/>
    <n v="0.95050000000000001"/>
    <n v="1.4584109999999999"/>
    <n v="76990.975100999989"/>
    <n v="50177.845500000003"/>
    <n v="26813.129600999986"/>
    <n v="0.34826328106411691"/>
  </r>
  <r>
    <s v="SKU-10"/>
    <s v="Dark PB Cup 2-Pack"/>
    <s v="Peanut Butter Cup"/>
    <x v="1"/>
    <x v="21"/>
    <n v="76738"/>
    <n v="1.67"/>
    <n v="0.1196"/>
    <n v="0.95720000000000005"/>
    <n v="1.4702679999999999"/>
    <n v="112825.42578399999"/>
    <n v="73453.613599999997"/>
    <n v="39371.812183999995"/>
    <n v="0.3489622300152081"/>
  </r>
  <r>
    <s v="SKU-10"/>
    <s v="Dark PB Cup 2-Pack"/>
    <s v="Peanut Butter Cup"/>
    <x v="1"/>
    <x v="22"/>
    <n v="68425"/>
    <n v="1.67"/>
    <n v="0.1321"/>
    <n v="0.96389999999999998"/>
    <n v="1.4493929999999999"/>
    <n v="99174.716025000002"/>
    <n v="65954.857499999998"/>
    <n v="33219.858525000003"/>
    <n v="0.3349629810548278"/>
  </r>
  <r>
    <s v="SKU-10"/>
    <s v="Dark PB Cup 2-Pack"/>
    <s v="Peanut Butter Cup"/>
    <x v="1"/>
    <x v="23"/>
    <n v="54799"/>
    <n v="1.67"/>
    <n v="0.12640000000000001"/>
    <n v="0.97050000000000003"/>
    <n v="1.4589119999999998"/>
    <n v="79946.918687999991"/>
    <n v="53182.429499999998"/>
    <n v="26764.489187999992"/>
    <n v="0.33477824570638937"/>
  </r>
  <r>
    <s v="SKU-10"/>
    <s v="Dark PB Cup 2-Pack"/>
    <s v="Peanut Butter Cup"/>
    <x v="2"/>
    <x v="0"/>
    <n v="28029"/>
    <n v="1.59"/>
    <n v="0.15140000000000001"/>
    <n v="0.89039999999999997"/>
    <n v="1.3492740000000001"/>
    <n v="37818.800946000003"/>
    <n v="24957.0216"/>
    <n v="12861.779346000003"/>
    <n v="0.34008955927409856"/>
  </r>
  <r>
    <s v="SKU-10"/>
    <s v="Dark PB Cup 2-Pack"/>
    <s v="Peanut Butter Cup"/>
    <x v="2"/>
    <x v="1"/>
    <n v="28918"/>
    <n v="1.59"/>
    <n v="0.16450000000000001"/>
    <n v="0.89039999999999997"/>
    <n v="1.3284450000000001"/>
    <n v="38415.97251"/>
    <n v="25748.587199999998"/>
    <n v="12667.385310000001"/>
    <n v="0.32974266906044292"/>
  </r>
  <r>
    <s v="SKU-10"/>
    <s v="Dark PB Cup 2-Pack"/>
    <s v="Peanut Butter Cup"/>
    <x v="2"/>
    <x v="2"/>
    <n v="31622"/>
    <n v="1.59"/>
    <n v="0.17449999999999999"/>
    <n v="0.89039999999999997"/>
    <n v="1.3125450000000001"/>
    <n v="41505.297989999999"/>
    <n v="28156.228800000001"/>
    <n v="13349.069189999998"/>
    <n v="0.32162325863113261"/>
  </r>
  <r>
    <s v="SKU-10"/>
    <s v="Dark PB Cup 2-Pack"/>
    <s v="Peanut Butter Cup"/>
    <x v="2"/>
    <x v="3"/>
    <n v="36534"/>
    <n v="1.59"/>
    <n v="0.1943"/>
    <n v="0.89039999999999997"/>
    <n v="1.2810630000000001"/>
    <n v="46802.355642000002"/>
    <n v="32529.873599999999"/>
    <n v="14272.482042000003"/>
    <n v="0.30495221546481327"/>
  </r>
  <r>
    <s v="SKU-10"/>
    <s v="Dark PB Cup 2-Pack"/>
    <s v="Peanut Butter Cup"/>
    <x v="2"/>
    <x v="4"/>
    <n v="28169"/>
    <n v="1.59"/>
    <n v="0.1822"/>
    <n v="0.89039999999999997"/>
    <n v="1.3003020000000001"/>
    <n v="36628.207038"/>
    <n v="25081.677599999999"/>
    <n v="11546.529438000001"/>
    <n v="0.31523599902176574"/>
  </r>
  <r>
    <s v="SKU-10"/>
    <s v="Dark PB Cup 2-Pack"/>
    <s v="Peanut Butter Cup"/>
    <x v="2"/>
    <x v="5"/>
    <n v="26420"/>
    <n v="1.59"/>
    <n v="0.1671"/>
    <n v="0.89039999999999997"/>
    <n v="1.324311"/>
    <n v="34988.296620000001"/>
    <n v="23524.367999999999"/>
    <n v="11463.928620000002"/>
    <n v="0.32765037819666232"/>
  </r>
  <r>
    <s v="SKU-10"/>
    <s v="Dark PB Cup 2-Pack"/>
    <s v="Peanut Butter Cup"/>
    <x v="2"/>
    <x v="6"/>
    <n v="25652"/>
    <n v="1.59"/>
    <n v="0.1633"/>
    <n v="0.89039999999999997"/>
    <n v="1.3303530000000001"/>
    <n v="34126.215156000006"/>
    <n v="22840.540799999999"/>
    <n v="11285.674356000007"/>
    <n v="0.3307039560176887"/>
  </r>
  <r>
    <s v="SKU-10"/>
    <s v="Dark PB Cup 2-Pack"/>
    <s v="Peanut Butter Cup"/>
    <x v="2"/>
    <x v="7"/>
    <n v="28817"/>
    <n v="1.59"/>
    <n v="0.1978"/>
    <n v="0.89039999999999997"/>
    <n v="1.275498"/>
    <n v="36756.025866000004"/>
    <n v="25658.656800000001"/>
    <n v="11097.369066000003"/>
    <n v="0.30191972076788837"/>
  </r>
  <r>
    <s v="SKU-10"/>
    <s v="Dark PB Cup 2-Pack"/>
    <s v="Peanut Butter Cup"/>
    <x v="2"/>
    <x v="8"/>
    <n v="32231"/>
    <n v="1.59"/>
    <n v="0.1774"/>
    <n v="0.89039999999999997"/>
    <n v="1.3079340000000002"/>
    <n v="42156.020754000005"/>
    <n v="28698.482400000001"/>
    <n v="13457.538354000004"/>
    <n v="0.3192317043520545"/>
  </r>
  <r>
    <s v="SKU-10"/>
    <s v="Dark PB Cup 2-Pack"/>
    <s v="Peanut Butter Cup"/>
    <x v="2"/>
    <x v="9"/>
    <n v="48201"/>
    <n v="1.59"/>
    <n v="0.1371"/>
    <n v="0.89039999999999997"/>
    <n v="1.3720110000000001"/>
    <n v="66132.302211000002"/>
    <n v="42918.170399999995"/>
    <n v="23214.131811000007"/>
    <n v="0.35102561131069659"/>
  </r>
  <r>
    <s v="SKU-10"/>
    <s v="Dark PB Cup 2-Pack"/>
    <s v="Peanut Butter Cup"/>
    <x v="2"/>
    <x v="10"/>
    <n v="50969"/>
    <n v="1.59"/>
    <n v="0.17829999999999999"/>
    <n v="0.89039999999999997"/>
    <n v="1.306503"/>
    <n v="66591.151406999998"/>
    <n v="45382.797599999998"/>
    <n v="21208.353807"/>
    <n v="0.31848606547401731"/>
  </r>
  <r>
    <s v="SKU-10"/>
    <s v="Dark PB Cup 2-Pack"/>
    <s v="Peanut Butter Cup"/>
    <x v="2"/>
    <x v="11"/>
    <n v="40693"/>
    <n v="1.59"/>
    <n v="0.19059999999999999"/>
    <n v="0.89039999999999997"/>
    <n v="1.2869460000000001"/>
    <n v="52369.693578000006"/>
    <n v="36233.047200000001"/>
    <n v="16136.646378000005"/>
    <n v="0.30812947862614287"/>
  </r>
  <r>
    <s v="SKU-10"/>
    <s v="Dark PB Cup 2-Pack"/>
    <s v="Peanut Butter Cup"/>
    <x v="2"/>
    <x v="12"/>
    <n v="25322"/>
    <n v="1.62"/>
    <n v="0.16289999999999999"/>
    <n v="0.89710000000000001"/>
    <n v="1.3561019999999999"/>
    <n v="34339.214843999995"/>
    <n v="22716.3662"/>
    <n v="11622.848643999994"/>
    <n v="0.33847158989515524"/>
  </r>
  <r>
    <s v="SKU-10"/>
    <s v="Dark PB Cup 2-Pack"/>
    <s v="Peanut Butter Cup"/>
    <x v="2"/>
    <x v="13"/>
    <n v="31134"/>
    <n v="1.62"/>
    <n v="0.18099999999999999"/>
    <n v="0.90380000000000005"/>
    <n v="1.3267800000000001"/>
    <n v="41307.968520000002"/>
    <n v="28138.909200000002"/>
    <n v="13169.05932"/>
    <n v="0.31880191139450398"/>
  </r>
  <r>
    <s v="SKU-10"/>
    <s v="Dark PB Cup 2-Pack"/>
    <s v="Peanut Butter Cup"/>
    <x v="2"/>
    <x v="14"/>
    <n v="31698"/>
    <n v="1.62"/>
    <n v="0.18240000000000001"/>
    <n v="0.91039999999999999"/>
    <n v="1.3245120000000001"/>
    <n v="41984.381376000005"/>
    <n v="28857.859199999999"/>
    <n v="13126.522176000006"/>
    <n v="0.31265250899954106"/>
  </r>
  <r>
    <s v="SKU-10"/>
    <s v="Dark PB Cup 2-Pack"/>
    <s v="Peanut Butter Cup"/>
    <x v="2"/>
    <x v="15"/>
    <n v="35339"/>
    <n v="1.62"/>
    <n v="0.16370000000000001"/>
    <n v="0.91710000000000003"/>
    <n v="1.3548060000000002"/>
    <n v="47877.489234000008"/>
    <n v="32409.3969"/>
    <n v="15468.092334000008"/>
    <n v="0.32307651427584477"/>
  </r>
  <r>
    <s v="SKU-10"/>
    <s v="Dark PB Cup 2-Pack"/>
    <s v="Peanut Butter Cup"/>
    <x v="2"/>
    <x v="16"/>
    <n v="27284"/>
    <n v="1.62"/>
    <n v="0.1993"/>
    <n v="0.92379999999999995"/>
    <n v="1.297134"/>
    <n v="35391.004055999998"/>
    <n v="25204.959199999998"/>
    <n v="10186.044856"/>
    <n v="0.2878145203194119"/>
  </r>
  <r>
    <s v="SKU-10"/>
    <s v="Dark PB Cup 2-Pack"/>
    <s v="Peanut Butter Cup"/>
    <x v="2"/>
    <x v="17"/>
    <n v="22365"/>
    <n v="1.62"/>
    <n v="0.1827"/>
    <n v="0.93049999999999999"/>
    <n v="1.3240260000000001"/>
    <n v="29611.841490000003"/>
    <n v="20810.6325"/>
    <n v="8801.2089900000028"/>
    <n v="0.29721923889712143"/>
  </r>
  <r>
    <s v="SKU-10"/>
    <s v="Dark PB Cup 2-Pack"/>
    <s v="Peanut Butter Cup"/>
    <x v="2"/>
    <x v="18"/>
    <n v="22976"/>
    <n v="1.67"/>
    <n v="0.1744"/>
    <n v="0.93710000000000004"/>
    <n v="1.378752"/>
    <n v="31678.205952"/>
    <n v="21530.809600000001"/>
    <n v="10147.396352"/>
    <n v="0.32032736851877641"/>
  </r>
  <r>
    <s v="SKU-10"/>
    <s v="Dark PB Cup 2-Pack"/>
    <s v="Peanut Butter Cup"/>
    <x v="2"/>
    <x v="19"/>
    <n v="25246"/>
    <n v="1.67"/>
    <n v="0.17749999999999999"/>
    <n v="0.94379999999999997"/>
    <n v="1.373575"/>
    <n v="34677.274449999997"/>
    <n v="23827.174800000001"/>
    <n v="10850.099649999996"/>
    <n v="0.31288790200753502"/>
  </r>
  <r>
    <s v="SKU-10"/>
    <s v="Dark PB Cup 2-Pack"/>
    <s v="Peanut Butter Cup"/>
    <x v="2"/>
    <x v="20"/>
    <n v="35498"/>
    <n v="1.67"/>
    <n v="0.161"/>
    <n v="0.95050000000000001"/>
    <n v="1.40113"/>
    <n v="49737.312740000001"/>
    <n v="33740.849000000002"/>
    <n v="15996.463739999999"/>
    <n v="0.32161897896697661"/>
  </r>
  <r>
    <s v="SKU-10"/>
    <s v="Dark PB Cup 2-Pack"/>
    <s v="Peanut Butter Cup"/>
    <x v="2"/>
    <x v="21"/>
    <n v="42618"/>
    <n v="1.67"/>
    <n v="0.1605"/>
    <n v="0.95720000000000005"/>
    <n v="1.4019649999999999"/>
    <n v="59748.944369999997"/>
    <n v="40793.9496"/>
    <n v="18954.994769999998"/>
    <n v="0.31724401108444217"/>
  </r>
  <r>
    <s v="SKU-10"/>
    <s v="Dark PB Cup 2-Pack"/>
    <s v="Peanut Butter Cup"/>
    <x v="2"/>
    <x v="22"/>
    <n v="55388"/>
    <n v="1.67"/>
    <n v="0.1731"/>
    <n v="0.96389999999999998"/>
    <n v="1.3809229999999999"/>
    <n v="76486.563123999993"/>
    <n v="53388.493199999997"/>
    <n v="23098.069923999996"/>
    <n v="0.3019885974815395"/>
  </r>
  <r>
    <s v="SKU-10"/>
    <s v="Dark PB Cup 2-Pack"/>
    <s v="Peanut Butter Cup"/>
    <x v="2"/>
    <x v="23"/>
    <n v="40357"/>
    <n v="1.67"/>
    <n v="0.17399999999999999"/>
    <n v="0.97050000000000003"/>
    <n v="1.3794200000000001"/>
    <n v="55669.252940000006"/>
    <n v="39166.468500000003"/>
    <n v="16502.784440000003"/>
    <n v="0.29644343274709661"/>
  </r>
  <r>
    <s v="SKU-10"/>
    <s v="Dark PB Cup 2-Pack"/>
    <s v="Peanut Butter Cup"/>
    <x v="3"/>
    <x v="0"/>
    <n v="19647"/>
    <n v="1.59"/>
    <n v="4.7600000000000003E-2"/>
    <n v="0.89039999999999997"/>
    <n v="1.5143160000000002"/>
    <n v="29751.766452000003"/>
    <n v="17493.6888"/>
    <n v="12258.077652000004"/>
    <n v="0.41201175976480475"/>
  </r>
  <r>
    <s v="SKU-10"/>
    <s v="Dark PB Cup 2-Pack"/>
    <s v="Peanut Butter Cup"/>
    <x v="3"/>
    <x v="1"/>
    <n v="30459"/>
    <n v="1.59"/>
    <n v="6.3899999999999998E-2"/>
    <n v="0.89039999999999997"/>
    <n v="1.4883990000000002"/>
    <n v="45335.145141000008"/>
    <n v="27120.693599999999"/>
    <n v="18214.451541000009"/>
    <n v="0.40177331481679324"/>
  </r>
  <r>
    <s v="SKU-10"/>
    <s v="Dark PB Cup 2-Pack"/>
    <s v="Peanut Butter Cup"/>
    <x v="3"/>
    <x v="2"/>
    <n v="24436"/>
    <n v="1.59"/>
    <n v="5.6500000000000002E-2"/>
    <n v="0.89039999999999997"/>
    <n v="1.5001650000000002"/>
    <n v="36658.031940000008"/>
    <n v="21757.814399999999"/>
    <n v="14900.217540000009"/>
    <n v="0.40646528881823013"/>
  </r>
  <r>
    <s v="SKU-10"/>
    <s v="Dark PB Cup 2-Pack"/>
    <s v="Peanut Butter Cup"/>
    <x v="3"/>
    <x v="3"/>
    <n v="25640"/>
    <n v="1.59"/>
    <n v="3.2199999999999999E-2"/>
    <n v="0.89039999999999997"/>
    <n v="1.538802"/>
    <n v="39454.883280000002"/>
    <n v="22829.856"/>
    <n v="16625.027280000002"/>
    <n v="0.42136805125025834"/>
  </r>
  <r>
    <s v="SKU-10"/>
    <s v="Dark PB Cup 2-Pack"/>
    <s v="Peanut Butter Cup"/>
    <x v="3"/>
    <x v="4"/>
    <n v="23865"/>
    <n v="1.59"/>
    <n v="6.1600000000000002E-2"/>
    <n v="0.89039999999999997"/>
    <n v="1.492056"/>
    <n v="35607.916440000001"/>
    <n v="21249.396000000001"/>
    <n v="14358.52044"/>
    <n v="0.4032395566922421"/>
  </r>
  <r>
    <s v="SKU-10"/>
    <s v="Dark PB Cup 2-Pack"/>
    <s v="Peanut Butter Cup"/>
    <x v="3"/>
    <x v="5"/>
    <n v="22578"/>
    <n v="1.59"/>
    <n v="4.53E-2"/>
    <n v="0.89039999999999997"/>
    <n v="1.517973"/>
    <n v="34272.794393999997"/>
    <n v="20103.4512"/>
    <n v="14169.343193999997"/>
    <n v="0.41342830208442438"/>
  </r>
  <r>
    <s v="SKU-10"/>
    <s v="Dark PB Cup 2-Pack"/>
    <s v="Peanut Butter Cup"/>
    <x v="3"/>
    <x v="6"/>
    <n v="19569"/>
    <n v="1.59"/>
    <n v="5.7500000000000002E-2"/>
    <n v="0.89039999999999997"/>
    <n v="1.498575"/>
    <n v="29325.614174999999"/>
    <n v="17424.2376"/>
    <n v="11901.376574999998"/>
    <n v="0.40583554376657821"/>
  </r>
  <r>
    <s v="SKU-10"/>
    <s v="Dark PB Cup 2-Pack"/>
    <s v="Peanut Butter Cup"/>
    <x v="3"/>
    <x v="7"/>
    <n v="22885"/>
    <n v="1.59"/>
    <n v="4.6100000000000002E-2"/>
    <n v="0.89039999999999997"/>
    <n v="1.5167010000000001"/>
    <n v="34709.702385000004"/>
    <n v="20376.804"/>
    <n v="14332.898385000004"/>
    <n v="0.41293636649543985"/>
  </r>
  <r>
    <s v="SKU-10"/>
    <s v="Dark PB Cup 2-Pack"/>
    <s v="Peanut Butter Cup"/>
    <x v="3"/>
    <x v="8"/>
    <n v="23042"/>
    <n v="1.59"/>
    <n v="5.11E-2"/>
    <n v="0.89039999999999997"/>
    <n v="1.508751"/>
    <n v="34764.640542000001"/>
    <n v="20516.596799999999"/>
    <n v="14248.043742000002"/>
    <n v="0.40984297607756354"/>
  </r>
  <r>
    <s v="SKU-10"/>
    <s v="Dark PB Cup 2-Pack"/>
    <s v="Peanut Butter Cup"/>
    <x v="3"/>
    <x v="9"/>
    <n v="41260"/>
    <n v="1.59"/>
    <n v="3.7999999999999999E-2"/>
    <n v="0.89039999999999997"/>
    <n v="1.5295799999999999"/>
    <n v="63110.470799999996"/>
    <n v="36737.904000000002"/>
    <n v="26372.566799999993"/>
    <n v="0.41787941787941779"/>
  </r>
  <r>
    <s v="SKU-10"/>
    <s v="Dark PB Cup 2-Pack"/>
    <s v="Peanut Butter Cup"/>
    <x v="3"/>
    <x v="10"/>
    <n v="42663"/>
    <n v="1.59"/>
    <n v="5.33E-2"/>
    <n v="0.89039999999999997"/>
    <n v="1.505253"/>
    <n v="64218.608738999996"/>
    <n v="37987.135199999997"/>
    <n v="26231.473538999999"/>
    <n v="0.40847153269251085"/>
  </r>
  <r>
    <s v="SKU-10"/>
    <s v="Dark PB Cup 2-Pack"/>
    <s v="Peanut Butter Cup"/>
    <x v="3"/>
    <x v="11"/>
    <n v="35167"/>
    <n v="1.59"/>
    <n v="5.8700000000000002E-2"/>
    <n v="0.89039999999999997"/>
    <n v="1.4966670000000002"/>
    <n v="52633.288389000008"/>
    <n v="31312.696799999998"/>
    <n v="21320.591589000011"/>
    <n v="0.40507808350154056"/>
  </r>
  <r>
    <s v="SKU-10"/>
    <s v="Dark PB Cup 2-Pack"/>
    <s v="Peanut Butter Cup"/>
    <x v="3"/>
    <x v="12"/>
    <n v="19815"/>
    <n v="1.62"/>
    <n v="3.3799999999999997E-2"/>
    <n v="0.89710000000000001"/>
    <n v="1.5652440000000001"/>
    <n v="31015.309860000001"/>
    <n v="17776.036500000002"/>
    <n v="13239.273359999999"/>
    <n v="0.42686252111491879"/>
  </r>
  <r>
    <s v="SKU-10"/>
    <s v="Dark PB Cup 2-Pack"/>
    <s v="Peanut Butter Cup"/>
    <x v="3"/>
    <x v="13"/>
    <n v="24767"/>
    <n v="1.62"/>
    <n v="5.8900000000000001E-2"/>
    <n v="0.90380000000000005"/>
    <n v="1.5245820000000001"/>
    <n v="37759.322394000003"/>
    <n v="22384.4146"/>
    <n v="15374.907794000002"/>
    <n v="0.40718177179056297"/>
  </r>
  <r>
    <s v="SKU-10"/>
    <s v="Dark PB Cup 2-Pack"/>
    <s v="Peanut Butter Cup"/>
    <x v="3"/>
    <x v="14"/>
    <n v="24752"/>
    <n v="1.62"/>
    <n v="4.3099999999999999E-2"/>
    <n v="0.91039999999999999"/>
    <n v="1.5501780000000001"/>
    <n v="38370.005856000003"/>
    <n v="22534.220799999999"/>
    <n v="15835.785056000004"/>
    <n v="0.41271260461701825"/>
  </r>
  <r>
    <s v="SKU-10"/>
    <s v="Dark PB Cup 2-Pack"/>
    <s v="Peanut Butter Cup"/>
    <x v="3"/>
    <x v="15"/>
    <n v="23516"/>
    <n v="1.62"/>
    <n v="6.7500000000000004E-2"/>
    <n v="0.91710000000000003"/>
    <n v="1.51065"/>
    <n v="35524.445400000004"/>
    <n v="21566.5236"/>
    <n v="13957.921800000004"/>
    <n v="0.39291033661006858"/>
  </r>
  <r>
    <s v="SKU-10"/>
    <s v="Dark PB Cup 2-Pack"/>
    <s v="Peanut Butter Cup"/>
    <x v="3"/>
    <x v="16"/>
    <n v="23327"/>
    <n v="1.62"/>
    <n v="5.7700000000000001E-2"/>
    <n v="0.92379999999999995"/>
    <n v="1.526526"/>
    <n v="35609.272001999998"/>
    <n v="21549.482599999999"/>
    <n v="14059.789401999999"/>
    <n v="0.39483506995622741"/>
  </r>
  <r>
    <s v="SKU-10"/>
    <s v="Dark PB Cup 2-Pack"/>
    <s v="Peanut Butter Cup"/>
    <x v="3"/>
    <x v="17"/>
    <n v="22238"/>
    <n v="1.62"/>
    <n v="5.5800000000000002E-2"/>
    <n v="0.93049999999999999"/>
    <n v="1.5296040000000002"/>
    <n v="34015.333752000006"/>
    <n v="20692.458999999999"/>
    <n v="13322.874752000007"/>
    <n v="0.39167261591889158"/>
  </r>
  <r>
    <s v="SKU-10"/>
    <s v="Dark PB Cup 2-Pack"/>
    <s v="Peanut Butter Cup"/>
    <x v="3"/>
    <x v="18"/>
    <n v="19267"/>
    <n v="1.67"/>
    <n v="4.8399999999999999E-2"/>
    <n v="0.93710000000000004"/>
    <n v="1.589172"/>
    <n v="30618.576924000001"/>
    <n v="18055.1057"/>
    <n v="12563.471224000001"/>
    <n v="0.41032185314113262"/>
  </r>
  <r>
    <s v="SKU-10"/>
    <s v="Dark PB Cup 2-Pack"/>
    <s v="Peanut Butter Cup"/>
    <x v="3"/>
    <x v="19"/>
    <n v="21392"/>
    <n v="1.67"/>
    <n v="7.6300000000000007E-2"/>
    <n v="0.94379999999999997"/>
    <n v="1.5425789999999999"/>
    <n v="32998.849967999995"/>
    <n v="20189.7696"/>
    <n v="12809.080367999995"/>
    <n v="0.38816747797033402"/>
  </r>
  <r>
    <s v="SKU-10"/>
    <s v="Dark PB Cup 2-Pack"/>
    <s v="Peanut Butter Cup"/>
    <x v="3"/>
    <x v="20"/>
    <n v="26729"/>
    <n v="1.67"/>
    <n v="4.5400000000000003E-2"/>
    <n v="0.95050000000000001"/>
    <n v="1.594182"/>
    <n v="42610.890677999996"/>
    <n v="25405.914499999999"/>
    <n v="17204.976177999997"/>
    <n v="0.40376945668687764"/>
  </r>
  <r>
    <s v="SKU-10"/>
    <s v="Dark PB Cup 2-Pack"/>
    <s v="Peanut Butter Cup"/>
    <x v="3"/>
    <x v="21"/>
    <n v="39216"/>
    <n v="1.67"/>
    <n v="3.9899999999999998E-2"/>
    <n v="0.95720000000000005"/>
    <n v="1.6033669999999998"/>
    <n v="62877.64027199999"/>
    <n v="37537.555200000003"/>
    <n v="25340.085071999987"/>
    <n v="0.40300629862034071"/>
  </r>
  <r>
    <s v="SKU-10"/>
    <s v="Dark PB Cup 2-Pack"/>
    <s v="Peanut Butter Cup"/>
    <x v="3"/>
    <x v="22"/>
    <n v="44687"/>
    <n v="1.67"/>
    <n v="4.3400000000000001E-2"/>
    <n v="0.96389999999999998"/>
    <n v="1.5975219999999999"/>
    <n v="71388.465614000001"/>
    <n v="43073.799299999999"/>
    <n v="28314.666314000002"/>
    <n v="0.39662802765783511"/>
  </r>
  <r>
    <s v="SKU-10"/>
    <s v="Dark PB Cup 2-Pack"/>
    <s v="Peanut Butter Cup"/>
    <x v="3"/>
    <x v="23"/>
    <n v="34239"/>
    <n v="1.67"/>
    <n v="6.0699999999999997E-2"/>
    <n v="0.97050000000000003"/>
    <n v="1.5686309999999999"/>
    <n v="53708.356808999997"/>
    <n v="33228.949500000002"/>
    <n v="20479.407308999995"/>
    <n v="0.38130764979144227"/>
  </r>
  <r>
    <s v="SKU-10"/>
    <s v="Dark PB Cup 2-Pack"/>
    <s v="Peanut Butter Cup"/>
    <x v="4"/>
    <x v="0"/>
    <n v="31206"/>
    <n v="1.59"/>
    <n v="9.1399999999999995E-2"/>
    <n v="0.89039999999999997"/>
    <n v="1.444674"/>
    <n v="45082.496844000001"/>
    <n v="27785.822399999997"/>
    <n v="17296.674444000004"/>
    <n v="0.38366718027734986"/>
  </r>
  <r>
    <s v="SKU-10"/>
    <s v="Dark PB Cup 2-Pack"/>
    <s v="Peanut Butter Cup"/>
    <x v="4"/>
    <x v="1"/>
    <n v="37566"/>
    <n v="1.59"/>
    <n v="8.9200000000000002E-2"/>
    <n v="0.89039999999999997"/>
    <n v="1.4481720000000002"/>
    <n v="54402.029352000012"/>
    <n v="33448.7664"/>
    <n v="20953.262952000012"/>
    <n v="0.38515590689503748"/>
  </r>
  <r>
    <s v="SKU-10"/>
    <s v="Dark PB Cup 2-Pack"/>
    <s v="Peanut Butter Cup"/>
    <x v="4"/>
    <x v="2"/>
    <n v="36022"/>
    <n v="1.59"/>
    <n v="8.3299999999999999E-2"/>
    <n v="0.89039999999999997"/>
    <n v="1.4575530000000001"/>
    <n v="52503.974166"/>
    <n v="32073.988799999999"/>
    <n v="20429.985366000001"/>
    <n v="0.38911312315915786"/>
  </r>
  <r>
    <s v="SKU-10"/>
    <s v="Dark PB Cup 2-Pack"/>
    <s v="Peanut Butter Cup"/>
    <x v="4"/>
    <x v="3"/>
    <n v="43398"/>
    <n v="1.59"/>
    <n v="8.8400000000000006E-2"/>
    <n v="0.89039999999999997"/>
    <n v="1.449444"/>
    <n v="62902.970711999995"/>
    <n v="38641.5792"/>
    <n v="24261.391511999995"/>
    <n v="0.38569548047389202"/>
  </r>
  <r>
    <s v="SKU-10"/>
    <s v="Dark PB Cup 2-Pack"/>
    <s v="Peanut Butter Cup"/>
    <x v="4"/>
    <x v="4"/>
    <n v="30405"/>
    <n v="1.59"/>
    <n v="8.2299999999999998E-2"/>
    <n v="0.89039999999999997"/>
    <n v="1.4591430000000001"/>
    <n v="44365.242915000003"/>
    <n v="27072.611999999997"/>
    <n v="17292.630915000005"/>
    <n v="0.38977879481311983"/>
  </r>
  <r>
    <s v="SKU-10"/>
    <s v="Dark PB Cup 2-Pack"/>
    <s v="Peanut Butter Cup"/>
    <x v="4"/>
    <x v="5"/>
    <n v="32728"/>
    <n v="1.59"/>
    <n v="0.10009999999999999"/>
    <n v="0.89039999999999997"/>
    <n v="1.430841"/>
    <n v="46828.564248000002"/>
    <n v="29141.011199999997"/>
    <n v="17687.553048000005"/>
    <n v="0.3777086342926993"/>
  </r>
  <r>
    <s v="SKU-10"/>
    <s v="Dark PB Cup 2-Pack"/>
    <s v="Peanut Butter Cup"/>
    <x v="4"/>
    <x v="6"/>
    <n v="29722"/>
    <n v="1.59"/>
    <n v="8.6099999999999996E-2"/>
    <n v="0.89039999999999997"/>
    <n v="1.4531010000000002"/>
    <n v="43189.067922000009"/>
    <n v="26464.468799999999"/>
    <n v="16724.599122000011"/>
    <n v="0.38724149250465056"/>
  </r>
  <r>
    <s v="SKU-10"/>
    <s v="Dark PB Cup 2-Pack"/>
    <s v="Peanut Butter Cup"/>
    <x v="4"/>
    <x v="7"/>
    <n v="33466"/>
    <n v="1.59"/>
    <n v="8.0299999999999996E-2"/>
    <n v="0.89039999999999997"/>
    <n v="1.462323"/>
    <n v="48938.101518000003"/>
    <n v="29798.126399999997"/>
    <n v="19139.975118000006"/>
    <n v="0.3911057953680549"/>
  </r>
  <r>
    <s v="SKU-10"/>
    <s v="Dark PB Cup 2-Pack"/>
    <s v="Peanut Butter Cup"/>
    <x v="4"/>
    <x v="8"/>
    <n v="36855"/>
    <n v="1.59"/>
    <n v="0.1045"/>
    <n v="0.89039999999999997"/>
    <n v="1.423845"/>
    <n v="52475.807475000001"/>
    <n v="32815.691999999995"/>
    <n v="19660.115475000006"/>
    <n v="0.37465103294249036"/>
  </r>
  <r>
    <s v="SKU-10"/>
    <s v="Dark PB Cup 2-Pack"/>
    <s v="Peanut Butter Cup"/>
    <x v="4"/>
    <x v="9"/>
    <n v="58804"/>
    <n v="1.59"/>
    <n v="7.5300000000000006E-2"/>
    <n v="0.89039999999999997"/>
    <n v="1.4702729999999999"/>
    <n v="86457.933491999996"/>
    <n v="52359.081599999998"/>
    <n v="34098.851891999999"/>
    <n v="0.39439818319454961"/>
  </r>
  <r>
    <s v="SKU-10"/>
    <s v="Dark PB Cup 2-Pack"/>
    <s v="Peanut Butter Cup"/>
    <x v="4"/>
    <x v="10"/>
    <n v="55455"/>
    <n v="1.59"/>
    <n v="9.1600000000000001E-2"/>
    <n v="0.89039999999999997"/>
    <n v="1.444356"/>
    <n v="80096.761979999996"/>
    <n v="49377.131999999998"/>
    <n v="30719.629979999998"/>
    <n v="0.38353148392778513"/>
  </r>
  <r>
    <s v="SKU-10"/>
    <s v="Dark PB Cup 2-Pack"/>
    <s v="Peanut Butter Cup"/>
    <x v="4"/>
    <x v="11"/>
    <n v="54094"/>
    <n v="1.59"/>
    <n v="6.13E-2"/>
    <n v="0.89039999999999997"/>
    <n v="1.4925330000000001"/>
    <n v="80737.080102000007"/>
    <n v="48165.297599999998"/>
    <n v="32571.782502000009"/>
    <n v="0.40343027591349745"/>
  </r>
  <r>
    <s v="SKU-10"/>
    <s v="Dark PB Cup 2-Pack"/>
    <s v="Peanut Butter Cup"/>
    <x v="4"/>
    <x v="12"/>
    <n v="30670"/>
    <n v="1.62"/>
    <n v="8.4400000000000003E-2"/>
    <n v="0.89710000000000001"/>
    <n v="1.4832720000000001"/>
    <n v="45491.952240000006"/>
    <n v="27514.057000000001"/>
    <n v="17977.895240000005"/>
    <n v="0.39518847520886263"/>
  </r>
  <r>
    <s v="SKU-10"/>
    <s v="Dark PB Cup 2-Pack"/>
    <s v="Peanut Butter Cup"/>
    <x v="4"/>
    <x v="13"/>
    <n v="35512"/>
    <n v="1.62"/>
    <n v="0.1145"/>
    <n v="0.90380000000000005"/>
    <n v="1.43451"/>
    <n v="50942.31912"/>
    <n v="32095.745600000002"/>
    <n v="18846.573519999998"/>
    <n v="0.36995908010400758"/>
  </r>
  <r>
    <s v="SKU-10"/>
    <s v="Dark PB Cup 2-Pack"/>
    <s v="Peanut Butter Cup"/>
    <x v="4"/>
    <x v="14"/>
    <n v="36068"/>
    <n v="1.62"/>
    <n v="0.127"/>
    <n v="0.91039999999999999"/>
    <n v="1.4142600000000001"/>
    <n v="51009.52968"/>
    <n v="32836.307200000003"/>
    <n v="18173.222479999997"/>
    <n v="0.35627112412144862"/>
  </r>
  <r>
    <s v="SKU-10"/>
    <s v="Dark PB Cup 2-Pack"/>
    <s v="Peanut Butter Cup"/>
    <x v="4"/>
    <x v="15"/>
    <n v="38951"/>
    <n v="1.62"/>
    <n v="0.14199999999999999"/>
    <n v="0.91710000000000003"/>
    <n v="1.3899600000000001"/>
    <n v="54140.331960000003"/>
    <n v="35721.962100000004"/>
    <n v="18418.369859999999"/>
    <n v="0.34019684019684016"/>
  </r>
  <r>
    <s v="SKU-10"/>
    <s v="Dark PB Cup 2-Pack"/>
    <s v="Peanut Butter Cup"/>
    <x v="4"/>
    <x v="16"/>
    <n v="28592"/>
    <n v="1.62"/>
    <n v="0.1767"/>
    <n v="0.92379999999999995"/>
    <n v="1.3337460000000001"/>
    <n v="38134.465631999999"/>
    <n v="26413.2896"/>
    <n v="11721.176031999999"/>
    <n v="0.30736437072725992"/>
  </r>
  <r>
    <s v="SKU-10"/>
    <s v="Dark PB Cup 2-Pack"/>
    <s v="Peanut Butter Cup"/>
    <x v="4"/>
    <x v="17"/>
    <n v="31669"/>
    <n v="1.62"/>
    <n v="0.19259999999999999"/>
    <n v="0.93049999999999999"/>
    <n v="1.3079880000000002"/>
    <n v="41422.671972000004"/>
    <n v="29468.004499999999"/>
    <n v="11954.667472000005"/>
    <n v="0.28860203610430685"/>
  </r>
  <r>
    <s v="SKU-10"/>
    <s v="Dark PB Cup 2-Pack"/>
    <s v="Peanut Butter Cup"/>
    <x v="4"/>
    <x v="18"/>
    <n v="25260"/>
    <n v="1.67"/>
    <n v="0.19950000000000001"/>
    <n v="0.93710000000000004"/>
    <n v="1.336835"/>
    <n v="33768.452100000002"/>
    <n v="23671.146000000001"/>
    <n v="10097.306100000002"/>
    <n v="0.29901595933679176"/>
  </r>
  <r>
    <s v="SKU-10"/>
    <s v="Dark PB Cup 2-Pack"/>
    <s v="Peanut Butter Cup"/>
    <x v="4"/>
    <x v="19"/>
    <n v="33360"/>
    <n v="1.67"/>
    <n v="0.19450000000000001"/>
    <n v="0.94379999999999997"/>
    <n v="1.3451849999999999"/>
    <n v="44875.371599999999"/>
    <n v="31485.167999999998"/>
    <n v="13390.203600000001"/>
    <n v="0.29838646728888596"/>
  </r>
  <r>
    <s v="SKU-10"/>
    <s v="Dark PB Cup 2-Pack"/>
    <s v="Peanut Butter Cup"/>
    <x v="4"/>
    <x v="20"/>
    <n v="37186"/>
    <n v="1.67"/>
    <n v="0.2233"/>
    <n v="0.95050000000000001"/>
    <n v="1.2970889999999999"/>
    <n v="48233.551553999998"/>
    <n v="35345.292999999998"/>
    <n v="12888.258554"/>
    <n v="0.26720525731079364"/>
  </r>
  <r>
    <s v="SKU-10"/>
    <s v="Dark PB Cup 2-Pack"/>
    <s v="Peanut Butter Cup"/>
    <x v="4"/>
    <x v="21"/>
    <n v="61932"/>
    <n v="1.67"/>
    <n v="0.26889999999999997"/>
    <n v="0.95720000000000005"/>
    <n v="1.2209370000000002"/>
    <n v="75615.070284000016"/>
    <n v="59281.310400000002"/>
    <n v="16333.759884000014"/>
    <n v="0.21601196458130123"/>
  </r>
  <r>
    <s v="SKU-10"/>
    <s v="Dark PB Cup 2-Pack"/>
    <s v="Peanut Butter Cup"/>
    <x v="4"/>
    <x v="22"/>
    <n v="51594"/>
    <n v="1.67"/>
    <n v="0.29239999999999999"/>
    <n v="0.96389999999999998"/>
    <n v="1.181692"/>
    <n v="60968.217047999999"/>
    <n v="49731.456599999998"/>
    <n v="11236.760448000001"/>
    <n v="0.18430521658774032"/>
  </r>
  <r>
    <s v="SKU-10"/>
    <s v="Dark PB Cup 2-Pack"/>
    <s v="Peanut Butter Cup"/>
    <x v="4"/>
    <x v="23"/>
    <n v="44719"/>
    <n v="1.67"/>
    <n v="0.28470000000000001"/>
    <n v="0.97050000000000003"/>
    <n v="1.1945509999999999"/>
    <n v="53419.126168999996"/>
    <n v="43399.789499999999"/>
    <n v="10019.336668999997"/>
    <n v="0.18756084922284602"/>
  </r>
  <r>
    <s v="SKU-10"/>
    <s v="Dark PB Cup 2-Pack"/>
    <s v="Peanut Butter Cup"/>
    <x v="5"/>
    <x v="0"/>
    <n v="14978"/>
    <n v="1.59"/>
    <n v="5.5100000000000003E-2"/>
    <n v="0.89039999999999997"/>
    <n v="1.502391"/>
    <n v="22502.812398000002"/>
    <n v="13336.411199999999"/>
    <n v="9166.4011980000032"/>
    <n v="0.4073446925600594"/>
  </r>
  <r>
    <s v="SKU-10"/>
    <s v="Dark PB Cup 2-Pack"/>
    <s v="Peanut Butter Cup"/>
    <x v="5"/>
    <x v="1"/>
    <n v="17923"/>
    <n v="1.59"/>
    <n v="6.8400000000000002E-2"/>
    <n v="0.89039999999999997"/>
    <n v="1.481244"/>
    <n v="26548.336211999998"/>
    <n v="15958.6392"/>
    <n v="10589.697011999999"/>
    <n v="0.39888364104765994"/>
  </r>
  <r>
    <s v="SKU-10"/>
    <s v="Dark PB Cup 2-Pack"/>
    <s v="Peanut Butter Cup"/>
    <x v="5"/>
    <x v="2"/>
    <n v="17997"/>
    <n v="1.59"/>
    <n v="7.3499999999999996E-2"/>
    <n v="0.89039999999999997"/>
    <n v="1.4731350000000001"/>
    <n v="26512.010595"/>
    <n v="16024.5288"/>
    <n v="10487.481795"/>
    <n v="0.39557474365893147"/>
  </r>
  <r>
    <s v="SKU-10"/>
    <s v="Dark PB Cup 2-Pack"/>
    <s v="Peanut Butter Cup"/>
    <x v="5"/>
    <x v="3"/>
    <n v="19670"/>
    <n v="1.59"/>
    <n v="7.1099999999999997E-2"/>
    <n v="0.89039999999999997"/>
    <n v="1.4769510000000001"/>
    <n v="29051.626170000003"/>
    <n v="17514.167999999998"/>
    <n v="11537.458170000005"/>
    <n v="0.39713639788997751"/>
  </r>
  <r>
    <s v="SKU-10"/>
    <s v="Dark PB Cup 2-Pack"/>
    <s v="Peanut Butter Cup"/>
    <x v="5"/>
    <x v="4"/>
    <n v="14675"/>
    <n v="1.59"/>
    <n v="8.6400000000000005E-2"/>
    <n v="0.89039999999999997"/>
    <n v="1.4526239999999999"/>
    <n v="21317.2572"/>
    <n v="13066.619999999999"/>
    <n v="8250.637200000001"/>
    <n v="0.38704028021015768"/>
  </r>
  <r>
    <s v="SKU-10"/>
    <s v="Dark PB Cup 2-Pack"/>
    <s v="Peanut Butter Cup"/>
    <x v="5"/>
    <x v="5"/>
    <n v="14595"/>
    <n v="1.59"/>
    <n v="8.1000000000000003E-2"/>
    <n v="0.89039999999999997"/>
    <n v="1.4612100000000001"/>
    <n v="21326.359950000002"/>
    <n v="12995.387999999999"/>
    <n v="8330.9719500000028"/>
    <n v="0.39064200217627865"/>
  </r>
  <r>
    <s v="SKU-10"/>
    <s v="Dark PB Cup 2-Pack"/>
    <s v="Peanut Butter Cup"/>
    <x v="5"/>
    <x v="6"/>
    <n v="12586"/>
    <n v="1.59"/>
    <n v="5.4300000000000001E-2"/>
    <n v="0.89039999999999997"/>
    <n v="1.503663"/>
    <n v="18925.102518"/>
    <n v="11206.5744"/>
    <n v="7718.5281180000002"/>
    <n v="0.40784603997039232"/>
  </r>
  <r>
    <s v="SKU-10"/>
    <s v="Dark PB Cup 2-Pack"/>
    <s v="Peanut Butter Cup"/>
    <x v="5"/>
    <x v="7"/>
    <n v="14260"/>
    <n v="1.59"/>
    <n v="6.0699999999999997E-2"/>
    <n v="0.89039999999999997"/>
    <n v="1.493487"/>
    <n v="21297.124619999999"/>
    <n v="12697.103999999999"/>
    <n v="8600.0206199999993"/>
    <n v="0.40381134887682318"/>
  </r>
  <r>
    <s v="SKU-10"/>
    <s v="Dark PB Cup 2-Pack"/>
    <s v="Peanut Butter Cup"/>
    <x v="5"/>
    <x v="8"/>
    <n v="18278"/>
    <n v="1.59"/>
    <n v="8.4599999999999995E-2"/>
    <n v="0.89039999999999997"/>
    <n v="1.4554860000000001"/>
    <n v="26603.373108"/>
    <n v="16274.7312"/>
    <n v="10328.641908"/>
    <n v="0.38824557570460999"/>
  </r>
  <r>
    <s v="SKU-10"/>
    <s v="Dark PB Cup 2-Pack"/>
    <s v="Peanut Butter Cup"/>
    <x v="5"/>
    <x v="9"/>
    <n v="25297"/>
    <n v="1.59"/>
    <n v="9.1499999999999998E-2"/>
    <n v="0.89039999999999997"/>
    <n v="1.444515"/>
    <n v="36541.895955"/>
    <n v="22524.448799999998"/>
    <n v="14017.447155000002"/>
    <n v="0.38359933957072101"/>
  </r>
  <r>
    <s v="SKU-10"/>
    <s v="Dark PB Cup 2-Pack"/>
    <s v="Peanut Butter Cup"/>
    <x v="5"/>
    <x v="10"/>
    <n v="29833"/>
    <n v="1.59"/>
    <n v="7.3700000000000002E-2"/>
    <n v="0.89039999999999997"/>
    <n v="1.472817"/>
    <n v="43938.549561"/>
    <n v="26563.303199999998"/>
    <n v="17375.246361000001"/>
    <n v="0.3954442405268272"/>
  </r>
  <r>
    <s v="SKU-10"/>
    <s v="Dark PB Cup 2-Pack"/>
    <s v="Peanut Butter Cup"/>
    <x v="5"/>
    <x v="11"/>
    <n v="20993"/>
    <n v="1.59"/>
    <n v="9.3600000000000003E-2"/>
    <n v="0.89039999999999997"/>
    <n v="1.441176"/>
    <n v="30254.607768000002"/>
    <n v="18692.1672"/>
    <n v="11562.440568000002"/>
    <n v="0.38217122683142102"/>
  </r>
  <r>
    <s v="SKU-10"/>
    <s v="Dark PB Cup 2-Pack"/>
    <s v="Peanut Butter Cup"/>
    <x v="5"/>
    <x v="12"/>
    <n v="13825"/>
    <n v="1.62"/>
    <n v="7.1900000000000006E-2"/>
    <n v="0.89710000000000001"/>
    <n v="1.5035220000000002"/>
    <n v="20786.191650000004"/>
    <n v="12402.407499999999"/>
    <n v="8383.784150000005"/>
    <n v="0.40333430438663365"/>
  </r>
  <r>
    <s v="SKU-10"/>
    <s v="Dark PB Cup 2-Pack"/>
    <s v="Peanut Butter Cup"/>
    <x v="5"/>
    <x v="13"/>
    <n v="16744"/>
    <n v="1.62"/>
    <n v="5.67E-2"/>
    <n v="0.90380000000000005"/>
    <n v="1.5281460000000002"/>
    <n v="25587.276624000006"/>
    <n v="15133.227200000001"/>
    <n v="10454.049424000004"/>
    <n v="0.40856436492324694"/>
  </r>
  <r>
    <s v="SKU-10"/>
    <s v="Dark PB Cup 2-Pack"/>
    <s v="Peanut Butter Cup"/>
    <x v="5"/>
    <x v="14"/>
    <n v="15388"/>
    <n v="1.62"/>
    <n v="7.9500000000000001E-2"/>
    <n v="0.91039999999999999"/>
    <n v="1.4912100000000001"/>
    <n v="22946.739480000004"/>
    <n v="14009.235199999999"/>
    <n v="8937.5042800000047"/>
    <n v="0.38948907263229204"/>
  </r>
  <r>
    <s v="SKU-10"/>
    <s v="Dark PB Cup 2-Pack"/>
    <s v="Peanut Butter Cup"/>
    <x v="5"/>
    <x v="15"/>
    <n v="16983"/>
    <n v="1.62"/>
    <n v="0.1159"/>
    <n v="0.91710000000000003"/>
    <n v="1.432242"/>
    <n v="24323.765886000001"/>
    <n v="15575.1093"/>
    <n v="8748.656586000001"/>
    <n v="0.35967525041159248"/>
  </r>
  <r>
    <s v="SKU-10"/>
    <s v="Dark PB Cup 2-Pack"/>
    <s v="Peanut Butter Cup"/>
    <x v="5"/>
    <x v="16"/>
    <n v="13584"/>
    <n v="1.62"/>
    <n v="5.11E-2"/>
    <n v="0.92379999999999995"/>
    <n v="1.537218"/>
    <n v="20881.569312"/>
    <n v="12548.8992"/>
    <n v="8332.6701119999998"/>
    <n v="0.39904424746522615"/>
  </r>
  <r>
    <s v="SKU-10"/>
    <s v="Dark PB Cup 2-Pack"/>
    <s v="Peanut Butter Cup"/>
    <x v="5"/>
    <x v="17"/>
    <n v="14381"/>
    <n v="1.62"/>
    <n v="9.2899999999999996E-2"/>
    <n v="0.93049999999999999"/>
    <n v="1.4695020000000001"/>
    <n v="21132.908262000001"/>
    <n v="13381.520500000001"/>
    <n v="7751.3877620000003"/>
    <n v="0.36679228745520592"/>
  </r>
  <r>
    <s v="SKU-10"/>
    <s v="Dark PB Cup 2-Pack"/>
    <s v="Peanut Butter Cup"/>
    <x v="5"/>
    <x v="18"/>
    <n v="13127"/>
    <n v="1.67"/>
    <n v="7.8600000000000003E-2"/>
    <n v="0.93710000000000004"/>
    <n v="1.5387379999999999"/>
    <n v="20199.013725999997"/>
    <n v="12301.3117"/>
    <n v="7897.7020259999972"/>
    <n v="0.39099443829943753"/>
  </r>
  <r>
    <s v="SKU-10"/>
    <s v="Dark PB Cup 2-Pack"/>
    <s v="Peanut Butter Cup"/>
    <x v="5"/>
    <x v="19"/>
    <n v="12804"/>
    <n v="1.67"/>
    <n v="5.9799999999999999E-2"/>
    <n v="0.94379999999999997"/>
    <n v="1.5701339999999999"/>
    <n v="20103.995736000001"/>
    <n v="12084.415199999999"/>
    <n v="8019.5805360000013"/>
    <n v="0.39890480685088031"/>
  </r>
  <r>
    <s v="SKU-10"/>
    <s v="Dark PB Cup 2-Pack"/>
    <s v="Peanut Butter Cup"/>
    <x v="5"/>
    <x v="20"/>
    <n v="15863"/>
    <n v="1.67"/>
    <n v="4.1599999999999998E-2"/>
    <n v="0.95050000000000001"/>
    <n v="1.600528"/>
    <n v="25389.175663999999"/>
    <n v="15077.781500000001"/>
    <n v="10311.394163999998"/>
    <n v="0.40613347595293547"/>
  </r>
  <r>
    <s v="SKU-10"/>
    <s v="Dark PB Cup 2-Pack"/>
    <s v="Peanut Butter Cup"/>
    <x v="5"/>
    <x v="21"/>
    <n v="25527"/>
    <n v="1.67"/>
    <n v="3.6400000000000002E-2"/>
    <n v="0.95720000000000005"/>
    <n v="1.6092119999999999"/>
    <n v="41078.354723999997"/>
    <n v="24434.4444"/>
    <n v="16643.910323999997"/>
    <n v="0.40517470662659733"/>
  </r>
  <r>
    <s v="SKU-10"/>
    <s v="Dark PB Cup 2-Pack"/>
    <s v="Peanut Butter Cup"/>
    <x v="5"/>
    <x v="22"/>
    <n v="24458"/>
    <n v="1.67"/>
    <n v="6.1899999999999997E-2"/>
    <n v="0.96389999999999998"/>
    <n v="1.566627"/>
    <n v="38316.563166"/>
    <n v="23575.066200000001"/>
    <n v="14741.496965999999"/>
    <n v="0.38472910271557936"/>
  </r>
  <r>
    <s v="SKU-10"/>
    <s v="Dark PB Cup 2-Pack"/>
    <s v="Peanut Butter Cup"/>
    <x v="5"/>
    <x v="23"/>
    <n v="20769"/>
    <n v="1.67"/>
    <n v="7.5899999999999995E-2"/>
    <n v="0.97050000000000003"/>
    <n v="1.543247"/>
    <n v="32051.696942999999"/>
    <n v="20156.3145"/>
    <n v="11895.382442999999"/>
    <n v="0.37113112806958315"/>
  </r>
  <r>
    <s v="SKU-11"/>
    <s v="PB Cup Big Bag"/>
    <s v="Peanut Butter Cup"/>
    <x v="0"/>
    <x v="0"/>
    <n v="21705"/>
    <n v="6.49"/>
    <n v="0.1134"/>
    <n v="3.5695000000000001"/>
    <n v="5.7540340000000008"/>
    <n v="124891.30797000002"/>
    <n v="77475.997499999998"/>
    <n v="47415.310470000026"/>
    <n v="0.37965260545905721"/>
  </r>
  <r>
    <s v="SKU-11"/>
    <s v="PB Cup Big Bag"/>
    <s v="Peanut Butter Cup"/>
    <x v="0"/>
    <x v="1"/>
    <n v="27633"/>
    <n v="6.49"/>
    <n v="0.1171"/>
    <n v="3.5695000000000001"/>
    <n v="5.7300210000000007"/>
    <n v="158337.67029300003"/>
    <n v="98635.993499999997"/>
    <n v="59701.676793000035"/>
    <n v="0.37705289387246588"/>
  </r>
  <r>
    <s v="SKU-11"/>
    <s v="PB Cup Big Bag"/>
    <s v="Peanut Butter Cup"/>
    <x v="0"/>
    <x v="2"/>
    <n v="26246"/>
    <n v="6.49"/>
    <n v="0.1046"/>
    <n v="3.5695000000000001"/>
    <n v="5.8111459999999999"/>
    <n v="152519.33791599999"/>
    <n v="93685.097000000009"/>
    <n v="58834.240915999981"/>
    <n v="0.38574938574938566"/>
  </r>
  <r>
    <s v="SKU-11"/>
    <s v="PB Cup Big Bag"/>
    <s v="Peanut Butter Cup"/>
    <x v="0"/>
    <x v="3"/>
    <n v="28485"/>
    <n v="6.49"/>
    <n v="0.1021"/>
    <n v="3.5695000000000001"/>
    <n v="5.8273710000000003"/>
    <n v="165992.662935"/>
    <n v="101677.2075"/>
    <n v="64315.455434999996"/>
    <n v="0.3874596280209377"/>
  </r>
  <r>
    <s v="SKU-11"/>
    <s v="PB Cup Big Bag"/>
    <s v="Peanut Butter Cup"/>
    <x v="0"/>
    <x v="4"/>
    <n v="21874"/>
    <n v="6.49"/>
    <n v="9.5000000000000001E-2"/>
    <n v="3.5695000000000001"/>
    <n v="5.8734500000000001"/>
    <n v="128475.8453"/>
    <n v="78079.243000000002"/>
    <n v="50396.602299999999"/>
    <n v="0.39226519337016574"/>
  </r>
  <r>
    <s v="SKU-11"/>
    <s v="PB Cup Big Bag"/>
    <s v="Peanut Butter Cup"/>
    <x v="0"/>
    <x v="5"/>
    <n v="20034"/>
    <n v="6.49"/>
    <n v="0.10630000000000001"/>
    <n v="3.5695000000000001"/>
    <n v="5.8001129999999996"/>
    <n v="116199.463842"/>
    <n v="71511.362999999998"/>
    <n v="44688.100842"/>
    <n v="0.38458095557793442"/>
  </r>
  <r>
    <s v="SKU-11"/>
    <s v="PB Cup Big Bag"/>
    <s v="Peanut Butter Cup"/>
    <x v="0"/>
    <x v="6"/>
    <n v="19868"/>
    <n v="6.49"/>
    <n v="9.01E-2"/>
    <n v="3.5695000000000001"/>
    <n v="5.9052510000000007"/>
    <n v="117325.52686800002"/>
    <n v="70918.826000000001"/>
    <n v="46406.700868000014"/>
    <n v="0.39553797120562706"/>
  </r>
  <r>
    <s v="SKU-11"/>
    <s v="PB Cup Big Bag"/>
    <s v="Peanut Butter Cup"/>
    <x v="0"/>
    <x v="7"/>
    <n v="21457"/>
    <n v="6.49"/>
    <n v="8.1799999999999998E-2"/>
    <n v="3.5695000000000001"/>
    <n v="5.9591180000000001"/>
    <n v="127864.794926"/>
    <n v="76590.761500000008"/>
    <n v="51274.033425999995"/>
    <n v="0.40100196035722058"/>
  </r>
  <r>
    <s v="SKU-11"/>
    <s v="PB Cup Big Bag"/>
    <s v="Peanut Butter Cup"/>
    <x v="0"/>
    <x v="8"/>
    <n v="28049"/>
    <n v="6.49"/>
    <n v="0.1012"/>
    <n v="3.5695000000000001"/>
    <n v="5.8332120000000005"/>
    <n v="163615.76338800002"/>
    <n v="100120.90550000001"/>
    <n v="63494.857888000013"/>
    <n v="0.38807298620382735"/>
  </r>
  <r>
    <s v="SKU-11"/>
    <s v="PB Cup Big Bag"/>
    <s v="Peanut Butter Cup"/>
    <x v="0"/>
    <x v="9"/>
    <n v="36410"/>
    <n v="6.49"/>
    <n v="0.11210000000000001"/>
    <n v="3.5695000000000001"/>
    <n v="5.7624710000000006"/>
    <n v="209811.56911000001"/>
    <n v="129965.49500000001"/>
    <n v="79846.074110000001"/>
    <n v="0.38056087397229416"/>
  </r>
  <r>
    <s v="SKU-11"/>
    <s v="PB Cup Big Bag"/>
    <s v="Peanut Butter Cup"/>
    <x v="0"/>
    <x v="10"/>
    <n v="39632"/>
    <n v="6.49"/>
    <n v="7.8899999999999998E-2"/>
    <n v="3.5695000000000001"/>
    <n v="5.9779390000000001"/>
    <n v="236917.67844799999"/>
    <n v="141466.424"/>
    <n v="95451.254447999992"/>
    <n v="0.40288785148192374"/>
  </r>
  <r>
    <s v="SKU-11"/>
    <s v="PB Cup Big Bag"/>
    <s v="Peanut Butter Cup"/>
    <x v="0"/>
    <x v="11"/>
    <n v="36163"/>
    <n v="6.49"/>
    <n v="9.1899999999999996E-2"/>
    <n v="3.5695000000000001"/>
    <n v="5.8935690000000003"/>
    <n v="213129.13574700002"/>
    <n v="129083.8285"/>
    <n v="84045.307247000019"/>
    <n v="0.39433983041515258"/>
  </r>
  <r>
    <s v="SKU-11"/>
    <s v="PB Cup Big Bag"/>
    <s v="Peanut Butter Cup"/>
    <x v="0"/>
    <x v="12"/>
    <n v="20435"/>
    <n v="6.62"/>
    <n v="0.10059999999999999"/>
    <n v="3.5962999999999998"/>
    <n v="5.9540280000000001"/>
    <n v="121670.56218000001"/>
    <n v="73490.390499999994"/>
    <n v="48180.171680000014"/>
    <n v="0.39598873233380838"/>
  </r>
  <r>
    <s v="SKU-11"/>
    <s v="PB Cup Big Bag"/>
    <s v="Peanut Butter Cup"/>
    <x v="0"/>
    <x v="13"/>
    <n v="28066"/>
    <n v="6.62"/>
    <n v="0.1003"/>
    <n v="3.6230000000000002"/>
    <n v="5.9560139999999997"/>
    <n v="167161.488924"/>
    <n v="101683.118"/>
    <n v="65478.370924000003"/>
    <n v="0.39170727268270356"/>
  </r>
  <r>
    <s v="SKU-11"/>
    <s v="PB Cup Big Bag"/>
    <s v="Peanut Butter Cup"/>
    <x v="0"/>
    <x v="14"/>
    <n v="23806"/>
    <n v="6.62"/>
    <n v="0.1082"/>
    <n v="3.6497999999999999"/>
    <n v="5.9037160000000002"/>
    <n v="140543.86309600002"/>
    <n v="86887.138800000001"/>
    <n v="53656.724296000015"/>
    <n v="0.3817792048262485"/>
  </r>
  <r>
    <s v="SKU-11"/>
    <s v="PB Cup Big Bag"/>
    <s v="Peanut Butter Cup"/>
    <x v="0"/>
    <x v="15"/>
    <n v="26301"/>
    <n v="6.62"/>
    <n v="0.1283"/>
    <n v="3.6766000000000001"/>
    <n v="5.7706540000000004"/>
    <n v="151773.97085400001"/>
    <n v="96698.256600000008"/>
    <n v="55075.714254000006"/>
    <n v="0.36287983996268014"/>
  </r>
  <r>
    <s v="SKU-11"/>
    <s v="PB Cup Big Bag"/>
    <s v="Peanut Butter Cup"/>
    <x v="0"/>
    <x v="16"/>
    <n v="22273"/>
    <n v="6.62"/>
    <n v="6.6500000000000004E-2"/>
    <n v="3.7033999999999998"/>
    <n v="6.1797700000000004"/>
    <n v="137642.01721000002"/>
    <n v="82485.828199999989"/>
    <n v="55156.189010000031"/>
    <n v="0.40072203334428319"/>
  </r>
  <r>
    <s v="SKU-11"/>
    <s v="PB Cup Big Bag"/>
    <s v="Peanut Butter Cup"/>
    <x v="0"/>
    <x v="17"/>
    <n v="21564"/>
    <n v="6.62"/>
    <n v="0.12920000000000001"/>
    <n v="3.7301000000000002"/>
    <n v="5.7646959999999998"/>
    <n v="124309.90454399999"/>
    <n v="80435.876400000008"/>
    <n v="43874.028143999982"/>
    <n v="0.35294072749022659"/>
  </r>
  <r>
    <s v="SKU-11"/>
    <s v="PB Cup Big Bag"/>
    <s v="Peanut Butter Cup"/>
    <x v="0"/>
    <x v="18"/>
    <n v="21984"/>
    <n v="6.81"/>
    <n v="0.1275"/>
    <n v="3.7568999999999999"/>
    <n v="5.9417249999999999"/>
    <n v="130622.8824"/>
    <n v="82591.689599999998"/>
    <n v="48031.192800000004"/>
    <n v="0.36770887242341244"/>
  </r>
  <r>
    <s v="SKU-11"/>
    <s v="PB Cup Big Bag"/>
    <s v="Peanut Butter Cup"/>
    <x v="0"/>
    <x v="19"/>
    <n v="20685"/>
    <n v="6.81"/>
    <n v="0.1137"/>
    <n v="3.7837000000000001"/>
    <n v="6.0357029999999998"/>
    <n v="124848.51655499999"/>
    <n v="78265.834499999997"/>
    <n v="46582.682054999997"/>
    <n v="0.37311362073316068"/>
  </r>
  <r>
    <s v="SKU-11"/>
    <s v="PB Cup Big Bag"/>
    <s v="Peanut Butter Cup"/>
    <x v="0"/>
    <x v="20"/>
    <n v="24674"/>
    <n v="6.81"/>
    <n v="0.10340000000000001"/>
    <n v="3.8104"/>
    <n v="6.1058459999999997"/>
    <n v="150655.64420399998"/>
    <n v="94017.809599999993"/>
    <n v="56637.834603999989"/>
    <n v="0.37594233460850468"/>
  </r>
  <r>
    <s v="SKU-11"/>
    <s v="PB Cup Big Bag"/>
    <s v="Peanut Butter Cup"/>
    <x v="0"/>
    <x v="21"/>
    <n v="34944"/>
    <n v="6.81"/>
    <n v="9.0300000000000005E-2"/>
    <n v="3.8372000000000002"/>
    <n v="6.1950569999999994"/>
    <n v="216480.07180799998"/>
    <n v="134087.11680000002"/>
    <n v="82392.955007999961"/>
    <n v="0.38060295490420815"/>
  </r>
  <r>
    <s v="SKU-11"/>
    <s v="PB Cup Big Bag"/>
    <s v="Peanut Butter Cup"/>
    <x v="0"/>
    <x v="22"/>
    <n v="38904"/>
    <n v="6.81"/>
    <n v="0.1135"/>
    <n v="3.8639999999999999"/>
    <n v="6.0370649999999992"/>
    <n v="234865.97675999996"/>
    <n v="150325.05599999998"/>
    <n v="84540.920759999979"/>
    <n v="0.35995388487617741"/>
  </r>
  <r>
    <s v="SKU-11"/>
    <s v="PB Cup Big Bag"/>
    <s v="Peanut Butter Cup"/>
    <x v="0"/>
    <x v="23"/>
    <n v="35285"/>
    <n v="6.81"/>
    <n v="0.1042"/>
    <n v="3.8908"/>
    <n v="6.1003980000000002"/>
    <n v="215252.54343000002"/>
    <n v="137286.878"/>
    <n v="77965.665430000023"/>
    <n v="0.36220554790031739"/>
  </r>
  <r>
    <s v="SKU-11"/>
    <s v="PB Cup Big Bag"/>
    <s v="Peanut Butter Cup"/>
    <x v="1"/>
    <x v="0"/>
    <n v="16355"/>
    <n v="6.49"/>
    <n v="0.12529999999999999"/>
    <n v="3.5695000000000001"/>
    <n v="5.6768030000000005"/>
    <n v="92844.113065000012"/>
    <n v="58379.172500000001"/>
    <n v="34464.940565000012"/>
    <n v="0.37121298730993491"/>
  </r>
  <r>
    <s v="SKU-11"/>
    <s v="PB Cup Big Bag"/>
    <s v="Peanut Butter Cup"/>
    <x v="1"/>
    <x v="1"/>
    <n v="21147"/>
    <n v="6.49"/>
    <n v="0.14299999999999999"/>
    <n v="3.5695000000000001"/>
    <n v="5.5619300000000003"/>
    <n v="117618.13371000001"/>
    <n v="75484.21650000001"/>
    <n v="42133.91721"/>
    <n v="0.35822637106184363"/>
  </r>
  <r>
    <s v="SKU-11"/>
    <s v="PB Cup Big Bag"/>
    <s v="Peanut Butter Cup"/>
    <x v="1"/>
    <x v="2"/>
    <n v="24153"/>
    <n v="6.49"/>
    <n v="0.14580000000000001"/>
    <n v="3.5695000000000001"/>
    <n v="5.5437579999999995"/>
    <n v="133898.38697399999"/>
    <n v="86214.133499999996"/>
    <n v="47684.253473999997"/>
    <n v="0.35612268789510654"/>
  </r>
  <r>
    <s v="SKU-11"/>
    <s v="PB Cup Big Bag"/>
    <s v="Peanut Butter Cup"/>
    <x v="1"/>
    <x v="3"/>
    <n v="22139"/>
    <n v="6.49"/>
    <n v="8.8900000000000007E-2"/>
    <n v="3.5695000000000001"/>
    <n v="5.9130390000000004"/>
    <n v="130908.77042100001"/>
    <n v="79025.160499999998"/>
    <n v="51883.60992100001"/>
    <n v="0.39633410163538585"/>
  </r>
  <r>
    <s v="SKU-11"/>
    <s v="PB Cup Big Bag"/>
    <s v="Peanut Butter Cup"/>
    <x v="1"/>
    <x v="4"/>
    <n v="16759"/>
    <n v="6.49"/>
    <n v="0.15129999999999999"/>
    <n v="3.5695000000000001"/>
    <n v="5.5080629999999999"/>
    <n v="92309.627817000001"/>
    <n v="59821.250500000002"/>
    <n v="32488.377316999999"/>
    <n v="0.35195004123954282"/>
  </r>
  <r>
    <s v="SKU-11"/>
    <s v="PB Cup Big Bag"/>
    <s v="Peanut Butter Cup"/>
    <x v="1"/>
    <x v="5"/>
    <n v="17555"/>
    <n v="6.49"/>
    <n v="0.1187"/>
    <n v="3.5695000000000001"/>
    <n v="5.7196369999999996"/>
    <n v="100408.227535"/>
    <n v="62662.572500000002"/>
    <n v="37745.655034999996"/>
    <n v="0.37592193350731873"/>
  </r>
  <r>
    <s v="SKU-11"/>
    <s v="PB Cup Big Bag"/>
    <s v="Peanut Butter Cup"/>
    <x v="1"/>
    <x v="6"/>
    <n v="18955"/>
    <n v="6.49"/>
    <n v="0.14899999999999999"/>
    <n v="3.5695000000000001"/>
    <n v="5.5229900000000001"/>
    <n v="104688.27545"/>
    <n v="67659.872499999998"/>
    <n v="37028.402950000003"/>
    <n v="0.35370152761457113"/>
  </r>
  <r>
    <s v="SKU-11"/>
    <s v="PB Cup Big Bag"/>
    <s v="Peanut Butter Cup"/>
    <x v="1"/>
    <x v="7"/>
    <n v="19158"/>
    <n v="6.49"/>
    <n v="0.12559999999999999"/>
    <n v="3.5695000000000001"/>
    <n v="5.674856000000001"/>
    <n v="108718.89124800001"/>
    <n v="68384.481"/>
    <n v="40334.410248000015"/>
    <n v="0.37099725526075034"/>
  </r>
  <r>
    <s v="SKU-11"/>
    <s v="PB Cup Big Bag"/>
    <s v="Peanut Butter Cup"/>
    <x v="1"/>
    <x v="8"/>
    <n v="22106"/>
    <n v="6.49"/>
    <n v="0.13339999999999999"/>
    <n v="3.5695000000000001"/>
    <n v="5.6242340000000004"/>
    <n v="124329.316804"/>
    <n v="78907.366999999998"/>
    <n v="45421.949804000003"/>
    <n v="0.3653357950611586"/>
  </r>
  <r>
    <s v="SKU-11"/>
    <s v="PB Cup Big Bag"/>
    <s v="Peanut Butter Cup"/>
    <x v="1"/>
    <x v="9"/>
    <n v="36627"/>
    <n v="6.49"/>
    <n v="0.1363"/>
    <n v="3.5695000000000001"/>
    <n v="5.6054130000000004"/>
    <n v="205309.461951"/>
    <n v="130740.07650000001"/>
    <n v="74569.385450999995"/>
    <n v="0.36320481648720615"/>
  </r>
  <r>
    <s v="SKU-11"/>
    <s v="PB Cup Big Bag"/>
    <s v="Peanut Butter Cup"/>
    <x v="1"/>
    <x v="10"/>
    <n v="36844"/>
    <n v="6.49"/>
    <n v="0.14749999999999999"/>
    <n v="3.5695000000000001"/>
    <n v="5.5327250000000001"/>
    <n v="203847.7199"/>
    <n v="131514.658"/>
    <n v="72333.061900000001"/>
    <n v="0.35483870967741937"/>
  </r>
  <r>
    <s v="SKU-11"/>
    <s v="PB Cup Big Bag"/>
    <s v="Peanut Butter Cup"/>
    <x v="1"/>
    <x v="11"/>
    <n v="26339"/>
    <n v="6.49"/>
    <n v="0.14130000000000001"/>
    <n v="3.5695000000000001"/>
    <n v="5.5729630000000006"/>
    <n v="146786.27245700001"/>
    <n v="94017.060500000007"/>
    <n v="52769.211957000007"/>
    <n v="0.35949691393967625"/>
  </r>
  <r>
    <s v="SKU-11"/>
    <s v="PB Cup Big Bag"/>
    <s v="Peanut Butter Cup"/>
    <x v="1"/>
    <x v="12"/>
    <n v="17513"/>
    <n v="6.62"/>
    <n v="9.2299999999999993E-2"/>
    <n v="3.5962999999999998"/>
    <n v="6.0089739999999994"/>
    <n v="105235.16166199998"/>
    <n v="62982.001899999996"/>
    <n v="42253.159761999988"/>
    <n v="0.40151180550955951"/>
  </r>
  <r>
    <s v="SKU-11"/>
    <s v="PB Cup Big Bag"/>
    <s v="Peanut Butter Cup"/>
    <x v="1"/>
    <x v="13"/>
    <n v="18799"/>
    <n v="6.62"/>
    <n v="0.1147"/>
    <n v="3.6230000000000002"/>
    <n v="5.8606860000000003"/>
    <n v="110175.036114"/>
    <n v="68108.777000000002"/>
    <n v="42066.259114"/>
    <n v="0.38181298230275429"/>
  </r>
  <r>
    <s v="SKU-11"/>
    <s v="PB Cup Big Bag"/>
    <s v="Peanut Butter Cup"/>
    <x v="1"/>
    <x v="14"/>
    <n v="22911"/>
    <n v="6.62"/>
    <n v="0.13170000000000001"/>
    <n v="3.6497999999999999"/>
    <n v="5.7481460000000002"/>
    <n v="131695.773006"/>
    <n v="83620.567800000004"/>
    <n v="48075.205205999999"/>
    <n v="0.36504744312340009"/>
  </r>
  <r>
    <s v="SKU-11"/>
    <s v="PB Cup Big Bag"/>
    <s v="Peanut Butter Cup"/>
    <x v="1"/>
    <x v="15"/>
    <n v="23440"/>
    <n v="6.62"/>
    <n v="0.1593"/>
    <n v="3.6766000000000001"/>
    <n v="5.5654339999999998"/>
    <n v="130453.77295999999"/>
    <n v="86179.504000000001"/>
    <n v="44274.268959999987"/>
    <n v="0.33938664981023936"/>
  </r>
  <r>
    <s v="SKU-11"/>
    <s v="PB Cup Big Bag"/>
    <s v="Peanut Butter Cup"/>
    <x v="1"/>
    <x v="16"/>
    <n v="17252"/>
    <n v="6.62"/>
    <n v="0.12959999999999999"/>
    <n v="3.7033999999999998"/>
    <n v="5.7620480000000009"/>
    <n v="99406.852096000017"/>
    <n v="63891.056799999998"/>
    <n v="35515.795296000018"/>
    <n v="0.3572771347965169"/>
  </r>
  <r>
    <s v="SKU-11"/>
    <s v="PB Cup Big Bag"/>
    <s v="Peanut Butter Cup"/>
    <x v="1"/>
    <x v="17"/>
    <n v="18263"/>
    <n v="6.62"/>
    <n v="0.11899999999999999"/>
    <n v="3.7301000000000002"/>
    <n v="5.8322200000000004"/>
    <n v="106513.83386000001"/>
    <n v="68122.816300000006"/>
    <n v="38391.017560000008"/>
    <n v="0.36043221963506178"/>
  </r>
  <r>
    <s v="SKU-11"/>
    <s v="PB Cup Big Bag"/>
    <s v="Peanut Butter Cup"/>
    <x v="1"/>
    <x v="18"/>
    <n v="16863"/>
    <n v="6.81"/>
    <n v="0.106"/>
    <n v="3.7568999999999999"/>
    <n v="6.0881400000000001"/>
    <n v="102664.30482"/>
    <n v="63352.604699999996"/>
    <n v="39311.700120000009"/>
    <n v="0.38291497895909105"/>
  </r>
  <r>
    <s v="SKU-11"/>
    <s v="PB Cup Big Bag"/>
    <s v="Peanut Butter Cup"/>
    <x v="1"/>
    <x v="19"/>
    <n v="20802"/>
    <n v="6.81"/>
    <n v="0.1198"/>
    <n v="3.7837000000000001"/>
    <n v="5.9941619999999993"/>
    <n v="124690.55792399998"/>
    <n v="78708.527400000006"/>
    <n v="45982.030523999973"/>
    <n v="0.36876914571211106"/>
  </r>
  <r>
    <s v="SKU-11"/>
    <s v="PB Cup Big Bag"/>
    <s v="Peanut Butter Cup"/>
    <x v="1"/>
    <x v="20"/>
    <n v="25230"/>
    <n v="6.81"/>
    <n v="0.1295"/>
    <n v="3.8104"/>
    <n v="5.9281050000000004"/>
    <n v="149566.08915000001"/>
    <n v="96136.392000000007"/>
    <n v="53429.697150000007"/>
    <n v="0.35723135808154549"/>
  </r>
  <r>
    <s v="SKU-11"/>
    <s v="PB Cup Big Bag"/>
    <s v="Peanut Butter Cup"/>
    <x v="1"/>
    <x v="21"/>
    <n v="34955"/>
    <n v="6.81"/>
    <n v="0.12920000000000001"/>
    <n v="3.8372000000000002"/>
    <n v="5.930148"/>
    <n v="207288.32334"/>
    <n v="134129.326"/>
    <n v="73158.997340000002"/>
    <n v="0.35293351869127043"/>
  </r>
  <r>
    <s v="SKU-11"/>
    <s v="PB Cup Big Bag"/>
    <s v="Peanut Butter Cup"/>
    <x v="1"/>
    <x v="22"/>
    <n v="34637"/>
    <n v="6.81"/>
    <n v="0.1212"/>
    <n v="3.8639999999999999"/>
    <n v="5.9846279999999998"/>
    <n v="207289.56003599998"/>
    <n v="133837.36799999999"/>
    <n v="73452.192035999993"/>
    <n v="0.35434583402677661"/>
  </r>
  <r>
    <s v="SKU-11"/>
    <s v="PB Cup Big Bag"/>
    <s v="Peanut Butter Cup"/>
    <x v="1"/>
    <x v="23"/>
    <n v="28637"/>
    <n v="6.81"/>
    <n v="0.1348"/>
    <n v="3.8908"/>
    <n v="5.8920119999999994"/>
    <n v="168729.54764399998"/>
    <n v="111420.83960000001"/>
    <n v="57308.70804399997"/>
    <n v="0.33964832386627847"/>
  </r>
  <r>
    <s v="SKU-11"/>
    <s v="PB Cup Big Bag"/>
    <s v="Peanut Butter Cup"/>
    <x v="2"/>
    <x v="0"/>
    <n v="11046"/>
    <n v="6.49"/>
    <n v="0.17810000000000001"/>
    <n v="3.5695000000000001"/>
    <n v="5.3341310000000002"/>
    <n v="58920.811026000003"/>
    <n v="39428.697"/>
    <n v="19492.114026000003"/>
    <n v="0.33081883440807885"/>
  </r>
  <r>
    <s v="SKU-11"/>
    <s v="PB Cup Big Bag"/>
    <s v="Peanut Butter Cup"/>
    <x v="2"/>
    <x v="1"/>
    <n v="13821"/>
    <n v="6.49"/>
    <n v="0.2145"/>
    <n v="3.5695000000000001"/>
    <n v="5.0978950000000003"/>
    <n v="70458.006795000008"/>
    <n v="49334.059500000003"/>
    <n v="21123.947295000005"/>
    <n v="0.29980903882877152"/>
  </r>
  <r>
    <s v="SKU-11"/>
    <s v="PB Cup Big Bag"/>
    <s v="Peanut Butter Cup"/>
    <x v="2"/>
    <x v="2"/>
    <n v="14347"/>
    <n v="6.49"/>
    <n v="0.20319999999999999"/>
    <n v="3.5695000000000001"/>
    <n v="5.1712319999999998"/>
    <n v="74191.665504000004"/>
    <n v="51211.616500000004"/>
    <n v="22980.049004"/>
    <n v="0.30973895582329314"/>
  </r>
  <r>
    <s v="SKU-11"/>
    <s v="PB Cup Big Bag"/>
    <s v="Peanut Butter Cup"/>
    <x v="2"/>
    <x v="3"/>
    <n v="14918"/>
    <n v="6.49"/>
    <n v="0.18390000000000001"/>
    <n v="3.5695000000000001"/>
    <n v="5.2964890000000002"/>
    <n v="79013.022901999997"/>
    <n v="53249.800999999999"/>
    <n v="25763.221901999997"/>
    <n v="0.32606298247763754"/>
  </r>
  <r>
    <s v="SKU-11"/>
    <s v="PB Cup Big Bag"/>
    <s v="Peanut Butter Cup"/>
    <x v="2"/>
    <x v="4"/>
    <n v="11230"/>
    <n v="6.49"/>
    <n v="0.17330000000000001"/>
    <n v="3.5695000000000001"/>
    <n v="5.3652829999999998"/>
    <n v="60252.128089999998"/>
    <n v="40085.485000000001"/>
    <n v="20166.643089999998"/>
    <n v="0.33470424579654046"/>
  </r>
  <r>
    <s v="SKU-11"/>
    <s v="PB Cup Big Bag"/>
    <s v="Peanut Butter Cup"/>
    <x v="2"/>
    <x v="5"/>
    <n v="11860"/>
    <n v="6.49"/>
    <n v="0.20380000000000001"/>
    <n v="3.5695000000000001"/>
    <n v="5.167338"/>
    <n v="61284.628680000002"/>
    <n v="42334.270000000004"/>
    <n v="18950.358679999998"/>
    <n v="0.30921878924893237"/>
  </r>
  <r>
    <s v="SKU-11"/>
    <s v="PB Cup Big Bag"/>
    <s v="Peanut Butter Cup"/>
    <x v="2"/>
    <x v="6"/>
    <n v="11171"/>
    <n v="6.49"/>
    <n v="0.20080000000000001"/>
    <n v="3.5695000000000001"/>
    <n v="5.1868080000000001"/>
    <n v="57941.832168000001"/>
    <n v="39874.8845"/>
    <n v="18066.947668000001"/>
    <n v="0.31181181181181183"/>
  </r>
  <r>
    <s v="SKU-11"/>
    <s v="PB Cup Big Bag"/>
    <s v="Peanut Butter Cup"/>
    <x v="2"/>
    <x v="7"/>
    <n v="12930"/>
    <n v="6.49"/>
    <n v="0.2044"/>
    <n v="3.5695000000000001"/>
    <n v="5.1634440000000001"/>
    <n v="66763.330920000008"/>
    <n v="46153.635000000002"/>
    <n v="20609.695920000006"/>
    <n v="0.30869783810960288"/>
  </r>
  <r>
    <s v="SKU-11"/>
    <s v="PB Cup Big Bag"/>
    <s v="Peanut Butter Cup"/>
    <x v="2"/>
    <x v="8"/>
    <n v="14378"/>
    <n v="6.49"/>
    <n v="0.21590000000000001"/>
    <n v="3.5695000000000001"/>
    <n v="5.0888090000000004"/>
    <n v="73166.895801999999"/>
    <n v="51322.271000000001"/>
    <n v="21844.624801999998"/>
    <n v="0.29855885728861115"/>
  </r>
  <r>
    <s v="SKU-11"/>
    <s v="PB Cup Big Bag"/>
    <s v="Peanut Butter Cup"/>
    <x v="2"/>
    <x v="9"/>
    <n v="20588"/>
    <n v="6.49"/>
    <n v="0.16850000000000001"/>
    <n v="3.5695000000000001"/>
    <n v="5.3964350000000003"/>
    <n v="111101.80378"/>
    <n v="73488.866000000009"/>
    <n v="37612.937779999993"/>
    <n v="0.33854479855682496"/>
  </r>
  <r>
    <s v="SKU-11"/>
    <s v="PB Cup Big Bag"/>
    <s v="Peanut Butter Cup"/>
    <x v="2"/>
    <x v="10"/>
    <n v="20766"/>
    <n v="6.49"/>
    <n v="0.215"/>
    <n v="3.5695000000000001"/>
    <n v="5.0946500000000006"/>
    <n v="105795.50190000002"/>
    <n v="74124.237000000008"/>
    <n v="31671.264900000009"/>
    <n v="0.29936305732484081"/>
  </r>
  <r>
    <s v="SKU-11"/>
    <s v="PB Cup Big Bag"/>
    <s v="Peanut Butter Cup"/>
    <x v="2"/>
    <x v="11"/>
    <n v="19627"/>
    <n v="6.49"/>
    <n v="0.17499999999999999"/>
    <n v="3.5695000000000001"/>
    <n v="5.3542499999999995"/>
    <n v="105087.86474999999"/>
    <n v="70058.576499999996"/>
    <n v="35029.288249999998"/>
    <n v="0.33333333333333331"/>
  </r>
  <r>
    <s v="SKU-11"/>
    <s v="PB Cup Big Bag"/>
    <s v="Peanut Butter Cup"/>
    <x v="2"/>
    <x v="12"/>
    <n v="12582"/>
    <n v="6.62"/>
    <n v="0.1903"/>
    <n v="3.5962999999999998"/>
    <n v="5.360214"/>
    <n v="67442.212547999996"/>
    <n v="45248.6466"/>
    <n v="22193.565947999996"/>
    <n v="0.32907529438190336"/>
  </r>
  <r>
    <s v="SKU-11"/>
    <s v="PB Cup Big Bag"/>
    <s v="Peanut Butter Cup"/>
    <x v="2"/>
    <x v="13"/>
    <n v="16260"/>
    <n v="6.62"/>
    <n v="0.15679999999999999"/>
    <n v="3.6230000000000002"/>
    <n v="5.5819839999999994"/>
    <n v="90763.059839999987"/>
    <n v="58909.98"/>
    <n v="31853.079839999984"/>
    <n v="0.35094762005767111"/>
  </r>
  <r>
    <s v="SKU-11"/>
    <s v="PB Cup Big Bag"/>
    <s v="Peanut Butter Cup"/>
    <x v="2"/>
    <x v="14"/>
    <n v="14028"/>
    <n v="6.62"/>
    <n v="0.1731"/>
    <n v="3.6497999999999999"/>
    <n v="5.4740779999999996"/>
    <n v="76790.366183999999"/>
    <n v="51199.394399999997"/>
    <n v="25590.971784000001"/>
    <n v="0.33325758237277586"/>
  </r>
  <r>
    <s v="SKU-11"/>
    <s v="PB Cup Big Bag"/>
    <s v="Peanut Butter Cup"/>
    <x v="2"/>
    <x v="15"/>
    <n v="12905"/>
    <n v="6.62"/>
    <n v="0.19589999999999999"/>
    <n v="3.6766000000000001"/>
    <n v="5.3231420000000007"/>
    <n v="68695.14751000001"/>
    <n v="47446.523000000001"/>
    <n v="21248.624510000009"/>
    <n v="0.30931769244555196"/>
  </r>
  <r>
    <s v="SKU-11"/>
    <s v="PB Cup Big Bag"/>
    <s v="Peanut Butter Cup"/>
    <x v="2"/>
    <x v="16"/>
    <n v="12019"/>
    <n v="6.62"/>
    <n v="0.19109999999999999"/>
    <n v="3.7033999999999998"/>
    <n v="5.3549179999999996"/>
    <n v="64360.759441999995"/>
    <n v="44511.164599999996"/>
    <n v="19849.594841999999"/>
    <n v="0.30841144532932158"/>
  </r>
  <r>
    <s v="SKU-11"/>
    <s v="PB Cup Big Bag"/>
    <s v="Peanut Butter Cup"/>
    <x v="2"/>
    <x v="17"/>
    <n v="13482"/>
    <n v="6.62"/>
    <n v="0.17469999999999999"/>
    <n v="3.7301000000000002"/>
    <n v="5.4634860000000005"/>
    <n v="73658.718252000006"/>
    <n v="50289.208200000001"/>
    <n v="23369.510052000005"/>
    <n v="0.31726740033744028"/>
  </r>
  <r>
    <s v="SKU-11"/>
    <s v="PB Cup Big Bag"/>
    <s v="Peanut Butter Cup"/>
    <x v="2"/>
    <x v="18"/>
    <n v="10569"/>
    <n v="6.81"/>
    <n v="0.18179999999999999"/>
    <n v="3.7568999999999999"/>
    <n v="5.571942"/>
    <n v="58889.854998000003"/>
    <n v="39706.676099999997"/>
    <n v="19183.178898000006"/>
    <n v="0.32574675041484646"/>
  </r>
  <r>
    <s v="SKU-11"/>
    <s v="PB Cup Big Bag"/>
    <s v="Peanut Butter Cup"/>
    <x v="2"/>
    <x v="19"/>
    <n v="13098"/>
    <n v="6.81"/>
    <n v="0.17150000000000001"/>
    <n v="3.7837000000000001"/>
    <n v="5.6420849999999998"/>
    <n v="73900.02932999999"/>
    <n v="49558.902600000001"/>
    <n v="24341.126729999989"/>
    <n v="0.32937912137091152"/>
  </r>
  <r>
    <s v="SKU-11"/>
    <s v="PB Cup Big Bag"/>
    <s v="Peanut Butter Cup"/>
    <x v="2"/>
    <x v="20"/>
    <n v="13662"/>
    <n v="6.81"/>
    <n v="0.19589999999999999"/>
    <n v="3.8104"/>
    <n v="5.4759209999999996"/>
    <n v="74812.032701999997"/>
    <n v="52057.684800000003"/>
    <n v="22754.347901999994"/>
    <n v="0.30415358439247014"/>
  </r>
  <r>
    <s v="SKU-11"/>
    <s v="PB Cup Big Bag"/>
    <s v="Peanut Butter Cup"/>
    <x v="2"/>
    <x v="21"/>
    <n v="21659"/>
    <n v="6.81"/>
    <n v="0.14929999999999999"/>
    <n v="3.8372000000000002"/>
    <n v="5.7932670000000002"/>
    <n v="125476.369953"/>
    <n v="83109.914799999999"/>
    <n v="42366.455153000003"/>
    <n v="0.33764489018027311"/>
  </r>
  <r>
    <s v="SKU-11"/>
    <s v="PB Cup Big Bag"/>
    <s v="Peanut Butter Cup"/>
    <x v="2"/>
    <x v="22"/>
    <n v="20534"/>
    <n v="6.81"/>
    <n v="0.20250000000000001"/>
    <n v="3.8639999999999999"/>
    <n v="5.4309749999999992"/>
    <n v="111519.64064999999"/>
    <n v="79343.376000000004"/>
    <n v="32176.264649999983"/>
    <n v="0.28852554099402028"/>
  </r>
  <r>
    <s v="SKU-11"/>
    <s v="PB Cup Big Bag"/>
    <s v="Peanut Butter Cup"/>
    <x v="2"/>
    <x v="23"/>
    <n v="18894"/>
    <n v="6.81"/>
    <n v="0.1686"/>
    <n v="3.8908"/>
    <n v="5.6618339999999998"/>
    <n v="106974.69159599999"/>
    <n v="73512.775200000004"/>
    <n v="33461.916395999986"/>
    <n v="0.31280217682115008"/>
  </r>
  <r>
    <s v="SKU-11"/>
    <s v="PB Cup Big Bag"/>
    <s v="Peanut Butter Cup"/>
    <x v="3"/>
    <x v="0"/>
    <n v="9448"/>
    <n v="6.49"/>
    <n v="5.0099999999999999E-2"/>
    <n v="3.5695000000000001"/>
    <n v="6.1648509999999996"/>
    <n v="58245.512247999999"/>
    <n v="33724.635999999999"/>
    <n v="24520.876248"/>
    <n v="0.42099168333508791"/>
  </r>
  <r>
    <s v="SKU-11"/>
    <s v="PB Cup Big Bag"/>
    <s v="Peanut Butter Cup"/>
    <x v="3"/>
    <x v="1"/>
    <n v="12421"/>
    <n v="6.49"/>
    <n v="3.6400000000000002E-2"/>
    <n v="3.5695000000000001"/>
    <n v="6.2537640000000003"/>
    <n v="77678.002644000007"/>
    <n v="44336.7595"/>
    <n v="33341.243144000007"/>
    <n v="0.42922374429223747"/>
  </r>
  <r>
    <s v="SKU-11"/>
    <s v="PB Cup Big Bag"/>
    <s v="Peanut Butter Cup"/>
    <x v="3"/>
    <x v="2"/>
    <n v="11117"/>
    <n v="6.49"/>
    <n v="5.2699999999999997E-2"/>
    <n v="3.5695000000000001"/>
    <n v="6.147977"/>
    <n v="68347.060308999993"/>
    <n v="39682.131500000003"/>
    <n v="28664.92880899999"/>
    <n v="0.41940251240367349"/>
  </r>
  <r>
    <s v="SKU-11"/>
    <s v="PB Cup Big Bag"/>
    <s v="Peanut Butter Cup"/>
    <x v="3"/>
    <x v="3"/>
    <n v="12289"/>
    <n v="6.49"/>
    <n v="5.57E-2"/>
    <n v="3.5695000000000001"/>
    <n v="6.1285070000000008"/>
    <n v="75313.222523000004"/>
    <n v="43865.585500000001"/>
    <n v="31447.637023000003"/>
    <n v="0.41755797945568146"/>
  </r>
  <r>
    <s v="SKU-11"/>
    <s v="PB Cup Big Bag"/>
    <s v="Peanut Butter Cup"/>
    <x v="3"/>
    <x v="4"/>
    <n v="9254"/>
    <n v="6.49"/>
    <n v="5.3600000000000002E-2"/>
    <n v="3.5695000000000001"/>
    <n v="6.1421360000000007"/>
    <n v="56839.326544000003"/>
    <n v="33032.152999999998"/>
    <n v="23807.173544000005"/>
    <n v="0.41885038038884198"/>
  </r>
  <r>
    <s v="SKU-11"/>
    <s v="PB Cup Big Bag"/>
    <s v="Peanut Butter Cup"/>
    <x v="3"/>
    <x v="5"/>
    <n v="10293"/>
    <n v="6.49"/>
    <n v="5.4899999999999997E-2"/>
    <n v="3.5695000000000001"/>
    <n v="6.1336990000000009"/>
    <n v="63134.163807000012"/>
    <n v="36740.863499999999"/>
    <n v="26393.300307000012"/>
    <n v="0.4180509998941912"/>
  </r>
  <r>
    <s v="SKU-11"/>
    <s v="PB Cup Big Bag"/>
    <s v="Peanut Butter Cup"/>
    <x v="3"/>
    <x v="6"/>
    <n v="9088"/>
    <n v="6.49"/>
    <n v="4.9000000000000002E-2"/>
    <n v="3.5695000000000001"/>
    <n v="6.1719900000000001"/>
    <n v="56091.045120000002"/>
    <n v="32439.616000000002"/>
    <n v="23651.429120000001"/>
    <n v="0.4216614090431125"/>
  </r>
  <r>
    <s v="SKU-11"/>
    <s v="PB Cup Big Bag"/>
    <s v="Peanut Butter Cup"/>
    <x v="3"/>
    <x v="7"/>
    <n v="9533"/>
    <n v="6.49"/>
    <n v="4.9299999999999997E-2"/>
    <n v="3.5695000000000001"/>
    <n v="6.1700429999999997"/>
    <n v="58819.019918999998"/>
    <n v="34028.0435"/>
    <n v="24790.976418999999"/>
    <n v="0.42147891027663825"/>
  </r>
  <r>
    <s v="SKU-11"/>
    <s v="PB Cup Big Bag"/>
    <s v="Peanut Butter Cup"/>
    <x v="3"/>
    <x v="8"/>
    <n v="12854"/>
    <n v="6.49"/>
    <n v="4.8800000000000003E-2"/>
    <n v="3.5695000000000001"/>
    <n v="6.1732880000000003"/>
    <n v="79351.443952000001"/>
    <n v="45882.353000000003"/>
    <n v="33469.090951999999"/>
    <n v="0.42178301093355758"/>
  </r>
  <r>
    <s v="SKU-11"/>
    <s v="PB Cup Big Bag"/>
    <s v="Peanut Butter Cup"/>
    <x v="3"/>
    <x v="9"/>
    <n v="16351"/>
    <n v="6.49"/>
    <n v="4.5100000000000001E-2"/>
    <n v="3.5695000000000001"/>
    <n v="6.1973010000000004"/>
    <n v="101332.06865100001"/>
    <n v="58364.894500000002"/>
    <n v="42967.174151000007"/>
    <n v="0.42402345795371243"/>
  </r>
  <r>
    <s v="SKU-11"/>
    <s v="PB Cup Big Bag"/>
    <s v="Peanut Butter Cup"/>
    <x v="3"/>
    <x v="10"/>
    <n v="18823"/>
    <n v="6.49"/>
    <n v="4.6300000000000001E-2"/>
    <n v="3.5695000000000001"/>
    <n v="6.1895129999999998"/>
    <n v="116505.203199"/>
    <n v="67188.698499999999"/>
    <n v="49316.504698999997"/>
    <n v="0.42329873125720874"/>
  </r>
  <r>
    <s v="SKU-11"/>
    <s v="PB Cup Big Bag"/>
    <s v="Peanut Butter Cup"/>
    <x v="3"/>
    <x v="11"/>
    <n v="15703"/>
    <n v="6.49"/>
    <n v="5.5199999999999999E-2"/>
    <n v="3.5695000000000001"/>
    <n v="6.1317519999999996"/>
    <n v="96286.901655999987"/>
    <n v="56051.858500000002"/>
    <n v="40235.043155999985"/>
    <n v="0.4178662150719728"/>
  </r>
  <r>
    <s v="SKU-11"/>
    <s v="PB Cup Big Bag"/>
    <s v="Peanut Butter Cup"/>
    <x v="3"/>
    <x v="12"/>
    <n v="10056"/>
    <n v="6.62"/>
    <n v="6.4199999999999993E-2"/>
    <n v="3.5962999999999998"/>
    <n v="6.1949959999999997"/>
    <n v="62296.879775999994"/>
    <n v="36164.392800000001"/>
    <n v="26132.486975999993"/>
    <n v="0.41948307956938141"/>
  </r>
  <r>
    <s v="SKU-11"/>
    <s v="PB Cup Big Bag"/>
    <s v="Peanut Butter Cup"/>
    <x v="3"/>
    <x v="13"/>
    <n v="12510"/>
    <n v="6.62"/>
    <n v="4.07E-2"/>
    <n v="3.6230000000000002"/>
    <n v="6.3505660000000006"/>
    <n v="79445.580660000007"/>
    <n v="45323.73"/>
    <n v="34121.850660000004"/>
    <n v="0.42949966979321214"/>
  </r>
  <r>
    <s v="SKU-11"/>
    <s v="PB Cup Big Bag"/>
    <s v="Peanut Butter Cup"/>
    <x v="3"/>
    <x v="14"/>
    <n v="10955"/>
    <n v="6.62"/>
    <n v="4.9200000000000001E-2"/>
    <n v="3.6497999999999999"/>
    <n v="6.2942960000000001"/>
    <n v="68954.01268"/>
    <n v="39983.559000000001"/>
    <n v="28970.453679999999"/>
    <n v="0.4201416647707702"/>
  </r>
  <r>
    <s v="SKU-11"/>
    <s v="PB Cup Big Bag"/>
    <s v="Peanut Butter Cup"/>
    <x v="3"/>
    <x v="15"/>
    <n v="11864"/>
    <n v="6.62"/>
    <n v="3.8600000000000002E-2"/>
    <n v="3.6766000000000001"/>
    <n v="6.3644680000000005"/>
    <n v="75508.048352000013"/>
    <n v="43619.182399999998"/>
    <n v="31888.865952000015"/>
    <n v="0.42232406542070772"/>
  </r>
  <r>
    <s v="SKU-11"/>
    <s v="PB Cup Big Bag"/>
    <s v="Peanut Butter Cup"/>
    <x v="3"/>
    <x v="16"/>
    <n v="9714"/>
    <n v="6.62"/>
    <n v="4.53E-2"/>
    <n v="3.7033999999999998"/>
    <n v="6.3201140000000002"/>
    <n v="61393.587396000003"/>
    <n v="35974.827599999997"/>
    <n v="25418.759796000006"/>
    <n v="0.41402955706178723"/>
  </r>
  <r>
    <s v="SKU-11"/>
    <s v="PB Cup Big Bag"/>
    <s v="Peanut Butter Cup"/>
    <x v="3"/>
    <x v="17"/>
    <n v="9022"/>
    <n v="6.62"/>
    <n v="4.6800000000000001E-2"/>
    <n v="3.7301000000000002"/>
    <n v="6.3101840000000005"/>
    <n v="56930.480048000005"/>
    <n v="33652.962200000002"/>
    <n v="23277.517848000003"/>
    <n v="0.40887619124893981"/>
  </r>
  <r>
    <s v="SKU-11"/>
    <s v="PB Cup Big Bag"/>
    <s v="Peanut Butter Cup"/>
    <x v="3"/>
    <x v="18"/>
    <n v="9645"/>
    <n v="6.81"/>
    <n v="5.1999999999999998E-2"/>
    <n v="3.7568999999999999"/>
    <n v="6.4558799999999996"/>
    <n v="62266.962599999999"/>
    <n v="36235.300499999998"/>
    <n v="26031.662100000001"/>
    <n v="0.41806539155002886"/>
  </r>
  <r>
    <s v="SKU-11"/>
    <s v="PB Cup Big Bag"/>
    <s v="Peanut Butter Cup"/>
    <x v="3"/>
    <x v="19"/>
    <n v="11758"/>
    <n v="6.81"/>
    <n v="5.1700000000000003E-2"/>
    <n v="3.7837000000000001"/>
    <n v="6.4579230000000001"/>
    <n v="75932.258633999998"/>
    <n v="44488.744599999998"/>
    <n v="31443.514034"/>
    <n v="0.41409954872487642"/>
  </r>
  <r>
    <s v="SKU-11"/>
    <s v="PB Cup Big Bag"/>
    <s v="Peanut Butter Cup"/>
    <x v="3"/>
    <x v="20"/>
    <n v="11457"/>
    <n v="6.81"/>
    <n v="0.05"/>
    <n v="3.8104"/>
    <n v="6.4694999999999991"/>
    <n v="74121.061499999996"/>
    <n v="43655.752800000002"/>
    <n v="30465.308699999994"/>
    <n v="0.41102094443156345"/>
  </r>
  <r>
    <s v="SKU-11"/>
    <s v="PB Cup Big Bag"/>
    <s v="Peanut Butter Cup"/>
    <x v="3"/>
    <x v="21"/>
    <n v="17573"/>
    <n v="6.81"/>
    <n v="5.4399999999999997E-2"/>
    <n v="3.8372000000000002"/>
    <n v="6.4395359999999995"/>
    <n v="113161.96612799999"/>
    <n v="67431.115600000005"/>
    <n v="45730.850527999981"/>
    <n v="0.40411855761036186"/>
  </r>
  <r>
    <s v="SKU-11"/>
    <s v="PB Cup Big Bag"/>
    <s v="Peanut Butter Cup"/>
    <x v="3"/>
    <x v="22"/>
    <n v="21048"/>
    <n v="6.81"/>
    <n v="4.1500000000000002E-2"/>
    <n v="3.8639999999999999"/>
    <n v="6.5273849999999998"/>
    <n v="137388.39947999999"/>
    <n v="81329.471999999994"/>
    <n v="56058.927479999998"/>
    <n v="0.40803246629392936"/>
  </r>
  <r>
    <s v="SKU-11"/>
    <s v="PB Cup Big Bag"/>
    <s v="Peanut Butter Cup"/>
    <x v="3"/>
    <x v="23"/>
    <n v="15940"/>
    <n v="6.81"/>
    <n v="5.21E-2"/>
    <n v="3.8908"/>
    <n v="6.4551989999999995"/>
    <n v="102895.87205999999"/>
    <n v="62019.351999999999"/>
    <n v="40876.520059999995"/>
    <n v="0.39726102944308916"/>
  </r>
  <r>
    <s v="SKU-11"/>
    <s v="PB Cup Big Bag"/>
    <s v="Peanut Butter Cup"/>
    <x v="4"/>
    <x v="0"/>
    <n v="12293"/>
    <n v="6.49"/>
    <n v="0.1016"/>
    <n v="3.5695000000000001"/>
    <n v="5.830616"/>
    <n v="71675.762487999993"/>
    <n v="43879.863499999999"/>
    <n v="27795.898987999994"/>
    <n v="0.38780053428317002"/>
  </r>
  <r>
    <s v="SKU-11"/>
    <s v="PB Cup Big Bag"/>
    <s v="Peanut Butter Cup"/>
    <x v="4"/>
    <x v="1"/>
    <n v="18577"/>
    <n v="6.49"/>
    <n v="7.7100000000000002E-2"/>
    <n v="3.5695000000000001"/>
    <n v="5.9896210000000005"/>
    <n v="111269.18931700001"/>
    <n v="66310.601500000004"/>
    <n v="44958.587817000007"/>
    <n v="0.40405244338498214"/>
  </r>
  <r>
    <s v="SKU-11"/>
    <s v="PB Cup Big Bag"/>
    <s v="Peanut Butter Cup"/>
    <x v="4"/>
    <x v="2"/>
    <n v="17052"/>
    <n v="6.49"/>
    <n v="6.4100000000000004E-2"/>
    <n v="3.5695000000000001"/>
    <n v="6.0739909999999995"/>
    <n v="103573.69453199999"/>
    <n v="60867.114000000001"/>
    <n v="42706.580531999993"/>
    <n v="0.41233037717704879"/>
  </r>
  <r>
    <s v="SKU-11"/>
    <s v="PB Cup Big Bag"/>
    <s v="Peanut Butter Cup"/>
    <x v="4"/>
    <x v="3"/>
    <n v="16300"/>
    <n v="6.49"/>
    <n v="0.1057"/>
    <n v="3.5695000000000001"/>
    <n v="5.8040070000000004"/>
    <n v="94605.314100000003"/>
    <n v="58182.85"/>
    <n v="36422.464100000005"/>
    <n v="0.38499384993849944"/>
  </r>
  <r>
    <s v="SKU-11"/>
    <s v="PB Cup Big Bag"/>
    <s v="Peanut Butter Cup"/>
    <x v="4"/>
    <x v="4"/>
    <n v="14148"/>
    <n v="6.49"/>
    <n v="7.3400000000000007E-2"/>
    <n v="3.5695000000000001"/>
    <n v="6.0136339999999997"/>
    <n v="85080.893832000002"/>
    <n v="50501.286"/>
    <n v="34579.607832000002"/>
    <n v="0.40643211741851931"/>
  </r>
  <r>
    <s v="SKU-11"/>
    <s v="PB Cup Big Bag"/>
    <s v="Peanut Butter Cup"/>
    <x v="4"/>
    <x v="5"/>
    <n v="14034"/>
    <n v="6.49"/>
    <n v="8.2199999999999995E-2"/>
    <n v="3.5695000000000001"/>
    <n v="5.9565219999999997"/>
    <n v="83593.829747999989"/>
    <n v="50094.363000000005"/>
    <n v="33499.466747999984"/>
    <n v="0.4007409021573326"/>
  </r>
  <r>
    <s v="SKU-11"/>
    <s v="PB Cup Big Bag"/>
    <s v="Peanut Butter Cup"/>
    <x v="4"/>
    <x v="6"/>
    <n v="12572"/>
    <n v="6.49"/>
    <n v="0.1011"/>
    <n v="3.5695000000000001"/>
    <n v="5.8338610000000006"/>
    <n v="73343.300492000009"/>
    <n v="44875.754000000001"/>
    <n v="28467.546492000009"/>
    <n v="0.38814106129714104"/>
  </r>
  <r>
    <s v="SKU-11"/>
    <s v="PB Cup Big Bag"/>
    <s v="Peanut Butter Cup"/>
    <x v="4"/>
    <x v="7"/>
    <n v="13436"/>
    <n v="6.49"/>
    <n v="7.6399999999999996E-2"/>
    <n v="3.5695000000000001"/>
    <n v="5.9941639999999996"/>
    <n v="80537.587503999996"/>
    <n v="47959.802000000003"/>
    <n v="32577.785503999992"/>
    <n v="0.40450411433521"/>
  </r>
  <r>
    <s v="SKU-11"/>
    <s v="PB Cup Big Bag"/>
    <s v="Peanut Butter Cup"/>
    <x v="4"/>
    <x v="8"/>
    <n v="17247"/>
    <n v="6.49"/>
    <n v="0.1045"/>
    <n v="3.5695000000000001"/>
    <n v="5.811795"/>
    <n v="100236.02836500001"/>
    <n v="61563.166499999999"/>
    <n v="38672.861865000006"/>
    <n v="0.38581797878280294"/>
  </r>
  <r>
    <s v="SKU-11"/>
    <s v="PB Cup Big Bag"/>
    <s v="Peanut Butter Cup"/>
    <x v="4"/>
    <x v="9"/>
    <n v="27371"/>
    <n v="6.49"/>
    <n v="0.08"/>
    <n v="3.5695000000000001"/>
    <n v="5.9708000000000006"/>
    <n v="163426.76680000001"/>
    <n v="97700.784500000009"/>
    <n v="65725.982300000003"/>
    <n v="0.40217391304347827"/>
  </r>
  <r>
    <s v="SKU-11"/>
    <s v="PB Cup Big Bag"/>
    <s v="Peanut Butter Cup"/>
    <x v="4"/>
    <x v="10"/>
    <n v="28572"/>
    <n v="6.49"/>
    <n v="7.8200000000000006E-2"/>
    <n v="3.5695000000000001"/>
    <n v="5.9824820000000001"/>
    <n v="170931.47570400001"/>
    <n v="101987.754"/>
    <n v="68943.721704000011"/>
    <n v="0.40334128878281628"/>
  </r>
  <r>
    <s v="SKU-11"/>
    <s v="PB Cup Big Bag"/>
    <s v="Peanut Butter Cup"/>
    <x v="4"/>
    <x v="11"/>
    <n v="24742"/>
    <n v="6.49"/>
    <n v="7.2999999999999995E-2"/>
    <n v="3.5695000000000001"/>
    <n v="6.0162300000000002"/>
    <n v="148853.56266"/>
    <n v="88316.569000000003"/>
    <n v="60536.993659999993"/>
    <n v="0.40668824163969791"/>
  </r>
  <r>
    <s v="SKU-11"/>
    <s v="PB Cup Big Bag"/>
    <s v="Peanut Butter Cup"/>
    <x v="4"/>
    <x v="12"/>
    <n v="14946"/>
    <n v="6.62"/>
    <n v="9.5200000000000007E-2"/>
    <n v="3.5962999999999998"/>
    <n v="5.989776"/>
    <n v="89523.192095999999"/>
    <n v="53750.299800000001"/>
    <n v="35772.892295999998"/>
    <n v="0.39959357411696195"/>
  </r>
  <r>
    <s v="SKU-11"/>
    <s v="PB Cup Big Bag"/>
    <s v="Peanut Butter Cup"/>
    <x v="4"/>
    <x v="13"/>
    <n v="19272"/>
    <n v="6.62"/>
    <n v="0.12889999999999999"/>
    <n v="3.6230000000000002"/>
    <n v="5.7666820000000003"/>
    <n v="111135.49550400001"/>
    <n v="69822.456000000006"/>
    <n v="41313.039504"/>
    <n v="0.37173577457539708"/>
  </r>
  <r>
    <s v="SKU-11"/>
    <s v="PB Cup Big Bag"/>
    <s v="Peanut Butter Cup"/>
    <x v="4"/>
    <x v="14"/>
    <n v="15691"/>
    <n v="6.62"/>
    <n v="0.12720000000000001"/>
    <n v="3.6497999999999999"/>
    <n v="5.7779360000000004"/>
    <n v="90661.593776000009"/>
    <n v="57269.0118"/>
    <n v="33392.581976000009"/>
    <n v="0.36832114443635244"/>
  </r>
  <r>
    <s v="SKU-11"/>
    <s v="PB Cup Big Bag"/>
    <s v="Peanut Butter Cup"/>
    <x v="4"/>
    <x v="15"/>
    <n v="18664"/>
    <n v="6.62"/>
    <n v="0.1658"/>
    <n v="3.6766000000000001"/>
    <n v="5.5224040000000008"/>
    <n v="103070.14825600001"/>
    <n v="68620.062399999995"/>
    <n v="34450.08585600002"/>
    <n v="0.33423921900679499"/>
  </r>
  <r>
    <s v="SKU-11"/>
    <s v="PB Cup Big Bag"/>
    <s v="Peanut Butter Cup"/>
    <x v="4"/>
    <x v="16"/>
    <n v="14407"/>
    <n v="6.62"/>
    <n v="0.16569999999999999"/>
    <n v="3.7033999999999998"/>
    <n v="5.523066"/>
    <n v="79570.811862000002"/>
    <n v="53354.883799999996"/>
    <n v="26215.928062000006"/>
    <n v="0.32946664044934471"/>
  </r>
  <r>
    <s v="SKU-11"/>
    <s v="PB Cup Big Bag"/>
    <s v="Peanut Butter Cup"/>
    <x v="4"/>
    <x v="17"/>
    <n v="14400"/>
    <n v="6.62"/>
    <n v="0.182"/>
    <n v="3.7301000000000002"/>
    <n v="5.4151600000000002"/>
    <n v="77978.304000000004"/>
    <n v="53713.440000000002"/>
    <n v="24264.864000000001"/>
    <n v="0.31117455439913133"/>
  </r>
  <r>
    <s v="SKU-11"/>
    <s v="PB Cup Big Bag"/>
    <s v="Peanut Butter Cup"/>
    <x v="4"/>
    <x v="18"/>
    <n v="11705"/>
    <n v="6.81"/>
    <n v="0.18279999999999999"/>
    <n v="3.7568999999999999"/>
    <n v="5.5651320000000002"/>
    <n v="65139.870060000001"/>
    <n v="43974.514499999997"/>
    <n v="21165.355560000004"/>
    <n v="0.32492167301692038"/>
  </r>
  <r>
    <s v="SKU-11"/>
    <s v="PB Cup Big Bag"/>
    <s v="Peanut Butter Cup"/>
    <x v="4"/>
    <x v="19"/>
    <n v="14717"/>
    <n v="6.81"/>
    <n v="0.22819999999999999"/>
    <n v="3.7837000000000001"/>
    <n v="5.2559579999999997"/>
    <n v="77351.933885999999"/>
    <n v="55684.712899999999"/>
    <n v="21667.220986"/>
    <n v="0.28011220789816055"/>
  </r>
  <r>
    <s v="SKU-11"/>
    <s v="PB Cup Big Bag"/>
    <s v="Peanut Butter Cup"/>
    <x v="4"/>
    <x v="20"/>
    <n v="18803"/>
    <n v="6.81"/>
    <n v="0.23669999999999999"/>
    <n v="3.8104"/>
    <n v="5.1980729999999999"/>
    <n v="97739.366618999993"/>
    <n v="71646.951199999996"/>
    <n v="26092.415418999997"/>
    <n v="0.26695912119741294"/>
  </r>
  <r>
    <s v="SKU-11"/>
    <s v="PB Cup Big Bag"/>
    <s v="Peanut Butter Cup"/>
    <x v="4"/>
    <x v="21"/>
    <n v="25437"/>
    <n v="6.81"/>
    <n v="0.25119999999999998"/>
    <n v="3.8372000000000002"/>
    <n v="5.0993279999999999"/>
    <n v="129711.606336"/>
    <n v="97606.856400000004"/>
    <n v="32104.749935999993"/>
    <n v="0.24750869134129042"/>
  </r>
  <r>
    <s v="SKU-11"/>
    <s v="PB Cup Big Bag"/>
    <s v="Peanut Butter Cup"/>
    <x v="4"/>
    <x v="22"/>
    <n v="25305"/>
    <n v="6.81"/>
    <n v="0.25269999999999998"/>
    <n v="3.8639999999999999"/>
    <n v="5.0891130000000002"/>
    <n v="128780.00446500001"/>
    <n v="97778.52"/>
    <n v="31001.484465000001"/>
    <n v="0.2407321275829403"/>
  </r>
  <r>
    <s v="SKU-11"/>
    <s v="PB Cup Big Bag"/>
    <s v="Peanut Butter Cup"/>
    <x v="4"/>
    <x v="23"/>
    <n v="20465"/>
    <n v="6.81"/>
    <n v="0.25130000000000002"/>
    <n v="3.8908"/>
    <n v="5.0986469999999988"/>
    <n v="104343.81085499997"/>
    <n v="79625.221999999994"/>
    <n v="24718.58885499998"/>
    <n v="0.23689559210512109"/>
  </r>
  <r>
    <s v="SKU-11"/>
    <s v="PB Cup Big Bag"/>
    <s v="Peanut Butter Cup"/>
    <x v="5"/>
    <x v="0"/>
    <n v="6524"/>
    <n v="6.49"/>
    <n v="7.2800000000000004E-2"/>
    <n v="3.5695000000000001"/>
    <n v="6.0175280000000004"/>
    <n v="39258.352672000001"/>
    <n v="23287.418000000001"/>
    <n v="15970.934671999999"/>
    <n v="0.40681622088006902"/>
  </r>
  <r>
    <s v="SKU-11"/>
    <s v="PB Cup Big Bag"/>
    <s v="Peanut Butter Cup"/>
    <x v="5"/>
    <x v="1"/>
    <n v="8254"/>
    <n v="6.49"/>
    <n v="7.8200000000000006E-2"/>
    <n v="3.5695000000000001"/>
    <n v="5.9824820000000001"/>
    <n v="49379.406428000002"/>
    <n v="29462.653000000002"/>
    <n v="19916.753428"/>
    <n v="0.40334128878281622"/>
  </r>
  <r>
    <s v="SKU-11"/>
    <s v="PB Cup Big Bag"/>
    <s v="Peanut Butter Cup"/>
    <x v="5"/>
    <x v="2"/>
    <n v="8009"/>
    <n v="6.49"/>
    <n v="7.8299999999999995E-2"/>
    <n v="3.5695000000000001"/>
    <n v="5.981833"/>
    <n v="47908.500497000001"/>
    <n v="28588.125500000002"/>
    <n v="19320.374996999999"/>
    <n v="0.40327655419333835"/>
  </r>
  <r>
    <s v="SKU-11"/>
    <s v="PB Cup Big Bag"/>
    <s v="Peanut Butter Cup"/>
    <x v="5"/>
    <x v="3"/>
    <n v="8225"/>
    <n v="6.49"/>
    <n v="7.6200000000000004E-2"/>
    <n v="3.5695000000000001"/>
    <n v="5.9954619999999998"/>
    <n v="49312.674950000001"/>
    <n v="29359.137500000001"/>
    <n v="19953.53745"/>
    <n v="0.40463303745399437"/>
  </r>
  <r>
    <s v="SKU-11"/>
    <s v="PB Cup Big Bag"/>
    <s v="Peanut Butter Cup"/>
    <x v="5"/>
    <x v="4"/>
    <n v="6407"/>
    <n v="6.49"/>
    <n v="7.5499999999999998E-2"/>
    <n v="3.5695000000000001"/>
    <n v="6.0000049999999998"/>
    <n v="38442.032034999997"/>
    <n v="22869.786500000002"/>
    <n v="15572.245534999995"/>
    <n v="0.40508382909680896"/>
  </r>
  <r>
    <s v="SKU-11"/>
    <s v="PB Cup Big Bag"/>
    <s v="Peanut Butter Cup"/>
    <x v="5"/>
    <x v="5"/>
    <n v="6673"/>
    <n v="6.49"/>
    <n v="0.06"/>
    <n v="3.5695000000000001"/>
    <n v="6.1006"/>
    <n v="40709.303800000002"/>
    <n v="23819.273499999999"/>
    <n v="16890.030300000002"/>
    <n v="0.41489361702127664"/>
  </r>
  <r>
    <s v="SKU-11"/>
    <s v="PB Cup Big Bag"/>
    <s v="Peanut Butter Cup"/>
    <x v="5"/>
    <x v="6"/>
    <n v="6022"/>
    <n v="6.49"/>
    <n v="6.0600000000000001E-2"/>
    <n v="3.5695000000000001"/>
    <n v="6.0967060000000002"/>
    <n v="36714.363532000003"/>
    <n v="21495.529000000002"/>
    <n v="15218.834532000001"/>
    <n v="0.41451990632318497"/>
  </r>
  <r>
    <s v="SKU-11"/>
    <s v="PB Cup Big Bag"/>
    <s v="Peanut Butter Cup"/>
    <x v="5"/>
    <x v="7"/>
    <n v="6501"/>
    <n v="6.49"/>
    <n v="5.3100000000000001E-2"/>
    <n v="3.5695000000000001"/>
    <n v="6.1453809999999995"/>
    <n v="39951.121880999999"/>
    <n v="23205.319500000001"/>
    <n v="16745.802380999998"/>
    <n v="0.41915724997359799"/>
  </r>
  <r>
    <s v="SKU-11"/>
    <s v="PB Cup Big Bag"/>
    <s v="Peanut Butter Cup"/>
    <x v="5"/>
    <x v="8"/>
    <n v="8573"/>
    <n v="6.49"/>
    <n v="8.5999999999999993E-2"/>
    <n v="3.5695000000000001"/>
    <n v="5.9318600000000004"/>
    <n v="50853.835780000001"/>
    <n v="30601.323500000002"/>
    <n v="20252.512279999999"/>
    <n v="0.39824945295404812"/>
  </r>
  <r>
    <s v="SKU-11"/>
    <s v="PB Cup Big Bag"/>
    <s v="Peanut Butter Cup"/>
    <x v="5"/>
    <x v="9"/>
    <n v="12062"/>
    <n v="6.49"/>
    <n v="9.9599999999999994E-2"/>
    <n v="3.5695000000000001"/>
    <n v="5.8435959999999998"/>
    <n v="70485.454952"/>
    <n v="43055.309000000001"/>
    <n v="27430.145951999999"/>
    <n v="0.38916037316748109"/>
  </r>
  <r>
    <s v="SKU-11"/>
    <s v="PB Cup Big Bag"/>
    <s v="Peanut Butter Cup"/>
    <x v="5"/>
    <x v="10"/>
    <n v="12211"/>
    <n v="6.49"/>
    <n v="0.11550000000000001"/>
    <n v="3.5695000000000001"/>
    <n v="5.740405"/>
    <n v="70096.085454999993"/>
    <n v="43587.164499999999"/>
    <n v="26508.920954999994"/>
    <n v="0.37817976257772751"/>
  </r>
  <r>
    <s v="SKU-11"/>
    <s v="PB Cup Big Bag"/>
    <s v="Peanut Butter Cup"/>
    <x v="5"/>
    <x v="11"/>
    <n v="9964"/>
    <n v="6.49"/>
    <n v="7.3800000000000004E-2"/>
    <n v="3.5695000000000001"/>
    <n v="6.0110380000000001"/>
    <n v="59893.982631999999"/>
    <n v="35566.498"/>
    <n v="24327.484632"/>
    <n v="0.40617577197149646"/>
  </r>
  <r>
    <s v="SKU-11"/>
    <s v="PB Cup Big Bag"/>
    <s v="Peanut Butter Cup"/>
    <x v="5"/>
    <x v="12"/>
    <n v="6136"/>
    <n v="6.62"/>
    <n v="7.5600000000000001E-2"/>
    <n v="3.5962999999999998"/>
    <n v="6.1195279999999999"/>
    <n v="37549.423808"/>
    <n v="22066.896799999999"/>
    <n v="15482.527008000001"/>
    <n v="0.41232395701106361"/>
  </r>
  <r>
    <s v="SKU-11"/>
    <s v="PB Cup Big Bag"/>
    <s v="Peanut Butter Cup"/>
    <x v="5"/>
    <x v="13"/>
    <n v="8252"/>
    <n v="6.62"/>
    <n v="6.83E-2"/>
    <n v="3.6230000000000002"/>
    <n v="6.1678540000000002"/>
    <n v="50897.131207999999"/>
    <n v="29896.996000000003"/>
    <n v="21000.135207999996"/>
    <n v="0.41259958487992737"/>
  </r>
  <r>
    <s v="SKU-11"/>
    <s v="PB Cup Big Bag"/>
    <s v="Peanut Butter Cup"/>
    <x v="5"/>
    <x v="14"/>
    <n v="8766"/>
    <n v="6.62"/>
    <n v="7.3599999999999999E-2"/>
    <n v="3.6497999999999999"/>
    <n v="6.1327680000000004"/>
    <n v="53759.844288"/>
    <n v="31994.146799999999"/>
    <n v="21765.697488000002"/>
    <n v="0.40486905749573443"/>
  </r>
  <r>
    <s v="SKU-11"/>
    <s v="PB Cup Big Bag"/>
    <s v="Peanut Butter Cup"/>
    <x v="5"/>
    <x v="15"/>
    <n v="8322"/>
    <n v="6.62"/>
    <n v="5.6399999999999999E-2"/>
    <n v="3.6766000000000001"/>
    <n v="6.246632"/>
    <n v="51984.471504000001"/>
    <n v="30596.665199999999"/>
    <n v="21387.806304000002"/>
    <n v="0.41142682968998334"/>
  </r>
  <r>
    <s v="SKU-11"/>
    <s v="PB Cup Big Bag"/>
    <s v="Peanut Butter Cup"/>
    <x v="5"/>
    <x v="16"/>
    <n v="6878"/>
    <n v="6.62"/>
    <n v="6.8000000000000005E-2"/>
    <n v="3.7033999999999998"/>
    <n v="6.1698399999999998"/>
    <n v="42436.159520000001"/>
    <n v="25471.985199999999"/>
    <n v="16964.174320000002"/>
    <n v="0.39975753017906462"/>
  </r>
  <r>
    <s v="SKU-11"/>
    <s v="PB Cup Big Bag"/>
    <s v="Peanut Butter Cup"/>
    <x v="5"/>
    <x v="17"/>
    <n v="6043"/>
    <n v="6.62"/>
    <n v="5.8400000000000001E-2"/>
    <n v="3.7301000000000002"/>
    <n v="6.2333920000000003"/>
    <n v="37668.387856000001"/>
    <n v="22540.994300000002"/>
    <n v="15127.393555999999"/>
    <n v="0.40159386735183666"/>
  </r>
  <r>
    <s v="SKU-11"/>
    <s v="PB Cup Big Bag"/>
    <s v="Peanut Butter Cup"/>
    <x v="5"/>
    <x v="18"/>
    <n v="7051"/>
    <n v="6.81"/>
    <n v="6.6000000000000003E-2"/>
    <n v="3.7568999999999999"/>
    <n v="6.3605399999999994"/>
    <n v="44848.167539999995"/>
    <n v="26489.901900000001"/>
    <n v="18358.265639999994"/>
    <n v="0.40934260298653879"/>
  </r>
  <r>
    <s v="SKU-11"/>
    <s v="PB Cup Big Bag"/>
    <s v="Peanut Butter Cup"/>
    <x v="5"/>
    <x v="19"/>
    <n v="6001"/>
    <n v="6.81"/>
    <n v="5.9499999999999997E-2"/>
    <n v="3.7837000000000001"/>
    <n v="6.4048049999999996"/>
    <n v="38435.234805"/>
    <n v="22705.983700000001"/>
    <n v="15729.251104999999"/>
    <n v="0.4092404062262629"/>
  </r>
  <r>
    <s v="SKU-11"/>
    <s v="PB Cup Big Bag"/>
    <s v="Peanut Butter Cup"/>
    <x v="5"/>
    <x v="20"/>
    <n v="7768"/>
    <n v="6.81"/>
    <n v="7.8200000000000006E-2"/>
    <n v="3.8104"/>
    <n v="6.2774579999999993"/>
    <n v="48763.293743999995"/>
    <n v="29599.1872"/>
    <n v="19164.106543999995"/>
    <n v="0.39300270905834805"/>
  </r>
  <r>
    <s v="SKU-11"/>
    <s v="PB Cup Big Bag"/>
    <s v="Peanut Butter Cup"/>
    <x v="5"/>
    <x v="21"/>
    <n v="11956"/>
    <n v="6.81"/>
    <n v="8.0100000000000005E-2"/>
    <n v="3.8372000000000002"/>
    <n v="6.2645189999999991"/>
    <n v="74898.58916399999"/>
    <n v="45877.563200000004"/>
    <n v="29021.025963999986"/>
    <n v="0.38747092953186019"/>
  </r>
  <r>
    <s v="SKU-11"/>
    <s v="PB Cup Big Bag"/>
    <s v="Peanut Butter Cup"/>
    <x v="5"/>
    <x v="22"/>
    <n v="11698"/>
    <n v="6.81"/>
    <n v="7.51E-2"/>
    <n v="3.8639999999999999"/>
    <n v="6.2985689999999996"/>
    <n v="73680.660162"/>
    <n v="45201.072"/>
    <n v="28479.588162"/>
    <n v="0.38652732072951806"/>
  </r>
  <r>
    <s v="SKU-11"/>
    <s v="PB Cup Big Bag"/>
    <s v="Peanut Butter Cup"/>
    <x v="5"/>
    <x v="23"/>
    <n v="9409"/>
    <n v="6.81"/>
    <n v="6.0699999999999997E-2"/>
    <n v="3.8908"/>
    <n v="6.3966329999999996"/>
    <n v="60185.919896999992"/>
    <n v="36608.537199999999"/>
    <n v="23577.382696999994"/>
    <n v="0.39174249953061235"/>
  </r>
  <r>
    <s v="SKU-12"/>
    <s v="Crisp Wafer Bar"/>
    <s v="Wafer/Crisp"/>
    <x v="0"/>
    <x v="0"/>
    <n v="79540"/>
    <n v="1.39"/>
    <n v="8.2199999999999995E-2"/>
    <n v="0.77839999999999998"/>
    <n v="1.2757419999999999"/>
    <n v="101472.51867999999"/>
    <n v="61913.936000000002"/>
    <n v="39558.582679999992"/>
    <n v="0.38984528219655695"/>
  </r>
  <r>
    <s v="SKU-12"/>
    <s v="Crisp Wafer Bar"/>
    <s v="Wafer/Crisp"/>
    <x v="0"/>
    <x v="1"/>
    <n v="112822"/>
    <n v="1.39"/>
    <n v="0.1103"/>
    <n v="0.77839999999999998"/>
    <n v="1.236683"/>
    <n v="139525.04942599998"/>
    <n v="87820.644799999995"/>
    <n v="51704.404625999989"/>
    <n v="0.37057435090479934"/>
  </r>
  <r>
    <s v="SKU-12"/>
    <s v="Crisp Wafer Bar"/>
    <s v="Wafer/Crisp"/>
    <x v="0"/>
    <x v="2"/>
    <n v="112178"/>
    <n v="1.39"/>
    <n v="0.10059999999999999"/>
    <n v="0.77839999999999998"/>
    <n v="1.2501659999999999"/>
    <n v="140241.121548"/>
    <n v="87319.355199999991"/>
    <n v="52921.766348000005"/>
    <n v="0.37736268623526797"/>
  </r>
  <r>
    <s v="SKU-12"/>
    <s v="Crisp Wafer Bar"/>
    <s v="Wafer/Crisp"/>
    <x v="0"/>
    <x v="3"/>
    <n v="115981"/>
    <n v="1.39"/>
    <n v="7.3599999999999999E-2"/>
    <n v="0.77839999999999998"/>
    <n v="1.287696"/>
    <n v="149348.269776"/>
    <n v="90279.610400000005"/>
    <n v="59068.659375999996"/>
    <n v="0.39550949913644212"/>
  </r>
  <r>
    <s v="SKU-12"/>
    <s v="Crisp Wafer Bar"/>
    <s v="Wafer/Crisp"/>
    <x v="0"/>
    <x v="4"/>
    <n v="95437"/>
    <n v="1.39"/>
    <n v="0.1027"/>
    <n v="0.77839999999999998"/>
    <n v="1.247247"/>
    <n v="119033.511939"/>
    <n v="74288.160799999998"/>
    <n v="44745.351139000006"/>
    <n v="0.37590549426055947"/>
  </r>
  <r>
    <s v="SKU-12"/>
    <s v="Crisp Wafer Bar"/>
    <s v="Wafer/Crisp"/>
    <x v="0"/>
    <x v="5"/>
    <n v="88731"/>
    <n v="1.39"/>
    <n v="0.1057"/>
    <n v="0.77839999999999998"/>
    <n v="1.243077"/>
    <n v="110299.465287"/>
    <n v="69068.210399999996"/>
    <n v="41231.254887000003"/>
    <n v="0.37381191993738122"/>
  </r>
  <r>
    <s v="SKU-12"/>
    <s v="Crisp Wafer Bar"/>
    <s v="Wafer/Crisp"/>
    <x v="0"/>
    <x v="6"/>
    <n v="74472"/>
    <n v="1.39"/>
    <n v="7.7499999999999999E-2"/>
    <n v="0.77839999999999998"/>
    <n v="1.2822749999999998"/>
    <n v="95493.583799999993"/>
    <n v="57969.004799999995"/>
    <n v="37524.578999999998"/>
    <n v="0.39295392953929542"/>
  </r>
  <r>
    <s v="SKU-12"/>
    <s v="Crisp Wafer Bar"/>
    <s v="Wafer/Crisp"/>
    <x v="0"/>
    <x v="7"/>
    <n v="85514"/>
    <n v="1.39"/>
    <n v="0.1085"/>
    <n v="0.77839999999999998"/>
    <n v="1.2391849999999998"/>
    <n v="105967.66608999998"/>
    <n v="66564.097599999994"/>
    <n v="39403.568489999991"/>
    <n v="0.37184520471116095"/>
  </r>
  <r>
    <s v="SKU-12"/>
    <s v="Crisp Wafer Bar"/>
    <s v="Wafer/Crisp"/>
    <x v="0"/>
    <x v="8"/>
    <n v="110072"/>
    <n v="1.39"/>
    <n v="7.9500000000000001E-2"/>
    <n v="0.77839999999999998"/>
    <n v="1.2794949999999998"/>
    <n v="140836.57363999999"/>
    <n v="85680.044800000003"/>
    <n v="55156.528839999984"/>
    <n v="0.39163498098859306"/>
  </r>
  <r>
    <s v="SKU-12"/>
    <s v="Crisp Wafer Bar"/>
    <s v="Wafer/Crisp"/>
    <x v="0"/>
    <x v="9"/>
    <n v="144355"/>
    <n v="1.39"/>
    <n v="8.9200000000000002E-2"/>
    <n v="0.77839999999999998"/>
    <n v="1.2660119999999999"/>
    <n v="182755.16225999998"/>
    <n v="112365.932"/>
    <n v="70389.230259999982"/>
    <n v="0.38515590689503726"/>
  </r>
  <r>
    <s v="SKU-12"/>
    <s v="Crisp Wafer Bar"/>
    <s v="Wafer/Crisp"/>
    <x v="0"/>
    <x v="10"/>
    <n v="160873"/>
    <n v="1.39"/>
    <n v="7.9600000000000004E-2"/>
    <n v="0.77839999999999998"/>
    <n v="1.2793559999999999"/>
    <n v="205813.837788"/>
    <n v="125223.5432"/>
    <n v="80590.294588000004"/>
    <n v="0.39156888309430682"/>
  </r>
  <r>
    <s v="SKU-12"/>
    <s v="Crisp Wafer Bar"/>
    <s v="Wafer/Crisp"/>
    <x v="0"/>
    <x v="11"/>
    <n v="121562"/>
    <n v="1.39"/>
    <n v="8.77E-2"/>
    <n v="0.77839999999999998"/>
    <n v="1.2680969999999998"/>
    <n v="154152.40751399996"/>
    <n v="94623.860799999995"/>
    <n v="59528.546713999967"/>
    <n v="0.38616683108626537"/>
  </r>
  <r>
    <s v="SKU-12"/>
    <s v="Crisp Wafer Bar"/>
    <s v="Wafer/Crisp"/>
    <x v="0"/>
    <x v="12"/>
    <n v="84658"/>
    <n v="1.42"/>
    <n v="8.2299999999999998E-2"/>
    <n v="0.78420000000000001"/>
    <n v="1.3031339999999998"/>
    <n v="110320.71817199998"/>
    <n v="66388.803599999999"/>
    <n v="43931.91457199998"/>
    <n v="0.39821998351666049"/>
  </r>
  <r>
    <s v="SKU-12"/>
    <s v="Crisp Wafer Bar"/>
    <s v="Wafer/Crisp"/>
    <x v="0"/>
    <x v="13"/>
    <n v="103107"/>
    <n v="1.42"/>
    <n v="0.1159"/>
    <n v="0.79010000000000002"/>
    <n v="1.255422"/>
    <n v="129442.79615400001"/>
    <n v="81464.840700000001"/>
    <n v="47977.95545400001"/>
    <n v="0.37064986912767184"/>
  </r>
  <r>
    <s v="SKU-12"/>
    <s v="Crisp Wafer Bar"/>
    <s v="Wafer/Crisp"/>
    <x v="0"/>
    <x v="14"/>
    <n v="94478"/>
    <n v="1.42"/>
    <n v="9.69E-2"/>
    <n v="0.79590000000000005"/>
    <n v="1.282402"/>
    <n v="121158.77615600001"/>
    <n v="75195.040200000003"/>
    <n v="45963.735956000004"/>
    <n v="0.37936778015006217"/>
  </r>
  <r>
    <s v="SKU-12"/>
    <s v="Crisp Wafer Bar"/>
    <s v="Wafer/Crisp"/>
    <x v="0"/>
    <x v="15"/>
    <n v="116712"/>
    <n v="1.42"/>
    <n v="9.3700000000000006E-2"/>
    <n v="0.80179999999999996"/>
    <n v="1.2869459999999999"/>
    <n v="150202.04155199998"/>
    <n v="93579.681599999996"/>
    <n v="56622.359951999984"/>
    <n v="0.37697463607641651"/>
  </r>
  <r>
    <s v="SKU-12"/>
    <s v="Crisp Wafer Bar"/>
    <s v="Wafer/Crisp"/>
    <x v="0"/>
    <x v="16"/>
    <n v="85522"/>
    <n v="1.42"/>
    <n v="0.11749999999999999"/>
    <n v="0.80759999999999998"/>
    <n v="1.25315"/>
    <n v="107171.8943"/>
    <n v="69067.567200000005"/>
    <n v="38104.327099999995"/>
    <n v="0.35554402904680199"/>
  </r>
  <r>
    <s v="SKU-12"/>
    <s v="Crisp Wafer Bar"/>
    <s v="Wafer/Crisp"/>
    <x v="0"/>
    <x v="17"/>
    <n v="82346"/>
    <n v="1.42"/>
    <n v="0.1166"/>
    <n v="0.81340000000000001"/>
    <n v="1.2544279999999999"/>
    <n v="103297.12808799998"/>
    <n v="66980.236399999994"/>
    <n v="36316.891687999989"/>
    <n v="0.35157697372826496"/>
  </r>
  <r>
    <s v="SKU-12"/>
    <s v="Crisp Wafer Bar"/>
    <s v="Wafer/Crisp"/>
    <x v="0"/>
    <x v="18"/>
    <n v="81578"/>
    <n v="1.46"/>
    <n v="9.4899999999999998E-2"/>
    <n v="0.81930000000000003"/>
    <n v="1.3214459999999999"/>
    <n v="107800.92178799999"/>
    <n v="66836.8554"/>
    <n v="40964.066387999992"/>
    <n v="0.3799973665212199"/>
  </r>
  <r>
    <s v="SKU-12"/>
    <s v="Crisp Wafer Bar"/>
    <s v="Wafer/Crisp"/>
    <x v="0"/>
    <x v="19"/>
    <n v="92092"/>
    <n v="1.46"/>
    <n v="0.1048"/>
    <n v="0.82509999999999994"/>
    <n v="1.3069919999999999"/>
    <n v="120363.507264"/>
    <n v="75985.109199999992"/>
    <n v="44378.398064000008"/>
    <n v="0.36870309841223214"/>
  </r>
  <r>
    <s v="SKU-12"/>
    <s v="Crisp Wafer Bar"/>
    <s v="Wafer/Crisp"/>
    <x v="0"/>
    <x v="20"/>
    <n v="111378"/>
    <n v="1.46"/>
    <n v="9.1800000000000007E-2"/>
    <n v="0.83089999999999997"/>
    <n v="1.3259719999999999"/>
    <n v="147684.10941599999"/>
    <n v="92543.980199999991"/>
    <n v="55140.129216000001"/>
    <n v="0.37336535009789046"/>
  </r>
  <r>
    <s v="SKU-12"/>
    <s v="Crisp Wafer Bar"/>
    <s v="Wafer/Crisp"/>
    <x v="0"/>
    <x v="21"/>
    <n v="153893"/>
    <n v="1.46"/>
    <n v="9.9099999999999994E-2"/>
    <n v="0.83679999999999999"/>
    <n v="1.3153140000000001"/>
    <n v="202417.617402"/>
    <n v="128777.6624"/>
    <n v="73639.955002000002"/>
    <n v="0.36380210352813092"/>
  </r>
  <r>
    <s v="SKU-12"/>
    <s v="Crisp Wafer Bar"/>
    <s v="Wafer/Crisp"/>
    <x v="0"/>
    <x v="22"/>
    <n v="171402"/>
    <n v="1.46"/>
    <n v="8.4599999999999995E-2"/>
    <n v="0.84260000000000002"/>
    <n v="1.336484"/>
    <n v="229076.03056799999"/>
    <n v="144423.32519999999"/>
    <n v="84652.705367999995"/>
    <n v="0.3695397775057539"/>
  </r>
  <r>
    <s v="SKU-12"/>
    <s v="Crisp Wafer Bar"/>
    <s v="Wafer/Crisp"/>
    <x v="0"/>
    <x v="23"/>
    <n v="143164"/>
    <n v="1.46"/>
    <n v="0.107"/>
    <n v="0.84850000000000003"/>
    <n v="1.3037799999999999"/>
    <n v="186654.35991999999"/>
    <n v="121474.65400000001"/>
    <n v="65179.705919999979"/>
    <n v="0.34920001840801351"/>
  </r>
  <r>
    <s v="SKU-12"/>
    <s v="Crisp Wafer Bar"/>
    <s v="Wafer/Crisp"/>
    <x v="1"/>
    <x v="0"/>
    <n v="65590"/>
    <n v="1.39"/>
    <n v="0.14810000000000001"/>
    <n v="0.77839999999999998"/>
    <n v="1.1841409999999999"/>
    <n v="77667.808189999996"/>
    <n v="51055.256000000001"/>
    <n v="26612.552189999995"/>
    <n v="0.34264585045193091"/>
  </r>
  <r>
    <s v="SKU-12"/>
    <s v="Crisp Wafer Bar"/>
    <s v="Wafer/Crisp"/>
    <x v="1"/>
    <x v="1"/>
    <n v="103207"/>
    <n v="1.39"/>
    <n v="0.14499999999999999"/>
    <n v="0.77839999999999998"/>
    <n v="1.1884499999999998"/>
    <n v="122656.35914999997"/>
    <n v="80336.328800000003"/>
    <n v="42320.030349999972"/>
    <n v="0.34502923976608169"/>
  </r>
  <r>
    <s v="SKU-12"/>
    <s v="Crisp Wafer Bar"/>
    <s v="Wafer/Crisp"/>
    <x v="1"/>
    <x v="2"/>
    <n v="98165"/>
    <n v="1.39"/>
    <n v="0.1313"/>
    <n v="0.77839999999999998"/>
    <n v="1.2074929999999999"/>
    <n v="118533.550345"/>
    <n v="76411.635999999999"/>
    <n v="42121.914344999997"/>
    <n v="0.35535858178887991"/>
  </r>
  <r>
    <s v="SKU-12"/>
    <s v="Crisp Wafer Bar"/>
    <s v="Wafer/Crisp"/>
    <x v="1"/>
    <x v="3"/>
    <n v="82625"/>
    <n v="1.39"/>
    <n v="0.1023"/>
    <n v="0.77839999999999998"/>
    <n v="1.2478029999999998"/>
    <n v="103099.72287499998"/>
    <n v="64315.299999999996"/>
    <n v="38784.422874999982"/>
    <n v="0.37618358026066606"/>
  </r>
  <r>
    <s v="SKU-12"/>
    <s v="Crisp Wafer Bar"/>
    <s v="Wafer/Crisp"/>
    <x v="1"/>
    <x v="4"/>
    <n v="77866"/>
    <n v="1.39"/>
    <n v="0.1211"/>
    <n v="0.77839999999999998"/>
    <n v="1.221671"/>
    <n v="95126.634085999991"/>
    <n v="60610.894399999997"/>
    <n v="34515.739685999994"/>
    <n v="0.36283991352827394"/>
  </r>
  <r>
    <s v="SKU-12"/>
    <s v="Crisp Wafer Bar"/>
    <s v="Wafer/Crisp"/>
    <x v="1"/>
    <x v="5"/>
    <n v="67625"/>
    <n v="1.39"/>
    <n v="0.12909999999999999"/>
    <n v="0.77839999999999998"/>
    <n v="1.2105509999999999"/>
    <n v="81863.511375000002"/>
    <n v="52639.299999999996"/>
    <n v="29224.211375000006"/>
    <n v="0.35698702491675283"/>
  </r>
  <r>
    <s v="SKU-12"/>
    <s v="Crisp Wafer Bar"/>
    <s v="Wafer/Crisp"/>
    <x v="1"/>
    <x v="6"/>
    <n v="70930"/>
    <n v="1.39"/>
    <n v="0.1082"/>
    <n v="0.77839999999999998"/>
    <n v="1.2396019999999999"/>
    <n v="87924.969859999997"/>
    <n v="55211.911999999997"/>
    <n v="32713.057860000001"/>
    <n v="0.37205651491365777"/>
  </r>
  <r>
    <s v="SKU-12"/>
    <s v="Crisp Wafer Bar"/>
    <s v="Wafer/Crisp"/>
    <x v="1"/>
    <x v="7"/>
    <n v="74096"/>
    <n v="1.39"/>
    <n v="0.15260000000000001"/>
    <n v="0.77839999999999998"/>
    <n v="1.1778859999999998"/>
    <n v="87276.641055999979"/>
    <n v="57676.326399999998"/>
    <n v="29600.31465599998"/>
    <n v="0.33915506254425287"/>
  </r>
  <r>
    <s v="SKU-12"/>
    <s v="Crisp Wafer Bar"/>
    <s v="Wafer/Crisp"/>
    <x v="1"/>
    <x v="8"/>
    <n v="82532"/>
    <n v="1.39"/>
    <n v="0.14299999999999999"/>
    <n v="0.77839999999999998"/>
    <n v="1.1912299999999998"/>
    <n v="98314.594359999988"/>
    <n v="64242.908799999997"/>
    <n v="34071.685559999991"/>
    <n v="0.3465577596266044"/>
  </r>
  <r>
    <s v="SKU-12"/>
    <s v="Crisp Wafer Bar"/>
    <s v="Wafer/Crisp"/>
    <x v="1"/>
    <x v="9"/>
    <n v="127280"/>
    <n v="1.39"/>
    <n v="0.13819999999999999"/>
    <n v="0.77839999999999998"/>
    <n v="1.197902"/>
    <n v="152468.96656"/>
    <n v="99074.751999999993"/>
    <n v="53394.214560000008"/>
    <n v="0.35019726154560227"/>
  </r>
  <r>
    <s v="SKU-12"/>
    <s v="Crisp Wafer Bar"/>
    <s v="Wafer/Crisp"/>
    <x v="1"/>
    <x v="10"/>
    <n v="151023"/>
    <n v="1.39"/>
    <n v="0.1411"/>
    <n v="0.77839999999999998"/>
    <n v="1.1938709999999999"/>
    <n v="180301.980033"/>
    <n v="117556.30319999999"/>
    <n v="62745.676833000005"/>
    <n v="0.34800325998370013"/>
  </r>
  <r>
    <s v="SKU-12"/>
    <s v="Crisp Wafer Bar"/>
    <s v="Wafer/Crisp"/>
    <x v="1"/>
    <x v="11"/>
    <n v="122053"/>
    <n v="1.39"/>
    <n v="0.11269999999999999"/>
    <n v="0.77839999999999998"/>
    <n v="1.233347"/>
    <n v="150533.70139100001"/>
    <n v="95006.055200000003"/>
    <n v="55527.646191000007"/>
    <n v="0.36887185844697401"/>
  </r>
  <r>
    <s v="SKU-12"/>
    <s v="Crisp Wafer Bar"/>
    <s v="Wafer/Crisp"/>
    <x v="1"/>
    <x v="12"/>
    <n v="77104"/>
    <n v="1.42"/>
    <n v="0.1172"/>
    <n v="0.78420000000000001"/>
    <n v="1.253576"/>
    <n v="96655.723903999999"/>
    <n v="60464.9568"/>
    <n v="36190.767103999999"/>
    <n v="0.37442963170960514"/>
  </r>
  <r>
    <s v="SKU-12"/>
    <s v="Crisp Wafer Bar"/>
    <s v="Wafer/Crisp"/>
    <x v="1"/>
    <x v="13"/>
    <n v="89963"/>
    <n v="1.42"/>
    <n v="0.13389999999999999"/>
    <n v="0.79010000000000002"/>
    <n v="1.229862"/>
    <n v="110642.075106"/>
    <n v="71079.766300000003"/>
    <n v="39562.308806000001"/>
    <n v="0.35757019893288838"/>
  </r>
  <r>
    <s v="SKU-12"/>
    <s v="Crisp Wafer Bar"/>
    <s v="Wafer/Crisp"/>
    <x v="1"/>
    <x v="14"/>
    <n v="91358"/>
    <n v="1.42"/>
    <n v="0.1351"/>
    <n v="0.79590000000000005"/>
    <n v="1.2281579999999999"/>
    <n v="112202.05856399999"/>
    <n v="72711.832200000004"/>
    <n v="39490.226363999987"/>
    <n v="0.3519563443791433"/>
  </r>
  <r>
    <s v="SKU-12"/>
    <s v="Crisp Wafer Bar"/>
    <s v="Wafer/Crisp"/>
    <x v="1"/>
    <x v="15"/>
    <n v="87097"/>
    <n v="1.42"/>
    <n v="0.10979999999999999"/>
    <n v="0.80179999999999996"/>
    <n v="1.264084"/>
    <n v="110097.92414800001"/>
    <n v="69834.374599999996"/>
    <n v="40263.54954800001"/>
    <n v="0.3657067093642512"/>
  </r>
  <r>
    <s v="SKU-12"/>
    <s v="Crisp Wafer Bar"/>
    <s v="Wafer/Crisp"/>
    <x v="1"/>
    <x v="16"/>
    <n v="80360"/>
    <n v="1.42"/>
    <n v="0.1328"/>
    <n v="0.80759999999999998"/>
    <n v="1.2314239999999999"/>
    <n v="98957.232639999987"/>
    <n v="64898.735999999997"/>
    <n v="34058.49663999999"/>
    <n v="0.34417389948547367"/>
  </r>
  <r>
    <s v="SKU-12"/>
    <s v="Crisp Wafer Bar"/>
    <s v="Wafer/Crisp"/>
    <x v="1"/>
    <x v="17"/>
    <n v="77282"/>
    <n v="1.42"/>
    <n v="0.1293"/>
    <n v="0.81340000000000001"/>
    <n v="1.236394"/>
    <n v="95551.001107999997"/>
    <n v="62861.178800000002"/>
    <n v="32689.822307999995"/>
    <n v="0.34211909795744716"/>
  </r>
  <r>
    <s v="SKU-12"/>
    <s v="Crisp Wafer Bar"/>
    <s v="Wafer/Crisp"/>
    <x v="1"/>
    <x v="18"/>
    <n v="60698"/>
    <n v="1.46"/>
    <n v="0.14449999999999999"/>
    <n v="0.81930000000000003"/>
    <n v="1.2490300000000001"/>
    <n v="75813.622940000001"/>
    <n v="49729.871400000004"/>
    <n v="26083.751539999997"/>
    <n v="0.34405098356324504"/>
  </r>
  <r>
    <s v="SKU-12"/>
    <s v="Crisp Wafer Bar"/>
    <s v="Wafer/Crisp"/>
    <x v="1"/>
    <x v="19"/>
    <n v="73771"/>
    <n v="1.46"/>
    <n v="0.1351"/>
    <n v="0.82509999999999994"/>
    <n v="1.2627539999999999"/>
    <n v="93154.625333999997"/>
    <n v="60868.452099999995"/>
    <n v="32286.173234000002"/>
    <n v="0.34658690449604596"/>
  </r>
  <r>
    <s v="SKU-12"/>
    <s v="Crisp Wafer Bar"/>
    <s v="Wafer/Crisp"/>
    <x v="1"/>
    <x v="20"/>
    <n v="84353"/>
    <n v="1.46"/>
    <n v="0.1547"/>
    <n v="0.83089999999999997"/>
    <n v="1.234138"/>
    <n v="104103.24271399999"/>
    <n v="70088.907699999996"/>
    <n v="34014.335013999997"/>
    <n v="0.3267365562036012"/>
  </r>
  <r>
    <s v="SKU-12"/>
    <s v="Crisp Wafer Bar"/>
    <s v="Wafer/Crisp"/>
    <x v="1"/>
    <x v="21"/>
    <n v="122429"/>
    <n v="1.46"/>
    <n v="0.1249"/>
    <n v="0.83679999999999999"/>
    <n v="1.2776460000000001"/>
    <n v="156420.92213399999"/>
    <n v="102448.58719999999"/>
    <n v="53972.334933999999"/>
    <n v="0.34504549773567955"/>
  </r>
  <r>
    <s v="SKU-12"/>
    <s v="Crisp Wafer Bar"/>
    <s v="Wafer/Crisp"/>
    <x v="1"/>
    <x v="22"/>
    <n v="139892"/>
    <n v="1.46"/>
    <n v="0.11360000000000001"/>
    <n v="0.84260000000000002"/>
    <n v="1.294144"/>
    <n v="181040.392448"/>
    <n v="117872.99920000001"/>
    <n v="63167.393247999993"/>
    <n v="0.34891325849364518"/>
  </r>
  <r>
    <s v="SKU-12"/>
    <s v="Crisp Wafer Bar"/>
    <s v="Wafer/Crisp"/>
    <x v="1"/>
    <x v="23"/>
    <n v="116231"/>
    <n v="1.46"/>
    <n v="0.1542"/>
    <n v="0.84850000000000003"/>
    <n v="1.2348679999999999"/>
    <n v="143529.94250799998"/>
    <n v="98622.003500000006"/>
    <n v="44907.939007999972"/>
    <n v="0.31288202463745096"/>
  </r>
  <r>
    <s v="SKU-12"/>
    <s v="Crisp Wafer Bar"/>
    <s v="Wafer/Crisp"/>
    <x v="2"/>
    <x v="0"/>
    <n v="45145"/>
    <n v="1.39"/>
    <n v="0.18590000000000001"/>
    <n v="0.77839999999999998"/>
    <n v="1.131599"/>
    <n v="51086.036854999998"/>
    <n v="35140.868000000002"/>
    <n v="15945.168854999996"/>
    <n v="0.31212381771281161"/>
  </r>
  <r>
    <s v="SKU-12"/>
    <s v="Crisp Wafer Bar"/>
    <s v="Wafer/Crisp"/>
    <x v="2"/>
    <x v="1"/>
    <n v="46635"/>
    <n v="1.39"/>
    <n v="0.1794"/>
    <n v="0.77839999999999998"/>
    <n v="1.1406339999999999"/>
    <n v="53193.466589999996"/>
    <n v="36300.684000000001"/>
    <n v="16892.782589999995"/>
    <n v="0.31757250792103331"/>
  </r>
  <r>
    <s v="SKU-12"/>
    <s v="Crisp Wafer Bar"/>
    <s v="Wafer/Crisp"/>
    <x v="2"/>
    <x v="2"/>
    <n v="56485"/>
    <n v="1.39"/>
    <n v="0.16769999999999999"/>
    <n v="0.77839999999999998"/>
    <n v="1.1568970000000001"/>
    <n v="65347.327045000005"/>
    <n v="43967.923999999999"/>
    <n v="21379.403045000006"/>
    <n v="0.327165685449958"/>
  </r>
  <r>
    <s v="SKU-12"/>
    <s v="Crisp Wafer Bar"/>
    <s v="Wafer/Crisp"/>
    <x v="2"/>
    <x v="3"/>
    <n v="65080"/>
    <n v="1.39"/>
    <n v="0.17510000000000001"/>
    <n v="0.77839999999999998"/>
    <n v="1.1466109999999998"/>
    <n v="74621.443879999992"/>
    <n v="50658.271999999997"/>
    <n v="23963.171879999994"/>
    <n v="0.32112983391926292"/>
  </r>
  <r>
    <s v="SKU-12"/>
    <s v="Crisp Wafer Bar"/>
    <s v="Wafer/Crisp"/>
    <x v="2"/>
    <x v="4"/>
    <n v="48885"/>
    <n v="1.39"/>
    <n v="0.17430000000000001"/>
    <n v="0.77839999999999998"/>
    <n v="1.1477229999999998"/>
    <n v="56106.438854999993"/>
    <n v="38052.084000000003"/>
    <n v="18054.35485499999"/>
    <n v="0.32178757417948395"/>
  </r>
  <r>
    <s v="SKU-12"/>
    <s v="Crisp Wafer Bar"/>
    <s v="Wafer/Crisp"/>
    <x v="2"/>
    <x v="5"/>
    <n v="40477"/>
    <n v="1.39"/>
    <n v="0.16300000000000001"/>
    <n v="0.77839999999999998"/>
    <n v="1.16343"/>
    <n v="47092.156109999996"/>
    <n v="31507.2968"/>
    <n v="15584.859309999996"/>
    <n v="0.33094384707287927"/>
  </r>
  <r>
    <s v="SKU-12"/>
    <s v="Crisp Wafer Bar"/>
    <s v="Wafer/Crisp"/>
    <x v="2"/>
    <x v="6"/>
    <n v="46960"/>
    <n v="1.39"/>
    <n v="0.1484"/>
    <n v="0.77839999999999998"/>
    <n v="1.183724"/>
    <n v="55587.679040000003"/>
    <n v="36553.663999999997"/>
    <n v="19034.015040000006"/>
    <n v="0.34241427900422744"/>
  </r>
  <r>
    <s v="SKU-12"/>
    <s v="Crisp Wafer Bar"/>
    <s v="Wafer/Crisp"/>
    <x v="2"/>
    <x v="7"/>
    <n v="46845"/>
    <n v="1.39"/>
    <n v="0.17399999999999999"/>
    <n v="0.77839999999999998"/>
    <n v="1.1481399999999999"/>
    <n v="53784.618299999995"/>
    <n v="36464.148000000001"/>
    <n v="17320.470299999994"/>
    <n v="0.32203389830508466"/>
  </r>
  <r>
    <s v="SKU-12"/>
    <s v="Crisp Wafer Bar"/>
    <s v="Wafer/Crisp"/>
    <x v="2"/>
    <x v="8"/>
    <n v="64799"/>
    <n v="1.39"/>
    <n v="0.1915"/>
    <n v="0.77839999999999998"/>
    <n v="1.123815"/>
    <n v="72822.088185000001"/>
    <n v="50439.541599999997"/>
    <n v="22382.546585000004"/>
    <n v="0.30735930735930739"/>
  </r>
  <r>
    <s v="SKU-12"/>
    <s v="Crisp Wafer Bar"/>
    <s v="Wafer/Crisp"/>
    <x v="2"/>
    <x v="9"/>
    <n v="81925"/>
    <n v="1.39"/>
    <n v="0.1996"/>
    <n v="0.77839999999999998"/>
    <n v="1.1125559999999999"/>
    <n v="91146.150299999994"/>
    <n v="63770.42"/>
    <n v="27375.730299999996"/>
    <n v="0.30034982508745622"/>
  </r>
  <r>
    <s v="SKU-12"/>
    <s v="Crisp Wafer Bar"/>
    <s v="Wafer/Crisp"/>
    <x v="2"/>
    <x v="10"/>
    <n v="86046"/>
    <n v="1.39"/>
    <n v="0.1951"/>
    <n v="0.77839999999999998"/>
    <n v="1.1188109999999998"/>
    <n v="96269.211305999983"/>
    <n v="66978.206399999995"/>
    <n v="29291.004905999987"/>
    <n v="0.30426139893154419"/>
  </r>
  <r>
    <s v="SKU-12"/>
    <s v="Crisp Wafer Bar"/>
    <s v="Wafer/Crisp"/>
    <x v="2"/>
    <x v="11"/>
    <n v="67187"/>
    <n v="1.39"/>
    <n v="0.1961"/>
    <n v="0.77839999999999998"/>
    <n v="1.117421"/>
    <n v="75076.164726999996"/>
    <n v="52298.360800000002"/>
    <n v="22777.803926999994"/>
    <n v="0.30339594476924986"/>
  </r>
  <r>
    <s v="SKU-12"/>
    <s v="Crisp Wafer Bar"/>
    <s v="Wafer/Crisp"/>
    <x v="2"/>
    <x v="12"/>
    <n v="44967"/>
    <n v="1.42"/>
    <n v="0.1646"/>
    <n v="0.78420000000000001"/>
    <n v="1.1862679999999999"/>
    <n v="53342.913155999995"/>
    <n v="35263.121400000004"/>
    <n v="18079.791755999991"/>
    <n v="0.33893521531390869"/>
  </r>
  <r>
    <s v="SKU-12"/>
    <s v="Crisp Wafer Bar"/>
    <s v="Wafer/Crisp"/>
    <x v="2"/>
    <x v="13"/>
    <n v="56303"/>
    <n v="1.42"/>
    <n v="0.1842"/>
    <n v="0.79010000000000002"/>
    <n v="1.1584359999999998"/>
    <n v="65223.422107999992"/>
    <n v="44485.0003"/>
    <n v="20738.421807999992"/>
    <n v="0.31795973191440863"/>
  </r>
  <r>
    <s v="SKU-12"/>
    <s v="Crisp Wafer Bar"/>
    <s v="Wafer/Crisp"/>
    <x v="2"/>
    <x v="14"/>
    <n v="55192"/>
    <n v="1.42"/>
    <n v="0.1883"/>
    <n v="0.79590000000000005"/>
    <n v="1.1526139999999998"/>
    <n v="63615.071887999991"/>
    <n v="43927.3128"/>
    <n v="19687.759087999992"/>
    <n v="0.30948261950661704"/>
  </r>
  <r>
    <s v="SKU-12"/>
    <s v="Crisp Wafer Bar"/>
    <s v="Wafer/Crisp"/>
    <x v="2"/>
    <x v="15"/>
    <n v="57451"/>
    <n v="1.42"/>
    <n v="0.1893"/>
    <n v="0.80179999999999996"/>
    <n v="1.1511939999999998"/>
    <n v="66137.246493999992"/>
    <n v="46064.211799999997"/>
    <n v="20073.034693999994"/>
    <n v="0.30350575141983016"/>
  </r>
  <r>
    <s v="SKU-12"/>
    <s v="Crisp Wafer Bar"/>
    <s v="Wafer/Crisp"/>
    <x v="2"/>
    <x v="16"/>
    <n v="50522"/>
    <n v="1.42"/>
    <n v="0.17910000000000001"/>
    <n v="0.80759999999999998"/>
    <n v="1.165678"/>
    <n v="58892.383915999999"/>
    <n v="40801.567199999998"/>
    <n v="18090.816716000001"/>
    <n v="0.30718431676672292"/>
  </r>
  <r>
    <s v="SKU-12"/>
    <s v="Crisp Wafer Bar"/>
    <s v="Wafer/Crisp"/>
    <x v="2"/>
    <x v="17"/>
    <n v="44853"/>
    <n v="1.42"/>
    <n v="0.18229999999999999"/>
    <n v="0.81340000000000001"/>
    <n v="1.1611339999999999"/>
    <n v="52080.343301999994"/>
    <n v="36483.430200000003"/>
    <n v="15596.913101999991"/>
    <n v="0.2994779241672364"/>
  </r>
  <r>
    <s v="SKU-12"/>
    <s v="Crisp Wafer Bar"/>
    <s v="Wafer/Crisp"/>
    <x v="2"/>
    <x v="18"/>
    <n v="45238"/>
    <n v="1.46"/>
    <n v="0.2109"/>
    <n v="0.81930000000000003"/>
    <n v="1.1520859999999999"/>
    <n v="52118.066467999997"/>
    <n v="37063.493399999999"/>
    <n v="15054.573067999998"/>
    <n v="0.28885517227012564"/>
  </r>
  <r>
    <s v="SKU-12"/>
    <s v="Crisp Wafer Bar"/>
    <s v="Wafer/Crisp"/>
    <x v="2"/>
    <x v="19"/>
    <n v="52228"/>
    <n v="1.46"/>
    <n v="0.1946"/>
    <n v="0.82509999999999994"/>
    <n v="1.1758839999999999"/>
    <n v="61414.069551999994"/>
    <n v="43093.322799999994"/>
    <n v="18320.746751999999"/>
    <n v="0.29831513992876851"/>
  </r>
  <r>
    <s v="SKU-12"/>
    <s v="Crisp Wafer Bar"/>
    <s v="Wafer/Crisp"/>
    <x v="2"/>
    <x v="20"/>
    <n v="69533"/>
    <n v="1.46"/>
    <n v="0.18770000000000001"/>
    <n v="0.83089999999999997"/>
    <n v="1.1859580000000001"/>
    <n v="82463.217614000008"/>
    <n v="57774.969700000001"/>
    <n v="24688.247914000007"/>
    <n v="0.29938496978813756"/>
  </r>
  <r>
    <s v="SKU-12"/>
    <s v="Crisp Wafer Bar"/>
    <s v="Wafer/Crisp"/>
    <x v="2"/>
    <x v="21"/>
    <n v="87261"/>
    <n v="1.46"/>
    <n v="0.19059999999999999"/>
    <n v="0.83679999999999999"/>
    <n v="1.181724"/>
    <n v="103118.41796399999"/>
    <n v="73020.004799999995"/>
    <n v="30098.413163999998"/>
    <n v="0.29188202998331253"/>
  </r>
  <r>
    <s v="SKU-12"/>
    <s v="Crisp Wafer Bar"/>
    <s v="Wafer/Crisp"/>
    <x v="2"/>
    <x v="22"/>
    <n v="83497"/>
    <n v="1.46"/>
    <n v="0.17330000000000001"/>
    <n v="0.84260000000000002"/>
    <n v="1.206982"/>
    <n v="100779.37605399999"/>
    <n v="70354.572199999995"/>
    <n v="30424.803853999998"/>
    <n v="0.30189514010979451"/>
  </r>
  <r>
    <s v="SKU-12"/>
    <s v="Crisp Wafer Bar"/>
    <s v="Wafer/Crisp"/>
    <x v="2"/>
    <x v="23"/>
    <n v="70903"/>
    <n v="1.46"/>
    <n v="0.18970000000000001"/>
    <n v="0.84850000000000003"/>
    <n v="1.183038"/>
    <n v="83880.943314000004"/>
    <n v="60161.195500000002"/>
    <n v="23719.747814000002"/>
    <n v="0.28277874421616211"/>
  </r>
  <r>
    <s v="SKU-12"/>
    <s v="Crisp Wafer Bar"/>
    <s v="Wafer/Crisp"/>
    <x v="3"/>
    <x v="0"/>
    <n v="37784"/>
    <n v="1.39"/>
    <n v="5.1400000000000001E-2"/>
    <n v="0.77839999999999998"/>
    <n v="1.318554"/>
    <n v="49820.244336000003"/>
    <n v="29411.065599999998"/>
    <n v="20409.178736000005"/>
    <n v="0.40965633565254067"/>
  </r>
  <r>
    <s v="SKU-12"/>
    <s v="Crisp Wafer Bar"/>
    <s v="Wafer/Crisp"/>
    <x v="3"/>
    <x v="1"/>
    <n v="50847"/>
    <n v="1.39"/>
    <n v="5.8599999999999999E-2"/>
    <n v="0.77839999999999998"/>
    <n v="1.308546"/>
    <n v="66535.638462000003"/>
    <n v="39579.304799999998"/>
    <n v="26956.333662000005"/>
    <n v="0.40514127894625029"/>
  </r>
  <r>
    <s v="SKU-12"/>
    <s v="Crisp Wafer Bar"/>
    <s v="Wafer/Crisp"/>
    <x v="3"/>
    <x v="2"/>
    <n v="46715"/>
    <n v="1.39"/>
    <n v="4.3299999999999998E-2"/>
    <n v="0.77839999999999998"/>
    <n v="1.3298129999999999"/>
    <n v="62122.214294999998"/>
    <n v="36362.955999999998"/>
    <n v="25759.258295"/>
    <n v="0.41465454165360094"/>
  </r>
  <r>
    <s v="SKU-12"/>
    <s v="Crisp Wafer Bar"/>
    <s v="Wafer/Crisp"/>
    <x v="3"/>
    <x v="3"/>
    <n v="53434"/>
    <n v="1.39"/>
    <n v="5.7700000000000001E-2"/>
    <n v="0.77839999999999998"/>
    <n v="1.3097969999999999"/>
    <n v="69987.692897999994"/>
    <n v="41593.025600000001"/>
    <n v="28394.667297999993"/>
    <n v="0.40570943436272944"/>
  </r>
  <r>
    <s v="SKU-12"/>
    <s v="Crisp Wafer Bar"/>
    <s v="Wafer/Crisp"/>
    <x v="3"/>
    <x v="4"/>
    <n v="35946"/>
    <n v="1.39"/>
    <n v="4.6899999999999997E-2"/>
    <n v="0.77839999999999998"/>
    <n v="1.3248089999999999"/>
    <n v="47621.584314"/>
    <n v="27980.366399999999"/>
    <n v="19641.217914000001"/>
    <n v="0.41244360507816602"/>
  </r>
  <r>
    <s v="SKU-12"/>
    <s v="Crisp Wafer Bar"/>
    <s v="Wafer/Crisp"/>
    <x v="3"/>
    <x v="5"/>
    <n v="38693"/>
    <n v="1.39"/>
    <n v="5.7799999999999997E-2"/>
    <n v="0.77839999999999998"/>
    <n v="1.309658"/>
    <n v="50674.596994"/>
    <n v="30118.6312"/>
    <n v="20555.965794"/>
    <n v="0.40564635958395245"/>
  </r>
  <r>
    <s v="SKU-12"/>
    <s v="Crisp Wafer Bar"/>
    <s v="Wafer/Crisp"/>
    <x v="3"/>
    <x v="6"/>
    <n v="38293"/>
    <n v="1.39"/>
    <n v="5.28E-2"/>
    <n v="0.77839999999999998"/>
    <n v="1.316608"/>
    <n v="50416.870144"/>
    <n v="29807.271199999999"/>
    <n v="20609.598944000001"/>
    <n v="0.40878378378378383"/>
  </r>
  <r>
    <s v="SKU-12"/>
    <s v="Crisp Wafer Bar"/>
    <s v="Wafer/Crisp"/>
    <x v="3"/>
    <x v="7"/>
    <n v="42159"/>
    <n v="1.39"/>
    <n v="5.0599999999999999E-2"/>
    <n v="0.77839999999999998"/>
    <n v="1.319666"/>
    <n v="55635.798894"/>
    <n v="32816.565600000002"/>
    <n v="22819.233293999998"/>
    <n v="0.41015378133558034"/>
  </r>
  <r>
    <s v="SKU-12"/>
    <s v="Crisp Wafer Bar"/>
    <s v="Wafer/Crisp"/>
    <x v="3"/>
    <x v="8"/>
    <n v="45021"/>
    <n v="1.39"/>
    <n v="4.7399999999999998E-2"/>
    <n v="0.77839999999999998"/>
    <n v="1.324114"/>
    <n v="59612.936394000004"/>
    <n v="35044.346400000002"/>
    <n v="24568.589994000002"/>
    <n v="0.41213520890195254"/>
  </r>
  <r>
    <s v="SKU-12"/>
    <s v="Crisp Wafer Bar"/>
    <s v="Wafer/Crisp"/>
    <x v="3"/>
    <x v="9"/>
    <n v="69843"/>
    <n v="1.39"/>
    <n v="4.9700000000000001E-2"/>
    <n v="0.77839999999999998"/>
    <n v="1.3209169999999999"/>
    <n v="92256.806030999986"/>
    <n v="54365.7912"/>
    <n v="37891.014830999986"/>
    <n v="0.41071240660843933"/>
  </r>
  <r>
    <s v="SKU-12"/>
    <s v="Crisp Wafer Bar"/>
    <s v="Wafer/Crisp"/>
    <x v="3"/>
    <x v="10"/>
    <n v="64450"/>
    <n v="1.39"/>
    <n v="4.5999999999999999E-2"/>
    <n v="0.77839999999999998"/>
    <n v="1.3260599999999998"/>
    <n v="85464.566999999981"/>
    <n v="50167.88"/>
    <n v="35296.686999999984"/>
    <n v="0.41299790356394123"/>
  </r>
  <r>
    <s v="SKU-12"/>
    <s v="Crisp Wafer Bar"/>
    <s v="Wafer/Crisp"/>
    <x v="3"/>
    <x v="11"/>
    <n v="60989"/>
    <n v="1.39"/>
    <n v="4.7199999999999999E-2"/>
    <n v="0.77839999999999998"/>
    <n v="1.3243919999999998"/>
    <n v="80773.343687999994"/>
    <n v="47473.837599999999"/>
    <n v="33299.506087999995"/>
    <n v="0.41225860621326615"/>
  </r>
  <r>
    <s v="SKU-12"/>
    <s v="Crisp Wafer Bar"/>
    <s v="Wafer/Crisp"/>
    <x v="3"/>
    <x v="12"/>
    <n v="37213"/>
    <n v="1.42"/>
    <n v="5.4899999999999997E-2"/>
    <n v="0.78420000000000001"/>
    <n v="1.342042"/>
    <n v="49941.408945999996"/>
    <n v="29182.434600000001"/>
    <n v="20758.974345999995"/>
    <n v="0.415666573773399"/>
  </r>
  <r>
    <s v="SKU-12"/>
    <s v="Crisp Wafer Bar"/>
    <s v="Wafer/Crisp"/>
    <x v="3"/>
    <x v="13"/>
    <n v="43245"/>
    <n v="1.42"/>
    <n v="3.3700000000000001E-2"/>
    <n v="0.79010000000000002"/>
    <n v="1.3721460000000001"/>
    <n v="59338.453770000007"/>
    <n v="34167.874499999998"/>
    <n v="25170.579270000009"/>
    <n v="0.42418663903112364"/>
  </r>
  <r>
    <s v="SKU-12"/>
    <s v="Crisp Wafer Bar"/>
    <s v="Wafer/Crisp"/>
    <x v="3"/>
    <x v="14"/>
    <n v="45637"/>
    <n v="1.42"/>
    <n v="5.7599999999999998E-2"/>
    <n v="0.79590000000000005"/>
    <n v="1.3382080000000001"/>
    <n v="61071.798496000003"/>
    <n v="36322.488300000005"/>
    <n v="24749.310195999999"/>
    <n v="0.40524940816375327"/>
  </r>
  <r>
    <s v="SKU-12"/>
    <s v="Crisp Wafer Bar"/>
    <s v="Wafer/Crisp"/>
    <x v="3"/>
    <x v="15"/>
    <n v="54794"/>
    <n v="1.42"/>
    <n v="5.7799999999999997E-2"/>
    <n v="0.80179999999999996"/>
    <n v="1.3379239999999999"/>
    <n v="73310.207655999999"/>
    <n v="43933.8292"/>
    <n v="29376.378455999999"/>
    <n v="0.4007133439567569"/>
  </r>
  <r>
    <s v="SKU-12"/>
    <s v="Crisp Wafer Bar"/>
    <s v="Wafer/Crisp"/>
    <x v="3"/>
    <x v="16"/>
    <n v="35974"/>
    <n v="1.42"/>
    <n v="4.7699999999999999E-2"/>
    <n v="0.80759999999999998"/>
    <n v="1.352266"/>
    <n v="48646.417084000001"/>
    <n v="29052.6024"/>
    <n v="19593.814684000001"/>
    <n v="0.40278022223438287"/>
  </r>
  <r>
    <s v="SKU-12"/>
    <s v="Crisp Wafer Bar"/>
    <s v="Wafer/Crisp"/>
    <x v="3"/>
    <x v="17"/>
    <n v="38548"/>
    <n v="1.42"/>
    <n v="5.1799999999999999E-2"/>
    <n v="0.81340000000000001"/>
    <n v="1.346444"/>
    <n v="51902.723312000002"/>
    <n v="31354.943200000002"/>
    <n v="20547.780112"/>
    <n v="0.39589021154983051"/>
  </r>
  <r>
    <s v="SKU-12"/>
    <s v="Crisp Wafer Bar"/>
    <s v="Wafer/Crisp"/>
    <x v="3"/>
    <x v="18"/>
    <n v="36985"/>
    <n v="1.46"/>
    <n v="4.0800000000000003E-2"/>
    <n v="0.81930000000000003"/>
    <n v="1.4004320000000001"/>
    <n v="51794.977520000008"/>
    <n v="30301.8105"/>
    <n v="21493.167020000008"/>
    <n v="0.414966238989112"/>
  </r>
  <r>
    <s v="SKU-12"/>
    <s v="Crisp Wafer Bar"/>
    <s v="Wafer/Crisp"/>
    <x v="3"/>
    <x v="19"/>
    <n v="40277"/>
    <n v="1.46"/>
    <n v="5.4199999999999998E-2"/>
    <n v="0.82509999999999994"/>
    <n v="1.380868"/>
    <n v="55617.220435999996"/>
    <n v="33232.5527"/>
    <n v="22384.667735999996"/>
    <n v="0.40247728240497999"/>
  </r>
  <r>
    <s v="SKU-12"/>
    <s v="Crisp Wafer Bar"/>
    <s v="Wafer/Crisp"/>
    <x v="3"/>
    <x v="20"/>
    <n v="49481"/>
    <n v="1.46"/>
    <n v="4.19E-2"/>
    <n v="0.83089999999999997"/>
    <n v="1.3988259999999999"/>
    <n v="69215.309305999996"/>
    <n v="41113.762900000002"/>
    <n v="28101.546405999994"/>
    <n v="0.40600189015645971"/>
  </r>
  <r>
    <s v="SKU-12"/>
    <s v="Crisp Wafer Bar"/>
    <s v="Wafer/Crisp"/>
    <x v="3"/>
    <x v="21"/>
    <n v="67384"/>
    <n v="1.46"/>
    <n v="2.3E-2"/>
    <n v="0.83679999999999999"/>
    <n v="1.42642"/>
    <n v="96117.885280000002"/>
    <n v="56386.931199999999"/>
    <n v="39730.954080000003"/>
    <n v="0.4133565149114567"/>
  </r>
  <r>
    <s v="SKU-12"/>
    <s v="Crisp Wafer Bar"/>
    <s v="Wafer/Crisp"/>
    <x v="3"/>
    <x v="22"/>
    <n v="70310"/>
    <n v="1.46"/>
    <n v="4.48E-2"/>
    <n v="0.84260000000000002"/>
    <n v="1.3945920000000001"/>
    <n v="98053.763520000008"/>
    <n v="59243.205999999998"/>
    <n v="38810.557520000009"/>
    <n v="0.3958089534430142"/>
  </r>
  <r>
    <s v="SKU-12"/>
    <s v="Crisp Wafer Bar"/>
    <s v="Wafer/Crisp"/>
    <x v="3"/>
    <x v="23"/>
    <n v="55850"/>
    <n v="1.46"/>
    <n v="5.1700000000000003E-2"/>
    <n v="0.84850000000000003"/>
    <n v="1.3845179999999999"/>
    <n v="77325.330300000001"/>
    <n v="47388.724999999999"/>
    <n v="29936.605300000003"/>
    <n v="0.38715134075541091"/>
  </r>
  <r>
    <s v="SKU-12"/>
    <s v="Crisp Wafer Bar"/>
    <s v="Wafer/Crisp"/>
    <x v="4"/>
    <x v="0"/>
    <n v="55034"/>
    <n v="1.39"/>
    <n v="5.6099999999999997E-2"/>
    <n v="0.77839999999999998"/>
    <n v="1.3120209999999999"/>
    <n v="72205.763714000001"/>
    <n v="42838.465599999996"/>
    <n v="29367.298114000005"/>
    <n v="0.40671681322173964"/>
  </r>
  <r>
    <s v="SKU-12"/>
    <s v="Crisp Wafer Bar"/>
    <s v="Wafer/Crisp"/>
    <x v="4"/>
    <x v="1"/>
    <n v="69280"/>
    <n v="1.39"/>
    <n v="7.6100000000000001E-2"/>
    <n v="0.77839999999999998"/>
    <n v="1.2842209999999998"/>
    <n v="88970.830879999994"/>
    <n v="53927.551999999996"/>
    <n v="35043.278879999998"/>
    <n v="0.39387379586535337"/>
  </r>
  <r>
    <s v="SKU-12"/>
    <s v="Crisp Wafer Bar"/>
    <s v="Wafer/Crisp"/>
    <x v="4"/>
    <x v="2"/>
    <n v="70570"/>
    <n v="1.39"/>
    <n v="7.0800000000000002E-2"/>
    <n v="0.77839999999999998"/>
    <n v="1.291588"/>
    <n v="91147.365160000001"/>
    <n v="54931.688000000002"/>
    <n v="36215.677159999999"/>
    <n v="0.39733103745157122"/>
  </r>
  <r>
    <s v="SKU-12"/>
    <s v="Crisp Wafer Bar"/>
    <s v="Wafer/Crisp"/>
    <x v="4"/>
    <x v="3"/>
    <n v="71650"/>
    <n v="1.39"/>
    <n v="8.5800000000000001E-2"/>
    <n v="0.77839999999999998"/>
    <n v="1.2707379999999999"/>
    <n v="91048.377699999997"/>
    <n v="55772.36"/>
    <n v="35276.017699999997"/>
    <n v="0.38744257274119448"/>
  </r>
  <r>
    <s v="SKU-12"/>
    <s v="Crisp Wafer Bar"/>
    <s v="Wafer/Crisp"/>
    <x v="4"/>
    <x v="4"/>
    <n v="59741"/>
    <n v="1.39"/>
    <n v="9.1899999999999996E-2"/>
    <n v="0.77839999999999998"/>
    <n v="1.262259"/>
    <n v="75408.614919"/>
    <n v="46502.394399999997"/>
    <n v="28906.220519000002"/>
    <n v="0.38332782733179166"/>
  </r>
  <r>
    <s v="SKU-12"/>
    <s v="Crisp Wafer Bar"/>
    <s v="Wafer/Crisp"/>
    <x v="4"/>
    <x v="5"/>
    <n v="54263"/>
    <n v="1.39"/>
    <n v="6.7000000000000004E-2"/>
    <n v="0.77839999999999998"/>
    <n v="1.29687"/>
    <n v="70372.056809999995"/>
    <n v="42238.319199999998"/>
    <n v="28133.737609999996"/>
    <n v="0.39978563772775988"/>
  </r>
  <r>
    <s v="SKU-12"/>
    <s v="Crisp Wafer Bar"/>
    <s v="Wafer/Crisp"/>
    <x v="4"/>
    <x v="6"/>
    <n v="46623"/>
    <n v="1.39"/>
    <n v="8.1199999999999994E-2"/>
    <n v="0.77839999999999998"/>
    <n v="1.2771319999999999"/>
    <n v="59543.725235999998"/>
    <n v="36291.343199999996"/>
    <n v="23252.382036000003"/>
    <n v="0.39050936003482811"/>
  </r>
  <r>
    <s v="SKU-12"/>
    <s v="Crisp Wafer Bar"/>
    <s v="Wafer/Crisp"/>
    <x v="4"/>
    <x v="7"/>
    <n v="58466"/>
    <n v="1.39"/>
    <n v="8.09E-2"/>
    <n v="0.77839999999999998"/>
    <n v="1.277549"/>
    <n v="74693.17983400001"/>
    <n v="45509.934399999998"/>
    <n v="29183.245434000011"/>
    <n v="0.39070830159939079"/>
  </r>
  <r>
    <s v="SKU-12"/>
    <s v="Crisp Wafer Bar"/>
    <s v="Wafer/Crisp"/>
    <x v="4"/>
    <x v="8"/>
    <n v="71237"/>
    <n v="1.39"/>
    <n v="8.5800000000000001E-2"/>
    <n v="0.77839999999999998"/>
    <n v="1.2707379999999999"/>
    <n v="90523.562905999992"/>
    <n v="55450.880799999999"/>
    <n v="35072.682105999993"/>
    <n v="0.38744257274119442"/>
  </r>
  <r>
    <s v="SKU-12"/>
    <s v="Crisp Wafer Bar"/>
    <s v="Wafer/Crisp"/>
    <x v="4"/>
    <x v="9"/>
    <n v="93944"/>
    <n v="1.39"/>
    <n v="8.5800000000000001E-2"/>
    <n v="0.77839999999999998"/>
    <n v="1.2707379999999999"/>
    <n v="119378.21067199999"/>
    <n v="73126.009600000005"/>
    <n v="46252.201071999982"/>
    <n v="0.38744257274119437"/>
  </r>
  <r>
    <s v="SKU-12"/>
    <s v="Crisp Wafer Bar"/>
    <s v="Wafer/Crisp"/>
    <x v="4"/>
    <x v="10"/>
    <n v="108946"/>
    <n v="1.39"/>
    <n v="9.4899999999999998E-2"/>
    <n v="0.77839999999999998"/>
    <n v="1.258089"/>
    <n v="137063.76419399999"/>
    <n v="84803.566399999996"/>
    <n v="52260.197793999992"/>
    <n v="0.38128383604021654"/>
  </r>
  <r>
    <s v="SKU-12"/>
    <s v="Crisp Wafer Bar"/>
    <s v="Wafer/Crisp"/>
    <x v="4"/>
    <x v="11"/>
    <n v="99288"/>
    <n v="1.39"/>
    <n v="0.08"/>
    <n v="0.77839999999999998"/>
    <n v="1.2787999999999999"/>
    <n v="126969.4944"/>
    <n v="77285.779200000004"/>
    <n v="49683.715199999991"/>
    <n v="0.39130434782608692"/>
  </r>
  <r>
    <s v="SKU-12"/>
    <s v="Crisp Wafer Bar"/>
    <s v="Wafer/Crisp"/>
    <x v="4"/>
    <x v="12"/>
    <n v="54416"/>
    <n v="1.42"/>
    <n v="0.1114"/>
    <n v="0.78420000000000001"/>
    <n v="1.2618119999999999"/>
    <n v="68662.76179199999"/>
    <n v="42673.027199999997"/>
    <n v="25989.734591999993"/>
    <n v="0.37851280539414744"/>
  </r>
  <r>
    <s v="SKU-12"/>
    <s v="Crisp Wafer Bar"/>
    <s v="Wafer/Crisp"/>
    <x v="4"/>
    <x v="13"/>
    <n v="67457"/>
    <n v="1.42"/>
    <n v="0.1125"/>
    <n v="0.79010000000000002"/>
    <n v="1.2602499999999999"/>
    <n v="85012.684249999991"/>
    <n v="53297.775699999998"/>
    <n v="31714.908549999993"/>
    <n v="0.37306090061495728"/>
  </r>
  <r>
    <s v="SKU-12"/>
    <s v="Crisp Wafer Bar"/>
    <s v="Wafer/Crisp"/>
    <x v="4"/>
    <x v="14"/>
    <n v="60240"/>
    <n v="1.42"/>
    <n v="0.1273"/>
    <n v="0.79590000000000005"/>
    <n v="1.2392339999999999"/>
    <n v="74651.456160000002"/>
    <n v="47945.016000000003"/>
    <n v="26706.440159999998"/>
    <n v="0.35774841555347897"/>
  </r>
  <r>
    <s v="SKU-12"/>
    <s v="Crisp Wafer Bar"/>
    <s v="Wafer/Crisp"/>
    <x v="4"/>
    <x v="15"/>
    <n v="65465"/>
    <n v="1.42"/>
    <n v="0.1241"/>
    <n v="0.80179999999999996"/>
    <n v="1.2437780000000001"/>
    <n v="81423.926770000005"/>
    <n v="52489.837"/>
    <n v="28934.089770000006"/>
    <n v="0.35535119611377597"/>
  </r>
  <r>
    <s v="SKU-12"/>
    <s v="Crisp Wafer Bar"/>
    <s v="Wafer/Crisp"/>
    <x v="4"/>
    <x v="16"/>
    <n v="54689"/>
    <n v="1.42"/>
    <n v="0.14929999999999999"/>
    <n v="0.80759999999999998"/>
    <n v="1.207994"/>
    <n v="66063.983865999995"/>
    <n v="44166.8364"/>
    <n v="21897.147465999995"/>
    <n v="0.3314536330478462"/>
  </r>
  <r>
    <s v="SKU-12"/>
    <s v="Crisp Wafer Bar"/>
    <s v="Wafer/Crisp"/>
    <x v="4"/>
    <x v="17"/>
    <n v="56933"/>
    <n v="1.42"/>
    <n v="0.189"/>
    <n v="0.81340000000000001"/>
    <n v="1.1516199999999999"/>
    <n v="65565.181459999993"/>
    <n v="46309.302199999998"/>
    <n v="19255.879259999994"/>
    <n v="0.29369062711658356"/>
  </r>
  <r>
    <s v="SKU-12"/>
    <s v="Crisp Wafer Bar"/>
    <s v="Wafer/Crisp"/>
    <x v="4"/>
    <x v="18"/>
    <n v="48223"/>
    <n v="1.46"/>
    <n v="0.19109999999999999"/>
    <n v="0.81930000000000003"/>
    <n v="1.1809939999999999"/>
    <n v="56951.073661999995"/>
    <n v="39509.103900000002"/>
    <n v="17441.969761999993"/>
    <n v="0.30626235188324402"/>
  </r>
  <r>
    <s v="SKU-12"/>
    <s v="Crisp Wafer Bar"/>
    <s v="Wafer/Crisp"/>
    <x v="4"/>
    <x v="19"/>
    <n v="50382"/>
    <n v="1.46"/>
    <n v="0.2026"/>
    <n v="0.82509999999999994"/>
    <n v="1.164204"/>
    <n v="58654.925928000004"/>
    <n v="41570.188199999997"/>
    <n v="17084.737728000007"/>
    <n v="0.29127541221297998"/>
  </r>
  <r>
    <s v="SKU-12"/>
    <s v="Crisp Wafer Bar"/>
    <s v="Wafer/Crisp"/>
    <x v="4"/>
    <x v="20"/>
    <n v="69455"/>
    <n v="1.46"/>
    <n v="0.2374"/>
    <n v="0.83089999999999997"/>
    <n v="1.1133959999999998"/>
    <n v="77330.919179999983"/>
    <n v="57710.159500000002"/>
    <n v="19620.759679999981"/>
    <n v="0.25372464064896927"/>
  </r>
  <r>
    <s v="SKU-12"/>
    <s v="Crisp Wafer Bar"/>
    <s v="Wafer/Crisp"/>
    <x v="4"/>
    <x v="21"/>
    <n v="94764"/>
    <n v="1.46"/>
    <n v="0.25580000000000003"/>
    <n v="0.83679999999999999"/>
    <n v="1.0865319999999998"/>
    <n v="102964.11844799998"/>
    <n v="79298.515199999994"/>
    <n v="23665.603247999985"/>
    <n v="0.22984320756314577"/>
  </r>
  <r>
    <s v="SKU-12"/>
    <s v="Crisp Wafer Bar"/>
    <s v="Wafer/Crisp"/>
    <x v="4"/>
    <x v="22"/>
    <n v="94912"/>
    <n v="1.46"/>
    <n v="0.23630000000000001"/>
    <n v="0.84260000000000002"/>
    <n v="1.115002"/>
    <n v="105827.06982400001"/>
    <n v="79972.851200000005"/>
    <n v="25854.218624000001"/>
    <n v="0.24430628823984171"/>
  </r>
  <r>
    <s v="SKU-12"/>
    <s v="Crisp Wafer Bar"/>
    <s v="Wafer/Crisp"/>
    <x v="4"/>
    <x v="23"/>
    <n v="91188"/>
    <n v="1.46"/>
    <n v="0.29509999999999997"/>
    <n v="0.84850000000000003"/>
    <n v="1.0291540000000001"/>
    <n v="93846.494952000008"/>
    <n v="77373.017999999996"/>
    <n v="16473.476952000012"/>
    <n v="0.17553641146028692"/>
  </r>
  <r>
    <s v="SKU-12"/>
    <s v="Crisp Wafer Bar"/>
    <s v="Wafer/Crisp"/>
    <x v="5"/>
    <x v="0"/>
    <n v="26381"/>
    <n v="1.39"/>
    <n v="6.9400000000000003E-2"/>
    <n v="0.77839999999999998"/>
    <n v="1.293534"/>
    <n v="34124.720454000002"/>
    <n v="20534.970399999998"/>
    <n v="13589.750054000004"/>
    <n v="0.39823769611003662"/>
  </r>
  <r>
    <s v="SKU-12"/>
    <s v="Crisp Wafer Bar"/>
    <s v="Wafer/Crisp"/>
    <x v="5"/>
    <x v="1"/>
    <n v="26660"/>
    <n v="1.39"/>
    <n v="3.9699999999999999E-2"/>
    <n v="0.77839999999999998"/>
    <n v="1.3348169999999999"/>
    <n v="35586.221219999999"/>
    <n v="20752.144"/>
    <n v="14834.077219999999"/>
    <n v="0.41684890138498382"/>
  </r>
  <r>
    <s v="SKU-12"/>
    <s v="Crisp Wafer Bar"/>
    <s v="Wafer/Crisp"/>
    <x v="5"/>
    <x v="2"/>
    <n v="31785"/>
    <n v="1.39"/>
    <n v="6.4600000000000005E-2"/>
    <n v="0.77839999999999998"/>
    <n v="1.300206"/>
    <n v="41327.047709999999"/>
    <n v="24741.444"/>
    <n v="16585.603709999999"/>
    <n v="0.40132563609151167"/>
  </r>
  <r>
    <s v="SKU-12"/>
    <s v="Crisp Wafer Bar"/>
    <s v="Wafer/Crisp"/>
    <x v="5"/>
    <x v="3"/>
    <n v="30446"/>
    <n v="1.39"/>
    <n v="7.0999999999999994E-2"/>
    <n v="0.77839999999999998"/>
    <n v="1.29131"/>
    <n v="39315.224259999995"/>
    <n v="23699.166399999998"/>
    <n v="15616.057859999997"/>
    <n v="0.39720129171151775"/>
  </r>
  <r>
    <s v="SKU-12"/>
    <s v="Crisp Wafer Bar"/>
    <s v="Wafer/Crisp"/>
    <x v="5"/>
    <x v="4"/>
    <n v="27218"/>
    <n v="1.39"/>
    <n v="8.4199999999999997E-2"/>
    <n v="0.77839999999999998"/>
    <n v="1.2729619999999999"/>
    <n v="34647.479716000002"/>
    <n v="21186.4912"/>
    <n v="13460.988516000001"/>
    <n v="0.38851277571522169"/>
  </r>
  <r>
    <s v="SKU-12"/>
    <s v="Crisp Wafer Bar"/>
    <s v="Wafer/Crisp"/>
    <x v="5"/>
    <x v="5"/>
    <n v="25744"/>
    <n v="1.39"/>
    <n v="8.8400000000000006E-2"/>
    <n v="0.77839999999999998"/>
    <n v="1.2671239999999999"/>
    <n v="32620.840255999999"/>
    <n v="20039.1296"/>
    <n v="12581.710655999999"/>
    <n v="0.38569548047389202"/>
  </r>
  <r>
    <s v="SKU-12"/>
    <s v="Crisp Wafer Bar"/>
    <s v="Wafer/Crisp"/>
    <x v="5"/>
    <x v="6"/>
    <n v="24013"/>
    <n v="1.39"/>
    <n v="6.83E-2"/>
    <n v="0.77839999999999998"/>
    <n v="1.2950629999999999"/>
    <n v="31098.347818999995"/>
    <n v="18691.7192"/>
    <n v="12406.628618999996"/>
    <n v="0.39894815927873772"/>
  </r>
  <r>
    <s v="SKU-12"/>
    <s v="Crisp Wafer Bar"/>
    <s v="Wafer/Crisp"/>
    <x v="5"/>
    <x v="7"/>
    <n v="29012"/>
    <n v="1.39"/>
    <n v="5.5300000000000002E-2"/>
    <n v="0.77839999999999998"/>
    <n v="1.3131329999999999"/>
    <n v="38096.614595999999"/>
    <n v="22582.9408"/>
    <n v="15513.673795999999"/>
    <n v="0.40721922303376734"/>
  </r>
  <r>
    <s v="SKU-12"/>
    <s v="Crisp Wafer Bar"/>
    <s v="Wafer/Crisp"/>
    <x v="5"/>
    <x v="8"/>
    <n v="37706"/>
    <n v="1.39"/>
    <n v="7.5600000000000001E-2"/>
    <n v="0.77839999999999998"/>
    <n v="1.2849159999999999"/>
    <n v="48449.042695999997"/>
    <n v="29350.350399999999"/>
    <n v="19098.692295999997"/>
    <n v="0.39420164430982257"/>
  </r>
  <r>
    <s v="SKU-12"/>
    <s v="Crisp Wafer Bar"/>
    <s v="Wafer/Crisp"/>
    <x v="5"/>
    <x v="9"/>
    <n v="47740"/>
    <n v="1.39"/>
    <n v="7.7899999999999997E-2"/>
    <n v="0.77839999999999998"/>
    <n v="1.2817190000000001"/>
    <n v="61189.265060000005"/>
    <n v="37160.815999999999"/>
    <n v="24028.449060000006"/>
    <n v="0.39269059754907282"/>
  </r>
  <r>
    <s v="SKU-12"/>
    <s v="Crisp Wafer Bar"/>
    <s v="Wafer/Crisp"/>
    <x v="5"/>
    <x v="10"/>
    <n v="56004"/>
    <n v="1.39"/>
    <n v="8.1900000000000001E-2"/>
    <n v="0.77839999999999998"/>
    <n v="1.276159"/>
    <n v="71470.008635999999"/>
    <n v="43593.513599999998"/>
    <n v="27876.495036"/>
    <n v="0.39004465744472283"/>
  </r>
  <r>
    <s v="SKU-12"/>
    <s v="Crisp Wafer Bar"/>
    <s v="Wafer/Crisp"/>
    <x v="5"/>
    <x v="11"/>
    <n v="35950"/>
    <n v="1.39"/>
    <n v="9.11E-2"/>
    <n v="0.77839999999999998"/>
    <n v="1.263371"/>
    <n v="45418.187449999998"/>
    <n v="27983.48"/>
    <n v="17434.707449999998"/>
    <n v="0.383870612828694"/>
  </r>
  <r>
    <s v="SKU-12"/>
    <s v="Crisp Wafer Bar"/>
    <s v="Wafer/Crisp"/>
    <x v="5"/>
    <x v="12"/>
    <n v="24643"/>
    <n v="1.42"/>
    <n v="7.1599999999999997E-2"/>
    <n v="0.78420000000000001"/>
    <n v="1.3183279999999999"/>
    <n v="32487.556903999997"/>
    <n v="19325.0406"/>
    <n v="13162.516303999997"/>
    <n v="0.40515562136281708"/>
  </r>
  <r>
    <s v="SKU-12"/>
    <s v="Crisp Wafer Bar"/>
    <s v="Wafer/Crisp"/>
    <x v="5"/>
    <x v="13"/>
    <n v="28392"/>
    <n v="1.42"/>
    <n v="7.7899999999999997E-2"/>
    <n v="0.79010000000000002"/>
    <n v="1.309382"/>
    <n v="37175.973744000003"/>
    <n v="22432.519200000002"/>
    <n v="14743.454544"/>
    <n v="0.39658556479316193"/>
  </r>
  <r>
    <s v="SKU-12"/>
    <s v="Crisp Wafer Bar"/>
    <s v="Wafer/Crisp"/>
    <x v="5"/>
    <x v="14"/>
    <n v="29763"/>
    <n v="1.42"/>
    <n v="7.1499999999999994E-2"/>
    <n v="0.79590000000000005"/>
    <n v="1.31847"/>
    <n v="39241.622609999999"/>
    <n v="23688.371700000003"/>
    <n v="15553.250909999995"/>
    <n v="0.39634576440874641"/>
  </r>
  <r>
    <s v="SKU-12"/>
    <s v="Crisp Wafer Bar"/>
    <s v="Wafer/Crisp"/>
    <x v="5"/>
    <x v="15"/>
    <n v="32020"/>
    <n v="1.42"/>
    <n v="9.8900000000000002E-2"/>
    <n v="0.80179999999999996"/>
    <n v="1.2795619999999999"/>
    <n v="40971.575239999998"/>
    <n v="25673.635999999999"/>
    <n v="15297.93924"/>
    <n v="0.37337932823888176"/>
  </r>
  <r>
    <s v="SKU-12"/>
    <s v="Crisp Wafer Bar"/>
    <s v="Wafer/Crisp"/>
    <x v="5"/>
    <x v="16"/>
    <n v="30439"/>
    <n v="1.42"/>
    <n v="7.0699999999999999E-2"/>
    <n v="0.80759999999999998"/>
    <n v="1.3196060000000001"/>
    <n v="40167.487034000005"/>
    <n v="24582.536400000001"/>
    <n v="15584.950634000004"/>
    <n v="0.38799914519940049"/>
  </r>
  <r>
    <s v="SKU-12"/>
    <s v="Crisp Wafer Bar"/>
    <s v="Wafer/Crisp"/>
    <x v="5"/>
    <x v="17"/>
    <n v="25358"/>
    <n v="1.42"/>
    <n v="6.4399999999999999E-2"/>
    <n v="0.81340000000000001"/>
    <n v="1.328552"/>
    <n v="33689.421616"/>
    <n v="20626.197199999999"/>
    <n v="13063.224416000001"/>
    <n v="0.38775448759250675"/>
  </r>
  <r>
    <s v="SKU-12"/>
    <s v="Crisp Wafer Bar"/>
    <s v="Wafer/Crisp"/>
    <x v="5"/>
    <x v="18"/>
    <n v="25600"/>
    <n v="1.46"/>
    <n v="6.5100000000000005E-2"/>
    <n v="0.81930000000000003"/>
    <n v="1.364954"/>
    <n v="34942.822399999997"/>
    <n v="20974.080000000002"/>
    <n v="13968.742399999996"/>
    <n v="0.39975999191181527"/>
  </r>
  <r>
    <s v="SKU-12"/>
    <s v="Crisp Wafer Bar"/>
    <s v="Wafer/Crisp"/>
    <x v="5"/>
    <x v="19"/>
    <n v="25942"/>
    <n v="1.46"/>
    <n v="8.4699999999999998E-2"/>
    <n v="0.82509999999999994"/>
    <n v="1.336338"/>
    <n v="34667.280396000002"/>
    <n v="21404.744199999997"/>
    <n v="13262.536196000005"/>
    <n v="0.38256638664768955"/>
  </r>
  <r>
    <s v="SKU-12"/>
    <s v="Crisp Wafer Bar"/>
    <s v="Wafer/Crisp"/>
    <x v="5"/>
    <x v="20"/>
    <n v="30010"/>
    <n v="1.46"/>
    <n v="6.9400000000000003E-2"/>
    <n v="0.83089999999999997"/>
    <n v="1.358676"/>
    <n v="40773.866759999997"/>
    <n v="24935.308999999997"/>
    <n v="15838.55776"/>
    <n v="0.38844875452278543"/>
  </r>
  <r>
    <s v="SKU-12"/>
    <s v="Crisp Wafer Bar"/>
    <s v="Wafer/Crisp"/>
    <x v="5"/>
    <x v="21"/>
    <n v="40939"/>
    <n v="1.46"/>
    <n v="8.0600000000000005E-2"/>
    <n v="0.83679999999999999"/>
    <n v="1.3423239999999999"/>
    <n v="54953.402235999994"/>
    <n v="34257.7552"/>
    <n v="20695.647035999995"/>
    <n v="0.37660356218021873"/>
  </r>
  <r>
    <s v="SKU-12"/>
    <s v="Crisp Wafer Bar"/>
    <s v="Wafer/Crisp"/>
    <x v="5"/>
    <x v="22"/>
    <n v="55663"/>
    <n v="1.46"/>
    <n v="8.0799999999999997E-2"/>
    <n v="0.84260000000000002"/>
    <n v="1.3420319999999999"/>
    <n v="74701.527215999988"/>
    <n v="46901.643799999998"/>
    <n v="27799.88341599999"/>
    <n v="0.37214611872146108"/>
  </r>
  <r>
    <s v="SKU-12"/>
    <s v="Crisp Wafer Bar"/>
    <s v="Wafer/Crisp"/>
    <x v="5"/>
    <x v="23"/>
    <n v="44198"/>
    <n v="1.46"/>
    <n v="5.7299999999999997E-2"/>
    <n v="0.84850000000000003"/>
    <n v="1.376342"/>
    <n v="60831.563715999997"/>
    <n v="37502.003000000004"/>
    <n v="23329.560715999993"/>
    <n v="0.38351078438353248"/>
  </r>
  <r>
    <s v="SKU-13"/>
    <s v="Crisp Wafer Sharing Size"/>
    <s v="Wafer/Crisp"/>
    <x v="0"/>
    <x v="0"/>
    <n v="38883"/>
    <n v="2.39"/>
    <n v="8.5900000000000004E-2"/>
    <n v="1.3623000000000001"/>
    <n v="2.1846990000000002"/>
    <n v="84947.651217000006"/>
    <n v="52970.310900000004"/>
    <n v="31977.340317000002"/>
    <n v="0.37643583852970136"/>
  </r>
  <r>
    <s v="SKU-13"/>
    <s v="Crisp Wafer Sharing Size"/>
    <s v="Wafer/Crisp"/>
    <x v="0"/>
    <x v="1"/>
    <n v="46497"/>
    <n v="2.39"/>
    <n v="0.1116"/>
    <n v="1.3623000000000001"/>
    <n v="2.1232760000000002"/>
    <n v="98725.964172000007"/>
    <n v="63342.863100000002"/>
    <n v="35383.101072000005"/>
    <n v="0.35839711841512834"/>
  </r>
  <r>
    <s v="SKU-13"/>
    <s v="Crisp Wafer Sharing Size"/>
    <s v="Wafer/Crisp"/>
    <x v="0"/>
    <x v="2"/>
    <n v="47587"/>
    <n v="2.39"/>
    <n v="7.8799999999999995E-2"/>
    <n v="1.3623000000000001"/>
    <n v="2.2016680000000002"/>
    <n v="104770.775116"/>
    <n v="64827.770100000002"/>
    <n v="39943.005016000003"/>
    <n v="0.3812418584455059"/>
  </r>
  <r>
    <s v="SKU-13"/>
    <s v="Crisp Wafer Sharing Size"/>
    <s v="Wafer/Crisp"/>
    <x v="0"/>
    <x v="3"/>
    <n v="44943"/>
    <n v="2.39"/>
    <n v="7.9299999999999995E-2"/>
    <n v="1.3623000000000001"/>
    <n v="2.2004730000000001"/>
    <n v="98895.858038999999"/>
    <n v="61225.848900000005"/>
    <n v="37670.009138999994"/>
    <n v="0.38090583251873567"/>
  </r>
  <r>
    <s v="SKU-13"/>
    <s v="Crisp Wafer Sharing Size"/>
    <s v="Wafer/Crisp"/>
    <x v="0"/>
    <x v="4"/>
    <n v="41893"/>
    <n v="2.39"/>
    <n v="0.13100000000000001"/>
    <n v="1.3623000000000001"/>
    <n v="2.0769100000000003"/>
    <n v="87007.990630000015"/>
    <n v="57070.833900000005"/>
    <n v="29937.15673000001"/>
    <n v="0.34407364787111627"/>
  </r>
  <r>
    <s v="SKU-13"/>
    <s v="Crisp Wafer Sharing Size"/>
    <s v="Wafer/Crisp"/>
    <x v="0"/>
    <x v="5"/>
    <n v="41898"/>
    <n v="2.39"/>
    <n v="7.1599999999999997E-2"/>
    <n v="1.3623000000000001"/>
    <n v="2.2188760000000003"/>
    <n v="92966.466648000016"/>
    <n v="57077.645400000001"/>
    <n v="35888.821248000015"/>
    <n v="0.38604049978457572"/>
  </r>
  <r>
    <s v="SKU-13"/>
    <s v="Crisp Wafer Sharing Size"/>
    <s v="Wafer/Crisp"/>
    <x v="0"/>
    <x v="6"/>
    <n v="39581"/>
    <n v="2.39"/>
    <n v="0.114"/>
    <n v="1.3623000000000001"/>
    <n v="2.11754"/>
    <n v="83814.350739999994"/>
    <n v="53921.196300000003"/>
    <n v="29893.154439999991"/>
    <n v="0.35665914221218953"/>
  </r>
  <r>
    <s v="SKU-13"/>
    <s v="Crisp Wafer Sharing Size"/>
    <s v="Wafer/Crisp"/>
    <x v="0"/>
    <x v="7"/>
    <n v="36119"/>
    <n v="2.39"/>
    <n v="9.5500000000000002E-2"/>
    <n v="1.3623000000000001"/>
    <n v="2.1617549999999999"/>
    <n v="78080.428845000002"/>
    <n v="49204.913700000005"/>
    <n v="28875.515144999998"/>
    <n v="0.36981757877280264"/>
  </r>
  <r>
    <s v="SKU-13"/>
    <s v="Crisp Wafer Sharing Size"/>
    <s v="Wafer/Crisp"/>
    <x v="0"/>
    <x v="8"/>
    <n v="50873"/>
    <n v="2.39"/>
    <n v="0.10829999999999999"/>
    <n v="1.3623000000000001"/>
    <n v="2.1311630000000004"/>
    <n v="108418.65529900002"/>
    <n v="69304.28790000001"/>
    <n v="39114.36739900001"/>
    <n v="0.36077155994168447"/>
  </r>
  <r>
    <s v="SKU-13"/>
    <s v="Crisp Wafer Sharing Size"/>
    <s v="Wafer/Crisp"/>
    <x v="0"/>
    <x v="9"/>
    <n v="63358"/>
    <n v="2.39"/>
    <n v="0.10920000000000001"/>
    <n v="1.3623000000000001"/>
    <n v="2.1290120000000003"/>
    <n v="134889.94229600002"/>
    <n v="86312.603400000007"/>
    <n v="48577.338896000016"/>
    <n v="0.3601257296811855"/>
  </r>
  <r>
    <s v="SKU-13"/>
    <s v="Crisp Wafer Sharing Size"/>
    <s v="Wafer/Crisp"/>
    <x v="0"/>
    <x v="10"/>
    <n v="63140"/>
    <n v="2.39"/>
    <n v="9.6699999999999994E-2"/>
    <n v="1.3623000000000001"/>
    <n v="2.158887"/>
    <n v="136312.12518"/>
    <n v="86015.622000000003"/>
    <n v="50296.50318"/>
    <n v="0.368980405181003"/>
  </r>
  <r>
    <s v="SKU-13"/>
    <s v="Crisp Wafer Sharing Size"/>
    <s v="Wafer/Crisp"/>
    <x v="0"/>
    <x v="11"/>
    <n v="65589"/>
    <n v="2.39"/>
    <n v="0.1003"/>
    <n v="1.3623000000000001"/>
    <n v="2.1502829999999999"/>
    <n v="141034.91168699999"/>
    <n v="89351.894700000004"/>
    <n v="51683.016986999981"/>
    <n v="0.3664554851617205"/>
  </r>
  <r>
    <s v="SKU-13"/>
    <s v="Crisp Wafer Sharing Size"/>
    <s v="Wafer/Crisp"/>
    <x v="0"/>
    <x v="12"/>
    <n v="36545"/>
    <n v="2.44"/>
    <n v="0.1133"/>
    <n v="1.3725000000000001"/>
    <n v="2.163548"/>
    <n v="79066.861659999995"/>
    <n v="50158.012500000004"/>
    <n v="28908.849159999991"/>
    <n v="0.36562535243035965"/>
  </r>
  <r>
    <s v="SKU-13"/>
    <s v="Crisp Wafer Sharing Size"/>
    <s v="Wafer/Crisp"/>
    <x v="0"/>
    <x v="13"/>
    <n v="49969"/>
    <n v="2.44"/>
    <n v="0.1197"/>
    <n v="1.3827"/>
    <n v="2.147932"/>
    <n v="107330.014108"/>
    <n v="69092.136299999998"/>
    <n v="38237.877808000005"/>
    <n v="0.35626453723860907"/>
  </r>
  <r>
    <s v="SKU-13"/>
    <s v="Crisp Wafer Sharing Size"/>
    <s v="Wafer/Crisp"/>
    <x v="0"/>
    <x v="14"/>
    <n v="49640"/>
    <n v="2.44"/>
    <n v="0.1162"/>
    <n v="1.393"/>
    <n v="2.1564719999999999"/>
    <n v="107047.27008"/>
    <n v="69148.52"/>
    <n v="37898.750079999998"/>
    <n v="0.35403752054281251"/>
  </r>
  <r>
    <s v="SKU-13"/>
    <s v="Crisp Wafer Sharing Size"/>
    <s v="Wafer/Crisp"/>
    <x v="0"/>
    <x v="15"/>
    <n v="51519"/>
    <n v="2.44"/>
    <n v="0.104"/>
    <n v="1.4032"/>
    <n v="2.1862400000000002"/>
    <n v="112632.89856000002"/>
    <n v="72291.460800000001"/>
    <n v="40341.437760000015"/>
    <n v="0.35816744730679168"/>
  </r>
  <r>
    <s v="SKU-13"/>
    <s v="Crisp Wafer Sharing Size"/>
    <s v="Wafer/Crisp"/>
    <x v="0"/>
    <x v="16"/>
    <n v="40346"/>
    <n v="2.44"/>
    <n v="9.64E-2"/>
    <n v="1.4134"/>
    <n v="2.2047839999999996"/>
    <n v="88954.215263999984"/>
    <n v="57025.036399999997"/>
    <n v="31929.178863999987"/>
    <n v="0.3589394698074731"/>
  </r>
  <r>
    <s v="SKU-13"/>
    <s v="Crisp Wafer Sharing Size"/>
    <s v="Wafer/Crisp"/>
    <x v="0"/>
    <x v="17"/>
    <n v="34654"/>
    <n v="2.44"/>
    <n v="8.5699999999999998E-2"/>
    <n v="1.4236"/>
    <n v="2.2308919999999999"/>
    <n v="77309.331367999999"/>
    <n v="49333.434399999998"/>
    <n v="27975.896968000001"/>
    <n v="0.36186960193501078"/>
  </r>
  <r>
    <s v="SKU-13"/>
    <s v="Crisp Wafer Sharing Size"/>
    <s v="Wafer/Crisp"/>
    <x v="0"/>
    <x v="18"/>
    <n v="34936"/>
    <n v="2.5099999999999998"/>
    <n v="0.1036"/>
    <n v="1.4338"/>
    <n v="2.2499639999999999"/>
    <n v="78604.742303999999"/>
    <n v="50091.236799999999"/>
    <n v="28513.505504000001"/>
    <n v="0.36274535948130726"/>
  </r>
  <r>
    <s v="SKU-13"/>
    <s v="Crisp Wafer Sharing Size"/>
    <s v="Wafer/Crisp"/>
    <x v="0"/>
    <x v="19"/>
    <n v="44139"/>
    <n v="2.5099999999999998"/>
    <n v="9.9400000000000002E-2"/>
    <n v="1.444"/>
    <n v="2.2605059999999999"/>
    <n v="99776.474333999999"/>
    <n v="63736.716"/>
    <n v="36039.758333999998"/>
    <n v="0.36120496915292416"/>
  </r>
  <r>
    <s v="SKU-13"/>
    <s v="Crisp Wafer Sharing Size"/>
    <s v="Wafer/Crisp"/>
    <x v="0"/>
    <x v="20"/>
    <n v="50063"/>
    <n v="2.5099999999999998"/>
    <n v="0.1162"/>
    <n v="1.4542999999999999"/>
    <n v="2.2183379999999997"/>
    <n v="111056.65529399998"/>
    <n v="72806.620899999994"/>
    <n v="38250.034393999988"/>
    <n v="0.34441911016265325"/>
  </r>
  <r>
    <s v="SKU-13"/>
    <s v="Crisp Wafer Sharing Size"/>
    <s v="Wafer/Crisp"/>
    <x v="0"/>
    <x v="21"/>
    <n v="67934"/>
    <n v="2.5099999999999998"/>
    <n v="0.1089"/>
    <n v="1.4644999999999999"/>
    <n v="2.2366609999999998"/>
    <n v="151945.32837399998"/>
    <n v="99489.342999999993"/>
    <n v="52455.985373999982"/>
    <n v="0.34522933962723895"/>
  </r>
  <r>
    <s v="SKU-13"/>
    <s v="Crisp Wafer Sharing Size"/>
    <s v="Wafer/Crisp"/>
    <x v="0"/>
    <x v="22"/>
    <n v="72254"/>
    <n v="2.5099999999999998"/>
    <n v="0.1198"/>
    <n v="1.4746999999999999"/>
    <n v="2.2093019999999997"/>
    <n v="159630.90670799997"/>
    <n v="106552.97379999999"/>
    <n v="53077.932907999973"/>
    <n v="0.33250411215850062"/>
  </r>
  <r>
    <s v="SKU-13"/>
    <s v="Crisp Wafer Sharing Size"/>
    <s v="Wafer/Crisp"/>
    <x v="0"/>
    <x v="23"/>
    <n v="62819"/>
    <n v="2.5099999999999998"/>
    <n v="8.2100000000000006E-2"/>
    <n v="1.4849000000000001"/>
    <n v="2.3039289999999997"/>
    <n v="144730.51585099997"/>
    <n v="93279.933100000009"/>
    <n v="51450.582750999965"/>
    <n v="0.35549229164613994"/>
  </r>
  <r>
    <s v="SKU-13"/>
    <s v="Crisp Wafer Sharing Size"/>
    <s v="Wafer/Crisp"/>
    <x v="1"/>
    <x v="0"/>
    <n v="32880"/>
    <n v="2.39"/>
    <n v="0.1547"/>
    <n v="1.3623000000000001"/>
    <n v="2.020267"/>
    <n v="66426.378960000002"/>
    <n v="44792.423999999999"/>
    <n v="21633.954960000003"/>
    <n v="0.32568318940021296"/>
  </r>
  <r>
    <s v="SKU-13"/>
    <s v="Crisp Wafer Sharing Size"/>
    <s v="Wafer/Crisp"/>
    <x v="1"/>
    <x v="1"/>
    <n v="39653"/>
    <n v="2.39"/>
    <n v="0.13669999999999999"/>
    <n v="1.3623000000000001"/>
    <n v="2.0632869999999999"/>
    <n v="81815.519411000001"/>
    <n v="54019.281900000002"/>
    <n v="27796.237510999999"/>
    <n v="0.33974284721417813"/>
  </r>
  <r>
    <s v="SKU-13"/>
    <s v="Crisp Wafer Sharing Size"/>
    <s v="Wafer/Crisp"/>
    <x v="1"/>
    <x v="2"/>
    <n v="41697"/>
    <n v="2.39"/>
    <n v="0.1145"/>
    <n v="1.3623000000000001"/>
    <n v="2.1163449999999999"/>
    <n v="88245.237464999998"/>
    <n v="56803.823100000001"/>
    <n v="31441.414364999997"/>
    <n v="0.35629587803500845"/>
  </r>
  <r>
    <s v="SKU-13"/>
    <s v="Crisp Wafer Sharing Size"/>
    <s v="Wafer/Crisp"/>
    <x v="1"/>
    <x v="3"/>
    <n v="43579"/>
    <n v="2.39"/>
    <n v="0.1091"/>
    <n v="1.3623000000000001"/>
    <n v="2.129251"/>
    <n v="92790.629329000003"/>
    <n v="59367.671700000006"/>
    <n v="33422.957628999997"/>
    <n v="0.36019755303625545"/>
  </r>
  <r>
    <s v="SKU-13"/>
    <s v="Crisp Wafer Sharing Size"/>
    <s v="Wafer/Crisp"/>
    <x v="1"/>
    <x v="4"/>
    <n v="32917"/>
    <n v="2.39"/>
    <n v="0.14610000000000001"/>
    <n v="1.3623000000000001"/>
    <n v="2.0408210000000002"/>
    <n v="67177.704857000004"/>
    <n v="44842.829100000003"/>
    <n v="22334.875757000002"/>
    <n v="0.33247452863332944"/>
  </r>
  <r>
    <s v="SKU-13"/>
    <s v="Crisp Wafer Sharing Size"/>
    <s v="Wafer/Crisp"/>
    <x v="1"/>
    <x v="5"/>
    <n v="33324"/>
    <n v="2.39"/>
    <n v="0.12540000000000001"/>
    <n v="1.3623000000000001"/>
    <n v="2.0902940000000001"/>
    <n v="69656.957256000009"/>
    <n v="45397.285200000006"/>
    <n v="24259.672056000003"/>
    <n v="0.34827349645552252"/>
  </r>
  <r>
    <s v="SKU-13"/>
    <s v="Crisp Wafer Sharing Size"/>
    <s v="Wafer/Crisp"/>
    <x v="1"/>
    <x v="6"/>
    <n v="31556"/>
    <n v="2.39"/>
    <n v="0.12909999999999999"/>
    <n v="1.3623000000000001"/>
    <n v="2.0814509999999999"/>
    <n v="65682.267756000001"/>
    <n v="42988.738799999999"/>
    <n v="22693.528956000002"/>
    <n v="0.34550465036169481"/>
  </r>
  <r>
    <s v="SKU-13"/>
    <s v="Crisp Wafer Sharing Size"/>
    <s v="Wafer/Crisp"/>
    <x v="1"/>
    <x v="7"/>
    <n v="34455"/>
    <n v="2.39"/>
    <n v="0.1399"/>
    <n v="1.3623000000000001"/>
    <n v="2.0556390000000002"/>
    <n v="70827.04174500001"/>
    <n v="46938.046500000004"/>
    <n v="23888.995245000006"/>
    <n v="0.33728636205092433"/>
  </r>
  <r>
    <s v="SKU-13"/>
    <s v="Crisp Wafer Sharing Size"/>
    <s v="Wafer/Crisp"/>
    <x v="1"/>
    <x v="8"/>
    <n v="38118"/>
    <n v="2.39"/>
    <n v="0.13059999999999999"/>
    <n v="1.3623000000000001"/>
    <n v="2.0778659999999998"/>
    <n v="79204.096187999996"/>
    <n v="51928.151400000002"/>
    <n v="27275.944787999993"/>
    <n v="0.34437543133195303"/>
  </r>
  <r>
    <s v="SKU-13"/>
    <s v="Crisp Wafer Sharing Size"/>
    <s v="Wafer/Crisp"/>
    <x v="1"/>
    <x v="9"/>
    <n v="57992"/>
    <n v="2.39"/>
    <n v="0.1062"/>
    <n v="1.3623000000000001"/>
    <n v="2.1361820000000002"/>
    <n v="123881.46654400001"/>
    <n v="79002.501600000003"/>
    <n v="44878.964944000007"/>
    <n v="0.36227343924815397"/>
  </r>
  <r>
    <s v="SKU-13"/>
    <s v="Crisp Wafer Sharing Size"/>
    <s v="Wafer/Crisp"/>
    <x v="1"/>
    <x v="10"/>
    <n v="59046"/>
    <n v="2.39"/>
    <n v="0.1535"/>
    <n v="1.3623000000000001"/>
    <n v="2.0231350000000003"/>
    <n v="119458.02921000002"/>
    <n v="80438.3658"/>
    <n v="39019.663410000023"/>
    <n v="0.32663910218546971"/>
  </r>
  <r>
    <s v="SKU-13"/>
    <s v="Crisp Wafer Sharing Size"/>
    <s v="Wafer/Crisp"/>
    <x v="1"/>
    <x v="11"/>
    <n v="53028"/>
    <n v="2.39"/>
    <n v="0.1101"/>
    <n v="1.3623000000000001"/>
    <n v="2.1268610000000003"/>
    <n v="112783.18510800002"/>
    <n v="72240.044399999999"/>
    <n v="40543.140708000021"/>
    <n v="0.35947859310034846"/>
  </r>
  <r>
    <s v="SKU-13"/>
    <s v="Crisp Wafer Sharing Size"/>
    <s v="Wafer/Crisp"/>
    <x v="1"/>
    <x v="12"/>
    <n v="28717"/>
    <n v="2.44"/>
    <n v="0.1283"/>
    <n v="1.3725000000000001"/>
    <n v="2.1269480000000001"/>
    <n v="61079.565716000005"/>
    <n v="39414.082500000004"/>
    <n v="21665.483216000001"/>
    <n v="0.35470918894114944"/>
  </r>
  <r>
    <s v="SKU-13"/>
    <s v="Crisp Wafer Sharing Size"/>
    <s v="Wafer/Crisp"/>
    <x v="1"/>
    <x v="13"/>
    <n v="44106"/>
    <n v="2.44"/>
    <n v="0.12720000000000001"/>
    <n v="1.3827"/>
    <n v="2.129632"/>
    <n v="93929.548991999996"/>
    <n v="60985.366200000004"/>
    <n v="32944.182791999992"/>
    <n v="0.35073289657555851"/>
  </r>
  <r>
    <s v="SKU-13"/>
    <s v="Crisp Wafer Sharing Size"/>
    <s v="Wafer/Crisp"/>
    <x v="1"/>
    <x v="14"/>
    <n v="43399"/>
    <n v="2.44"/>
    <n v="0.1353"/>
    <n v="1.393"/>
    <n v="2.1098680000000001"/>
    <n v="91566.161332000003"/>
    <n v="60454.807000000001"/>
    <n v="31111.354332000003"/>
    <n v="0.33976912299726808"/>
  </r>
  <r>
    <s v="SKU-13"/>
    <s v="Crisp Wafer Sharing Size"/>
    <s v="Wafer/Crisp"/>
    <x v="1"/>
    <x v="15"/>
    <n v="43028"/>
    <n v="2.44"/>
    <n v="0.11"/>
    <n v="1.4032"/>
    <n v="2.1716000000000002"/>
    <n v="93439.604800000016"/>
    <n v="60376.889600000002"/>
    <n v="33062.715200000013"/>
    <n v="0.35384048627739922"/>
  </r>
  <r>
    <s v="SKU-13"/>
    <s v="Crisp Wafer Sharing Size"/>
    <s v="Wafer/Crisp"/>
    <x v="1"/>
    <x v="16"/>
    <n v="36317"/>
    <n v="2.44"/>
    <n v="0.125"/>
    <n v="1.4134"/>
    <n v="2.1349999999999998"/>
    <n v="77536.794999999998"/>
    <n v="51330.447800000002"/>
    <n v="26206.347199999997"/>
    <n v="0.33798594847775171"/>
  </r>
  <r>
    <s v="SKU-13"/>
    <s v="Crisp Wafer Sharing Size"/>
    <s v="Wafer/Crisp"/>
    <x v="1"/>
    <x v="17"/>
    <n v="34132"/>
    <n v="2.44"/>
    <n v="0.1178"/>
    <n v="1.4236"/>
    <n v="2.152568"/>
    <n v="73471.450976000007"/>
    <n v="48590.315199999997"/>
    <n v="24881.13577600001"/>
    <n v="0.33865039339059216"/>
  </r>
  <r>
    <s v="SKU-13"/>
    <s v="Crisp Wafer Sharing Size"/>
    <s v="Wafer/Crisp"/>
    <x v="1"/>
    <x v="18"/>
    <n v="30669"/>
    <n v="2.5099999999999998"/>
    <n v="0.1353"/>
    <n v="1.4338"/>
    <n v="2.1703969999999999"/>
    <n v="66563.905593000003"/>
    <n v="43973.212200000002"/>
    <n v="22590.693393000001"/>
    <n v="0.33938353213720807"/>
  </r>
  <r>
    <s v="SKU-13"/>
    <s v="Crisp Wafer Sharing Size"/>
    <s v="Wafer/Crisp"/>
    <x v="1"/>
    <x v="19"/>
    <n v="33713"/>
    <n v="2.5099999999999998"/>
    <n v="0.1361"/>
    <n v="1.444"/>
    <n v="2.1683889999999999"/>
    <n v="73102.898356999998"/>
    <n v="48681.572"/>
    <n v="24421.326356999998"/>
    <n v="0.33406782639092891"/>
  </r>
  <r>
    <s v="SKU-13"/>
    <s v="Crisp Wafer Sharing Size"/>
    <s v="Wafer/Crisp"/>
    <x v="1"/>
    <x v="20"/>
    <n v="39019"/>
    <n v="2.5099999999999998"/>
    <n v="0.1203"/>
    <n v="1.4542999999999999"/>
    <n v="2.2080470000000001"/>
    <n v="86155.785893000007"/>
    <n v="56745.331699999995"/>
    <n v="29410.454193000012"/>
    <n v="0.34136365756707182"/>
  </r>
  <r>
    <s v="SKU-13"/>
    <s v="Crisp Wafer Sharing Size"/>
    <s v="Wafer/Crisp"/>
    <x v="1"/>
    <x v="21"/>
    <n v="65291"/>
    <n v="2.5099999999999998"/>
    <n v="0.1457"/>
    <n v="1.4644999999999999"/>
    <n v="2.1442929999999998"/>
    <n v="140003.03426299998"/>
    <n v="95618.669499999989"/>
    <n v="44384.36476299999"/>
    <n v="0.31702430591341757"/>
  </r>
  <r>
    <s v="SKU-13"/>
    <s v="Crisp Wafer Sharing Size"/>
    <s v="Wafer/Crisp"/>
    <x v="1"/>
    <x v="22"/>
    <n v="59154"/>
    <n v="2.5099999999999998"/>
    <n v="0.13850000000000001"/>
    <n v="1.4746999999999999"/>
    <n v="2.1623649999999994"/>
    <n v="127912.53920999996"/>
    <n v="87234.4038"/>
    <n v="40678.135409999959"/>
    <n v="0.31801522869635768"/>
  </r>
  <r>
    <s v="SKU-13"/>
    <s v="Crisp Wafer Sharing Size"/>
    <s v="Wafer/Crisp"/>
    <x v="1"/>
    <x v="23"/>
    <n v="48463"/>
    <n v="2.5099999999999998"/>
    <n v="0.11219999999999999"/>
    <n v="1.4849000000000001"/>
    <n v="2.2283779999999997"/>
    <n v="107993.88301399999"/>
    <n v="71962.708700000003"/>
    <n v="36031.174313999989"/>
    <n v="0.33364088139444914"/>
  </r>
  <r>
    <s v="SKU-13"/>
    <s v="Crisp Wafer Sharing Size"/>
    <s v="Wafer/Crisp"/>
    <x v="2"/>
    <x v="0"/>
    <n v="22560"/>
    <n v="2.39"/>
    <n v="0.15440000000000001"/>
    <n v="1.3623000000000001"/>
    <n v="2.0209840000000003"/>
    <n v="45593.399040000011"/>
    <n v="30733.488000000001"/>
    <n v="14859.91104000001"/>
    <n v="0.32592242194891213"/>
  </r>
  <r>
    <s v="SKU-13"/>
    <s v="Crisp Wafer Sharing Size"/>
    <s v="Wafer/Crisp"/>
    <x v="2"/>
    <x v="1"/>
    <n v="27674"/>
    <n v="2.39"/>
    <n v="0.1762"/>
    <n v="1.3623000000000001"/>
    <n v="1.968882"/>
    <n v="54486.840468000002"/>
    <n v="37700.290200000003"/>
    <n v="16786.550267999999"/>
    <n v="0.30808448652585574"/>
  </r>
  <r>
    <s v="SKU-13"/>
    <s v="Crisp Wafer Sharing Size"/>
    <s v="Wafer/Crisp"/>
    <x v="2"/>
    <x v="2"/>
    <n v="25603"/>
    <n v="2.39"/>
    <n v="0.18609999999999999"/>
    <n v="1.3623000000000001"/>
    <n v="1.9452210000000003"/>
    <n v="49803.493263000011"/>
    <n v="34878.966899999999"/>
    <n v="14924.526363000012"/>
    <n v="0.29966826391448598"/>
  </r>
  <r>
    <s v="SKU-13"/>
    <s v="Crisp Wafer Sharing Size"/>
    <s v="Wafer/Crisp"/>
    <x v="2"/>
    <x v="3"/>
    <n v="28333"/>
    <n v="2.39"/>
    <n v="0.1676"/>
    <n v="1.3623000000000001"/>
    <n v="1.9894360000000002"/>
    <n v="56366.690188000008"/>
    <n v="38598.045900000005"/>
    <n v="17768.644288000003"/>
    <n v="0.31523306102835175"/>
  </r>
  <r>
    <s v="SKU-13"/>
    <s v="Crisp Wafer Sharing Size"/>
    <s v="Wafer/Crisp"/>
    <x v="2"/>
    <x v="4"/>
    <n v="23394"/>
    <n v="2.39"/>
    <n v="0.1817"/>
    <n v="1.3623000000000001"/>
    <n v="1.9557370000000001"/>
    <n v="45752.511378000003"/>
    <n v="31869.646200000003"/>
    <n v="13882.865178"/>
    <n v="0.30343394842967125"/>
  </r>
  <r>
    <s v="SKU-13"/>
    <s v="Crisp Wafer Sharing Size"/>
    <s v="Wafer/Crisp"/>
    <x v="2"/>
    <x v="5"/>
    <n v="19188"/>
    <n v="2.39"/>
    <n v="0.17749999999999999"/>
    <n v="1.3623000000000001"/>
    <n v="1.9657750000000001"/>
    <n v="37719.290699999998"/>
    <n v="26139.812400000003"/>
    <n v="11579.478299999995"/>
    <n v="0.30699088145896647"/>
  </r>
  <r>
    <s v="SKU-13"/>
    <s v="Crisp Wafer Sharing Size"/>
    <s v="Wafer/Crisp"/>
    <x v="2"/>
    <x v="6"/>
    <n v="21714"/>
    <n v="2.39"/>
    <n v="0.2051"/>
    <n v="1.3623000000000001"/>
    <n v="1.8998109999999999"/>
    <n v="41252.496053999996"/>
    <n v="29580.982200000002"/>
    <n v="11671.513853999993"/>
    <n v="0.28292867027299018"/>
  </r>
  <r>
    <s v="SKU-13"/>
    <s v="Crisp Wafer Sharing Size"/>
    <s v="Wafer/Crisp"/>
    <x v="2"/>
    <x v="7"/>
    <n v="23394"/>
    <n v="2.39"/>
    <n v="0.16209999999999999"/>
    <n v="1.3623000000000001"/>
    <n v="2.0025810000000002"/>
    <n v="46848.379914000005"/>
    <n v="31869.646200000003"/>
    <n v="14978.733714000002"/>
    <n v="0.31972789115646261"/>
  </r>
  <r>
    <s v="SKU-13"/>
    <s v="Crisp Wafer Sharing Size"/>
    <s v="Wafer/Crisp"/>
    <x v="2"/>
    <x v="8"/>
    <n v="26880"/>
    <n v="2.39"/>
    <n v="0.1928"/>
    <n v="1.3623000000000001"/>
    <n v="1.9292080000000003"/>
    <n v="51857.111040000003"/>
    <n v="36618.624000000003"/>
    <n v="15238.48704"/>
    <n v="0.29385530227948464"/>
  </r>
  <r>
    <s v="SKU-13"/>
    <s v="Crisp Wafer Sharing Size"/>
    <s v="Wafer/Crisp"/>
    <x v="2"/>
    <x v="9"/>
    <n v="40311"/>
    <n v="2.39"/>
    <n v="0.1918"/>
    <n v="1.3623000000000001"/>
    <n v="1.9315980000000001"/>
    <n v="77864.646978000004"/>
    <n v="54915.675300000003"/>
    <n v="22948.971678000002"/>
    <n v="0.29472902746844842"/>
  </r>
  <r>
    <s v="SKU-13"/>
    <s v="Crisp Wafer Sharing Size"/>
    <s v="Wafer/Crisp"/>
    <x v="2"/>
    <x v="10"/>
    <n v="41876"/>
    <n v="2.39"/>
    <n v="0.1789"/>
    <n v="1.3623000000000001"/>
    <n v="1.962429"/>
    <n v="82178.676804000002"/>
    <n v="57047.674800000001"/>
    <n v="25131.002004000002"/>
    <n v="0.30580928023383269"/>
  </r>
  <r>
    <s v="SKU-13"/>
    <s v="Crisp Wafer Sharing Size"/>
    <s v="Wafer/Crisp"/>
    <x v="2"/>
    <x v="11"/>
    <n v="31990"/>
    <n v="2.39"/>
    <n v="0.1515"/>
    <n v="1.3623000000000001"/>
    <n v="2.0279150000000001"/>
    <n v="64873.000850000004"/>
    <n v="43579.976999999999"/>
    <n v="21293.023850000005"/>
    <n v="0.32822628167354162"/>
  </r>
  <r>
    <s v="SKU-13"/>
    <s v="Crisp Wafer Sharing Size"/>
    <s v="Wafer/Crisp"/>
    <x v="2"/>
    <x v="12"/>
    <n v="21322"/>
    <n v="2.44"/>
    <n v="0.18279999999999999"/>
    <n v="1.3725000000000001"/>
    <n v="1.993968"/>
    <n v="42515.385695999998"/>
    <n v="29264.445"/>
    <n v="13250.940695999998"/>
    <n v="0.31167400881057267"/>
  </r>
  <r>
    <s v="SKU-13"/>
    <s v="Crisp Wafer Sharing Size"/>
    <s v="Wafer/Crisp"/>
    <x v="2"/>
    <x v="13"/>
    <n v="26732"/>
    <n v="2.44"/>
    <n v="0.15989999999999999"/>
    <n v="1.3827"/>
    <n v="2.0498440000000002"/>
    <n v="54796.429808000008"/>
    <n v="36962.3364"/>
    <n v="17834.093408000008"/>
    <n v="0.32546086433894489"/>
  </r>
  <r>
    <s v="SKU-13"/>
    <s v="Crisp Wafer Sharing Size"/>
    <s v="Wafer/Crisp"/>
    <x v="2"/>
    <x v="14"/>
    <n v="26889"/>
    <n v="2.44"/>
    <n v="0.21079999999999999"/>
    <n v="1.393"/>
    <n v="1.925648"/>
    <n v="51778.749071999999"/>
    <n v="37456.377"/>
    <n v="14322.372071999998"/>
    <n v="0.27660714730833463"/>
  </r>
  <r>
    <s v="SKU-13"/>
    <s v="Crisp Wafer Sharing Size"/>
    <s v="Wafer/Crisp"/>
    <x v="2"/>
    <x v="15"/>
    <n v="27101"/>
    <n v="2.44"/>
    <n v="0.17910000000000001"/>
    <n v="1.4032"/>
    <n v="2.002996"/>
    <n v="54283.194596000001"/>
    <n v="38028.123200000002"/>
    <n v="16255.071395999999"/>
    <n v="0.29944942476170694"/>
  </r>
  <r>
    <s v="SKU-13"/>
    <s v="Crisp Wafer Sharing Size"/>
    <s v="Wafer/Crisp"/>
    <x v="2"/>
    <x v="16"/>
    <n v="22529"/>
    <n v="2.44"/>
    <n v="0.21049999999999999"/>
    <n v="1.4134"/>
    <n v="1.92638"/>
    <n v="43399.41502"/>
    <n v="31842.488600000001"/>
    <n v="11556.92642"/>
    <n v="0.26629221648895857"/>
  </r>
  <r>
    <s v="SKU-13"/>
    <s v="Crisp Wafer Sharing Size"/>
    <s v="Wafer/Crisp"/>
    <x v="2"/>
    <x v="17"/>
    <n v="19335"/>
    <n v="2.44"/>
    <n v="0.183"/>
    <n v="1.4236"/>
    <n v="1.9934799999999999"/>
    <n v="38543.935799999999"/>
    <n v="27525.306"/>
    <n v="11018.629799999999"/>
    <n v="0.28587194253265641"/>
  </r>
  <r>
    <s v="SKU-13"/>
    <s v="Crisp Wafer Sharing Size"/>
    <s v="Wafer/Crisp"/>
    <x v="2"/>
    <x v="18"/>
    <n v="18505"/>
    <n v="2.5099999999999998"/>
    <n v="0.17180000000000001"/>
    <n v="1.4338"/>
    <n v="2.0787819999999999"/>
    <n v="38467.860909999996"/>
    <n v="26532.469000000001"/>
    <n v="11935.391909999995"/>
    <n v="0.3102691864755418"/>
  </r>
  <r>
    <s v="SKU-13"/>
    <s v="Crisp Wafer Sharing Size"/>
    <s v="Wafer/Crisp"/>
    <x v="2"/>
    <x v="19"/>
    <n v="21976"/>
    <n v="2.5099999999999998"/>
    <n v="0.20019999999999999"/>
    <n v="1.444"/>
    <n v="2.007498"/>
    <n v="44116.776048"/>
    <n v="31733.343999999997"/>
    <n v="12383.432048000002"/>
    <n v="0.28069666819095218"/>
  </r>
  <r>
    <s v="SKU-13"/>
    <s v="Crisp Wafer Sharing Size"/>
    <s v="Wafer/Crisp"/>
    <x v="2"/>
    <x v="20"/>
    <n v="28971"/>
    <n v="2.5099999999999998"/>
    <n v="0.1867"/>
    <n v="1.4542999999999999"/>
    <n v="2.0413829999999997"/>
    <n v="59140.906892999992"/>
    <n v="42132.525300000001"/>
    <n v="17008.381592999991"/>
    <n v="0.28759081465849368"/>
  </r>
  <r>
    <s v="SKU-13"/>
    <s v="Crisp Wafer Sharing Size"/>
    <s v="Wafer/Crisp"/>
    <x v="2"/>
    <x v="21"/>
    <n v="36978"/>
    <n v="2.5099999999999998"/>
    <n v="0.21740000000000001"/>
    <n v="1.4644999999999999"/>
    <n v="1.9643259999999998"/>
    <n v="72636.846827999994"/>
    <n v="54154.280999999995"/>
    <n v="18482.565827999999"/>
    <n v="0.25445165415516569"/>
  </r>
  <r>
    <s v="SKU-13"/>
    <s v="Crisp Wafer Sharing Size"/>
    <s v="Wafer/Crisp"/>
    <x v="2"/>
    <x v="22"/>
    <n v="39219"/>
    <n v="2.5099999999999998"/>
    <n v="0.1714"/>
    <n v="1.4746999999999999"/>
    <n v="2.0797859999999999"/>
    <n v="81567.127133999995"/>
    <n v="57836.259299999998"/>
    <n v="23730.867833999997"/>
    <n v="0.29093666367597432"/>
  </r>
  <r>
    <s v="SKU-13"/>
    <s v="Crisp Wafer Sharing Size"/>
    <s v="Wafer/Crisp"/>
    <x v="2"/>
    <x v="23"/>
    <n v="28969"/>
    <n v="2.5099999999999998"/>
    <n v="0.2009"/>
    <n v="1.4849000000000001"/>
    <n v="2.005741"/>
    <n v="58104.311028999997"/>
    <n v="43016.068100000004"/>
    <n v="15088.242928999993"/>
    <n v="0.25967510261793508"/>
  </r>
  <r>
    <s v="SKU-13"/>
    <s v="Crisp Wafer Sharing Size"/>
    <s v="Wafer/Crisp"/>
    <x v="3"/>
    <x v="0"/>
    <n v="18379"/>
    <n v="2.39"/>
    <n v="7.4200000000000002E-2"/>
    <n v="1.3623000000000001"/>
    <n v="2.2126619999999999"/>
    <n v="40666.514898000001"/>
    <n v="25037.7117"/>
    <n v="15628.803198000001"/>
    <n v="0.38431626701231369"/>
  </r>
  <r>
    <s v="SKU-13"/>
    <s v="Crisp Wafer Sharing Size"/>
    <s v="Wafer/Crisp"/>
    <x v="3"/>
    <x v="1"/>
    <n v="19194"/>
    <n v="2.39"/>
    <n v="6.4600000000000005E-2"/>
    <n v="1.3623000000000001"/>
    <n v="2.2356060000000002"/>
    <n v="42910.221564000007"/>
    <n v="26147.986200000003"/>
    <n v="16762.235364000004"/>
    <n v="0.39063502245028869"/>
  </r>
  <r>
    <s v="SKU-13"/>
    <s v="Crisp Wafer Sharing Size"/>
    <s v="Wafer/Crisp"/>
    <x v="3"/>
    <x v="2"/>
    <n v="21367"/>
    <n v="2.39"/>
    <n v="5.8099999999999999E-2"/>
    <n v="1.3623000000000001"/>
    <n v="2.2511410000000001"/>
    <n v="48100.129746999999"/>
    <n v="29108.2641"/>
    <n v="18991.865646999999"/>
    <n v="0.39484021658350144"/>
  </r>
  <r>
    <s v="SKU-13"/>
    <s v="Crisp Wafer Sharing Size"/>
    <s v="Wafer/Crisp"/>
    <x v="3"/>
    <x v="3"/>
    <n v="19706"/>
    <n v="2.39"/>
    <n v="6.4699999999999994E-2"/>
    <n v="1.3623000000000001"/>
    <n v="2.2353670000000001"/>
    <n v="44050.142102000005"/>
    <n v="26845.483800000002"/>
    <n v="17204.658302000003"/>
    <n v="0.39056987062974452"/>
  </r>
  <r>
    <s v="SKU-13"/>
    <s v="Crisp Wafer Sharing Size"/>
    <s v="Wafer/Crisp"/>
    <x v="3"/>
    <x v="4"/>
    <n v="19228"/>
    <n v="2.39"/>
    <n v="4.9599999999999998E-2"/>
    <n v="1.3623000000000001"/>
    <n v="2.2714560000000001"/>
    <n v="43675.555968000001"/>
    <n v="26194.304400000001"/>
    <n v="17481.251568"/>
    <n v="0.40025252525252525"/>
  </r>
  <r>
    <s v="SKU-13"/>
    <s v="Crisp Wafer Sharing Size"/>
    <s v="Wafer/Crisp"/>
    <x v="3"/>
    <x v="5"/>
    <n v="17990"/>
    <n v="2.39"/>
    <n v="4.2299999999999997E-2"/>
    <n v="1.3623000000000001"/>
    <n v="2.2889029999999999"/>
    <n v="41177.364969999995"/>
    <n v="24507.777000000002"/>
    <n v="16669.587969999993"/>
    <n v="0.40482405763809115"/>
  </r>
  <r>
    <s v="SKU-13"/>
    <s v="Crisp Wafer Sharing Size"/>
    <s v="Wafer/Crisp"/>
    <x v="3"/>
    <x v="6"/>
    <n v="15543"/>
    <n v="2.39"/>
    <n v="4.5400000000000003E-2"/>
    <n v="1.3623000000000001"/>
    <n v="2.2814939999999999"/>
    <n v="35461.261242"/>
    <n v="21174.228900000002"/>
    <n v="14287.032341999999"/>
    <n v="0.40289126335637959"/>
  </r>
  <r>
    <s v="SKU-13"/>
    <s v="Crisp Wafer Sharing Size"/>
    <s v="Wafer/Crisp"/>
    <x v="3"/>
    <x v="7"/>
    <n v="15861"/>
    <n v="2.39"/>
    <n v="5.8599999999999999E-2"/>
    <n v="1.3623000000000001"/>
    <n v="2.249946"/>
    <n v="35686.393506"/>
    <n v="21607.440300000002"/>
    <n v="14078.953205999998"/>
    <n v="0.3945188017845761"/>
  </r>
  <r>
    <s v="SKU-13"/>
    <s v="Crisp Wafer Sharing Size"/>
    <s v="Wafer/Crisp"/>
    <x v="3"/>
    <x v="8"/>
    <n v="23036"/>
    <n v="2.39"/>
    <n v="4.2999999999999997E-2"/>
    <n v="1.3623000000000001"/>
    <n v="2.2872300000000001"/>
    <n v="52688.630280000005"/>
    <n v="31381.942800000001"/>
    <n v="21306.687480000004"/>
    <n v="0.40438871473354238"/>
  </r>
  <r>
    <s v="SKU-13"/>
    <s v="Crisp Wafer Sharing Size"/>
    <s v="Wafer/Crisp"/>
    <x v="3"/>
    <x v="9"/>
    <n v="32153"/>
    <n v="2.39"/>
    <n v="4.7300000000000002E-2"/>
    <n v="1.3623000000000001"/>
    <n v="2.2769530000000002"/>
    <n v="73210.869809000011"/>
    <n v="43802.031900000002"/>
    <n v="29408.837909000009"/>
    <n v="0.40170043035583086"/>
  </r>
  <r>
    <s v="SKU-13"/>
    <s v="Crisp Wafer Sharing Size"/>
    <s v="Wafer/Crisp"/>
    <x v="3"/>
    <x v="10"/>
    <n v="34180"/>
    <n v="2.39"/>
    <n v="4.3700000000000003E-2"/>
    <n v="1.3623000000000001"/>
    <n v="2.2855570000000003"/>
    <n v="78120.338260000004"/>
    <n v="46563.414000000004"/>
    <n v="31556.92426"/>
    <n v="0.4039527344975426"/>
  </r>
  <r>
    <s v="SKU-13"/>
    <s v="Crisp Wafer Sharing Size"/>
    <s v="Wafer/Crisp"/>
    <x v="3"/>
    <x v="11"/>
    <n v="25647"/>
    <n v="2.39"/>
    <n v="6.0499999999999998E-2"/>
    <n v="1.3623000000000001"/>
    <n v="2.2454050000000003"/>
    <n v="57587.902035000006"/>
    <n v="34938.908100000001"/>
    <n v="22648.993935000006"/>
    <n v="0.39329430548163924"/>
  </r>
  <r>
    <s v="SKU-13"/>
    <s v="Crisp Wafer Sharing Size"/>
    <s v="Wafer/Crisp"/>
    <x v="3"/>
    <x v="12"/>
    <n v="16964"/>
    <n v="2.44"/>
    <n v="7.0199999999999999E-2"/>
    <n v="1.3725000000000001"/>
    <n v="2.2687119999999998"/>
    <n v="38486.430367999994"/>
    <n v="23283.09"/>
    <n v="15203.340367999994"/>
    <n v="0.39503118950311883"/>
  </r>
  <r>
    <s v="SKU-13"/>
    <s v="Crisp Wafer Sharing Size"/>
    <s v="Wafer/Crisp"/>
    <x v="3"/>
    <x v="13"/>
    <n v="21118"/>
    <n v="2.44"/>
    <n v="4.07E-2"/>
    <n v="1.3827"/>
    <n v="2.3406920000000002"/>
    <n v="49430.733656000004"/>
    <n v="29199.8586"/>
    <n v="20230.875056000004"/>
    <n v="0.4092772564694544"/>
  </r>
  <r>
    <s v="SKU-13"/>
    <s v="Crisp Wafer Sharing Size"/>
    <s v="Wafer/Crisp"/>
    <x v="3"/>
    <x v="14"/>
    <n v="22858"/>
    <n v="2.44"/>
    <n v="5.6300000000000003E-2"/>
    <n v="1.393"/>
    <n v="2.3026279999999999"/>
    <n v="52633.470823999996"/>
    <n v="31841.194"/>
    <n v="20792.276823999997"/>
    <n v="0.3950390597178528"/>
  </r>
  <r>
    <s v="SKU-13"/>
    <s v="Crisp Wafer Sharing Size"/>
    <s v="Wafer/Crisp"/>
    <x v="3"/>
    <x v="15"/>
    <n v="23174"/>
    <n v="2.44"/>
    <n v="6.1899999999999997E-2"/>
    <n v="1.4032"/>
    <n v="2.288964"/>
    <n v="53044.451736000003"/>
    <n v="32517.756799999999"/>
    <n v="20526.694936000004"/>
    <n v="0.38697157316585151"/>
  </r>
  <r>
    <s v="SKU-13"/>
    <s v="Crisp Wafer Sharing Size"/>
    <s v="Wafer/Crisp"/>
    <x v="3"/>
    <x v="16"/>
    <n v="17218"/>
    <n v="2.44"/>
    <n v="4.87E-2"/>
    <n v="1.4134"/>
    <n v="2.3211720000000002"/>
    <n v="39965.939496000006"/>
    <n v="24335.921200000001"/>
    <n v="15630.018296000006"/>
    <n v="0.39108346990227361"/>
  </r>
  <r>
    <s v="SKU-13"/>
    <s v="Crisp Wafer Sharing Size"/>
    <s v="Wafer/Crisp"/>
    <x v="3"/>
    <x v="17"/>
    <n v="16836"/>
    <n v="2.44"/>
    <n v="3.7100000000000001E-2"/>
    <n v="1.4236"/>
    <n v="2.3494759999999997"/>
    <n v="39555.777935999991"/>
    <n v="23967.729599999999"/>
    <n v="15588.048335999993"/>
    <n v="0.39407765816718271"/>
  </r>
  <r>
    <s v="SKU-13"/>
    <s v="Crisp Wafer Sharing Size"/>
    <s v="Wafer/Crisp"/>
    <x v="3"/>
    <x v="18"/>
    <n v="15742"/>
    <n v="2.5099999999999998"/>
    <n v="6.3399999999999998E-2"/>
    <n v="1.4338"/>
    <n v="2.3508659999999999"/>
    <n v="37007.332571999999"/>
    <n v="22570.8796"/>
    <n v="14436.452971999999"/>
    <n v="0.39009709613393528"/>
  </r>
  <r>
    <s v="SKU-13"/>
    <s v="Crisp Wafer Sharing Size"/>
    <s v="Wafer/Crisp"/>
    <x v="3"/>
    <x v="19"/>
    <n v="18343"/>
    <n v="2.5099999999999998"/>
    <n v="3.6499999999999998E-2"/>
    <n v="1.444"/>
    <n v="2.4183849999999998"/>
    <n v="44360.436054999998"/>
    <n v="26487.291999999998"/>
    <n v="17873.144055000001"/>
    <n v="0.40290731211118169"/>
  </r>
  <r>
    <s v="SKU-13"/>
    <s v="Crisp Wafer Sharing Size"/>
    <s v="Wafer/Crisp"/>
    <x v="3"/>
    <x v="20"/>
    <n v="18757"/>
    <n v="2.5099999999999998"/>
    <n v="6.6600000000000006E-2"/>
    <n v="1.4542999999999999"/>
    <n v="2.3428339999999999"/>
    <n v="43944.537337999995"/>
    <n v="27278.305099999998"/>
    <n v="16666.232237999997"/>
    <n v="0.37925606338306511"/>
  </r>
  <r>
    <s v="SKU-13"/>
    <s v="Crisp Wafer Sharing Size"/>
    <s v="Wafer/Crisp"/>
    <x v="3"/>
    <x v="21"/>
    <n v="30877"/>
    <n v="2.5099999999999998"/>
    <n v="4.3499999999999997E-2"/>
    <n v="1.4644999999999999"/>
    <n v="2.4008149999999997"/>
    <n v="74129.964754999994"/>
    <n v="45219.366499999996"/>
    <n v="28910.598254999997"/>
    <n v="0.38999881290311833"/>
  </r>
  <r>
    <s v="SKU-13"/>
    <s v="Crisp Wafer Sharing Size"/>
    <s v="Wafer/Crisp"/>
    <x v="3"/>
    <x v="22"/>
    <n v="32444"/>
    <n v="2.5099999999999998"/>
    <n v="3.5200000000000002E-2"/>
    <n v="1.4746999999999999"/>
    <n v="2.4216479999999998"/>
    <n v="78567.947711999994"/>
    <n v="47845.166799999999"/>
    <n v="30722.780911999995"/>
    <n v="0.39103453515952769"/>
  </r>
  <r>
    <s v="SKU-13"/>
    <s v="Crisp Wafer Sharing Size"/>
    <s v="Wafer/Crisp"/>
    <x v="3"/>
    <x v="23"/>
    <n v="29760"/>
    <n v="2.5099999999999998"/>
    <n v="4.6100000000000002E-2"/>
    <n v="1.4849000000000001"/>
    <n v="2.3942889999999997"/>
    <n v="71254.040639999992"/>
    <n v="44190.624000000003"/>
    <n v="27063.416639999989"/>
    <n v="0.37981588688750595"/>
  </r>
  <r>
    <s v="SKU-13"/>
    <s v="Crisp Wafer Sharing Size"/>
    <s v="Wafer/Crisp"/>
    <x v="4"/>
    <x v="0"/>
    <n v="27242"/>
    <n v="2.39"/>
    <n v="9.0800000000000006E-2"/>
    <n v="1.3623000000000001"/>
    <n v="2.1729880000000001"/>
    <n v="59196.539096"/>
    <n v="37111.776600000005"/>
    <n v="22084.762495999996"/>
    <n v="0.37307523097228323"/>
  </r>
  <r>
    <s v="SKU-13"/>
    <s v="Crisp Wafer Sharing Size"/>
    <s v="Wafer/Crisp"/>
    <x v="4"/>
    <x v="1"/>
    <n v="33786"/>
    <n v="2.39"/>
    <n v="9.3899999999999997E-2"/>
    <n v="1.3623000000000001"/>
    <n v="2.1655790000000001"/>
    <n v="73166.25209400001"/>
    <n v="46026.667800000003"/>
    <n v="27139.584294000008"/>
    <n v="0.37093036088731934"/>
  </r>
  <r>
    <s v="SKU-13"/>
    <s v="Crisp Wafer Sharing Size"/>
    <s v="Wafer/Crisp"/>
    <x v="4"/>
    <x v="2"/>
    <n v="32547"/>
    <n v="2.39"/>
    <n v="0.1008"/>
    <n v="1.3623000000000001"/>
    <n v="2.1490880000000003"/>
    <n v="69946.367136000015"/>
    <n v="44338.778100000003"/>
    <n v="25607.589036000012"/>
    <n v="0.36610320284697517"/>
  </r>
  <r>
    <s v="SKU-13"/>
    <s v="Crisp Wafer Sharing Size"/>
    <s v="Wafer/Crisp"/>
    <x v="4"/>
    <x v="3"/>
    <n v="33579"/>
    <n v="2.39"/>
    <n v="9.5200000000000007E-2"/>
    <n v="1.3623000000000001"/>
    <n v="2.1624720000000002"/>
    <n v="72613.647288000007"/>
    <n v="45744.671699999999"/>
    <n v="26868.975588000008"/>
    <n v="0.37002652519893908"/>
  </r>
  <r>
    <s v="SKU-13"/>
    <s v="Crisp Wafer Sharing Size"/>
    <s v="Wafer/Crisp"/>
    <x v="4"/>
    <x v="4"/>
    <n v="25896"/>
    <n v="2.39"/>
    <n v="0.1187"/>
    <n v="1.3623000000000001"/>
    <n v="2.1063070000000002"/>
    <n v="54544.926072000002"/>
    <n v="35278.120800000004"/>
    <n v="19266.805271999998"/>
    <n v="0.35322818563485753"/>
  </r>
  <r>
    <s v="SKU-13"/>
    <s v="Crisp Wafer Sharing Size"/>
    <s v="Wafer/Crisp"/>
    <x v="4"/>
    <x v="5"/>
    <n v="23284"/>
    <n v="2.39"/>
    <n v="9.01E-2"/>
    <n v="1.3623000000000001"/>
    <n v="2.1746610000000004"/>
    <n v="50634.806724000009"/>
    <n v="31719.7932"/>
    <n v="18915.013524000009"/>
    <n v="0.37355753379492262"/>
  </r>
  <r>
    <s v="SKU-13"/>
    <s v="Crisp Wafer Sharing Size"/>
    <s v="Wafer/Crisp"/>
    <x v="4"/>
    <x v="6"/>
    <n v="23424"/>
    <n v="2.39"/>
    <n v="9.6000000000000002E-2"/>
    <n v="1.3623000000000001"/>
    <n v="2.1605600000000003"/>
    <n v="50608.957440000006"/>
    <n v="31910.515200000002"/>
    <n v="18698.442240000004"/>
    <n v="0.36946902654867259"/>
  </r>
  <r>
    <s v="SKU-13"/>
    <s v="Crisp Wafer Sharing Size"/>
    <s v="Wafer/Crisp"/>
    <x v="4"/>
    <x v="7"/>
    <n v="25534"/>
    <n v="2.39"/>
    <n v="9.4700000000000006E-2"/>
    <n v="1.3623000000000001"/>
    <n v="2.1636670000000002"/>
    <n v="55247.073178000006"/>
    <n v="34784.968200000003"/>
    <n v="20462.104978000003"/>
    <n v="0.37037446150447367"/>
  </r>
  <r>
    <s v="SKU-13"/>
    <s v="Crisp Wafer Sharing Size"/>
    <s v="Wafer/Crisp"/>
    <x v="4"/>
    <x v="8"/>
    <n v="30350"/>
    <n v="2.39"/>
    <n v="6.6299999999999998E-2"/>
    <n v="1.3623000000000001"/>
    <n v="2.2315430000000003"/>
    <n v="67727.330050000004"/>
    <n v="41345.805"/>
    <n v="26381.525050000004"/>
    <n v="0.38952554353646784"/>
  </r>
  <r>
    <s v="SKU-13"/>
    <s v="Crisp Wafer Sharing Size"/>
    <s v="Wafer/Crisp"/>
    <x v="4"/>
    <x v="9"/>
    <n v="45368"/>
    <n v="2.39"/>
    <n v="7.3499999999999996E-2"/>
    <n v="1.3623000000000001"/>
    <n v="2.2143350000000002"/>
    <n v="100459.95028"/>
    <n v="61804.826400000005"/>
    <n v="38655.123879999999"/>
    <n v="0.38478143550998378"/>
  </r>
  <r>
    <s v="SKU-13"/>
    <s v="Crisp Wafer Sharing Size"/>
    <s v="Wafer/Crisp"/>
    <x v="4"/>
    <x v="10"/>
    <n v="42403"/>
    <n v="2.39"/>
    <n v="9.2100000000000001E-2"/>
    <n v="1.3623000000000001"/>
    <n v="2.1698810000000002"/>
    <n v="92009.464043000014"/>
    <n v="57765.606900000006"/>
    <n v="34243.857143000008"/>
    <n v="0.37217755259389806"/>
  </r>
  <r>
    <s v="SKU-13"/>
    <s v="Crisp Wafer Sharing Size"/>
    <s v="Wafer/Crisp"/>
    <x v="4"/>
    <x v="11"/>
    <n v="40836"/>
    <n v="2.39"/>
    <n v="9.7900000000000001E-2"/>
    <n v="1.3623000000000001"/>
    <n v="2.1560190000000001"/>
    <n v="88043.191884"/>
    <n v="55630.882799999999"/>
    <n v="32412.309084"/>
    <n v="0.36814100432324576"/>
  </r>
  <r>
    <s v="SKU-13"/>
    <s v="Crisp Wafer Sharing Size"/>
    <s v="Wafer/Crisp"/>
    <x v="4"/>
    <x v="12"/>
    <n v="25591"/>
    <n v="2.44"/>
    <n v="7.5999999999999998E-2"/>
    <n v="1.3725000000000001"/>
    <n v="2.2545600000000001"/>
    <n v="57696.444960000001"/>
    <n v="35123.647499999999"/>
    <n v="22572.797460000002"/>
    <n v="0.39123376623376627"/>
  </r>
  <r>
    <s v="SKU-13"/>
    <s v="Crisp Wafer Sharing Size"/>
    <s v="Wafer/Crisp"/>
    <x v="4"/>
    <x v="13"/>
    <n v="27509"/>
    <n v="2.44"/>
    <n v="0.14960000000000001"/>
    <n v="1.3827"/>
    <n v="2.0749759999999999"/>
    <n v="57080.514783999999"/>
    <n v="38036.694300000003"/>
    <n v="19043.820483999996"/>
    <n v="0.33363084681461369"/>
  </r>
  <r>
    <s v="SKU-13"/>
    <s v="Crisp Wafer Sharing Size"/>
    <s v="Wafer/Crisp"/>
    <x v="4"/>
    <x v="14"/>
    <n v="28177"/>
    <n v="2.44"/>
    <n v="0.14419999999999999"/>
    <n v="1.393"/>
    <n v="2.088152"/>
    <n v="58837.858904000001"/>
    <n v="39250.561000000002"/>
    <n v="19587.297903999999"/>
    <n v="0.33290296874940134"/>
  </r>
  <r>
    <s v="SKU-13"/>
    <s v="Crisp Wafer Sharing Size"/>
    <s v="Wafer/Crisp"/>
    <x v="4"/>
    <x v="15"/>
    <n v="30322"/>
    <n v="2.44"/>
    <n v="0.1512"/>
    <n v="1.4032"/>
    <n v="2.071072"/>
    <n v="62799.045184000002"/>
    <n v="42547.830399999999"/>
    <n v="20251.214784000003"/>
    <n v="0.32247647595061885"/>
  </r>
  <r>
    <s v="SKU-13"/>
    <s v="Crisp Wafer Sharing Size"/>
    <s v="Wafer/Crisp"/>
    <x v="4"/>
    <x v="16"/>
    <n v="24906"/>
    <n v="2.44"/>
    <n v="0.1734"/>
    <n v="1.4134"/>
    <n v="2.0169039999999998"/>
    <n v="50233.011023999992"/>
    <n v="35202.140399999997"/>
    <n v="15030.870623999996"/>
    <n v="0.29922296747886856"/>
  </r>
  <r>
    <s v="SKU-13"/>
    <s v="Crisp Wafer Sharing Size"/>
    <s v="Wafer/Crisp"/>
    <x v="4"/>
    <x v="17"/>
    <n v="24850"/>
    <n v="2.44"/>
    <n v="0.17330000000000001"/>
    <n v="1.4236"/>
    <n v="2.0171479999999997"/>
    <n v="50126.127799999995"/>
    <n v="35376.46"/>
    <n v="14749.667799999996"/>
    <n v="0.29425109114452674"/>
  </r>
  <r>
    <s v="SKU-13"/>
    <s v="Crisp Wafer Sharing Size"/>
    <s v="Wafer/Crisp"/>
    <x v="4"/>
    <x v="18"/>
    <n v="21463"/>
    <n v="2.5099999999999998"/>
    <n v="0.19900000000000001"/>
    <n v="1.4338"/>
    <n v="2.0105099999999996"/>
    <n v="43151.576129999994"/>
    <n v="30773.649399999998"/>
    <n v="12377.926729999996"/>
    <n v="0.28684761577908086"/>
  </r>
  <r>
    <s v="SKU-13"/>
    <s v="Crisp Wafer Sharing Size"/>
    <s v="Wafer/Crisp"/>
    <x v="4"/>
    <x v="19"/>
    <n v="23849"/>
    <n v="2.5099999999999998"/>
    <n v="0.21640000000000001"/>
    <n v="1.444"/>
    <n v="1.9668359999999998"/>
    <n v="46907.071763999993"/>
    <n v="34437.955999999998"/>
    <n v="12469.115763999995"/>
    <n v="0.26582592549658429"/>
  </r>
  <r>
    <s v="SKU-13"/>
    <s v="Crisp Wafer Sharing Size"/>
    <s v="Wafer/Crisp"/>
    <x v="4"/>
    <x v="20"/>
    <n v="35996"/>
    <n v="2.5099999999999998"/>
    <n v="0.24529999999999999"/>
    <n v="1.4542999999999999"/>
    <n v="1.8942969999999999"/>
    <n v="68187.114812"/>
    <n v="52348.982799999998"/>
    <n v="15838.132012000002"/>
    <n v="0.23227455884689679"/>
  </r>
  <r>
    <s v="SKU-13"/>
    <s v="Crisp Wafer Sharing Size"/>
    <s v="Wafer/Crisp"/>
    <x v="4"/>
    <x v="21"/>
    <n v="47141"/>
    <n v="2.5099999999999998"/>
    <n v="0.2387"/>
    <n v="1.4644999999999999"/>
    <n v="1.9108629999999998"/>
    <n v="90079.992682999989"/>
    <n v="69037.994500000001"/>
    <n v="21041.998182999989"/>
    <n v="0.23359236114781637"/>
  </r>
  <r>
    <s v="SKU-13"/>
    <s v="Crisp Wafer Sharing Size"/>
    <s v="Wafer/Crisp"/>
    <x v="4"/>
    <x v="22"/>
    <n v="41296"/>
    <n v="2.5099999999999998"/>
    <n v="0.23519999999999999"/>
    <n v="1.4746999999999999"/>
    <n v="1.919648"/>
    <n v="79273.783808000007"/>
    <n v="60899.211199999998"/>
    <n v="18374.572608000009"/>
    <n v="0.23178624414475998"/>
  </r>
  <r>
    <s v="SKU-13"/>
    <s v="Crisp Wafer Sharing Size"/>
    <s v="Wafer/Crisp"/>
    <x v="4"/>
    <x v="23"/>
    <n v="42603"/>
    <n v="2.5099999999999998"/>
    <n v="0.25819999999999999"/>
    <n v="1.4849000000000001"/>
    <n v="1.861918"/>
    <n v="79323.292554"/>
    <n v="63261.194700000007"/>
    <n v="16062.097853999992"/>
    <n v="0.20248904624156372"/>
  </r>
  <r>
    <s v="SKU-13"/>
    <s v="Crisp Wafer Sharing Size"/>
    <s v="Wafer/Crisp"/>
    <x v="5"/>
    <x v="0"/>
    <n v="10913"/>
    <n v="2.39"/>
    <n v="6.7500000000000004E-2"/>
    <n v="1.3623000000000001"/>
    <n v="2.228675"/>
    <n v="24321.530275000001"/>
    <n v="14866.779900000001"/>
    <n v="9454.7503749999996"/>
    <n v="0.38873994638069703"/>
  </r>
  <r>
    <s v="SKU-13"/>
    <s v="Crisp Wafer Sharing Size"/>
    <s v="Wafer/Crisp"/>
    <x v="5"/>
    <x v="1"/>
    <n v="13121"/>
    <n v="2.39"/>
    <n v="5.16E-2"/>
    <n v="1.3623000000000001"/>
    <n v="2.2666760000000004"/>
    <n v="29741.055796000004"/>
    <n v="17874.738300000001"/>
    <n v="11866.317496000003"/>
    <n v="0.39898776887389292"/>
  </r>
  <r>
    <s v="SKU-13"/>
    <s v="Crisp Wafer Sharing Size"/>
    <s v="Wafer/Crisp"/>
    <x v="5"/>
    <x v="2"/>
    <n v="14125"/>
    <n v="2.39"/>
    <n v="5.6599999999999998E-2"/>
    <n v="1.3623000000000001"/>
    <n v="2.2547260000000002"/>
    <n v="31848.004750000004"/>
    <n v="19242.487499999999"/>
    <n v="12605.517250000004"/>
    <n v="0.39580241679033296"/>
  </r>
  <r>
    <s v="SKU-13"/>
    <s v="Crisp Wafer Sharing Size"/>
    <s v="Wafer/Crisp"/>
    <x v="5"/>
    <x v="3"/>
    <n v="14080"/>
    <n v="2.39"/>
    <n v="5.8299999999999998E-2"/>
    <n v="1.3623000000000001"/>
    <n v="2.2506629999999999"/>
    <n v="31689.335039999998"/>
    <n v="19181.184000000001"/>
    <n v="12508.151039999997"/>
    <n v="0.39471169162153547"/>
  </r>
  <r>
    <s v="SKU-13"/>
    <s v="Crisp Wafer Sharing Size"/>
    <s v="Wafer/Crisp"/>
    <x v="5"/>
    <x v="4"/>
    <n v="12594"/>
    <n v="2.39"/>
    <n v="6.6500000000000004E-2"/>
    <n v="1.3623000000000001"/>
    <n v="2.2310650000000001"/>
    <n v="28098.032610000002"/>
    <n v="17156.806199999999"/>
    <n v="10941.226410000003"/>
    <n v="0.38939475093733272"/>
  </r>
  <r>
    <s v="SKU-13"/>
    <s v="Crisp Wafer Sharing Size"/>
    <s v="Wafer/Crisp"/>
    <x v="5"/>
    <x v="5"/>
    <n v="11332"/>
    <n v="2.39"/>
    <n v="7.9000000000000001E-2"/>
    <n v="1.3623000000000001"/>
    <n v="2.2011900000000004"/>
    <n v="24943.885080000004"/>
    <n v="15437.5836"/>
    <n v="9506.3014800000037"/>
    <n v="0.38110749185667764"/>
  </r>
  <r>
    <s v="SKU-13"/>
    <s v="Crisp Wafer Sharing Size"/>
    <s v="Wafer/Crisp"/>
    <x v="5"/>
    <x v="6"/>
    <n v="10693"/>
    <n v="2.39"/>
    <n v="6.5799999999999997E-2"/>
    <n v="1.3623000000000001"/>
    <n v="2.2327380000000003"/>
    <n v="23874.667434000003"/>
    <n v="14567.073900000001"/>
    <n v="9307.5935340000015"/>
    <n v="0.38985228002569045"/>
  </r>
  <r>
    <s v="SKU-13"/>
    <s v="Crisp Wafer Sharing Size"/>
    <s v="Wafer/Crisp"/>
    <x v="5"/>
    <x v="7"/>
    <n v="12550"/>
    <n v="2.39"/>
    <n v="0.08"/>
    <n v="1.3623000000000001"/>
    <n v="2.1988000000000003"/>
    <n v="27594.940000000002"/>
    <n v="17096.865000000002"/>
    <n v="10498.075000000001"/>
    <n v="0.38043478260869562"/>
  </r>
  <r>
    <s v="SKU-13"/>
    <s v="Crisp Wafer Sharing Size"/>
    <s v="Wafer/Crisp"/>
    <x v="5"/>
    <x v="8"/>
    <n v="14029"/>
    <n v="2.39"/>
    <n v="7.1199999999999999E-2"/>
    <n v="1.3623000000000001"/>
    <n v="2.2198319999999998"/>
    <n v="31142.023127999997"/>
    <n v="19111.706700000002"/>
    <n v="12030.316427999995"/>
    <n v="0.38630490956072339"/>
  </r>
  <r>
    <s v="SKU-13"/>
    <s v="Crisp Wafer Sharing Size"/>
    <s v="Wafer/Crisp"/>
    <x v="5"/>
    <x v="9"/>
    <n v="19780"/>
    <n v="2.39"/>
    <n v="5.7099999999999998E-2"/>
    <n v="1.3623000000000001"/>
    <n v="2.2535310000000002"/>
    <n v="44574.843180000003"/>
    <n v="26946.294000000002"/>
    <n v="17628.549180000002"/>
    <n v="0.39548202354438433"/>
  </r>
  <r>
    <s v="SKU-13"/>
    <s v="Crisp Wafer Sharing Size"/>
    <s v="Wafer/Crisp"/>
    <x v="5"/>
    <x v="10"/>
    <n v="23474"/>
    <n v="2.39"/>
    <n v="7.6700000000000004E-2"/>
    <n v="1.3623000000000001"/>
    <n v="2.2066870000000001"/>
    <n v="51799.770638000002"/>
    <n v="31978.630200000003"/>
    <n v="19821.140437999999"/>
    <n v="0.38264919311166462"/>
  </r>
  <r>
    <s v="SKU-13"/>
    <s v="Crisp Wafer Sharing Size"/>
    <s v="Wafer/Crisp"/>
    <x v="5"/>
    <x v="11"/>
    <n v="18806"/>
    <n v="2.39"/>
    <n v="7.4200000000000002E-2"/>
    <n v="1.3623000000000001"/>
    <n v="2.2126619999999999"/>
    <n v="41611.321572000001"/>
    <n v="25619.413800000002"/>
    <n v="15991.907771999999"/>
    <n v="0.38431626701231364"/>
  </r>
  <r>
    <s v="SKU-13"/>
    <s v="Crisp Wafer Sharing Size"/>
    <s v="Wafer/Crisp"/>
    <x v="5"/>
    <x v="12"/>
    <n v="11397"/>
    <n v="2.44"/>
    <n v="8.0399999999999999E-2"/>
    <n v="1.3725000000000001"/>
    <n v="2.243824"/>
    <n v="25572.862128000001"/>
    <n v="15642.3825"/>
    <n v="9930.479628000001"/>
    <n v="0.38832100913440631"/>
  </r>
  <r>
    <s v="SKU-13"/>
    <s v="Crisp Wafer Sharing Size"/>
    <s v="Wafer/Crisp"/>
    <x v="5"/>
    <x v="13"/>
    <n v="14952"/>
    <n v="2.44"/>
    <n v="8.3699999999999997E-2"/>
    <n v="1.3827"/>
    <n v="2.2357719999999999"/>
    <n v="33429.262943999995"/>
    <n v="20674.130400000002"/>
    <n v="12755.132543999993"/>
    <n v="0.38155590104894399"/>
  </r>
  <r>
    <s v="SKU-13"/>
    <s v="Crisp Wafer Sharing Size"/>
    <s v="Wafer/Crisp"/>
    <x v="5"/>
    <x v="14"/>
    <n v="13934"/>
    <n v="2.44"/>
    <n v="9.0800000000000006E-2"/>
    <n v="1.393"/>
    <n v="2.218448"/>
    <n v="30911.854432"/>
    <n v="19410.062000000002"/>
    <n v="11501.792431999998"/>
    <n v="0.37208354669570792"/>
  </r>
  <r>
    <s v="SKU-13"/>
    <s v="Crisp Wafer Sharing Size"/>
    <s v="Wafer/Crisp"/>
    <x v="5"/>
    <x v="15"/>
    <n v="14937"/>
    <n v="2.44"/>
    <n v="7.9500000000000001E-2"/>
    <n v="1.4032"/>
    <n v="2.2460200000000001"/>
    <n v="33548.800739999999"/>
    <n v="20959.598399999999"/>
    <n v="12589.20234"/>
    <n v="0.37525044300585036"/>
  </r>
  <r>
    <s v="SKU-13"/>
    <s v="Crisp Wafer Sharing Size"/>
    <s v="Wafer/Crisp"/>
    <x v="5"/>
    <x v="16"/>
    <n v="12266"/>
    <n v="2.44"/>
    <n v="7.3700000000000002E-2"/>
    <n v="1.4134"/>
    <n v="2.2601719999999998"/>
    <n v="27723.269751999997"/>
    <n v="17336.7644"/>
    <n v="10386.505351999996"/>
    <n v="0.37464936296883594"/>
  </r>
  <r>
    <s v="SKU-13"/>
    <s v="Crisp Wafer Sharing Size"/>
    <s v="Wafer/Crisp"/>
    <x v="5"/>
    <x v="17"/>
    <n v="10775"/>
    <n v="2.44"/>
    <n v="8.0500000000000002E-2"/>
    <n v="1.4236"/>
    <n v="2.2435800000000001"/>
    <n v="24174.574500000002"/>
    <n v="15339.289999999999"/>
    <n v="8835.2845000000034"/>
    <n v="0.36547838722042458"/>
  </r>
  <r>
    <s v="SKU-13"/>
    <s v="Crisp Wafer Sharing Size"/>
    <s v="Wafer/Crisp"/>
    <x v="5"/>
    <x v="18"/>
    <n v="12822"/>
    <n v="2.5099999999999998"/>
    <n v="6.4399999999999999E-2"/>
    <n v="1.4338"/>
    <n v="2.3483559999999999"/>
    <n v="30110.620631999998"/>
    <n v="18384.1836"/>
    <n v="11726.437031999998"/>
    <n v="0.38944521188439907"/>
  </r>
  <r>
    <s v="SKU-13"/>
    <s v="Crisp Wafer Sharing Size"/>
    <s v="Wafer/Crisp"/>
    <x v="5"/>
    <x v="19"/>
    <n v="12088"/>
    <n v="2.5099999999999998"/>
    <n v="6.3299999999999995E-2"/>
    <n v="1.444"/>
    <n v="2.3511169999999999"/>
    <n v="28420.302295999998"/>
    <n v="17455.072"/>
    <n v="10965.230295999998"/>
    <n v="0.38582384458110758"/>
  </r>
  <r>
    <s v="SKU-13"/>
    <s v="Crisp Wafer Sharing Size"/>
    <s v="Wafer/Crisp"/>
    <x v="5"/>
    <x v="20"/>
    <n v="13554"/>
    <n v="2.5099999999999998"/>
    <n v="9.3200000000000005E-2"/>
    <n v="1.4542999999999999"/>
    <n v="2.276068"/>
    <n v="30849.825671999999"/>
    <n v="19711.582200000001"/>
    <n v="11138.243471999998"/>
    <n v="0.36104720948583252"/>
  </r>
  <r>
    <s v="SKU-13"/>
    <s v="Crisp Wafer Sharing Size"/>
    <s v="Wafer/Crisp"/>
    <x v="5"/>
    <x v="21"/>
    <n v="19740"/>
    <n v="2.5099999999999998"/>
    <n v="6.2899999999999998E-2"/>
    <n v="1.4644999999999999"/>
    <n v="2.3521209999999999"/>
    <n v="46430.868539999996"/>
    <n v="28909.23"/>
    <n v="17521.638539999996"/>
    <n v="0.3773704669105033"/>
  </r>
  <r>
    <s v="SKU-13"/>
    <s v="Crisp Wafer Sharing Size"/>
    <s v="Wafer/Crisp"/>
    <x v="5"/>
    <x v="22"/>
    <n v="19602"/>
    <n v="2.5099999999999998"/>
    <n v="5.8599999999999999E-2"/>
    <n v="1.4746999999999999"/>
    <n v="2.362914"/>
    <n v="46317.840228000001"/>
    <n v="28907.069399999997"/>
    <n v="17410.770828000004"/>
    <n v="0.37589772628203999"/>
  </r>
  <r>
    <s v="SKU-13"/>
    <s v="Crisp Wafer Sharing Size"/>
    <s v="Wafer/Crisp"/>
    <x v="5"/>
    <x v="23"/>
    <n v="15885"/>
    <n v="2.5099999999999998"/>
    <n v="7.9500000000000001E-2"/>
    <n v="1.4849000000000001"/>
    <n v="2.3104549999999997"/>
    <n v="36701.577674999993"/>
    <n v="23587.636500000001"/>
    <n v="13113.941174999993"/>
    <n v="0.35731273710156641"/>
  </r>
  <r>
    <s v="SKU-14"/>
    <s v="Wafer Minis Bag"/>
    <s v="Wafer/Crisp"/>
    <x v="0"/>
    <x v="0"/>
    <n v="35580"/>
    <n v="3.79"/>
    <n v="9.4500000000000001E-2"/>
    <n v="2.0844999999999998"/>
    <n v="3.431845"/>
    <n v="122105.0451"/>
    <n v="74166.509999999995"/>
    <n v="47938.535100000008"/>
    <n v="0.39260077305356161"/>
  </r>
  <r>
    <s v="SKU-14"/>
    <s v="Wafer Minis Bag"/>
    <s v="Wafer/Crisp"/>
    <x v="0"/>
    <x v="1"/>
    <n v="32462"/>
    <n v="3.79"/>
    <n v="0.1135"/>
    <n v="2.0844999999999998"/>
    <n v="3.3598349999999999"/>
    <n v="109066.96377"/>
    <n v="67667.03899999999"/>
    <n v="41399.924770000012"/>
    <n v="0.37958262831359291"/>
  </r>
  <r>
    <s v="SKU-14"/>
    <s v="Wafer Minis Bag"/>
    <s v="Wafer/Crisp"/>
    <x v="0"/>
    <x v="2"/>
    <n v="34880"/>
    <n v="3.79"/>
    <n v="0.1195"/>
    <n v="2.0844999999999998"/>
    <n v="3.3370950000000001"/>
    <n v="116397.87360000001"/>
    <n v="72707.359999999986"/>
    <n v="43690.51360000002"/>
    <n v="0.37535491198182869"/>
  </r>
  <r>
    <s v="SKU-14"/>
    <s v="Wafer Minis Bag"/>
    <s v="Wafer/Crisp"/>
    <x v="0"/>
    <x v="3"/>
    <n v="37740"/>
    <n v="3.79"/>
    <n v="9.0499999999999997E-2"/>
    <n v="2.0844999999999998"/>
    <n v="3.4470049999999999"/>
    <n v="130089.9687"/>
    <n v="78669.03"/>
    <n v="51420.938699999999"/>
    <n v="0.39527212754260582"/>
  </r>
  <r>
    <s v="SKU-14"/>
    <s v="Wafer Minis Bag"/>
    <s v="Wafer/Crisp"/>
    <x v="0"/>
    <x v="4"/>
    <n v="31108"/>
    <n v="3.79"/>
    <n v="0.1114"/>
    <n v="2.0844999999999998"/>
    <n v="3.3677940000000004"/>
    <n v="104765.33575200001"/>
    <n v="64844.625999999997"/>
    <n v="39920.709752000017"/>
    <n v="0.38104884087328394"/>
  </r>
  <r>
    <s v="SKU-14"/>
    <s v="Wafer Minis Bag"/>
    <s v="Wafer/Crisp"/>
    <x v="0"/>
    <x v="5"/>
    <n v="29276"/>
    <n v="3.79"/>
    <n v="9.2499999999999999E-2"/>
    <n v="2.0844999999999998"/>
    <n v="3.439425"/>
    <n v="100692.6063"/>
    <n v="61025.821999999993"/>
    <n v="39666.784300000007"/>
    <n v="0.39393939393939403"/>
  </r>
  <r>
    <s v="SKU-14"/>
    <s v="Wafer Minis Bag"/>
    <s v="Wafer/Crisp"/>
    <x v="0"/>
    <x v="6"/>
    <n v="27610"/>
    <n v="3.79"/>
    <n v="8.09E-2"/>
    <n v="2.0844999999999998"/>
    <n v="3.4833890000000003"/>
    <n v="96176.370290000006"/>
    <n v="57553.044999999991"/>
    <n v="38623.325290000015"/>
    <n v="0.4015885104994017"/>
  </r>
  <r>
    <s v="SKU-14"/>
    <s v="Wafer Minis Bag"/>
    <s v="Wafer/Crisp"/>
    <x v="0"/>
    <x v="7"/>
    <n v="32375"/>
    <n v="3.79"/>
    <n v="7.3200000000000001E-2"/>
    <n v="2.0844999999999998"/>
    <n v="3.512572"/>
    <n v="113719.51850000001"/>
    <n v="67485.6875"/>
    <n v="46233.831000000006"/>
    <n v="0.4065602071644368"/>
  </r>
  <r>
    <s v="SKU-14"/>
    <s v="Wafer Minis Bag"/>
    <s v="Wafer/Crisp"/>
    <x v="0"/>
    <x v="8"/>
    <n v="35607"/>
    <n v="3.79"/>
    <n v="0.1114"/>
    <n v="2.0844999999999998"/>
    <n v="3.3677940000000004"/>
    <n v="119917.04095800001"/>
    <n v="74222.791499999992"/>
    <n v="45694.24945800002"/>
    <n v="0.38104884087328394"/>
  </r>
  <r>
    <s v="SKU-14"/>
    <s v="Wafer Minis Bag"/>
    <s v="Wafer/Crisp"/>
    <x v="0"/>
    <x v="9"/>
    <n v="55401"/>
    <n v="3.79"/>
    <n v="0.1089"/>
    <n v="2.0844999999999998"/>
    <n v="3.3772690000000001"/>
    <n v="187104.07986900001"/>
    <n v="115483.38449999999"/>
    <n v="71620.695369000023"/>
    <n v="0.3827853215127372"/>
  </r>
  <r>
    <s v="SKU-14"/>
    <s v="Wafer Minis Bag"/>
    <s v="Wafer/Crisp"/>
    <x v="0"/>
    <x v="10"/>
    <n v="57487"/>
    <n v="3.79"/>
    <n v="0.11749999999999999"/>
    <n v="2.0844999999999998"/>
    <n v="3.3446750000000001"/>
    <n v="192275.331725"/>
    <n v="119831.65149999999"/>
    <n v="72443.680225000004"/>
    <n v="0.37677053824362611"/>
  </r>
  <r>
    <s v="SKU-14"/>
    <s v="Wafer Minis Bag"/>
    <s v="Wafer/Crisp"/>
    <x v="0"/>
    <x v="11"/>
    <n v="50308"/>
    <n v="3.79"/>
    <n v="0.1067"/>
    <n v="2.0844999999999998"/>
    <n v="3.3856069999999998"/>
    <n v="170323.11695599998"/>
    <n v="104867.02599999998"/>
    <n v="65456.090956"/>
    <n v="0.38430538452927354"/>
  </r>
  <r>
    <s v="SKU-14"/>
    <s v="Wafer Minis Bag"/>
    <s v="Wafer/Crisp"/>
    <x v="0"/>
    <x v="12"/>
    <n v="31365"/>
    <n v="3.87"/>
    <n v="0.1113"/>
    <n v="2.1000999999999999"/>
    <n v="3.4392690000000004"/>
    <n v="107872.67218500002"/>
    <n v="65869.636499999993"/>
    <n v="42003.035685000024"/>
    <n v="0.38937605636546618"/>
  </r>
  <r>
    <s v="SKU-14"/>
    <s v="Wafer Minis Bag"/>
    <s v="Wafer/Crisp"/>
    <x v="0"/>
    <x v="13"/>
    <n v="35263"/>
    <n v="3.87"/>
    <n v="7.9799999999999996E-2"/>
    <n v="2.1158000000000001"/>
    <n v="3.5611740000000003"/>
    <n v="125577.67876200001"/>
    <n v="74609.455400000006"/>
    <n v="50968.223362000004"/>
    <n v="0.40587008666243213"/>
  </r>
  <r>
    <s v="SKU-14"/>
    <s v="Wafer Minis Bag"/>
    <s v="Wafer/Crisp"/>
    <x v="0"/>
    <x v="14"/>
    <n v="37453"/>
    <n v="3.87"/>
    <n v="0.1082"/>
    <n v="2.1314000000000002"/>
    <n v="3.4512660000000004"/>
    <n v="129260.26549800001"/>
    <n v="79827.324200000003"/>
    <n v="49432.941298000005"/>
    <n v="0.38242952006597003"/>
  </r>
  <r>
    <s v="SKU-14"/>
    <s v="Wafer Minis Bag"/>
    <s v="Wafer/Crisp"/>
    <x v="0"/>
    <x v="15"/>
    <n v="41024"/>
    <n v="3.87"/>
    <n v="8.5999999999999993E-2"/>
    <n v="2.1469999999999998"/>
    <n v="3.5371800000000002"/>
    <n v="145109.27232000002"/>
    <n v="88078.527999999991"/>
    <n v="57030.744320000027"/>
    <n v="0.3930192978587464"/>
  </r>
  <r>
    <s v="SKU-14"/>
    <s v="Wafer Minis Bag"/>
    <s v="Wafer/Crisp"/>
    <x v="0"/>
    <x v="16"/>
    <n v="29206"/>
    <n v="3.87"/>
    <n v="0.1069"/>
    <n v="2.1627000000000001"/>
    <n v="3.4562970000000002"/>
    <n v="100944.610182"/>
    <n v="63163.816200000001"/>
    <n v="37780.793982000003"/>
    <n v="0.3742725234550156"/>
  </r>
  <r>
    <s v="SKU-14"/>
    <s v="Wafer Minis Bag"/>
    <s v="Wafer/Crisp"/>
    <x v="0"/>
    <x v="17"/>
    <n v="29306"/>
    <n v="3.87"/>
    <n v="7.17E-2"/>
    <n v="2.1783000000000001"/>
    <n v="3.5925210000000001"/>
    <n v="105282.420426"/>
    <n v="63837.259800000007"/>
    <n v="41445.16062599999"/>
    <n v="0.39365698906144175"/>
  </r>
  <r>
    <s v="SKU-14"/>
    <s v="Wafer Minis Bag"/>
    <s v="Wafer/Crisp"/>
    <x v="0"/>
    <x v="18"/>
    <n v="28448"/>
    <n v="3.98"/>
    <n v="7.22E-2"/>
    <n v="2.1939000000000002"/>
    <n v="3.692644"/>
    <n v="105048.33651199999"/>
    <n v="62412.067200000005"/>
    <n v="42636.269311999989"/>
    <n v="0.40587286507987225"/>
  </r>
  <r>
    <s v="SKU-14"/>
    <s v="Wafer Minis Bag"/>
    <s v="Wafer/Crisp"/>
    <x v="0"/>
    <x v="19"/>
    <n v="29122"/>
    <n v="3.98"/>
    <n v="0.1203"/>
    <n v="2.2096"/>
    <n v="3.5012060000000003"/>
    <n v="101962.12113200001"/>
    <n v="64347.9712"/>
    <n v="37614.149932000015"/>
    <n v="0.36890317222122898"/>
  </r>
  <r>
    <s v="SKU-14"/>
    <s v="Wafer Minis Bag"/>
    <s v="Wafer/Crisp"/>
    <x v="0"/>
    <x v="20"/>
    <n v="41030"/>
    <n v="3.98"/>
    <n v="8.1799999999999998E-2"/>
    <n v="2.2252000000000001"/>
    <n v="3.654436"/>
    <n v="149941.50907999999"/>
    <n v="91299.956000000006"/>
    <n v="58641.553079999983"/>
    <n v="0.39109619104014948"/>
  </r>
  <r>
    <s v="SKU-14"/>
    <s v="Wafer Minis Bag"/>
    <s v="Wafer/Crisp"/>
    <x v="0"/>
    <x v="21"/>
    <n v="52469"/>
    <n v="3.98"/>
    <n v="0.10059999999999999"/>
    <n v="2.2408000000000001"/>
    <n v="3.579612"/>
    <n v="187818.66202799999"/>
    <n v="117572.53520000001"/>
    <n v="70246.126827999979"/>
    <n v="0.37401036760408662"/>
  </r>
  <r>
    <s v="SKU-14"/>
    <s v="Wafer Minis Bag"/>
    <s v="Wafer/Crisp"/>
    <x v="0"/>
    <x v="22"/>
    <n v="64301"/>
    <n v="3.98"/>
    <n v="9.2600000000000002E-2"/>
    <n v="2.2565"/>
    <n v="3.6114519999999999"/>
    <n v="232219.97505199999"/>
    <n v="145095.2065"/>
    <n v="87124.768551999994"/>
    <n v="0.37518205973663776"/>
  </r>
  <r>
    <s v="SKU-14"/>
    <s v="Wafer Minis Bag"/>
    <s v="Wafer/Crisp"/>
    <x v="0"/>
    <x v="23"/>
    <n v="45216"/>
    <n v="3.98"/>
    <n v="0.1232"/>
    <n v="2.2721"/>
    <n v="3.4896639999999999"/>
    <n v="157788.647424"/>
    <n v="102735.2736"/>
    <n v="55053.373823999995"/>
    <n v="0.34890579723434689"/>
  </r>
  <r>
    <s v="SKU-14"/>
    <s v="Wafer Minis Bag"/>
    <s v="Wafer/Crisp"/>
    <x v="1"/>
    <x v="0"/>
    <n v="24624"/>
    <n v="3.79"/>
    <n v="0.14080000000000001"/>
    <n v="2.0844999999999998"/>
    <n v="3.2563679999999997"/>
    <n v="80184.805631999989"/>
    <n v="51328.727999999996"/>
    <n v="28856.077631999993"/>
    <n v="0.35986964618249528"/>
  </r>
  <r>
    <s v="SKU-14"/>
    <s v="Wafer Minis Bag"/>
    <s v="Wafer/Crisp"/>
    <x v="1"/>
    <x v="1"/>
    <n v="28008"/>
    <n v="3.79"/>
    <n v="0.12740000000000001"/>
    <n v="2.0844999999999998"/>
    <n v="3.3071540000000001"/>
    <n v="92626.769232000006"/>
    <n v="58382.675999999992"/>
    <n v="34244.093232000014"/>
    <n v="0.36969974787989929"/>
  </r>
  <r>
    <s v="SKU-14"/>
    <s v="Wafer Minis Bag"/>
    <s v="Wafer/Crisp"/>
    <x v="1"/>
    <x v="2"/>
    <n v="27609"/>
    <n v="3.79"/>
    <n v="0.1142"/>
    <n v="2.0844999999999998"/>
    <n v="3.3571820000000003"/>
    <n v="92688.437838000013"/>
    <n v="57550.960499999994"/>
    <n v="35137.477338000019"/>
    <n v="0.37909234590200963"/>
  </r>
  <r>
    <s v="SKU-14"/>
    <s v="Wafer Minis Bag"/>
    <s v="Wafer/Crisp"/>
    <x v="1"/>
    <x v="3"/>
    <n v="34647"/>
    <n v="3.79"/>
    <n v="0.1293"/>
    <n v="2.0844999999999998"/>
    <n v="3.2999530000000004"/>
    <n v="114333.47159100001"/>
    <n v="72221.671499999997"/>
    <n v="42111.800091000012"/>
    <n v="0.36832433674055365"/>
  </r>
  <r>
    <s v="SKU-14"/>
    <s v="Wafer Minis Bag"/>
    <s v="Wafer/Crisp"/>
    <x v="1"/>
    <x v="4"/>
    <n v="26177"/>
    <n v="3.79"/>
    <n v="0.1188"/>
    <n v="2.0844999999999998"/>
    <n v="3.3397480000000002"/>
    <n v="87424.583396000002"/>
    <n v="54565.956499999993"/>
    <n v="32858.626896000009"/>
    <n v="0.37585111211983668"/>
  </r>
  <r>
    <s v="SKU-14"/>
    <s v="Wafer Minis Bag"/>
    <s v="Wafer/Crisp"/>
    <x v="1"/>
    <x v="5"/>
    <n v="24897"/>
    <n v="3.79"/>
    <n v="0.13450000000000001"/>
    <n v="2.0844999999999998"/>
    <n v="3.2802449999999999"/>
    <n v="81668.259764999995"/>
    <n v="51897.796499999997"/>
    <n v="29770.463264999999"/>
    <n v="0.36452917388792605"/>
  </r>
  <r>
    <s v="SKU-14"/>
    <s v="Wafer Minis Bag"/>
    <s v="Wafer/Crisp"/>
    <x v="1"/>
    <x v="6"/>
    <n v="25438"/>
    <n v="3.79"/>
    <n v="9.06E-2"/>
    <n v="2.0844999999999998"/>
    <n v="3.4466260000000002"/>
    <n v="87675.272188000003"/>
    <n v="53025.510999999991"/>
    <n v="34649.761188000011"/>
    <n v="0.39520563008577098"/>
  </r>
  <r>
    <s v="SKU-14"/>
    <s v="Wafer Minis Bag"/>
    <s v="Wafer/Crisp"/>
    <x v="1"/>
    <x v="7"/>
    <n v="25216"/>
    <n v="3.79"/>
    <n v="0.13239999999999999"/>
    <n v="2.0844999999999998"/>
    <n v="3.2882040000000003"/>
    <n v="82915.352064000006"/>
    <n v="52562.751999999993"/>
    <n v="30352.600064000013"/>
    <n v="0.36606731212540355"/>
  </r>
  <r>
    <s v="SKU-14"/>
    <s v="Wafer Minis Bag"/>
    <s v="Wafer/Crisp"/>
    <x v="1"/>
    <x v="8"/>
    <n v="31021"/>
    <n v="3.79"/>
    <n v="0.1361"/>
    <n v="2.0844999999999998"/>
    <n v="3.274181"/>
    <n v="101568.368801"/>
    <n v="64663.274499999992"/>
    <n v="36905.094301000012"/>
    <n v="0.36335223984257448"/>
  </r>
  <r>
    <s v="SKU-14"/>
    <s v="Wafer Minis Bag"/>
    <s v="Wafer/Crisp"/>
    <x v="1"/>
    <x v="9"/>
    <n v="46976"/>
    <n v="3.79"/>
    <n v="0.12540000000000001"/>
    <n v="2.0844999999999998"/>
    <n v="3.3147340000000001"/>
    <n v="155712.944384"/>
    <n v="97921.471999999994"/>
    <n v="57791.472384000008"/>
    <n v="0.37114109307111826"/>
  </r>
  <r>
    <s v="SKU-14"/>
    <s v="Wafer Minis Bag"/>
    <s v="Wafer/Crisp"/>
    <x v="1"/>
    <x v="10"/>
    <n v="47277"/>
    <n v="3.79"/>
    <n v="0.1263"/>
    <n v="2.0844999999999998"/>
    <n v="3.3113230000000002"/>
    <n v="156549.41747100002"/>
    <n v="98548.906499999997"/>
    <n v="58000.510971000025"/>
    <n v="0.37049330433787353"/>
  </r>
  <r>
    <s v="SKU-14"/>
    <s v="Wafer Minis Bag"/>
    <s v="Wafer/Crisp"/>
    <x v="1"/>
    <x v="11"/>
    <n v="43392"/>
    <n v="3.79"/>
    <n v="0.11899999999999999"/>
    <n v="2.0844999999999998"/>
    <n v="3.3389899999999999"/>
    <n v="144885.45408"/>
    <n v="90450.623999999996"/>
    <n v="54434.83008"/>
    <n v="0.37570942111237232"/>
  </r>
  <r>
    <s v="SKU-14"/>
    <s v="Wafer Minis Bag"/>
    <s v="Wafer/Crisp"/>
    <x v="1"/>
    <x v="12"/>
    <n v="24925"/>
    <n v="3.87"/>
    <n v="0.1328"/>
    <n v="2.1000999999999999"/>
    <n v="3.3560639999999999"/>
    <n v="83649.895199999999"/>
    <n v="52344.992499999993"/>
    <n v="31304.902700000006"/>
    <n v="0.37423720167434238"/>
  </r>
  <r>
    <s v="SKU-14"/>
    <s v="Wafer Minis Bag"/>
    <s v="Wafer/Crisp"/>
    <x v="1"/>
    <x v="13"/>
    <n v="34303"/>
    <n v="3.87"/>
    <n v="0.1255"/>
    <n v="2.1158000000000001"/>
    <n v="3.3843150000000004"/>
    <n v="116092.15744500002"/>
    <n v="72578.287400000001"/>
    <n v="43513.870045000018"/>
    <n v="0.37482178816097211"/>
  </r>
  <r>
    <s v="SKU-14"/>
    <s v="Wafer Minis Bag"/>
    <s v="Wafer/Crisp"/>
    <x v="1"/>
    <x v="14"/>
    <n v="33001"/>
    <n v="3.87"/>
    <n v="0.14849999999999999"/>
    <n v="2.1314000000000002"/>
    <n v="3.2953050000000004"/>
    <n v="108748.36030500001"/>
    <n v="70338.33140000001"/>
    <n v="38410.028904999999"/>
    <n v="0.35320099353474105"/>
  </r>
  <r>
    <s v="SKU-14"/>
    <s v="Wafer Minis Bag"/>
    <s v="Wafer/Crisp"/>
    <x v="1"/>
    <x v="15"/>
    <n v="32253"/>
    <n v="3.87"/>
    <n v="0.1268"/>
    <n v="2.1469999999999998"/>
    <n v="3.3792840000000002"/>
    <n v="108992.046852"/>
    <n v="69247.190999999992"/>
    <n v="39744.855852000008"/>
    <n v="0.36465831223418932"/>
  </r>
  <r>
    <s v="SKU-14"/>
    <s v="Wafer Minis Bag"/>
    <s v="Wafer/Crisp"/>
    <x v="1"/>
    <x v="16"/>
    <n v="25897"/>
    <n v="3.87"/>
    <n v="0.12620000000000001"/>
    <n v="2.1627000000000001"/>
    <n v="3.3816060000000001"/>
    <n v="87573.450582000005"/>
    <n v="56007.441900000005"/>
    <n v="31566.008682"/>
    <n v="0.36045180899253193"/>
  </r>
  <r>
    <s v="SKU-14"/>
    <s v="Wafer Minis Bag"/>
    <s v="Wafer/Crisp"/>
    <x v="1"/>
    <x v="17"/>
    <n v="26532"/>
    <n v="3.87"/>
    <n v="0.13350000000000001"/>
    <n v="2.1783000000000001"/>
    <n v="3.3533550000000001"/>
    <n v="88971.214860000007"/>
    <n v="57794.655600000006"/>
    <n v="31176.559260000002"/>
    <n v="0.35041175181273676"/>
  </r>
  <r>
    <s v="SKU-14"/>
    <s v="Wafer Minis Bag"/>
    <s v="Wafer/Crisp"/>
    <x v="1"/>
    <x v="18"/>
    <n v="23950"/>
    <n v="3.98"/>
    <n v="0.11310000000000001"/>
    <n v="2.1939000000000002"/>
    <n v="3.5298620000000001"/>
    <n v="84540.194900000002"/>
    <n v="52543.905000000006"/>
    <n v="31996.289899999996"/>
    <n v="0.37847428596358718"/>
  </r>
  <r>
    <s v="SKU-14"/>
    <s v="Wafer Minis Bag"/>
    <s v="Wafer/Crisp"/>
    <x v="1"/>
    <x v="19"/>
    <n v="24712"/>
    <n v="3.98"/>
    <n v="0.16220000000000001"/>
    <n v="2.2096"/>
    <n v="3.334444"/>
    <n v="82400.780127999999"/>
    <n v="54603.635199999997"/>
    <n v="27797.144928000002"/>
    <n v="0.33734079804609107"/>
  </r>
  <r>
    <s v="SKU-14"/>
    <s v="Wafer Minis Bag"/>
    <s v="Wafer/Crisp"/>
    <x v="1"/>
    <x v="20"/>
    <n v="30540"/>
    <n v="3.98"/>
    <n v="0.11840000000000001"/>
    <n v="2.2252000000000001"/>
    <n v="3.5087679999999999"/>
    <n v="107157.77472"/>
    <n v="67957.608000000007"/>
    <n v="39200.166719999994"/>
    <n v="0.36581728971536442"/>
  </r>
  <r>
    <s v="SKU-14"/>
    <s v="Wafer Minis Bag"/>
    <s v="Wafer/Crisp"/>
    <x v="1"/>
    <x v="21"/>
    <n v="50225"/>
    <n v="3.98"/>
    <n v="0.13420000000000001"/>
    <n v="2.2408000000000001"/>
    <n v="3.4458839999999999"/>
    <n v="173069.5239"/>
    <n v="112544.18000000001"/>
    <n v="60525.343899999993"/>
    <n v="0.34971693765663608"/>
  </r>
  <r>
    <s v="SKU-14"/>
    <s v="Wafer Minis Bag"/>
    <s v="Wafer/Crisp"/>
    <x v="1"/>
    <x v="22"/>
    <n v="50563"/>
    <n v="3.98"/>
    <n v="0.12790000000000001"/>
    <n v="2.2565"/>
    <n v="3.470958"/>
    <n v="175502.04935399999"/>
    <n v="114095.40949999999"/>
    <n v="61406.639853999994"/>
    <n v="0.34989129802204461"/>
  </r>
  <r>
    <s v="SKU-14"/>
    <s v="Wafer Minis Bag"/>
    <s v="Wafer/Crisp"/>
    <x v="1"/>
    <x v="23"/>
    <n v="38874"/>
    <n v="3.98"/>
    <n v="0.1275"/>
    <n v="2.2721"/>
    <n v="3.47255"/>
    <n v="134991.9087"/>
    <n v="88325.615399999995"/>
    <n v="46666.293300000005"/>
    <n v="0.34569696620639018"/>
  </r>
  <r>
    <s v="SKU-14"/>
    <s v="Wafer Minis Bag"/>
    <s v="Wafer/Crisp"/>
    <x v="2"/>
    <x v="0"/>
    <n v="14779"/>
    <n v="3.79"/>
    <n v="0.1787"/>
    <n v="2.0844999999999998"/>
    <n v="3.112727"/>
    <n v="46002.992333000002"/>
    <n v="30806.825499999995"/>
    <n v="15196.166833000007"/>
    <n v="0.33032996469012554"/>
  </r>
  <r>
    <s v="SKU-14"/>
    <s v="Wafer Minis Bag"/>
    <s v="Wafer/Crisp"/>
    <x v="2"/>
    <x v="1"/>
    <n v="20631"/>
    <n v="3.79"/>
    <n v="0.20780000000000001"/>
    <n v="2.0844999999999998"/>
    <n v="3.0024380000000002"/>
    <n v="61943.298378000007"/>
    <n v="43005.319499999998"/>
    <n v="18937.978878000009"/>
    <n v="0.30573087604140381"/>
  </r>
  <r>
    <s v="SKU-14"/>
    <s v="Wafer Minis Bag"/>
    <s v="Wafer/Crisp"/>
    <x v="2"/>
    <x v="2"/>
    <n v="20334"/>
    <n v="3.79"/>
    <n v="0.14499999999999999"/>
    <n v="2.0844999999999998"/>
    <n v="3.2404500000000001"/>
    <n v="65891.310299999997"/>
    <n v="42386.222999999998"/>
    <n v="23505.087299999999"/>
    <n v="0.35672514619883039"/>
  </r>
  <r>
    <s v="SKU-14"/>
    <s v="Wafer Minis Bag"/>
    <s v="Wafer/Crisp"/>
    <x v="2"/>
    <x v="3"/>
    <n v="21036"/>
    <n v="3.79"/>
    <n v="0.22109999999999999"/>
    <n v="2.0844999999999998"/>
    <n v="2.9520310000000003"/>
    <n v="62098.924116000009"/>
    <n v="43849.541999999994"/>
    <n v="18249.382116000015"/>
    <n v="0.29387597894466577"/>
  </r>
  <r>
    <s v="SKU-14"/>
    <s v="Wafer Minis Bag"/>
    <s v="Wafer/Crisp"/>
    <x v="2"/>
    <x v="4"/>
    <n v="18376"/>
    <n v="3.79"/>
    <n v="0.1678"/>
    <n v="2.0844999999999998"/>
    <n v="3.1540380000000003"/>
    <n v="57958.602288000009"/>
    <n v="38304.771999999997"/>
    <n v="19653.830288000012"/>
    <n v="0.33910117760153824"/>
  </r>
  <r>
    <s v="SKU-14"/>
    <s v="Wafer Minis Bag"/>
    <s v="Wafer/Crisp"/>
    <x v="2"/>
    <x v="5"/>
    <n v="17040"/>
    <n v="3.79"/>
    <n v="0.16889999999999999"/>
    <n v="2.0844999999999998"/>
    <n v="3.1498689999999998"/>
    <n v="53673.767759999995"/>
    <n v="35519.879999999997"/>
    <n v="18153.887759999998"/>
    <n v="0.33822644687763204"/>
  </r>
  <r>
    <s v="SKU-14"/>
    <s v="Wafer Minis Bag"/>
    <s v="Wafer/Crisp"/>
    <x v="2"/>
    <x v="6"/>
    <n v="13941"/>
    <n v="3.79"/>
    <n v="0.17480000000000001"/>
    <n v="2.0844999999999998"/>
    <n v="3.1275079999999997"/>
    <n v="43600.589027999995"/>
    <n v="29060.014499999997"/>
    <n v="14540.574527999997"/>
    <n v="0.33349491032476974"/>
  </r>
  <r>
    <s v="SKU-14"/>
    <s v="Wafer Minis Bag"/>
    <s v="Wafer/Crisp"/>
    <x v="2"/>
    <x v="7"/>
    <n v="17436"/>
    <n v="3.79"/>
    <n v="0.15190000000000001"/>
    <n v="2.0844999999999998"/>
    <n v="3.214299"/>
    <n v="56044.517363999999"/>
    <n v="36345.341999999997"/>
    <n v="19699.175364000002"/>
    <n v="0.3514915693904021"/>
  </r>
  <r>
    <s v="SKU-14"/>
    <s v="Wafer Minis Bag"/>
    <s v="Wafer/Crisp"/>
    <x v="2"/>
    <x v="8"/>
    <n v="18587"/>
    <n v="3.79"/>
    <n v="0.1802"/>
    <n v="2.0844999999999998"/>
    <n v="3.1070419999999999"/>
    <n v="57750.589653999996"/>
    <n v="38744.601499999997"/>
    <n v="19005.988153999999"/>
    <n v="0.32910465967309099"/>
  </r>
  <r>
    <s v="SKU-14"/>
    <s v="Wafer Minis Bag"/>
    <s v="Wafer/Crisp"/>
    <x v="2"/>
    <x v="9"/>
    <n v="28985"/>
    <n v="3.79"/>
    <n v="0.18590000000000001"/>
    <n v="2.0844999999999998"/>
    <n v="3.085439"/>
    <n v="89431.449414999995"/>
    <n v="60419.232499999991"/>
    <n v="29012.216915000005"/>
    <n v="0.32440732096794012"/>
  </r>
  <r>
    <s v="SKU-14"/>
    <s v="Wafer Minis Bag"/>
    <s v="Wafer/Crisp"/>
    <x v="2"/>
    <x v="10"/>
    <n v="29062"/>
    <n v="3.79"/>
    <n v="0.19070000000000001"/>
    <n v="2.0844999999999998"/>
    <n v="3.0672470000000001"/>
    <n v="89140.332313999999"/>
    <n v="60579.738999999994"/>
    <n v="28560.593314000005"/>
    <n v="0.32040034597800576"/>
  </r>
  <r>
    <s v="SKU-14"/>
    <s v="Wafer Minis Bag"/>
    <s v="Wafer/Crisp"/>
    <x v="2"/>
    <x v="11"/>
    <n v="23834"/>
    <n v="3.79"/>
    <n v="0.2046"/>
    <n v="2.0844999999999998"/>
    <n v="3.0145659999999999"/>
    <n v="71849.166043999998"/>
    <n v="49681.972999999998"/>
    <n v="22167.193044"/>
    <n v="0.30852401307518229"/>
  </r>
  <r>
    <s v="SKU-14"/>
    <s v="Wafer Minis Bag"/>
    <s v="Wafer/Crisp"/>
    <x v="2"/>
    <x v="12"/>
    <n v="14253"/>
    <n v="3.87"/>
    <n v="0.1636"/>
    <n v="2.1000999999999999"/>
    <n v="3.2368680000000003"/>
    <n v="46135.079604000006"/>
    <n v="29932.725299999998"/>
    <n v="16202.354304000008"/>
    <n v="0.35119380833571229"/>
  </r>
  <r>
    <s v="SKU-14"/>
    <s v="Wafer Minis Bag"/>
    <s v="Wafer/Crisp"/>
    <x v="2"/>
    <x v="13"/>
    <n v="20595"/>
    <n v="3.87"/>
    <n v="0.20499999999999999"/>
    <n v="2.1158000000000001"/>
    <n v="3.0766500000000003"/>
    <n v="63363.606750000006"/>
    <n v="43574.901000000005"/>
    <n v="19788.705750000001"/>
    <n v="0.31230396697706919"/>
  </r>
  <r>
    <s v="SKU-14"/>
    <s v="Wafer Minis Bag"/>
    <s v="Wafer/Crisp"/>
    <x v="2"/>
    <x v="14"/>
    <n v="20452"/>
    <n v="3.87"/>
    <n v="0.18840000000000001"/>
    <n v="2.1314000000000002"/>
    <n v="3.140892"/>
    <n v="64237.523183999998"/>
    <n v="43591.392800000001"/>
    <n v="20646.130383999996"/>
    <n v="0.32140296450817152"/>
  </r>
  <r>
    <s v="SKU-14"/>
    <s v="Wafer Minis Bag"/>
    <s v="Wafer/Crisp"/>
    <x v="2"/>
    <x v="15"/>
    <n v="20989"/>
    <n v="3.87"/>
    <n v="0.1646"/>
    <n v="2.1469999999999998"/>
    <n v="3.2329980000000003"/>
    <n v="67857.395022000012"/>
    <n v="45063.382999999994"/>
    <n v="22794.012022000017"/>
    <n v="0.33591050783204957"/>
  </r>
  <r>
    <s v="SKU-14"/>
    <s v="Wafer Minis Bag"/>
    <s v="Wafer/Crisp"/>
    <x v="2"/>
    <x v="16"/>
    <n v="16563"/>
    <n v="3.87"/>
    <n v="0.1618"/>
    <n v="2.1627000000000001"/>
    <n v="3.2438340000000001"/>
    <n v="53727.622542000005"/>
    <n v="35820.8001"/>
    <n v="17906.822442000004"/>
    <n v="0.33328894141932053"/>
  </r>
  <r>
    <s v="SKU-14"/>
    <s v="Wafer Minis Bag"/>
    <s v="Wafer/Crisp"/>
    <x v="2"/>
    <x v="17"/>
    <n v="14749"/>
    <n v="3.87"/>
    <n v="0.186"/>
    <n v="2.1783000000000001"/>
    <n v="3.1501800000000002"/>
    <n v="46462.004820000002"/>
    <n v="32127.746700000003"/>
    <n v="14334.258119999999"/>
    <n v="0.30851570386454102"/>
  </r>
  <r>
    <s v="SKU-14"/>
    <s v="Wafer Minis Bag"/>
    <s v="Wafer/Crisp"/>
    <x v="2"/>
    <x v="18"/>
    <n v="14047"/>
    <n v="3.98"/>
    <n v="0.18479999999999999"/>
    <n v="2.1939000000000002"/>
    <n v="3.2444960000000003"/>
    <n v="45575.435312000001"/>
    <n v="30817.713300000003"/>
    <n v="14757.722011999998"/>
    <n v="0.32380869016327957"/>
  </r>
  <r>
    <s v="SKU-14"/>
    <s v="Wafer Minis Bag"/>
    <s v="Wafer/Crisp"/>
    <x v="2"/>
    <x v="19"/>
    <n v="15589"/>
    <n v="3.98"/>
    <n v="0.18440000000000001"/>
    <n v="2.2096"/>
    <n v="3.2460879999999999"/>
    <n v="50603.265831999997"/>
    <n v="34445.454400000002"/>
    <n v="16157.811431999995"/>
    <n v="0.31930372805666379"/>
  </r>
  <r>
    <s v="SKU-14"/>
    <s v="Wafer Minis Bag"/>
    <s v="Wafer/Crisp"/>
    <x v="2"/>
    <x v="20"/>
    <n v="19326"/>
    <n v="3.98"/>
    <n v="0.2011"/>
    <n v="2.2252000000000001"/>
    <n v="3.1796219999999997"/>
    <n v="61449.374771999996"/>
    <n v="43004.215199999999"/>
    <n v="18445.159571999997"/>
    <n v="0.30016838479542535"/>
  </r>
  <r>
    <s v="SKU-14"/>
    <s v="Wafer Minis Bag"/>
    <s v="Wafer/Crisp"/>
    <x v="2"/>
    <x v="21"/>
    <n v="30208"/>
    <n v="3.98"/>
    <n v="0.19850000000000001"/>
    <n v="2.2408000000000001"/>
    <n v="3.1899699999999998"/>
    <n v="96362.613759999993"/>
    <n v="67690.0864"/>
    <n v="28672.527359999993"/>
    <n v="0.29754825280488528"/>
  </r>
  <r>
    <s v="SKU-14"/>
    <s v="Wafer Minis Bag"/>
    <s v="Wafer/Crisp"/>
    <x v="2"/>
    <x v="22"/>
    <n v="29782"/>
    <n v="3.98"/>
    <n v="0.18079999999999999"/>
    <n v="2.2565"/>
    <n v="3.2604160000000002"/>
    <n v="97101.709312000006"/>
    <n v="67203.082999999999"/>
    <n v="29898.626312000008"/>
    <n v="0.30791040161746236"/>
  </r>
  <r>
    <s v="SKU-14"/>
    <s v="Wafer Minis Bag"/>
    <s v="Wafer/Crisp"/>
    <x v="2"/>
    <x v="23"/>
    <n v="23961"/>
    <n v="3.98"/>
    <n v="0.17380000000000001"/>
    <n v="2.2721"/>
    <n v="3.2882760000000002"/>
    <n v="78790.381236000001"/>
    <n v="54441.788099999998"/>
    <n v="24348.593136000003"/>
    <n v="0.30903002059437834"/>
  </r>
  <r>
    <s v="SKU-14"/>
    <s v="Wafer Minis Bag"/>
    <s v="Wafer/Crisp"/>
    <x v="3"/>
    <x v="0"/>
    <n v="13142"/>
    <n v="3.79"/>
    <n v="4.2700000000000002E-2"/>
    <n v="2.0844999999999998"/>
    <n v="3.6281670000000004"/>
    <n v="47681.370714000004"/>
    <n v="27394.498999999996"/>
    <n v="20286.871714000008"/>
    <n v="0.42546746056617585"/>
  </r>
  <r>
    <s v="SKU-14"/>
    <s v="Wafer Minis Bag"/>
    <s v="Wafer/Crisp"/>
    <x v="3"/>
    <x v="1"/>
    <n v="15130"/>
    <n v="3.79"/>
    <n v="3.5900000000000001E-2"/>
    <n v="2.0844999999999998"/>
    <n v="3.6539389999999998"/>
    <n v="55284.097069999996"/>
    <n v="31538.484999999997"/>
    <n v="23745.612069999999"/>
    <n v="0.42951975936106213"/>
  </r>
  <r>
    <s v="SKU-14"/>
    <s v="Wafer Minis Bag"/>
    <s v="Wafer/Crisp"/>
    <x v="3"/>
    <x v="2"/>
    <n v="13829"/>
    <n v="3.79"/>
    <n v="3.9399999999999998E-2"/>
    <n v="2.0844999999999998"/>
    <n v="3.6406740000000002"/>
    <n v="50346.880746000003"/>
    <n v="28826.550499999998"/>
    <n v="21520.330246000005"/>
    <n v="0.42744118259421204"/>
  </r>
  <r>
    <s v="SKU-14"/>
    <s v="Wafer Minis Bag"/>
    <s v="Wafer/Crisp"/>
    <x v="3"/>
    <x v="3"/>
    <n v="18086"/>
    <n v="3.79"/>
    <n v="3.4000000000000002E-2"/>
    <n v="2.0844999999999998"/>
    <n v="3.6611400000000001"/>
    <n v="66215.378039999996"/>
    <n v="37700.267"/>
    <n v="28515.111039999996"/>
    <n v="0.43064182194616973"/>
  </r>
  <r>
    <s v="SKU-14"/>
    <s v="Wafer Minis Bag"/>
    <s v="Wafer/Crisp"/>
    <x v="3"/>
    <x v="4"/>
    <n v="12817"/>
    <n v="3.79"/>
    <n v="6.7900000000000002E-2"/>
    <n v="2.0844999999999998"/>
    <n v="3.5326590000000002"/>
    <n v="45278.090403000002"/>
    <n v="26717.036499999998"/>
    <n v="18561.053903000004"/>
    <n v="0.40993455637807108"/>
  </r>
  <r>
    <s v="SKU-14"/>
    <s v="Wafer Minis Bag"/>
    <s v="Wafer/Crisp"/>
    <x v="3"/>
    <x v="5"/>
    <n v="12791"/>
    <n v="3.79"/>
    <n v="5.3199999999999997E-2"/>
    <n v="2.0844999999999998"/>
    <n v="3.5883720000000001"/>
    <n v="45898.866252"/>
    <n v="26662.839499999998"/>
    <n v="19236.026752000002"/>
    <n v="0.41909590198563584"/>
  </r>
  <r>
    <s v="SKU-14"/>
    <s v="Wafer Minis Bag"/>
    <s v="Wafer/Crisp"/>
    <x v="3"/>
    <x v="6"/>
    <n v="13167"/>
    <n v="3.79"/>
    <n v="5.6599999999999998E-2"/>
    <n v="2.0844999999999998"/>
    <n v="3.5754860000000002"/>
    <n v="47078.424162000003"/>
    <n v="27446.611499999999"/>
    <n v="19631.812662000004"/>
    <n v="0.4170023319906721"/>
  </r>
  <r>
    <s v="SKU-14"/>
    <s v="Wafer Minis Bag"/>
    <s v="Wafer/Crisp"/>
    <x v="3"/>
    <x v="7"/>
    <n v="12664"/>
    <n v="3.79"/>
    <n v="4.7699999999999999E-2"/>
    <n v="2.0844999999999998"/>
    <n v="3.6092170000000001"/>
    <n v="45707.124088000004"/>
    <n v="26398.107999999997"/>
    <n v="19309.016088000008"/>
    <n v="0.42245090832720794"/>
  </r>
  <r>
    <s v="SKU-14"/>
    <s v="Wafer Minis Bag"/>
    <s v="Wafer/Crisp"/>
    <x v="3"/>
    <x v="8"/>
    <n v="14664"/>
    <n v="3.79"/>
    <n v="7.4499999999999997E-2"/>
    <n v="2.0844999999999998"/>
    <n v="3.5076450000000001"/>
    <n v="51436.10628"/>
    <n v="30567.107999999997"/>
    <n v="20868.998280000003"/>
    <n v="0.40572663425175587"/>
  </r>
  <r>
    <s v="SKU-14"/>
    <s v="Wafer Minis Bag"/>
    <s v="Wafer/Crisp"/>
    <x v="3"/>
    <x v="9"/>
    <n v="21687"/>
    <n v="3.79"/>
    <n v="3.95E-2"/>
    <n v="2.0844999999999998"/>
    <n v="3.6402950000000001"/>
    <n v="78947.077665000004"/>
    <n v="45206.551499999994"/>
    <n v="33740.52616500001"/>
    <n v="0.42738157209786581"/>
  </r>
  <r>
    <s v="SKU-14"/>
    <s v="Wafer Minis Bag"/>
    <s v="Wafer/Crisp"/>
    <x v="3"/>
    <x v="10"/>
    <n v="24095"/>
    <n v="3.79"/>
    <n v="3.5000000000000003E-2"/>
    <n v="2.0844999999999998"/>
    <n v="3.6573500000000001"/>
    <n v="88123.848249999995"/>
    <n v="50226.027499999997"/>
    <n v="37897.820749999999"/>
    <n v="0.43005181347150262"/>
  </r>
  <r>
    <s v="SKU-14"/>
    <s v="Wafer Minis Bag"/>
    <s v="Wafer/Crisp"/>
    <x v="3"/>
    <x v="11"/>
    <n v="23276"/>
    <n v="3.79"/>
    <n v="7.4200000000000002E-2"/>
    <n v="2.0844999999999998"/>
    <n v="3.5087820000000001"/>
    <n v="81670.409832000005"/>
    <n v="48518.821999999993"/>
    <n v="33151.587832000012"/>
    <n v="0.40591920501188172"/>
  </r>
  <r>
    <s v="SKU-14"/>
    <s v="Wafer Minis Bag"/>
    <s v="Wafer/Crisp"/>
    <x v="3"/>
    <x v="12"/>
    <n v="12812"/>
    <n v="3.87"/>
    <n v="3.6799999999999999E-2"/>
    <n v="2.1000999999999999"/>
    <n v="3.7275840000000002"/>
    <n v="47757.806208000002"/>
    <n v="26906.481199999998"/>
    <n v="20851.325008000003"/>
    <n v="0.43660558688952422"/>
  </r>
  <r>
    <s v="SKU-14"/>
    <s v="Wafer Minis Bag"/>
    <s v="Wafer/Crisp"/>
    <x v="3"/>
    <x v="13"/>
    <n v="13808"/>
    <n v="3.87"/>
    <n v="4.7600000000000003E-2"/>
    <n v="2.1158000000000001"/>
    <n v="3.6857880000000001"/>
    <n v="50893.360703999999"/>
    <n v="29214.966400000001"/>
    <n v="21678.394303999998"/>
    <n v="0.42595721728976271"/>
  </r>
  <r>
    <s v="SKU-14"/>
    <s v="Wafer Minis Bag"/>
    <s v="Wafer/Crisp"/>
    <x v="3"/>
    <x v="14"/>
    <n v="16010"/>
    <n v="3.87"/>
    <n v="4.3499999999999997E-2"/>
    <n v="2.1314000000000002"/>
    <n v="3.7016550000000001"/>
    <n v="59263.496550000003"/>
    <n v="34123.714"/>
    <n v="25139.782550000004"/>
    <n v="0.42420349816501002"/>
  </r>
  <r>
    <s v="SKU-14"/>
    <s v="Wafer Minis Bag"/>
    <s v="Wafer/Crisp"/>
    <x v="3"/>
    <x v="15"/>
    <n v="17418"/>
    <n v="3.87"/>
    <n v="5.3999999999999999E-2"/>
    <n v="2.1469999999999998"/>
    <n v="3.6610199999999997"/>
    <n v="63767.646359999992"/>
    <n v="37396.445999999996"/>
    <n v="26371.200359999995"/>
    <n v="0.41355141463308037"/>
  </r>
  <r>
    <s v="SKU-14"/>
    <s v="Wafer Minis Bag"/>
    <s v="Wafer/Crisp"/>
    <x v="3"/>
    <x v="16"/>
    <n v="14351"/>
    <n v="3.87"/>
    <n v="4.6800000000000001E-2"/>
    <n v="2.1627000000000001"/>
    <n v="3.6888840000000003"/>
    <n v="52939.174284000001"/>
    <n v="31036.9077"/>
    <n v="21902.266584000001"/>
    <n v="0.41372512662366179"/>
  </r>
  <r>
    <s v="SKU-14"/>
    <s v="Wafer Minis Bag"/>
    <s v="Wafer/Crisp"/>
    <x v="3"/>
    <x v="17"/>
    <n v="12232"/>
    <n v="3.87"/>
    <n v="5.67E-2"/>
    <n v="2.1783000000000001"/>
    <n v="3.6505710000000002"/>
    <n v="44653.784471999999"/>
    <n v="26644.965600000003"/>
    <n v="18008.818871999996"/>
    <n v="0.40329882640277365"/>
  </r>
  <r>
    <s v="SKU-14"/>
    <s v="Wafer Minis Bag"/>
    <s v="Wafer/Crisp"/>
    <x v="3"/>
    <x v="18"/>
    <n v="12485"/>
    <n v="3.98"/>
    <n v="5.8900000000000001E-2"/>
    <n v="2.1939000000000002"/>
    <n v="3.7455780000000001"/>
    <n v="46763.54133"/>
    <n v="27390.841500000002"/>
    <n v="19372.699829999998"/>
    <n v="0.41426930636606679"/>
  </r>
  <r>
    <s v="SKU-14"/>
    <s v="Wafer Minis Bag"/>
    <s v="Wafer/Crisp"/>
    <x v="3"/>
    <x v="19"/>
    <n v="14809"/>
    <n v="3.98"/>
    <n v="3.5799999999999998E-2"/>
    <n v="2.2096"/>
    <n v="3.8375159999999999"/>
    <n v="56829.774444000002"/>
    <n v="32721.966400000001"/>
    <n v="24107.808044000001"/>
    <n v="0.42421086973969618"/>
  </r>
  <r>
    <s v="SKU-14"/>
    <s v="Wafer Minis Bag"/>
    <s v="Wafer/Crisp"/>
    <x v="3"/>
    <x v="20"/>
    <n v="14728"/>
    <n v="3.98"/>
    <n v="4.24E-2"/>
    <n v="2.2252000000000001"/>
    <n v="3.811248"/>
    <n v="56132.060544"/>
    <n v="32772.745600000002"/>
    <n v="23359.314943999998"/>
    <n v="0.41614925084906568"/>
  </r>
  <r>
    <s v="SKU-14"/>
    <s v="Wafer Minis Bag"/>
    <s v="Wafer/Crisp"/>
    <x v="3"/>
    <x v="21"/>
    <n v="22381"/>
    <n v="3.98"/>
    <n v="5.7599999999999998E-2"/>
    <n v="2.2408000000000001"/>
    <n v="3.7507519999999999"/>
    <n v="83945.580512"/>
    <n v="50151.344800000006"/>
    <n v="33794.235711999994"/>
    <n v="0.40257313733352662"/>
  </r>
  <r>
    <s v="SKU-14"/>
    <s v="Wafer Minis Bag"/>
    <s v="Wafer/Crisp"/>
    <x v="3"/>
    <x v="22"/>
    <n v="26360"/>
    <n v="3.98"/>
    <n v="6.0999999999999999E-2"/>
    <n v="2.2565"/>
    <n v="3.7372200000000002"/>
    <n v="98513.119200000001"/>
    <n v="59481.34"/>
    <n v="39031.779200000004"/>
    <n v="0.3962089467572153"/>
  </r>
  <r>
    <s v="SKU-14"/>
    <s v="Wafer Minis Bag"/>
    <s v="Wafer/Crisp"/>
    <x v="3"/>
    <x v="23"/>
    <n v="21634"/>
    <n v="3.98"/>
    <n v="5.21E-2"/>
    <n v="2.2721"/>
    <n v="3.7726419999999998"/>
    <n v="81617.337027999994"/>
    <n v="49154.611400000002"/>
    <n v="32462.725627999993"/>
    <n v="0.39774301404691986"/>
  </r>
  <r>
    <s v="SKU-14"/>
    <s v="Wafer Minis Bag"/>
    <s v="Wafer/Crisp"/>
    <x v="4"/>
    <x v="0"/>
    <n v="20961"/>
    <n v="3.79"/>
    <n v="9.7000000000000003E-2"/>
    <n v="2.0844999999999998"/>
    <n v="3.4223699999999999"/>
    <n v="71736.297569999995"/>
    <n v="43693.204499999993"/>
    <n v="28043.093070000003"/>
    <n v="0.39091915836101887"/>
  </r>
  <r>
    <s v="SKU-14"/>
    <s v="Wafer Minis Bag"/>
    <s v="Wafer/Crisp"/>
    <x v="4"/>
    <x v="1"/>
    <n v="24001"/>
    <n v="3.79"/>
    <n v="0.11219999999999999"/>
    <n v="2.0844999999999998"/>
    <n v="3.3647620000000003"/>
    <n v="80757.652762000012"/>
    <n v="50030.084499999997"/>
    <n v="30727.568262000015"/>
    <n v="0.38049110159945948"/>
  </r>
  <r>
    <s v="SKU-14"/>
    <s v="Wafer Minis Bag"/>
    <s v="Wafer/Crisp"/>
    <x v="4"/>
    <x v="2"/>
    <n v="24080"/>
    <n v="3.79"/>
    <n v="8.5400000000000004E-2"/>
    <n v="2.0844999999999998"/>
    <n v="3.4663339999999998"/>
    <n v="83469.322719999996"/>
    <n v="50194.759999999995"/>
    <n v="33274.562720000002"/>
    <n v="0.39864421605073258"/>
  </r>
  <r>
    <s v="SKU-14"/>
    <s v="Wafer Minis Bag"/>
    <s v="Wafer/Crisp"/>
    <x v="4"/>
    <x v="3"/>
    <n v="23557"/>
    <n v="3.79"/>
    <n v="0.10050000000000001"/>
    <n v="2.0844999999999998"/>
    <n v="3.4091049999999998"/>
    <n v="80308.28648499999"/>
    <n v="49104.566499999994"/>
    <n v="31203.719984999996"/>
    <n v="0.38854919399666482"/>
  </r>
  <r>
    <s v="SKU-14"/>
    <s v="Wafer Minis Bag"/>
    <s v="Wafer/Crisp"/>
    <x v="4"/>
    <x v="4"/>
    <n v="22248"/>
    <n v="3.79"/>
    <n v="8.9200000000000002E-2"/>
    <n v="2.0844999999999998"/>
    <n v="3.4519320000000002"/>
    <n v="76798.583136000001"/>
    <n v="46375.955999999998"/>
    <n v="30422.627136000003"/>
    <n v="0.39613526570048313"/>
  </r>
  <r>
    <s v="SKU-14"/>
    <s v="Wafer Minis Bag"/>
    <s v="Wafer/Crisp"/>
    <x v="4"/>
    <x v="5"/>
    <n v="21108"/>
    <n v="3.79"/>
    <n v="6.0400000000000002E-2"/>
    <n v="2.0844999999999998"/>
    <n v="3.5610840000000001"/>
    <n v="75167.361072"/>
    <n v="43999.625999999997"/>
    <n v="31167.735072000003"/>
    <n v="0.41464452958705839"/>
  </r>
  <r>
    <s v="SKU-14"/>
    <s v="Wafer Minis Bag"/>
    <s v="Wafer/Crisp"/>
    <x v="4"/>
    <x v="6"/>
    <n v="18129"/>
    <n v="3.79"/>
    <n v="8.9399999999999993E-2"/>
    <n v="2.0844999999999998"/>
    <n v="3.451174"/>
    <n v="62566.333445999997"/>
    <n v="37789.900499999996"/>
    <n v="24776.432946000001"/>
    <n v="0.39600263562486276"/>
  </r>
  <r>
    <s v="SKU-14"/>
    <s v="Wafer Minis Bag"/>
    <s v="Wafer/Crisp"/>
    <x v="4"/>
    <x v="7"/>
    <n v="19433"/>
    <n v="3.79"/>
    <n v="0.1258"/>
    <n v="2.0844999999999998"/>
    <n v="3.313218"/>
    <n v="64385.765394000002"/>
    <n v="40508.088499999998"/>
    <n v="23877.676894000004"/>
    <n v="0.37085335163578131"/>
  </r>
  <r>
    <s v="SKU-14"/>
    <s v="Wafer Minis Bag"/>
    <s v="Wafer/Crisp"/>
    <x v="4"/>
    <x v="8"/>
    <n v="23777"/>
    <n v="3.79"/>
    <n v="8.3900000000000002E-2"/>
    <n v="2.0844999999999998"/>
    <n v="3.472019"/>
    <n v="82554.195762999996"/>
    <n v="49563.156499999997"/>
    <n v="32991.039262999999"/>
    <n v="0.39962886147800458"/>
  </r>
  <r>
    <s v="SKU-14"/>
    <s v="Wafer Minis Bag"/>
    <s v="Wafer/Crisp"/>
    <x v="4"/>
    <x v="9"/>
    <n v="35327"/>
    <n v="3.79"/>
    <n v="0.06"/>
    <n v="2.0844999999999998"/>
    <n v="3.5625999999999998"/>
    <n v="125855.9702"/>
    <n v="73639.131499999989"/>
    <n v="52216.838700000008"/>
    <n v="0.41489361702127669"/>
  </r>
  <r>
    <s v="SKU-14"/>
    <s v="Wafer Minis Bag"/>
    <s v="Wafer/Crisp"/>
    <x v="4"/>
    <x v="10"/>
    <n v="35541"/>
    <n v="3.79"/>
    <n v="0.1047"/>
    <n v="2.0844999999999998"/>
    <n v="3.3931870000000002"/>
    <n v="120597.25916700001"/>
    <n v="74085.214499999987"/>
    <n v="46512.044667000024"/>
    <n v="0.38568077739305279"/>
  </r>
  <r>
    <s v="SKU-14"/>
    <s v="Wafer Minis Bag"/>
    <s v="Wafer/Crisp"/>
    <x v="4"/>
    <x v="11"/>
    <n v="29360"/>
    <n v="3.79"/>
    <n v="7.7600000000000002E-2"/>
    <n v="2.0844999999999998"/>
    <n v="3.4958960000000001"/>
    <n v="102639.50656000001"/>
    <n v="61200.919999999991"/>
    <n v="41438.586560000018"/>
    <n v="0.40372940156114495"/>
  </r>
  <r>
    <s v="SKU-14"/>
    <s v="Wafer Minis Bag"/>
    <s v="Wafer/Crisp"/>
    <x v="4"/>
    <x v="12"/>
    <n v="20899"/>
    <n v="3.87"/>
    <n v="0.12509999999999999"/>
    <n v="2.1000999999999999"/>
    <n v="3.3858630000000001"/>
    <n v="70761.150837000008"/>
    <n v="43889.9899"/>
    <n v="26871.160937000008"/>
    <n v="0.37974454371012656"/>
  </r>
  <r>
    <s v="SKU-14"/>
    <s v="Wafer Minis Bag"/>
    <s v="Wafer/Crisp"/>
    <x v="4"/>
    <x v="13"/>
    <n v="24504"/>
    <n v="3.87"/>
    <n v="0.1132"/>
    <n v="2.1158000000000001"/>
    <n v="3.4319160000000002"/>
    <n v="84095.669664000001"/>
    <n v="51845.563200000004"/>
    <n v="32250.106463999997"/>
    <n v="0.38349306917768378"/>
  </r>
  <r>
    <s v="SKU-14"/>
    <s v="Wafer Minis Bag"/>
    <s v="Wafer/Crisp"/>
    <x v="4"/>
    <x v="14"/>
    <n v="23252"/>
    <n v="3.87"/>
    <n v="0.1229"/>
    <n v="2.1314000000000002"/>
    <n v="3.394377"/>
    <n v="78926.054004000005"/>
    <n v="49559.312800000007"/>
    <n v="29366.741203999998"/>
    <n v="0.3720791768268521"/>
  </r>
  <r>
    <s v="SKU-14"/>
    <s v="Wafer Minis Bag"/>
    <s v="Wafer/Crisp"/>
    <x v="4"/>
    <x v="15"/>
    <n v="23050"/>
    <n v="3.87"/>
    <n v="0.1343"/>
    <n v="2.1469999999999998"/>
    <n v="3.3502590000000003"/>
    <n v="77223.469950000013"/>
    <n v="49488.35"/>
    <n v="27735.119950000015"/>
    <n v="0.35915402361429383"/>
  </r>
  <r>
    <s v="SKU-14"/>
    <s v="Wafer Minis Bag"/>
    <s v="Wafer/Crisp"/>
    <x v="4"/>
    <x v="16"/>
    <n v="19393"/>
    <n v="3.87"/>
    <n v="0.14949999999999999"/>
    <n v="2.1627000000000001"/>
    <n v="3.2914350000000003"/>
    <n v="63830.798955000006"/>
    <n v="41941.241099999999"/>
    <n v="21889.557855000006"/>
    <n v="0.34293097083794766"/>
  </r>
  <r>
    <s v="SKU-14"/>
    <s v="Wafer Minis Bag"/>
    <s v="Wafer/Crisp"/>
    <x v="4"/>
    <x v="17"/>
    <n v="17049"/>
    <n v="3.87"/>
    <n v="0.18329999999999999"/>
    <n v="2.1783000000000001"/>
    <n v="3.1606290000000001"/>
    <n v="53885.563821000003"/>
    <n v="37137.8367"/>
    <n v="16747.727121000004"/>
    <n v="0.31080174231141972"/>
  </r>
  <r>
    <s v="SKU-14"/>
    <s v="Wafer Minis Bag"/>
    <s v="Wafer/Crisp"/>
    <x v="4"/>
    <x v="18"/>
    <n v="18314"/>
    <n v="3.98"/>
    <n v="0.2205"/>
    <n v="2.1939000000000002"/>
    <n v="3.1024099999999999"/>
    <n v="56817.536739999996"/>
    <n v="40179.084600000002"/>
    <n v="16638.452139999994"/>
    <n v="0.29284008238756315"/>
  </r>
  <r>
    <s v="SKU-14"/>
    <s v="Wafer Minis Bag"/>
    <s v="Wafer/Crisp"/>
    <x v="4"/>
    <x v="19"/>
    <n v="19322"/>
    <n v="3.98"/>
    <n v="0.21440000000000001"/>
    <n v="2.2096"/>
    <n v="3.1266879999999997"/>
    <n v="60413.865535999998"/>
    <n v="42693.891199999998"/>
    <n v="17719.974335999999"/>
    <n v="0.2933097258185019"/>
  </r>
  <r>
    <s v="SKU-14"/>
    <s v="Wafer Minis Bag"/>
    <s v="Wafer/Crisp"/>
    <x v="4"/>
    <x v="20"/>
    <n v="24166"/>
    <n v="3.98"/>
    <n v="0.22120000000000001"/>
    <n v="2.2252000000000001"/>
    <n v="3.0996239999999999"/>
    <n v="74905.513584"/>
    <n v="53774.183199999999"/>
    <n v="21131.330384000001"/>
    <n v="0.28210647484985274"/>
  </r>
  <r>
    <s v="SKU-14"/>
    <s v="Wafer Minis Bag"/>
    <s v="Wafer/Crisp"/>
    <x v="4"/>
    <x v="21"/>
    <n v="36729"/>
    <n v="3.98"/>
    <n v="0.25159999999999999"/>
    <n v="2.2408000000000001"/>
    <n v="2.9786319999999997"/>
    <n v="109402.17472799998"/>
    <n v="82302.343200000003"/>
    <n v="27099.831527999981"/>
    <n v="0.2477083439646118"/>
  </r>
  <r>
    <s v="SKU-14"/>
    <s v="Wafer Minis Bag"/>
    <s v="Wafer/Crisp"/>
    <x v="4"/>
    <x v="22"/>
    <n v="38014"/>
    <n v="3.98"/>
    <n v="0.25119999999999998"/>
    <n v="2.2565"/>
    <n v="2.9802240000000002"/>
    <n v="113290.235136"/>
    <n v="85778.591"/>
    <n v="27511.644136000003"/>
    <n v="0.24284214877807844"/>
  </r>
  <r>
    <s v="SKU-14"/>
    <s v="Wafer Minis Bag"/>
    <s v="Wafer/Crisp"/>
    <x v="4"/>
    <x v="23"/>
    <n v="29644"/>
    <n v="3.98"/>
    <n v="0.2495"/>
    <n v="2.2721"/>
    <n v="2.9869899999999996"/>
    <n v="88546.331559999991"/>
    <n v="67354.132400000002"/>
    <n v="21192.199159999989"/>
    <n v="0.23933458096612298"/>
  </r>
  <r>
    <s v="SKU-14"/>
    <s v="Wafer Minis Bag"/>
    <s v="Wafer/Crisp"/>
    <x v="5"/>
    <x v="0"/>
    <n v="8422"/>
    <n v="3.79"/>
    <n v="6.0699999999999997E-2"/>
    <n v="2.0844999999999998"/>
    <n v="3.5599470000000002"/>
    <n v="29981.873634000003"/>
    <n v="17555.659"/>
    <n v="12426.214634000004"/>
    <n v="0.4144575747897371"/>
  </r>
  <r>
    <s v="SKU-14"/>
    <s v="Wafer Minis Bag"/>
    <s v="Wafer/Crisp"/>
    <x v="5"/>
    <x v="1"/>
    <n v="10158"/>
    <n v="3.79"/>
    <n v="7.6600000000000001E-2"/>
    <n v="2.0844999999999998"/>
    <n v="3.4996860000000001"/>
    <n v="35549.810387999998"/>
    <n v="21174.350999999999"/>
    <n v="14375.459387999999"/>
    <n v="0.40437513536928743"/>
  </r>
  <r>
    <s v="SKU-14"/>
    <s v="Wafer Minis Bag"/>
    <s v="Wafer/Crisp"/>
    <x v="5"/>
    <x v="2"/>
    <n v="11948"/>
    <n v="3.79"/>
    <n v="5.6399999999999999E-2"/>
    <n v="2.0844999999999998"/>
    <n v="3.576244"/>
    <n v="42728.963312"/>
    <n v="24905.605999999996"/>
    <n v="17823.357312000004"/>
    <n v="0.41712590080542611"/>
  </r>
  <r>
    <s v="SKU-14"/>
    <s v="Wafer Minis Bag"/>
    <s v="Wafer/Crisp"/>
    <x v="5"/>
    <x v="3"/>
    <n v="11779"/>
    <n v="3.79"/>
    <n v="5.45E-2"/>
    <n v="2.0844999999999998"/>
    <n v="3.5834450000000002"/>
    <n v="42209.398655000005"/>
    <n v="24553.325499999999"/>
    <n v="17656.073155000005"/>
    <n v="0.41829719725013231"/>
  </r>
  <r>
    <s v="SKU-14"/>
    <s v="Wafer Minis Bag"/>
    <s v="Wafer/Crisp"/>
    <x v="5"/>
    <x v="4"/>
    <n v="9248"/>
    <n v="3.79"/>
    <n v="5.96E-2"/>
    <n v="2.0844999999999998"/>
    <n v="3.5641160000000003"/>
    <n v="32960.944768000001"/>
    <n v="19277.455999999998"/>
    <n v="13683.488768000003"/>
    <n v="0.41514249255635904"/>
  </r>
  <r>
    <s v="SKU-14"/>
    <s v="Wafer Minis Bag"/>
    <s v="Wafer/Crisp"/>
    <x v="5"/>
    <x v="5"/>
    <n v="9301"/>
    <n v="3.79"/>
    <n v="5.9799999999999999E-2"/>
    <n v="2.0844999999999998"/>
    <n v="3.563358"/>
    <n v="33142.792758000003"/>
    <n v="19387.934499999999"/>
    <n v="13754.858258000004"/>
    <n v="0.41501808125930661"/>
  </r>
  <r>
    <s v="SKU-14"/>
    <s v="Wafer Minis Bag"/>
    <s v="Wafer/Crisp"/>
    <x v="5"/>
    <x v="6"/>
    <n v="8995"/>
    <n v="3.79"/>
    <n v="6.6299999999999998E-2"/>
    <n v="2.0844999999999998"/>
    <n v="3.5387230000000001"/>
    <n v="31830.813385000001"/>
    <n v="18750.077499999999"/>
    <n v="13080.735885000002"/>
    <n v="0.41094569990360935"/>
  </r>
  <r>
    <s v="SKU-14"/>
    <s v="Wafer Minis Bag"/>
    <s v="Wafer/Crisp"/>
    <x v="5"/>
    <x v="7"/>
    <n v="9020"/>
    <n v="3.79"/>
    <n v="5.1200000000000002E-2"/>
    <n v="2.0844999999999998"/>
    <n v="3.595952"/>
    <n v="32435.48704"/>
    <n v="18802.189999999999"/>
    <n v="13633.297040000001"/>
    <n v="0.42032040472175386"/>
  </r>
  <r>
    <s v="SKU-14"/>
    <s v="Wafer Minis Bag"/>
    <s v="Wafer/Crisp"/>
    <x v="5"/>
    <x v="8"/>
    <n v="11220"/>
    <n v="3.79"/>
    <n v="8.3400000000000002E-2"/>
    <n v="2.0844999999999998"/>
    <n v="3.4739139999999997"/>
    <n v="38977.31508"/>
    <n v="23388.089999999997"/>
    <n v="15589.225080000004"/>
    <n v="0.39995636046257921"/>
  </r>
  <r>
    <s v="SKU-14"/>
    <s v="Wafer Minis Bag"/>
    <s v="Wafer/Crisp"/>
    <x v="5"/>
    <x v="9"/>
    <n v="16586"/>
    <n v="3.79"/>
    <n v="0.1036"/>
    <n v="2.0844999999999998"/>
    <n v="3.3973559999999998"/>
    <n v="56348.546616"/>
    <n v="34573.517"/>
    <n v="21775.029616"/>
    <n v="0.38643462739848283"/>
  </r>
  <r>
    <s v="SKU-14"/>
    <s v="Wafer Minis Bag"/>
    <s v="Wafer/Crisp"/>
    <x v="5"/>
    <x v="10"/>
    <n v="19059"/>
    <n v="3.79"/>
    <n v="6.54E-2"/>
    <n v="2.0844999999999998"/>
    <n v="3.5421339999999999"/>
    <n v="67509.531906000004"/>
    <n v="39728.485499999995"/>
    <n v="27781.046406000009"/>
    <n v="0.41151294671517236"/>
  </r>
  <r>
    <s v="SKU-14"/>
    <s v="Wafer Minis Bag"/>
    <s v="Wafer/Crisp"/>
    <x v="5"/>
    <x v="11"/>
    <n v="13859"/>
    <n v="3.79"/>
    <n v="7.6999999999999999E-2"/>
    <n v="2.0844999999999998"/>
    <n v="3.49817"/>
    <n v="48481.138030000002"/>
    <n v="28889.085499999997"/>
    <n v="19592.052530000004"/>
    <n v="0.40411700975081266"/>
  </r>
  <r>
    <s v="SKU-14"/>
    <s v="Wafer Minis Bag"/>
    <s v="Wafer/Crisp"/>
    <x v="5"/>
    <x v="12"/>
    <n v="8317"/>
    <n v="3.87"/>
    <n v="8.7499999999999994E-2"/>
    <n v="2.1000999999999999"/>
    <n v="3.5313750000000002"/>
    <n v="29370.445875000001"/>
    <n v="17466.5317"/>
    <n v="11903.914175000002"/>
    <n v="0.40530246716930379"/>
  </r>
  <r>
    <s v="SKU-14"/>
    <s v="Wafer Minis Bag"/>
    <s v="Wafer/Crisp"/>
    <x v="5"/>
    <x v="13"/>
    <n v="11191"/>
    <n v="3.87"/>
    <n v="7.3800000000000004E-2"/>
    <n v="2.1158000000000001"/>
    <n v="3.5843940000000001"/>
    <n v="40112.953254"/>
    <n v="23677.917800000003"/>
    <n v="16435.035453999997"/>
    <n v="0.40971890924937376"/>
  </r>
  <r>
    <s v="SKU-14"/>
    <s v="Wafer Minis Bag"/>
    <s v="Wafer/Crisp"/>
    <x v="5"/>
    <x v="14"/>
    <n v="11440"/>
    <n v="3.87"/>
    <n v="9.5799999999999996E-2"/>
    <n v="2.1314000000000002"/>
    <n v="3.4992540000000001"/>
    <n v="40031.465759999999"/>
    <n v="24383.216"/>
    <n v="15648.249759999999"/>
    <n v="0.39089874584697193"/>
  </r>
  <r>
    <s v="SKU-14"/>
    <s v="Wafer Minis Bag"/>
    <s v="Wafer/Crisp"/>
    <x v="5"/>
    <x v="15"/>
    <n v="11571"/>
    <n v="3.87"/>
    <n v="6.83E-2"/>
    <n v="2.1469999999999998"/>
    <n v="3.6056789999999999"/>
    <n v="41721.311709000001"/>
    <n v="24842.936999999998"/>
    <n v="16878.374709000003"/>
    <n v="0.40455043280336389"/>
  </r>
  <r>
    <s v="SKU-14"/>
    <s v="Wafer Minis Bag"/>
    <s v="Wafer/Crisp"/>
    <x v="5"/>
    <x v="16"/>
    <n v="10344"/>
    <n v="3.87"/>
    <n v="8.4500000000000006E-2"/>
    <n v="2.1627000000000001"/>
    <n v="3.5429849999999998"/>
    <n v="36648.636839999999"/>
    <n v="22370.968800000002"/>
    <n v="14277.668039999997"/>
    <n v="0.38958251305043623"/>
  </r>
  <r>
    <s v="SKU-14"/>
    <s v="Wafer Minis Bag"/>
    <s v="Wafer/Crisp"/>
    <x v="5"/>
    <x v="17"/>
    <n v="8637"/>
    <n v="3.87"/>
    <n v="7.0099999999999996E-2"/>
    <n v="2.1783000000000001"/>
    <n v="3.5987130000000001"/>
    <n v="31082.084181000002"/>
    <n v="18813.9771"/>
    <n v="12268.107081000002"/>
    <n v="0.39470027201391167"/>
  </r>
  <r>
    <s v="SKU-14"/>
    <s v="Wafer Minis Bag"/>
    <s v="Wafer/Crisp"/>
    <x v="5"/>
    <x v="18"/>
    <n v="8430"/>
    <n v="3.98"/>
    <n v="7.5399999999999995E-2"/>
    <n v="2.1939000000000002"/>
    <n v="3.6799079999999997"/>
    <n v="31021.624439999996"/>
    <n v="18494.577000000001"/>
    <n v="12527.047439999995"/>
    <n v="0.40381661715455919"/>
  </r>
  <r>
    <s v="SKU-14"/>
    <s v="Wafer Minis Bag"/>
    <s v="Wafer/Crisp"/>
    <x v="5"/>
    <x v="19"/>
    <n v="8467"/>
    <n v="3.98"/>
    <n v="4.6899999999999997E-2"/>
    <n v="2.2096"/>
    <n v="3.7933380000000003"/>
    <n v="32118.192846000002"/>
    <n v="18708.683199999999"/>
    <n v="13409.509646000002"/>
    <n v="0.41750511027490833"/>
  </r>
  <r>
    <s v="SKU-14"/>
    <s v="Wafer Minis Bag"/>
    <s v="Wafer/Crisp"/>
    <x v="5"/>
    <x v="20"/>
    <n v="10237"/>
    <n v="3.98"/>
    <n v="5.5500000000000001E-2"/>
    <n v="2.2252000000000001"/>
    <n v="3.7591100000000002"/>
    <n v="38482.00907"/>
    <n v="22779.3724"/>
    <n v="15702.63667"/>
    <n v="0.40805137386243018"/>
  </r>
  <r>
    <s v="SKU-14"/>
    <s v="Wafer Minis Bag"/>
    <s v="Wafer/Crisp"/>
    <x v="5"/>
    <x v="21"/>
    <n v="15386"/>
    <n v="3.98"/>
    <n v="7.9500000000000001E-2"/>
    <n v="2.2408000000000001"/>
    <n v="3.6635900000000001"/>
    <n v="56367.995739999998"/>
    <n v="34476.948799999998"/>
    <n v="21891.04694"/>
    <n v="0.38835950529398761"/>
  </r>
  <r>
    <s v="SKU-14"/>
    <s v="Wafer Minis Bag"/>
    <s v="Wafer/Crisp"/>
    <x v="5"/>
    <x v="22"/>
    <n v="16949"/>
    <n v="3.98"/>
    <n v="7.2900000000000006E-2"/>
    <n v="2.2565"/>
    <n v="3.6898580000000001"/>
    <n v="62539.403242"/>
    <n v="38245.4185"/>
    <n v="24293.984742000001"/>
    <n v="0.38845885126202689"/>
  </r>
  <r>
    <s v="SKU-14"/>
    <s v="Wafer Minis Bag"/>
    <s v="Wafer/Crisp"/>
    <x v="5"/>
    <x v="23"/>
    <n v="12831"/>
    <n v="3.98"/>
    <n v="6.3100000000000003E-2"/>
    <n v="2.2721"/>
    <n v="3.7288619999999999"/>
    <n v="47845.028321999998"/>
    <n v="29153.3151"/>
    <n v="18691.713221999998"/>
    <n v="0.39067200663365925"/>
  </r>
  <r>
    <s v="SKU-15"/>
    <s v="Crunch Bar 1.5oz"/>
    <s v="Wafer/Crisp"/>
    <x v="0"/>
    <x v="0"/>
    <n v="75220"/>
    <n v="1.39"/>
    <n v="0.1089"/>
    <n v="0.80620000000000003"/>
    <n v="1.238629"/>
    <n v="93169.673379999993"/>
    <n v="60642.364000000001"/>
    <n v="32527.309379999992"/>
    <n v="0.34911906632252265"/>
  </r>
  <r>
    <s v="SKU-15"/>
    <s v="Crunch Bar 1.5oz"/>
    <s v="Wafer/Crisp"/>
    <x v="0"/>
    <x v="1"/>
    <n v="84723"/>
    <n v="1.39"/>
    <n v="0.1024"/>
    <n v="0.80620000000000003"/>
    <n v="1.2476639999999999"/>
    <n v="105705.83707199999"/>
    <n v="68303.6826"/>
    <n v="37402.154471999995"/>
    <n v="0.35383244206773617"/>
  </r>
  <r>
    <s v="SKU-15"/>
    <s v="Crunch Bar 1.5oz"/>
    <s v="Wafer/Crisp"/>
    <x v="0"/>
    <x v="2"/>
    <n v="102987"/>
    <n v="1.39"/>
    <n v="9.9699999999999997E-2"/>
    <n v="0.80620000000000003"/>
    <n v="1.251417"/>
    <n v="128879.682579"/>
    <n v="83028.119399999996"/>
    <n v="45851.563179000004"/>
    <n v="0.35577029878929251"/>
  </r>
  <r>
    <s v="SKU-15"/>
    <s v="Crunch Bar 1.5oz"/>
    <s v="Wafer/Crisp"/>
    <x v="0"/>
    <x v="3"/>
    <n v="88963"/>
    <n v="1.39"/>
    <n v="9.74E-2"/>
    <n v="0.80620000000000003"/>
    <n v="1.2546139999999999"/>
    <n v="111614.22528199998"/>
    <n v="71721.970600000001"/>
    <n v="39892.254681999984"/>
    <n v="0.35741192111677367"/>
  </r>
  <r>
    <s v="SKU-15"/>
    <s v="Crunch Bar 1.5oz"/>
    <s v="Wafer/Crisp"/>
    <x v="0"/>
    <x v="4"/>
    <n v="76994"/>
    <n v="1.39"/>
    <n v="9.7699999999999995E-2"/>
    <n v="0.80620000000000003"/>
    <n v="1.254197"/>
    <n v="96565.643817999997"/>
    <n v="62072.5628"/>
    <n v="34493.081017999997"/>
    <n v="0.35719827108500496"/>
  </r>
  <r>
    <s v="SKU-15"/>
    <s v="Crunch Bar 1.5oz"/>
    <s v="Wafer/Crisp"/>
    <x v="0"/>
    <x v="5"/>
    <n v="72091"/>
    <n v="1.39"/>
    <n v="7.8299999999999995E-2"/>
    <n v="0.80620000000000003"/>
    <n v="1.2811629999999998"/>
    <n v="92360.321832999995"/>
    <n v="58119.764200000005"/>
    <n v="34240.557632999989"/>
    <n v="0.37072800260388405"/>
  </r>
  <r>
    <s v="SKU-15"/>
    <s v="Crunch Bar 1.5oz"/>
    <s v="Wafer/Crisp"/>
    <x v="0"/>
    <x v="6"/>
    <n v="63418"/>
    <n v="1.39"/>
    <n v="9.7799999999999998E-2"/>
    <n v="0.80620000000000003"/>
    <n v="1.2540579999999999"/>
    <n v="79529.850243999987"/>
    <n v="51127.5916"/>
    <n v="28402.258643999987"/>
    <n v="0.35712702283307463"/>
  </r>
  <r>
    <s v="SKU-15"/>
    <s v="Crunch Bar 1.5oz"/>
    <s v="Wafer/Crisp"/>
    <x v="0"/>
    <x v="7"/>
    <n v="75615"/>
    <n v="1.39"/>
    <n v="9.1499999999999998E-2"/>
    <n v="0.80620000000000003"/>
    <n v="1.2628149999999998"/>
    <n v="95487.75622499999"/>
    <n v="60960.813000000002"/>
    <n v="34526.943224999988"/>
    <n v="0.3615850302696752"/>
  </r>
  <r>
    <s v="SKU-15"/>
    <s v="Crunch Bar 1.5oz"/>
    <s v="Wafer/Crisp"/>
    <x v="0"/>
    <x v="8"/>
    <n v="88144"/>
    <n v="1.39"/>
    <n v="0.1009"/>
    <n v="0.80620000000000003"/>
    <n v="1.249749"/>
    <n v="110157.875856"/>
    <n v="71061.692800000004"/>
    <n v="39096.183055999994"/>
    <n v="0.35491046602157711"/>
  </r>
  <r>
    <s v="SKU-15"/>
    <s v="Crunch Bar 1.5oz"/>
    <s v="Wafer/Crisp"/>
    <x v="0"/>
    <x v="9"/>
    <n v="139953"/>
    <n v="1.39"/>
    <n v="9.8500000000000004E-2"/>
    <n v="0.80620000000000003"/>
    <n v="1.2530849999999998"/>
    <n v="175373.00500499996"/>
    <n v="112830.10860000001"/>
    <n v="62542.896404999949"/>
    <n v="0.35662784248474744"/>
  </r>
  <r>
    <s v="SKU-15"/>
    <s v="Crunch Bar 1.5oz"/>
    <s v="Wafer/Crisp"/>
    <x v="0"/>
    <x v="10"/>
    <n v="144168"/>
    <n v="1.39"/>
    <n v="9.1899999999999996E-2"/>
    <n v="0.80620000000000003"/>
    <n v="1.262259"/>
    <n v="181977.35551200001"/>
    <n v="116228.24160000001"/>
    <n v="65749.113912000001"/>
    <n v="0.36130382116506993"/>
  </r>
  <r>
    <s v="SKU-15"/>
    <s v="Crunch Bar 1.5oz"/>
    <s v="Wafer/Crisp"/>
    <x v="0"/>
    <x v="11"/>
    <n v="119345"/>
    <n v="1.39"/>
    <n v="0.1056"/>
    <n v="0.80620000000000003"/>
    <n v="1.2432159999999999"/>
    <n v="148371.61351999998"/>
    <n v="96215.938999999998"/>
    <n v="52155.674519999986"/>
    <n v="0.35152057245080492"/>
  </r>
  <r>
    <s v="SKU-15"/>
    <s v="Crunch Bar 1.5oz"/>
    <s v="Wafer/Crisp"/>
    <x v="0"/>
    <x v="12"/>
    <n v="75863"/>
    <n v="1.42"/>
    <n v="0.11070000000000001"/>
    <n v="0.81220000000000003"/>
    <n v="1.2628059999999999"/>
    <n v="95800.251577999996"/>
    <n v="61615.928599999999"/>
    <n v="34184.322977999997"/>
    <n v="0.35682915665589171"/>
  </r>
  <r>
    <s v="SKU-15"/>
    <s v="Crunch Bar 1.5oz"/>
    <s v="Wafer/Crisp"/>
    <x v="0"/>
    <x v="13"/>
    <n v="91999"/>
    <n v="1.42"/>
    <n v="9.8500000000000004E-2"/>
    <n v="0.81830000000000003"/>
    <n v="1.28013"/>
    <n v="117770.67986999999"/>
    <n v="75282.781700000007"/>
    <n v="42487.898169999986"/>
    <n v="0.36076804699522697"/>
  </r>
  <r>
    <s v="SKU-15"/>
    <s v="Crunch Bar 1.5oz"/>
    <s v="Wafer/Crisp"/>
    <x v="0"/>
    <x v="14"/>
    <n v="89872"/>
    <n v="1.42"/>
    <n v="0.11600000000000001"/>
    <n v="0.82430000000000003"/>
    <n v="1.25528"/>
    <n v="112814.52416"/>
    <n v="74081.489600000001"/>
    <n v="38733.03456"/>
    <n v="0.34333375820534062"/>
  </r>
  <r>
    <s v="SKU-15"/>
    <s v="Crunch Bar 1.5oz"/>
    <s v="Wafer/Crisp"/>
    <x v="0"/>
    <x v="15"/>
    <n v="88340"/>
    <n v="1.42"/>
    <n v="9.06E-2"/>
    <n v="0.83040000000000003"/>
    <n v="1.2913479999999999"/>
    <n v="114077.68231999999"/>
    <n v="73357.536000000007"/>
    <n v="40720.146319999985"/>
    <n v="0.35695103101565173"/>
  </r>
  <r>
    <s v="SKU-15"/>
    <s v="Crunch Bar 1.5oz"/>
    <s v="Wafer/Crisp"/>
    <x v="0"/>
    <x v="16"/>
    <n v="76697"/>
    <n v="1.42"/>
    <n v="0.1062"/>
    <n v="0.83640000000000003"/>
    <n v="1.269196"/>
    <n v="97343.525611999998"/>
    <n v="64149.370800000004"/>
    <n v="33194.154811999993"/>
    <n v="0.34100012921566086"/>
  </r>
  <r>
    <s v="SKU-15"/>
    <s v="Crunch Bar 1.5oz"/>
    <s v="Wafer/Crisp"/>
    <x v="0"/>
    <x v="17"/>
    <n v="67401"/>
    <n v="1.42"/>
    <n v="9.8900000000000002E-2"/>
    <n v="0.84250000000000003"/>
    <n v="1.2795619999999999"/>
    <n v="86243.758361999993"/>
    <n v="56785.342499999999"/>
    <n v="29458.415861999994"/>
    <n v="0.34157156902127445"/>
  </r>
  <r>
    <s v="SKU-15"/>
    <s v="Crunch Bar 1.5oz"/>
    <s v="Wafer/Crisp"/>
    <x v="0"/>
    <x v="18"/>
    <n v="66877"/>
    <n v="1.46"/>
    <n v="6.6799999999999998E-2"/>
    <n v="0.84850000000000003"/>
    <n v="1.3624719999999999"/>
    <n v="91118.039943999989"/>
    <n v="56745.1345"/>
    <n v="34372.905443999989"/>
    <n v="0.37723490831371204"/>
  </r>
  <r>
    <s v="SKU-15"/>
    <s v="Crunch Bar 1.5oz"/>
    <s v="Wafer/Crisp"/>
    <x v="0"/>
    <x v="19"/>
    <n v="74571"/>
    <n v="1.46"/>
    <n v="9.7600000000000006E-2"/>
    <n v="0.85460000000000003"/>
    <n v="1.317504"/>
    <n v="98247.590784"/>
    <n v="63728.376600000003"/>
    <n v="34519.214183999997"/>
    <n v="0.35134921791508789"/>
  </r>
  <r>
    <s v="SKU-15"/>
    <s v="Crunch Bar 1.5oz"/>
    <s v="Wafer/Crisp"/>
    <x v="0"/>
    <x v="20"/>
    <n v="87366"/>
    <n v="1.46"/>
    <n v="0.1212"/>
    <n v="0.86060000000000003"/>
    <n v="1.283048"/>
    <n v="112094.771568"/>
    <n v="75187.179600000003"/>
    <n v="36907.591967999993"/>
    <n v="0.32925346518602572"/>
  </r>
  <r>
    <s v="SKU-15"/>
    <s v="Crunch Bar 1.5oz"/>
    <s v="Wafer/Crisp"/>
    <x v="0"/>
    <x v="21"/>
    <n v="119332"/>
    <n v="1.46"/>
    <n v="8.7599999999999997E-2"/>
    <n v="0.86670000000000003"/>
    <n v="1.332104"/>
    <n v="158962.634528"/>
    <n v="103425.0444"/>
    <n v="55537.590127999996"/>
    <n v="0.34937512386420277"/>
  </r>
  <r>
    <s v="SKU-15"/>
    <s v="Crunch Bar 1.5oz"/>
    <s v="Wafer/Crisp"/>
    <x v="0"/>
    <x v="22"/>
    <n v="113459"/>
    <n v="1.46"/>
    <n v="9.2799999999999994E-2"/>
    <n v="0.87270000000000003"/>
    <n v="1.3245119999999999"/>
    <n v="150277.807008"/>
    <n v="99015.669300000009"/>
    <n v="51262.137707999995"/>
    <n v="0.34111582228020582"/>
  </r>
  <r>
    <s v="SKU-15"/>
    <s v="Crunch Bar 1.5oz"/>
    <s v="Wafer/Crisp"/>
    <x v="0"/>
    <x v="23"/>
    <n v="110456"/>
    <n v="1.46"/>
    <n v="9.2399999999999996E-2"/>
    <n v="0.87880000000000003"/>
    <n v="1.3250959999999998"/>
    <n v="146364.80377599999"/>
    <n v="97068.732799999998"/>
    <n v="49296.070975999988"/>
    <n v="0.33680276749760013"/>
  </r>
  <r>
    <s v="SKU-15"/>
    <s v="Crunch Bar 1.5oz"/>
    <s v="Wafer/Crisp"/>
    <x v="1"/>
    <x v="0"/>
    <n v="66174"/>
    <n v="1.39"/>
    <n v="0.1429"/>
    <n v="0.80620000000000003"/>
    <n v="1.1913689999999999"/>
    <n v="78837.652205999999"/>
    <n v="53349.478800000004"/>
    <n v="25488.173405999994"/>
    <n v="0.32329949830824867"/>
  </r>
  <r>
    <s v="SKU-15"/>
    <s v="Crunch Bar 1.5oz"/>
    <s v="Wafer/Crisp"/>
    <x v="1"/>
    <x v="1"/>
    <n v="76276"/>
    <n v="1.39"/>
    <n v="0.1244"/>
    <n v="0.80620000000000003"/>
    <n v="1.2170840000000001"/>
    <n v="92834.299184000003"/>
    <n v="61493.711200000005"/>
    <n v="31340.587983999998"/>
    <n v="0.33759707629054359"/>
  </r>
  <r>
    <s v="SKU-15"/>
    <s v="Crunch Bar 1.5oz"/>
    <s v="Wafer/Crisp"/>
    <x v="1"/>
    <x v="2"/>
    <n v="81312"/>
    <n v="1.39"/>
    <n v="0.12970000000000001"/>
    <n v="0.80620000000000003"/>
    <n v="1.2097169999999999"/>
    <n v="98364.508703999993"/>
    <n v="65553.734400000001"/>
    <n v="32810.774303999991"/>
    <n v="0.33356313914742036"/>
  </r>
  <r>
    <s v="SKU-15"/>
    <s v="Crunch Bar 1.5oz"/>
    <s v="Wafer/Crisp"/>
    <x v="1"/>
    <x v="3"/>
    <n v="74923"/>
    <n v="1.39"/>
    <n v="0.1043"/>
    <n v="0.80620000000000003"/>
    <n v="1.2450229999999998"/>
    <n v="93280.858228999976"/>
    <n v="60402.922600000005"/>
    <n v="32877.935628999971"/>
    <n v="0.35246176175058591"/>
  </r>
  <r>
    <s v="SKU-15"/>
    <s v="Crunch Bar 1.5oz"/>
    <s v="Wafer/Crisp"/>
    <x v="1"/>
    <x v="4"/>
    <n v="63016"/>
    <n v="1.39"/>
    <n v="0.14130000000000001"/>
    <n v="0.80620000000000003"/>
    <n v="1.1935929999999999"/>
    <n v="75215.456487999996"/>
    <n v="50803.499199999998"/>
    <n v="24411.957287999998"/>
    <n v="0.3245603819727495"/>
  </r>
  <r>
    <s v="SKU-15"/>
    <s v="Crunch Bar 1.5oz"/>
    <s v="Wafer/Crisp"/>
    <x v="1"/>
    <x v="5"/>
    <n v="71199"/>
    <n v="1.39"/>
    <n v="0.13089999999999999"/>
    <n v="0.80620000000000003"/>
    <n v="1.2080489999999999"/>
    <n v="86011.88075099999"/>
    <n v="57400.633800000003"/>
    <n v="28611.246950999986"/>
    <n v="0.33264296398573223"/>
  </r>
  <r>
    <s v="SKU-15"/>
    <s v="Crunch Bar 1.5oz"/>
    <s v="Wafer/Crisp"/>
    <x v="1"/>
    <x v="6"/>
    <n v="54703"/>
    <n v="1.39"/>
    <n v="0.11219999999999999"/>
    <n v="0.80620000000000003"/>
    <n v="1.2340419999999999"/>
    <n v="67505.799525999988"/>
    <n v="44101.558600000004"/>
    <n v="23404.240925999984"/>
    <n v="0.34669970714124787"/>
  </r>
  <r>
    <s v="SKU-15"/>
    <s v="Crunch Bar 1.5oz"/>
    <s v="Wafer/Crisp"/>
    <x v="1"/>
    <x v="7"/>
    <n v="67537"/>
    <n v="1.39"/>
    <n v="0.10349999999999999"/>
    <n v="0.80620000000000003"/>
    <n v="1.2461349999999998"/>
    <n v="84160.219494999983"/>
    <n v="54448.329400000002"/>
    <n v="29711.890094999981"/>
    <n v="0.35303959843837129"/>
  </r>
  <r>
    <s v="SKU-15"/>
    <s v="Crunch Bar 1.5oz"/>
    <s v="Wafer/Crisp"/>
    <x v="1"/>
    <x v="8"/>
    <n v="78785"/>
    <n v="1.39"/>
    <n v="0.14230000000000001"/>
    <n v="0.80620000000000003"/>
    <n v="1.1922029999999999"/>
    <n v="93927.713354999985"/>
    <n v="63516.467000000004"/>
    <n v="30411.246354999981"/>
    <n v="0.32377288096070872"/>
  </r>
  <r>
    <s v="SKU-15"/>
    <s v="Crunch Bar 1.5oz"/>
    <s v="Wafer/Crisp"/>
    <x v="1"/>
    <x v="9"/>
    <n v="115408"/>
    <n v="1.39"/>
    <n v="0.12670000000000001"/>
    <n v="0.80620000000000003"/>
    <n v="1.2138869999999999"/>
    <n v="140092.270896"/>
    <n v="93041.929600000003"/>
    <n v="47050.341295999999"/>
    <n v="0.33585251345471201"/>
  </r>
  <r>
    <s v="SKU-15"/>
    <s v="Crunch Bar 1.5oz"/>
    <s v="Wafer/Crisp"/>
    <x v="1"/>
    <x v="10"/>
    <n v="123927"/>
    <n v="1.39"/>
    <n v="0.1326"/>
    <n v="0.80620000000000003"/>
    <n v="1.2056859999999998"/>
    <n v="149417.04892199999"/>
    <n v="99909.947400000005"/>
    <n v="49507.101521999983"/>
    <n v="0.33133502421028349"/>
  </r>
  <r>
    <s v="SKU-15"/>
    <s v="Crunch Bar 1.5oz"/>
    <s v="Wafer/Crisp"/>
    <x v="1"/>
    <x v="11"/>
    <n v="92225"/>
    <n v="1.39"/>
    <n v="0.1578"/>
    <n v="0.80620000000000003"/>
    <n v="1.170658"/>
    <n v="107963.93405"/>
    <n v="74351.794999999998"/>
    <n v="33612.139049999998"/>
    <n v="0.31132747565898833"/>
  </r>
  <r>
    <s v="SKU-15"/>
    <s v="Crunch Bar 1.5oz"/>
    <s v="Wafer/Crisp"/>
    <x v="1"/>
    <x v="12"/>
    <n v="59302"/>
    <n v="1.42"/>
    <n v="0.1416"/>
    <n v="0.81220000000000003"/>
    <n v="1.218928"/>
    <n v="72284.868256000002"/>
    <n v="48165.0844"/>
    <n v="24119.783856000002"/>
    <n v="0.33367680453644516"/>
  </r>
  <r>
    <s v="SKU-15"/>
    <s v="Crunch Bar 1.5oz"/>
    <s v="Wafer/Crisp"/>
    <x v="1"/>
    <x v="13"/>
    <n v="62389"/>
    <n v="1.42"/>
    <n v="0.14910000000000001"/>
    <n v="0.81830000000000003"/>
    <n v="1.208278"/>
    <n v="75383.256141999998"/>
    <n v="51052.918700000002"/>
    <n v="24330.337441999996"/>
    <n v="0.32275519375507949"/>
  </r>
  <r>
    <s v="SKU-15"/>
    <s v="Crunch Bar 1.5oz"/>
    <s v="Wafer/Crisp"/>
    <x v="1"/>
    <x v="14"/>
    <n v="82826"/>
    <n v="1.42"/>
    <n v="0.13039999999999999"/>
    <n v="0.82430000000000003"/>
    <n v="1.2348319999999999"/>
    <n v="102276.195232"/>
    <n v="68273.471799999999"/>
    <n v="34002.723431999999"/>
    <n v="0.3324598001995413"/>
  </r>
  <r>
    <s v="SKU-15"/>
    <s v="Crunch Bar 1.5oz"/>
    <s v="Wafer/Crisp"/>
    <x v="1"/>
    <x v="15"/>
    <n v="81758"/>
    <n v="1.42"/>
    <n v="0.1384"/>
    <n v="0.83040000000000003"/>
    <n v="1.2234719999999999"/>
    <n v="100028.62377599999"/>
    <n v="67891.843200000003"/>
    <n v="32136.78057599999"/>
    <n v="0.3212758444819333"/>
  </r>
  <r>
    <s v="SKU-15"/>
    <s v="Crunch Bar 1.5oz"/>
    <s v="Wafer/Crisp"/>
    <x v="1"/>
    <x v="16"/>
    <n v="61478"/>
    <n v="1.42"/>
    <n v="0.13819999999999999"/>
    <n v="0.83640000000000003"/>
    <n v="1.2237559999999998"/>
    <n v="75234.07136799999"/>
    <n v="51420.199200000003"/>
    <n v="23813.872167999987"/>
    <n v="0.31653041946270322"/>
  </r>
  <r>
    <s v="SKU-15"/>
    <s v="Crunch Bar 1.5oz"/>
    <s v="Wafer/Crisp"/>
    <x v="1"/>
    <x v="17"/>
    <n v="57357"/>
    <n v="1.42"/>
    <n v="0.12089999999999999"/>
    <n v="0.84250000000000003"/>
    <n v="1.2483219999999999"/>
    <n v="71600.004953999989"/>
    <n v="48323.272499999999"/>
    <n v="23276.73245399999"/>
    <n v="0.3250940061939146"/>
  </r>
  <r>
    <s v="SKU-15"/>
    <s v="Crunch Bar 1.5oz"/>
    <s v="Wafer/Crisp"/>
    <x v="1"/>
    <x v="18"/>
    <n v="61736"/>
    <n v="1.46"/>
    <n v="0.14460000000000001"/>
    <n v="0.84850000000000003"/>
    <n v="1.2488839999999999"/>
    <n v="77101.102623999992"/>
    <n v="52382.995999999999"/>
    <n v="24718.106623999993"/>
    <n v="0.3205934258105636"/>
  </r>
  <r>
    <s v="SKU-15"/>
    <s v="Crunch Bar 1.5oz"/>
    <s v="Wafer/Crisp"/>
    <x v="1"/>
    <x v="19"/>
    <n v="61192"/>
    <n v="1.46"/>
    <n v="0.11899999999999999"/>
    <n v="0.85460000000000003"/>
    <n v="1.28626"/>
    <n v="78708.821920000002"/>
    <n v="52294.683199999999"/>
    <n v="26414.138720000003"/>
    <n v="0.33559311492233301"/>
  </r>
  <r>
    <s v="SKU-15"/>
    <s v="Crunch Bar 1.5oz"/>
    <s v="Wafer/Crisp"/>
    <x v="1"/>
    <x v="20"/>
    <n v="71710"/>
    <n v="1.46"/>
    <n v="0.14099999999999999"/>
    <n v="0.86060000000000003"/>
    <n v="1.25414"/>
    <n v="89934.379400000005"/>
    <n v="61713.626000000004"/>
    <n v="28220.753400000001"/>
    <n v="0.31379271851627411"/>
  </r>
  <r>
    <s v="SKU-15"/>
    <s v="Crunch Bar 1.5oz"/>
    <s v="Wafer/Crisp"/>
    <x v="1"/>
    <x v="21"/>
    <n v="103107"/>
    <n v="1.46"/>
    <n v="0.13539999999999999"/>
    <n v="0.86670000000000003"/>
    <n v="1.262316"/>
    <n v="130153.615812"/>
    <n v="89362.836900000009"/>
    <n v="40790.778911999994"/>
    <n v="0.31340488435542285"/>
  </r>
  <r>
    <s v="SKU-15"/>
    <s v="Crunch Bar 1.5oz"/>
    <s v="Wafer/Crisp"/>
    <x v="1"/>
    <x v="22"/>
    <n v="124190"/>
    <n v="1.46"/>
    <n v="0.12870000000000001"/>
    <n v="0.87270000000000003"/>
    <n v="1.272098"/>
    <n v="157981.85061999998"/>
    <n v="108380.613"/>
    <n v="49601.237619999985"/>
    <n v="0.31396794901021768"/>
  </r>
  <r>
    <s v="SKU-15"/>
    <s v="Crunch Bar 1.5oz"/>
    <s v="Wafer/Crisp"/>
    <x v="1"/>
    <x v="23"/>
    <n v="103389"/>
    <n v="1.46"/>
    <n v="0.12540000000000001"/>
    <n v="0.87880000000000003"/>
    <n v="1.2769159999999999"/>
    <n v="132019.06832399999"/>
    <n v="90858.253200000006"/>
    <n v="41160.815123999986"/>
    <n v="0.31177931829501698"/>
  </r>
  <r>
    <s v="SKU-15"/>
    <s v="Crunch Bar 1.5oz"/>
    <s v="Wafer/Crisp"/>
    <x v="2"/>
    <x v="0"/>
    <n v="39143"/>
    <n v="1.39"/>
    <n v="0.1653"/>
    <n v="0.80620000000000003"/>
    <n v="1.1602329999999998"/>
    <n v="45415.000318999992"/>
    <n v="31557.086600000002"/>
    <n v="13857.913718999989"/>
    <n v="0.30513957110339024"/>
  </r>
  <r>
    <s v="SKU-15"/>
    <s v="Crunch Bar 1.5oz"/>
    <s v="Wafer/Crisp"/>
    <x v="2"/>
    <x v="1"/>
    <n v="52583"/>
    <n v="1.39"/>
    <n v="0.16850000000000001"/>
    <n v="0.80620000000000003"/>
    <n v="1.1557849999999998"/>
    <n v="60774.642654999989"/>
    <n v="42392.414600000004"/>
    <n v="18382.228054999985"/>
    <n v="0.30246542393265163"/>
  </r>
  <r>
    <s v="SKU-15"/>
    <s v="Crunch Bar 1.5oz"/>
    <s v="Wafer/Crisp"/>
    <x v="2"/>
    <x v="2"/>
    <n v="50289"/>
    <n v="1.39"/>
    <n v="0.1789"/>
    <n v="0.80620000000000003"/>
    <n v="1.1413289999999998"/>
    <n v="57396.294080999993"/>
    <n v="40542.991800000003"/>
    <n v="16853.302280999989"/>
    <n v="0.29363049567653132"/>
  </r>
  <r>
    <s v="SKU-15"/>
    <s v="Crunch Bar 1.5oz"/>
    <s v="Wafer/Crisp"/>
    <x v="2"/>
    <x v="3"/>
    <n v="47635"/>
    <n v="1.39"/>
    <n v="0.1709"/>
    <n v="0.80620000000000003"/>
    <n v="1.1524489999999998"/>
    <n v="54896.908114999991"/>
    <n v="38403.337"/>
    <n v="16493.571114999992"/>
    <n v="0.30044626703654553"/>
  </r>
  <r>
    <s v="SKU-15"/>
    <s v="Crunch Bar 1.5oz"/>
    <s v="Wafer/Crisp"/>
    <x v="2"/>
    <x v="4"/>
    <n v="46148"/>
    <n v="1.39"/>
    <n v="0.183"/>
    <n v="0.80620000000000003"/>
    <n v="1.1356299999999999"/>
    <n v="52407.053239999994"/>
    <n v="37204.517599999999"/>
    <n v="15202.535639999995"/>
    <n v="0.29008567931456541"/>
  </r>
  <r>
    <s v="SKU-15"/>
    <s v="Crunch Bar 1.5oz"/>
    <s v="Wafer/Crisp"/>
    <x v="2"/>
    <x v="5"/>
    <n v="36930"/>
    <n v="1.39"/>
    <n v="0.18459999999999999"/>
    <n v="0.80620000000000003"/>
    <n v="1.1334059999999999"/>
    <n v="41856.683579999997"/>
    <n v="29772.966"/>
    <n v="12083.717579999997"/>
    <n v="0.28869266617610984"/>
  </r>
  <r>
    <s v="SKU-15"/>
    <s v="Crunch Bar 1.5oz"/>
    <s v="Wafer/Crisp"/>
    <x v="2"/>
    <x v="6"/>
    <n v="37017"/>
    <n v="1.39"/>
    <n v="0.23180000000000001"/>
    <n v="0.80620000000000003"/>
    <n v="1.067798"/>
    <n v="39526.678566000002"/>
    <n v="29843.1054"/>
    <n v="9683.5731660000019"/>
    <n v="0.24498828430096334"/>
  </r>
  <r>
    <s v="SKU-15"/>
    <s v="Crunch Bar 1.5oz"/>
    <s v="Wafer/Crisp"/>
    <x v="2"/>
    <x v="7"/>
    <n v="42915"/>
    <n v="1.39"/>
    <n v="0.17430000000000001"/>
    <n v="0.80620000000000003"/>
    <n v="1.1477229999999998"/>
    <n v="49254.532544999995"/>
    <n v="34598.073000000004"/>
    <n v="14656.459544999991"/>
    <n v="0.29756570182875119"/>
  </r>
  <r>
    <s v="SKU-15"/>
    <s v="Crunch Bar 1.5oz"/>
    <s v="Wafer/Crisp"/>
    <x v="2"/>
    <x v="8"/>
    <n v="53967"/>
    <n v="1.39"/>
    <n v="0.15240000000000001"/>
    <n v="0.80620000000000003"/>
    <n v="1.178164"/>
    <n v="63581.976587999998"/>
    <n v="43508.195400000004"/>
    <n v="20073.781187999994"/>
    <n v="0.31571495988673892"/>
  </r>
  <r>
    <s v="SKU-15"/>
    <s v="Crunch Bar 1.5oz"/>
    <s v="Wafer/Crisp"/>
    <x v="2"/>
    <x v="9"/>
    <n v="72941"/>
    <n v="1.39"/>
    <n v="0.2099"/>
    <n v="0.80620000000000003"/>
    <n v="1.098239"/>
    <n v="80106.650899"/>
    <n v="58805.034200000002"/>
    <n v="21301.616698999998"/>
    <n v="0.26591570687254773"/>
  </r>
  <r>
    <s v="SKU-15"/>
    <s v="Crunch Bar 1.5oz"/>
    <s v="Wafer/Crisp"/>
    <x v="2"/>
    <x v="10"/>
    <n v="76510"/>
    <n v="1.39"/>
    <n v="0.154"/>
    <n v="0.80620000000000003"/>
    <n v="1.17594"/>
    <n v="89971.169399999999"/>
    <n v="61682.362000000001"/>
    <n v="28288.807399999998"/>
    <n v="0.31442080378250586"/>
  </r>
  <r>
    <s v="SKU-15"/>
    <s v="Crunch Bar 1.5oz"/>
    <s v="Wafer/Crisp"/>
    <x v="2"/>
    <x v="11"/>
    <n v="61363"/>
    <n v="1.39"/>
    <n v="0.20180000000000001"/>
    <n v="0.80620000000000003"/>
    <n v="1.1094979999999999"/>
    <n v="68082.125773999986"/>
    <n v="49470.850600000005"/>
    <n v="18611.27517399998"/>
    <n v="0.27336507141067379"/>
  </r>
  <r>
    <s v="SKU-15"/>
    <s v="Crunch Bar 1.5oz"/>
    <s v="Wafer/Crisp"/>
    <x v="2"/>
    <x v="12"/>
    <n v="40376"/>
    <n v="1.42"/>
    <n v="0.16739999999999999"/>
    <n v="0.81220000000000003"/>
    <n v="1.1822919999999999"/>
    <n v="47736.221791999997"/>
    <n v="32793.387200000005"/>
    <n v="14942.834591999992"/>
    <n v="0.3130292685732457"/>
  </r>
  <r>
    <s v="SKU-15"/>
    <s v="Crunch Bar 1.5oz"/>
    <s v="Wafer/Crisp"/>
    <x v="2"/>
    <x v="13"/>
    <n v="46266"/>
    <n v="1.42"/>
    <n v="0.1716"/>
    <n v="0.81830000000000003"/>
    <n v="1.176328"/>
    <n v="54423.991247999998"/>
    <n v="37859.467799999999"/>
    <n v="16564.523448"/>
    <n v="0.30436068851544806"/>
  </r>
  <r>
    <s v="SKU-15"/>
    <s v="Crunch Bar 1.5oz"/>
    <s v="Wafer/Crisp"/>
    <x v="2"/>
    <x v="14"/>
    <n v="49825"/>
    <n v="1.42"/>
    <n v="0.2001"/>
    <n v="0.82430000000000003"/>
    <n v="1.135858"/>
    <n v="56594.12485"/>
    <n v="41070.747500000005"/>
    <n v="15523.377349999995"/>
    <n v="0.27429308945308295"/>
  </r>
  <r>
    <s v="SKU-15"/>
    <s v="Crunch Bar 1.5oz"/>
    <s v="Wafer/Crisp"/>
    <x v="2"/>
    <x v="15"/>
    <n v="54661"/>
    <n v="1.42"/>
    <n v="0.18679999999999999"/>
    <n v="0.83040000000000003"/>
    <n v="1.154744"/>
    <n v="63119.461783999999"/>
    <n v="45390.494400000003"/>
    <n v="17728.967383999996"/>
    <n v="0.28087957157603755"/>
  </r>
  <r>
    <s v="SKU-15"/>
    <s v="Crunch Bar 1.5oz"/>
    <s v="Wafer/Crisp"/>
    <x v="2"/>
    <x v="16"/>
    <n v="37771"/>
    <n v="1.42"/>
    <n v="0.16009999999999999"/>
    <n v="0.83640000000000003"/>
    <n v="1.192658"/>
    <n v="45047.885318000001"/>
    <n v="31591.664400000001"/>
    <n v="13456.220917999999"/>
    <n v="0.29870926954751487"/>
  </r>
  <r>
    <s v="SKU-15"/>
    <s v="Crunch Bar 1.5oz"/>
    <s v="Wafer/Crisp"/>
    <x v="2"/>
    <x v="17"/>
    <n v="40809"/>
    <n v="1.42"/>
    <n v="0.1598"/>
    <n v="0.84250000000000003"/>
    <n v="1.193084"/>
    <n v="48688.564956000002"/>
    <n v="34381.582500000004"/>
    <n v="14306.982455999998"/>
    <n v="0.29384687079870314"/>
  </r>
  <r>
    <s v="SKU-15"/>
    <s v="Crunch Bar 1.5oz"/>
    <s v="Wafer/Crisp"/>
    <x v="2"/>
    <x v="18"/>
    <n v="36441"/>
    <n v="1.46"/>
    <n v="0.18459999999999999"/>
    <n v="0.84850000000000003"/>
    <n v="1.1904840000000001"/>
    <n v="43382.427444000001"/>
    <n v="30920.1885"/>
    <n v="12462.238944000001"/>
    <n v="0.28726467554372842"/>
  </r>
  <r>
    <s v="SKU-15"/>
    <s v="Crunch Bar 1.5oz"/>
    <s v="Wafer/Crisp"/>
    <x v="2"/>
    <x v="19"/>
    <n v="38337"/>
    <n v="1.46"/>
    <n v="0.1646"/>
    <n v="0.85460000000000003"/>
    <n v="1.219684"/>
    <n v="46759.025507999999"/>
    <n v="32762.800200000001"/>
    <n v="13996.225307999997"/>
    <n v="0.29932671085297496"/>
  </r>
  <r>
    <s v="SKU-15"/>
    <s v="Crunch Bar 1.5oz"/>
    <s v="Wafer/Crisp"/>
    <x v="2"/>
    <x v="20"/>
    <n v="48276"/>
    <n v="1.46"/>
    <n v="0.18759999999999999"/>
    <n v="0.86060000000000003"/>
    <n v="1.186104"/>
    <n v="57260.356704000005"/>
    <n v="41546.325600000004"/>
    <n v="15714.031104000002"/>
    <n v="0.27443124717562711"/>
  </r>
  <r>
    <s v="SKU-15"/>
    <s v="Crunch Bar 1.5oz"/>
    <s v="Wafer/Crisp"/>
    <x v="2"/>
    <x v="21"/>
    <n v="77068"/>
    <n v="1.46"/>
    <n v="0.18909999999999999"/>
    <n v="0.86670000000000003"/>
    <n v="1.1839139999999999"/>
    <n v="91241.884151999999"/>
    <n v="66794.835600000006"/>
    <n v="24447.048551999993"/>
    <n v="0.26793669134751336"/>
  </r>
  <r>
    <s v="SKU-15"/>
    <s v="Crunch Bar 1.5oz"/>
    <s v="Wafer/Crisp"/>
    <x v="2"/>
    <x v="22"/>
    <n v="76760"/>
    <n v="1.46"/>
    <n v="0.16880000000000001"/>
    <n v="0.87270000000000003"/>
    <n v="1.213552"/>
    <n v="93152.251519999991"/>
    <n v="66988.452000000005"/>
    <n v="26163.799519999986"/>
    <n v="0.28087135944730829"/>
  </r>
  <r>
    <s v="SKU-15"/>
    <s v="Crunch Bar 1.5oz"/>
    <s v="Wafer/Crisp"/>
    <x v="2"/>
    <x v="23"/>
    <n v="57798"/>
    <n v="1.46"/>
    <n v="0.17230000000000001"/>
    <n v="0.87880000000000003"/>
    <n v="1.208442"/>
    <n v="69845.530715999994"/>
    <n v="50792.882400000002"/>
    <n v="19052.648315999992"/>
    <n v="0.27278264078871794"/>
  </r>
  <r>
    <s v="SKU-15"/>
    <s v="Crunch Bar 1.5oz"/>
    <s v="Wafer/Crisp"/>
    <x v="3"/>
    <x v="0"/>
    <n v="33445"/>
    <n v="1.39"/>
    <n v="5.3400000000000003E-2"/>
    <n v="0.80620000000000003"/>
    <n v="1.315774"/>
    <n v="44006.061430000002"/>
    <n v="26963.359"/>
    <n v="17042.702430000001"/>
    <n v="0.38728079442214242"/>
  </r>
  <r>
    <s v="SKU-15"/>
    <s v="Crunch Bar 1.5oz"/>
    <s v="Wafer/Crisp"/>
    <x v="3"/>
    <x v="1"/>
    <n v="34259"/>
    <n v="1.39"/>
    <n v="4.2099999999999999E-2"/>
    <n v="0.80620000000000003"/>
    <n v="1.3314809999999999"/>
    <n v="45615.207578999994"/>
    <n v="27619.605800000001"/>
    <n v="17995.601778999993"/>
    <n v="0.39450882138010218"/>
  </r>
  <r>
    <s v="SKU-15"/>
    <s v="Crunch Bar 1.5oz"/>
    <s v="Wafer/Crisp"/>
    <x v="3"/>
    <x v="2"/>
    <n v="43549"/>
    <n v="1.39"/>
    <n v="5.0799999999999998E-2"/>
    <n v="0.80620000000000003"/>
    <n v="1.319388"/>
    <n v="57458.028012000002"/>
    <n v="35109.203800000003"/>
    <n v="22348.824212"/>
    <n v="0.38895912347239781"/>
  </r>
  <r>
    <s v="SKU-15"/>
    <s v="Crunch Bar 1.5oz"/>
    <s v="Wafer/Crisp"/>
    <x v="3"/>
    <x v="3"/>
    <n v="37902"/>
    <n v="1.39"/>
    <n v="7.3599999999999999E-2"/>
    <n v="0.80620000000000003"/>
    <n v="1.287696"/>
    <n v="48806.253791999996"/>
    <n v="30556.592400000001"/>
    <n v="18249.661391999995"/>
    <n v="0.37392055267702928"/>
  </r>
  <r>
    <s v="SKU-15"/>
    <s v="Crunch Bar 1.5oz"/>
    <s v="Wafer/Crisp"/>
    <x v="3"/>
    <x v="4"/>
    <n v="34355"/>
    <n v="1.39"/>
    <n v="5.3800000000000001E-2"/>
    <n v="0.80620000000000003"/>
    <n v="1.315218"/>
    <n v="45184.31439"/>
    <n v="27697.001"/>
    <n v="17487.313389999999"/>
    <n v="0.38702177129570914"/>
  </r>
  <r>
    <s v="SKU-15"/>
    <s v="Crunch Bar 1.5oz"/>
    <s v="Wafer/Crisp"/>
    <x v="3"/>
    <x v="5"/>
    <n v="33422"/>
    <n v="1.39"/>
    <n v="4.6300000000000001E-2"/>
    <n v="0.80620000000000003"/>
    <n v="1.3256429999999999"/>
    <n v="44305.640346"/>
    <n v="26944.8164"/>
    <n v="17360.823946"/>
    <n v="0.39184229841669288"/>
  </r>
  <r>
    <s v="SKU-15"/>
    <s v="Crunch Bar 1.5oz"/>
    <s v="Wafer/Crisp"/>
    <x v="3"/>
    <x v="6"/>
    <n v="29042"/>
    <n v="1.39"/>
    <n v="7.1199999999999999E-2"/>
    <n v="0.80620000000000003"/>
    <n v="1.291032"/>
    <n v="37494.151343999998"/>
    <n v="23413.660400000001"/>
    <n v="14080.490943999997"/>
    <n v="0.37553832902670109"/>
  </r>
  <r>
    <s v="SKU-15"/>
    <s v="Crunch Bar 1.5oz"/>
    <s v="Wafer/Crisp"/>
    <x v="3"/>
    <x v="7"/>
    <n v="36842"/>
    <n v="1.39"/>
    <n v="5.8200000000000002E-2"/>
    <n v="0.80620000000000003"/>
    <n v="1.3091019999999998"/>
    <n v="48229.935883999991"/>
    <n v="29702.020400000001"/>
    <n v="18527.91548399999"/>
    <n v="0.38415799532809503"/>
  </r>
  <r>
    <s v="SKU-15"/>
    <s v="Crunch Bar 1.5oz"/>
    <s v="Wafer/Crisp"/>
    <x v="3"/>
    <x v="8"/>
    <n v="41783"/>
    <n v="1.39"/>
    <n v="0.04"/>
    <n v="0.80620000000000003"/>
    <n v="1.3343999999999998"/>
    <n v="55755.235199999996"/>
    <n v="33685.454600000005"/>
    <n v="22069.780599999991"/>
    <n v="0.3958333333333332"/>
  </r>
  <r>
    <s v="SKU-15"/>
    <s v="Crunch Bar 1.5oz"/>
    <s v="Wafer/Crisp"/>
    <x v="3"/>
    <x v="9"/>
    <n v="64589"/>
    <n v="1.39"/>
    <n v="4.1599999999999998E-2"/>
    <n v="0.80620000000000003"/>
    <n v="1.332176"/>
    <n v="86043.915664"/>
    <n v="52071.6518"/>
    <n v="33972.263864"/>
    <n v="0.39482470784641072"/>
  </r>
  <r>
    <s v="SKU-15"/>
    <s v="Crunch Bar 1.5oz"/>
    <s v="Wafer/Crisp"/>
    <x v="3"/>
    <x v="10"/>
    <n v="64364"/>
    <n v="1.39"/>
    <n v="3.3599999999999998E-2"/>
    <n v="0.80620000000000003"/>
    <n v="1.343296"/>
    <n v="86459.90374400001"/>
    <n v="51890.256800000003"/>
    <n v="34569.646944000007"/>
    <n v="0.39983443708609273"/>
  </r>
  <r>
    <s v="SKU-15"/>
    <s v="Crunch Bar 1.5oz"/>
    <s v="Wafer/Crisp"/>
    <x v="3"/>
    <x v="11"/>
    <n v="44261"/>
    <n v="1.39"/>
    <n v="5.3199999999999997E-2"/>
    <n v="0.80620000000000003"/>
    <n v="1.3160519999999998"/>
    <n v="58249.777571999992"/>
    <n v="35683.218200000003"/>
    <n v="22566.559371999989"/>
    <n v="0.38741022391212493"/>
  </r>
  <r>
    <s v="SKU-15"/>
    <s v="Crunch Bar 1.5oz"/>
    <s v="Wafer/Crisp"/>
    <x v="3"/>
    <x v="12"/>
    <n v="30364"/>
    <n v="1.42"/>
    <n v="3.0099999999999998E-2"/>
    <n v="0.81220000000000003"/>
    <n v="1.3772579999999999"/>
    <n v="41819.061911999997"/>
    <n v="24661.640800000001"/>
    <n v="17157.421111999996"/>
    <n v="0.41027752243951382"/>
  </r>
  <r>
    <s v="SKU-15"/>
    <s v="Crunch Bar 1.5oz"/>
    <s v="Wafer/Crisp"/>
    <x v="3"/>
    <x v="13"/>
    <n v="41266"/>
    <n v="1.42"/>
    <n v="7.1199999999999999E-2"/>
    <n v="0.81830000000000003"/>
    <n v="1.3188959999999998"/>
    <n v="54425.562335999995"/>
    <n v="33767.967799999999"/>
    <n v="20657.594535999997"/>
    <n v="0.37955684147954044"/>
  </r>
  <r>
    <s v="SKU-15"/>
    <s v="Crunch Bar 1.5oz"/>
    <s v="Wafer/Crisp"/>
    <x v="3"/>
    <x v="14"/>
    <n v="43628"/>
    <n v="1.42"/>
    <n v="4.7399999999999998E-2"/>
    <n v="0.82430000000000003"/>
    <n v="1.352692"/>
    <n v="59015.246575999998"/>
    <n v="35962.560400000002"/>
    <n v="23052.686175999996"/>
    <n v="0.39062255117942585"/>
  </r>
  <r>
    <s v="SKU-15"/>
    <s v="Crunch Bar 1.5oz"/>
    <s v="Wafer/Crisp"/>
    <x v="3"/>
    <x v="15"/>
    <n v="41680"/>
    <n v="1.42"/>
    <n v="5.8900000000000001E-2"/>
    <n v="0.83040000000000003"/>
    <n v="1.336362"/>
    <n v="55699.568160000003"/>
    <n v="34611.072"/>
    <n v="21088.496160000002"/>
    <n v="0.37861148401406208"/>
  </r>
  <r>
    <s v="SKU-15"/>
    <s v="Crunch Bar 1.5oz"/>
    <s v="Wafer/Crisp"/>
    <x v="3"/>
    <x v="16"/>
    <n v="36758"/>
    <n v="1.42"/>
    <n v="4.6600000000000003E-2"/>
    <n v="0.83640000000000003"/>
    <n v="1.353828"/>
    <n v="49764.009623999998"/>
    <n v="30744.391200000002"/>
    <n v="19019.618423999997"/>
    <n v="0.38219626126804879"/>
  </r>
  <r>
    <s v="SKU-15"/>
    <s v="Crunch Bar 1.5oz"/>
    <s v="Wafer/Crisp"/>
    <x v="3"/>
    <x v="17"/>
    <n v="32264"/>
    <n v="1.42"/>
    <n v="5.2999999999999999E-2"/>
    <n v="0.84250000000000003"/>
    <n v="1.3447399999999998"/>
    <n v="43386.691359999997"/>
    <n v="27182.420000000002"/>
    <n v="16204.271359999995"/>
    <n v="0.37348483721760334"/>
  </r>
  <r>
    <s v="SKU-15"/>
    <s v="Crunch Bar 1.5oz"/>
    <s v="Wafer/Crisp"/>
    <x v="3"/>
    <x v="18"/>
    <n v="31469"/>
    <n v="1.46"/>
    <n v="4.87E-2"/>
    <n v="0.84850000000000003"/>
    <n v="1.388898"/>
    <n v="43707.231161999996"/>
    <n v="26701.446500000002"/>
    <n v="17005.784661999995"/>
    <n v="0.38908400760890999"/>
  </r>
  <r>
    <s v="SKU-15"/>
    <s v="Crunch Bar 1.5oz"/>
    <s v="Wafer/Crisp"/>
    <x v="3"/>
    <x v="19"/>
    <n v="33794"/>
    <n v="1.46"/>
    <n v="6.3799999999999996E-2"/>
    <n v="0.85460000000000003"/>
    <n v="1.366852"/>
    <n v="46191.396487999998"/>
    <n v="28880.3524"/>
    <n v="17311.044087999999"/>
    <n v="0.37476771442701917"/>
  </r>
  <r>
    <s v="SKU-15"/>
    <s v="Crunch Bar 1.5oz"/>
    <s v="Wafer/Crisp"/>
    <x v="3"/>
    <x v="20"/>
    <n v="43127"/>
    <n v="1.46"/>
    <n v="5.4800000000000001E-2"/>
    <n v="0.86060000000000003"/>
    <n v="1.3799920000000001"/>
    <n v="59514.914984000003"/>
    <n v="37115.0962"/>
    <n v="22399.818784000003"/>
    <n v="0.3763731963663558"/>
  </r>
  <r>
    <s v="SKU-15"/>
    <s v="Crunch Bar 1.5oz"/>
    <s v="Wafer/Crisp"/>
    <x v="3"/>
    <x v="21"/>
    <n v="65758"/>
    <n v="1.46"/>
    <n v="4.6100000000000002E-2"/>
    <n v="0.86670000000000003"/>
    <n v="1.3926939999999999"/>
    <n v="91580.772051999986"/>
    <n v="56992.458599999998"/>
    <n v="34588.313451999988"/>
    <n v="0.37768095504109295"/>
  </r>
  <r>
    <s v="SKU-15"/>
    <s v="Crunch Bar 1.5oz"/>
    <s v="Wafer/Crisp"/>
    <x v="3"/>
    <x v="22"/>
    <n v="69580"/>
    <n v="1.46"/>
    <n v="5.5399999999999998E-2"/>
    <n v="0.87270000000000003"/>
    <n v="1.379116"/>
    <n v="95958.891279999996"/>
    <n v="60722.466"/>
    <n v="35236.425279999996"/>
    <n v="0.36720333895045809"/>
  </r>
  <r>
    <s v="SKU-15"/>
    <s v="Crunch Bar 1.5oz"/>
    <s v="Wafer/Crisp"/>
    <x v="3"/>
    <x v="23"/>
    <n v="62826"/>
    <n v="1.46"/>
    <n v="3.8100000000000002E-2"/>
    <n v="0.87880000000000003"/>
    <n v="1.404374"/>
    <n v="88231.200924000004"/>
    <n v="55211.488799999999"/>
    <n v="33019.712124000005"/>
    <n v="0.37424076492444325"/>
  </r>
  <r>
    <s v="SKU-15"/>
    <s v="Crunch Bar 1.5oz"/>
    <s v="Wafer/Crisp"/>
    <x v="4"/>
    <x v="0"/>
    <n v="44696"/>
    <n v="1.39"/>
    <n v="9.6299999999999997E-2"/>
    <n v="0.80620000000000003"/>
    <n v="1.2561429999999998"/>
    <n v="56144.567527999992"/>
    <n v="36033.915200000003"/>
    <n v="20110.652327999989"/>
    <n v="0.35819409095938903"/>
  </r>
  <r>
    <s v="SKU-15"/>
    <s v="Crunch Bar 1.5oz"/>
    <s v="Wafer/Crisp"/>
    <x v="4"/>
    <x v="1"/>
    <n v="59626"/>
    <n v="1.39"/>
    <n v="0.1193"/>
    <n v="0.80620000000000003"/>
    <n v="1.224173"/>
    <n v="72992.539298000003"/>
    <n v="48070.481200000002"/>
    <n v="24922.058098000001"/>
    <n v="0.3414329510616555"/>
  </r>
  <r>
    <s v="SKU-15"/>
    <s v="Crunch Bar 1.5oz"/>
    <s v="Wafer/Crisp"/>
    <x v="4"/>
    <x v="2"/>
    <n v="55298"/>
    <n v="1.39"/>
    <n v="0.1036"/>
    <n v="0.80620000000000003"/>
    <n v="1.2459959999999999"/>
    <n v="68901.086807999993"/>
    <n v="44581.247600000002"/>
    <n v="24319.83920799999"/>
    <n v="0.35296742525658176"/>
  </r>
  <r>
    <s v="SKU-15"/>
    <s v="Crunch Bar 1.5oz"/>
    <s v="Wafer/Crisp"/>
    <x v="4"/>
    <x v="3"/>
    <n v="65720"/>
    <n v="1.39"/>
    <n v="0.10059999999999999"/>
    <n v="0.80620000000000003"/>
    <n v="1.2501659999999999"/>
    <n v="82160.909519999987"/>
    <n v="52983.464"/>
    <n v="29177.445519999987"/>
    <n v="0.35512563931509883"/>
  </r>
  <r>
    <s v="SKU-15"/>
    <s v="Crunch Bar 1.5oz"/>
    <s v="Wafer/Crisp"/>
    <x v="4"/>
    <x v="4"/>
    <n v="46380"/>
    <n v="1.39"/>
    <n v="0.1111"/>
    <n v="0.80620000000000003"/>
    <n v="1.235571"/>
    <n v="57305.782979999996"/>
    <n v="37391.556000000004"/>
    <n v="19914.226979999992"/>
    <n v="0.34750815614804803"/>
  </r>
  <r>
    <s v="SKU-15"/>
    <s v="Crunch Bar 1.5oz"/>
    <s v="Wafer/Crisp"/>
    <x v="4"/>
    <x v="5"/>
    <n v="51004"/>
    <n v="1.39"/>
    <n v="9.9000000000000005E-2"/>
    <n v="0.80620000000000003"/>
    <n v="1.2523899999999999"/>
    <n v="63876.899559999998"/>
    <n v="41119.424800000001"/>
    <n v="22757.474759999997"/>
    <n v="0.35627081021087675"/>
  </r>
  <r>
    <s v="SKU-15"/>
    <s v="Crunch Bar 1.5oz"/>
    <s v="Wafer/Crisp"/>
    <x v="4"/>
    <x v="6"/>
    <n v="44832"/>
    <n v="1.39"/>
    <n v="9.3399999999999997E-2"/>
    <n v="0.80620000000000003"/>
    <n v="1.2601739999999999"/>
    <n v="56496.120767999993"/>
    <n v="36143.558400000002"/>
    <n v="20352.562367999992"/>
    <n v="0.3602470769909551"/>
  </r>
  <r>
    <s v="SKU-15"/>
    <s v="Crunch Bar 1.5oz"/>
    <s v="Wafer/Crisp"/>
    <x v="4"/>
    <x v="7"/>
    <n v="49451"/>
    <n v="1.39"/>
    <n v="9.9599999999999994E-2"/>
    <n v="0.80620000000000003"/>
    <n v="1.2515559999999999"/>
    <n v="61890.695755999994"/>
    <n v="39867.396200000003"/>
    <n v="22023.299555999991"/>
    <n v="0.35584184806752545"/>
  </r>
  <r>
    <s v="SKU-15"/>
    <s v="Crunch Bar 1.5oz"/>
    <s v="Wafer/Crisp"/>
    <x v="4"/>
    <x v="8"/>
    <n v="58139"/>
    <n v="1.39"/>
    <n v="7.7299999999999994E-2"/>
    <n v="0.80620000000000003"/>
    <n v="1.2825529999999998"/>
    <n v="74566.348866999993"/>
    <n v="46871.661800000002"/>
    <n v="27694.687066999992"/>
    <n v="0.37140999241356881"/>
  </r>
  <r>
    <s v="SKU-15"/>
    <s v="Crunch Bar 1.5oz"/>
    <s v="Wafer/Crisp"/>
    <x v="4"/>
    <x v="9"/>
    <n v="79352"/>
    <n v="1.39"/>
    <n v="7.8700000000000006E-2"/>
    <n v="0.80620000000000003"/>
    <n v="1.2806069999999998"/>
    <n v="101618.72666399999"/>
    <n v="63973.582399999999"/>
    <n v="37645.144263999988"/>
    <n v="0.37045479214153904"/>
  </r>
  <r>
    <s v="SKU-15"/>
    <s v="Crunch Bar 1.5oz"/>
    <s v="Wafer/Crisp"/>
    <x v="4"/>
    <x v="10"/>
    <n v="92580"/>
    <n v="1.39"/>
    <n v="8.9599999999999999E-2"/>
    <n v="0.80620000000000003"/>
    <n v="1.2654559999999999"/>
    <n v="117155.91647999999"/>
    <n v="74637.995999999999"/>
    <n v="42517.920479999986"/>
    <n v="0.36291739894551839"/>
  </r>
  <r>
    <s v="SKU-15"/>
    <s v="Crunch Bar 1.5oz"/>
    <s v="Wafer/Crisp"/>
    <x v="4"/>
    <x v="11"/>
    <n v="75712"/>
    <n v="1.39"/>
    <n v="9.7500000000000003E-2"/>
    <n v="0.80620000000000003"/>
    <n v="1.2544749999999998"/>
    <n v="94978.811199999982"/>
    <n v="61039.0144"/>
    <n v="33939.796799999982"/>
    <n v="0.35734072022160651"/>
  </r>
  <r>
    <s v="SKU-15"/>
    <s v="Crunch Bar 1.5oz"/>
    <s v="Wafer/Crisp"/>
    <x v="4"/>
    <x v="12"/>
    <n v="44451"/>
    <n v="1.42"/>
    <n v="0.127"/>
    <n v="0.81220000000000003"/>
    <n v="1.23966"/>
    <n v="55104.126660000002"/>
    <n v="36103.102200000001"/>
    <n v="19001.024460000001"/>
    <n v="0.34482035396802346"/>
  </r>
  <r>
    <s v="SKU-15"/>
    <s v="Crunch Bar 1.5oz"/>
    <s v="Wafer/Crisp"/>
    <x v="4"/>
    <x v="13"/>
    <n v="56356"/>
    <n v="1.42"/>
    <n v="0.1135"/>
    <n v="0.81830000000000003"/>
    <n v="1.2588299999999999"/>
    <n v="70942.623479999995"/>
    <n v="46116.114800000003"/>
    <n v="24826.508679999992"/>
    <n v="0.34995193949937631"/>
  </r>
  <r>
    <s v="SKU-15"/>
    <s v="Crunch Bar 1.5oz"/>
    <s v="Wafer/Crisp"/>
    <x v="4"/>
    <x v="14"/>
    <n v="59372"/>
    <n v="1.42"/>
    <n v="0.1075"/>
    <n v="0.82430000000000003"/>
    <n v="1.26735"/>
    <n v="75245.104200000002"/>
    <n v="48940.339599999999"/>
    <n v="26304.764600000002"/>
    <n v="0.34958772241290886"/>
  </r>
  <r>
    <s v="SKU-15"/>
    <s v="Crunch Bar 1.5oz"/>
    <s v="Wafer/Crisp"/>
    <x v="4"/>
    <x v="15"/>
    <n v="56838"/>
    <n v="1.42"/>
    <n v="0.16470000000000001"/>
    <n v="0.83040000000000003"/>
    <n v="1.1861259999999998"/>
    <n v="67417.02958799999"/>
    <n v="47198.275200000004"/>
    <n v="20218.754387999987"/>
    <n v="0.29990574357193067"/>
  </r>
  <r>
    <s v="SKU-15"/>
    <s v="Crunch Bar 1.5oz"/>
    <s v="Wafer/Crisp"/>
    <x v="4"/>
    <x v="16"/>
    <n v="43241"/>
    <n v="1.42"/>
    <n v="0.18179999999999999"/>
    <n v="0.83640000000000003"/>
    <n v="1.1618440000000001"/>
    <n v="50239.296404000008"/>
    <n v="36166.772400000002"/>
    <n v="14072.524004000006"/>
    <n v="0.28010989427152017"/>
  </r>
  <r>
    <s v="SKU-15"/>
    <s v="Crunch Bar 1.5oz"/>
    <s v="Wafer/Crisp"/>
    <x v="4"/>
    <x v="17"/>
    <n v="51411"/>
    <n v="1.42"/>
    <n v="0.17449999999999999"/>
    <n v="0.84250000000000003"/>
    <n v="1.17221"/>
    <n v="60264.488310000001"/>
    <n v="43313.767500000002"/>
    <n v="16950.720809999999"/>
    <n v="0.28127212700795928"/>
  </r>
  <r>
    <s v="SKU-15"/>
    <s v="Crunch Bar 1.5oz"/>
    <s v="Wafer/Crisp"/>
    <x v="4"/>
    <x v="18"/>
    <n v="44652"/>
    <n v="1.46"/>
    <n v="0.21179999999999999"/>
    <n v="0.84850000000000003"/>
    <n v="1.1507719999999999"/>
    <n v="51384.271343999993"/>
    <n v="37887.222000000002"/>
    <n v="13497.049343999992"/>
    <n v="0.26266888662567378"/>
  </r>
  <r>
    <s v="SKU-15"/>
    <s v="Crunch Bar 1.5oz"/>
    <s v="Wafer/Crisp"/>
    <x v="4"/>
    <x v="19"/>
    <n v="47619"/>
    <n v="1.46"/>
    <n v="0.223"/>
    <n v="0.85460000000000003"/>
    <n v="1.13442"/>
    <n v="54019.945979999997"/>
    <n v="40695.197400000005"/>
    <n v="13324.748579999992"/>
    <n v="0.24666349323883557"/>
  </r>
  <r>
    <s v="SKU-15"/>
    <s v="Crunch Bar 1.5oz"/>
    <s v="Wafer/Crisp"/>
    <x v="4"/>
    <x v="20"/>
    <n v="54734"/>
    <n v="1.46"/>
    <n v="0.21779999999999999"/>
    <n v="0.86060000000000003"/>
    <n v="1.142012"/>
    <n v="62506.884808000003"/>
    <n v="47104.080399999999"/>
    <n v="15402.804408000004"/>
    <n v="0.24641772590830924"/>
  </r>
  <r>
    <s v="SKU-15"/>
    <s v="Crunch Bar 1.5oz"/>
    <s v="Wafer/Crisp"/>
    <x v="4"/>
    <x v="21"/>
    <n v="80037"/>
    <n v="1.46"/>
    <n v="0.24510000000000001"/>
    <n v="0.86670000000000003"/>
    <n v="1.1021540000000001"/>
    <n v="88213.099698000005"/>
    <n v="69368.067900000009"/>
    <n v="18845.031797999996"/>
    <n v="0.2136307630331151"/>
  </r>
  <r>
    <s v="SKU-15"/>
    <s v="Crunch Bar 1.5oz"/>
    <s v="Wafer/Crisp"/>
    <x v="4"/>
    <x v="22"/>
    <n v="97566"/>
    <n v="1.46"/>
    <n v="0.25219999999999998"/>
    <n v="0.87270000000000003"/>
    <n v="1.091788"/>
    <n v="106521.38800799999"/>
    <n v="85145.848200000008"/>
    <n v="21375.539807999987"/>
    <n v="0.20066899434688773"/>
  </r>
  <r>
    <s v="SKU-15"/>
    <s v="Crunch Bar 1.5oz"/>
    <s v="Wafer/Crisp"/>
    <x v="4"/>
    <x v="23"/>
    <n v="67271"/>
    <n v="1.46"/>
    <n v="0.25380000000000003"/>
    <n v="0.87880000000000003"/>
    <n v="1.0894519999999999"/>
    <n v="73288.525491999986"/>
    <n v="59117.754800000002"/>
    <n v="14170.770691999984"/>
    <n v="0.19335592573146848"/>
  </r>
  <r>
    <s v="SKU-15"/>
    <s v="Crunch Bar 1.5oz"/>
    <s v="Wafer/Crisp"/>
    <x v="5"/>
    <x v="0"/>
    <n v="22274"/>
    <n v="1.39"/>
    <n v="9.7699999999999995E-2"/>
    <n v="0.80620000000000003"/>
    <n v="1.254197"/>
    <n v="27935.983978"/>
    <n v="17957.2988"/>
    <n v="9978.6851779999997"/>
    <n v="0.35719827108500496"/>
  </r>
  <r>
    <s v="SKU-15"/>
    <s v="Crunch Bar 1.5oz"/>
    <s v="Wafer/Crisp"/>
    <x v="5"/>
    <x v="1"/>
    <n v="27513"/>
    <n v="1.39"/>
    <n v="6.4199999999999993E-2"/>
    <n v="0.80620000000000003"/>
    <n v="1.3007619999999998"/>
    <n v="35787.864905999995"/>
    <n v="22180.980599999999"/>
    <n v="13606.884305999996"/>
    <n v="0.38020944646291938"/>
  </r>
  <r>
    <s v="SKU-15"/>
    <s v="Crunch Bar 1.5oz"/>
    <s v="Wafer/Crisp"/>
    <x v="5"/>
    <x v="2"/>
    <n v="28211"/>
    <n v="1.39"/>
    <n v="6.6400000000000001E-2"/>
    <n v="0.80620000000000003"/>
    <n v="1.297704"/>
    <n v="36609.527543999997"/>
    <n v="22743.708200000001"/>
    <n v="13865.819343999996"/>
    <n v="0.37874892887746348"/>
  </r>
  <r>
    <s v="SKU-15"/>
    <s v="Crunch Bar 1.5oz"/>
    <s v="Wafer/Crisp"/>
    <x v="5"/>
    <x v="3"/>
    <n v="27307"/>
    <n v="1.39"/>
    <n v="5.5599999999999997E-2"/>
    <n v="0.80620000000000003"/>
    <n v="1.312716"/>
    <n v="35846.335811999998"/>
    <n v="22014.903399999999"/>
    <n v="13831.432411999998"/>
    <n v="0.38585345192714948"/>
  </r>
  <r>
    <s v="SKU-15"/>
    <s v="Crunch Bar 1.5oz"/>
    <s v="Wafer/Crisp"/>
    <x v="5"/>
    <x v="4"/>
    <n v="25213"/>
    <n v="1.39"/>
    <n v="3.1899999999999998E-2"/>
    <n v="0.80620000000000003"/>
    <n v="1.3456589999999999"/>
    <n v="33928.100366999999"/>
    <n v="20326.720600000001"/>
    <n v="13601.379766999999"/>
    <n v="0.40088833798161344"/>
  </r>
  <r>
    <s v="SKU-15"/>
    <s v="Crunch Bar 1.5oz"/>
    <s v="Wafer/Crisp"/>
    <x v="5"/>
    <x v="5"/>
    <n v="22886"/>
    <n v="1.39"/>
    <n v="6.3E-2"/>
    <n v="0.80620000000000003"/>
    <n v="1.30243"/>
    <n v="29807.412980000001"/>
    <n v="18450.693200000002"/>
    <n v="11356.719779999999"/>
    <n v="0.38100320170757734"/>
  </r>
  <r>
    <s v="SKU-15"/>
    <s v="Crunch Bar 1.5oz"/>
    <s v="Wafer/Crisp"/>
    <x v="5"/>
    <x v="6"/>
    <n v="19814"/>
    <n v="1.39"/>
    <n v="9.5399999999999999E-2"/>
    <n v="0.80620000000000003"/>
    <n v="1.2573939999999999"/>
    <n v="24914.004715999999"/>
    <n v="15974.0468"/>
    <n v="8939.9579159999994"/>
    <n v="0.35883263320804776"/>
  </r>
  <r>
    <s v="SKU-15"/>
    <s v="Crunch Bar 1.5oz"/>
    <s v="Wafer/Crisp"/>
    <x v="5"/>
    <x v="7"/>
    <n v="21803"/>
    <n v="1.39"/>
    <n v="5.9799999999999999E-2"/>
    <n v="0.80620000000000003"/>
    <n v="1.306878"/>
    <n v="28493.861034000001"/>
    <n v="17577.578600000001"/>
    <n v="10916.282434000001"/>
    <n v="0.38310997660072327"/>
  </r>
  <r>
    <s v="SKU-15"/>
    <s v="Crunch Bar 1.5oz"/>
    <s v="Wafer/Crisp"/>
    <x v="5"/>
    <x v="8"/>
    <n v="26531"/>
    <n v="1.39"/>
    <n v="7.6200000000000004E-2"/>
    <n v="0.80620000000000003"/>
    <n v="1.2840819999999999"/>
    <n v="34067.979542000001"/>
    <n v="21389.2922"/>
    <n v="12678.687342000001"/>
    <n v="0.37215847586057588"/>
  </r>
  <r>
    <s v="SKU-15"/>
    <s v="Crunch Bar 1.5oz"/>
    <s v="Wafer/Crisp"/>
    <x v="5"/>
    <x v="9"/>
    <n v="38302"/>
    <n v="1.39"/>
    <n v="4.6399999999999997E-2"/>
    <n v="0.80620000000000003"/>
    <n v="1.325504"/>
    <n v="50769.454208000003"/>
    <n v="30879.072400000001"/>
    <n v="19890.381808000002"/>
    <n v="0.39177852348993292"/>
  </r>
  <r>
    <s v="SKU-15"/>
    <s v="Crunch Bar 1.5oz"/>
    <s v="Wafer/Crisp"/>
    <x v="5"/>
    <x v="10"/>
    <n v="39525"/>
    <n v="1.39"/>
    <n v="8.9200000000000002E-2"/>
    <n v="0.80620000000000003"/>
    <n v="1.2660119999999999"/>
    <n v="50039.124299999996"/>
    <n v="31865.055"/>
    <n v="18174.069299999996"/>
    <n v="0.36319718928414574"/>
  </r>
  <r>
    <s v="SKU-15"/>
    <s v="Crunch Bar 1.5oz"/>
    <s v="Wafer/Crisp"/>
    <x v="5"/>
    <x v="11"/>
    <n v="34605"/>
    <n v="1.39"/>
    <n v="7.6799999999999993E-2"/>
    <n v="0.80620000000000003"/>
    <n v="1.2832479999999999"/>
    <n v="44406.797039999998"/>
    <n v="27898.550999999999"/>
    <n v="16508.246039999998"/>
    <n v="0.37175043327556323"/>
  </r>
  <r>
    <s v="SKU-15"/>
    <s v="Crunch Bar 1.5oz"/>
    <s v="Wafer/Crisp"/>
    <x v="5"/>
    <x v="12"/>
    <n v="21066"/>
    <n v="1.42"/>
    <n v="6.0100000000000001E-2"/>
    <n v="0.81220000000000003"/>
    <n v="1.3346579999999999"/>
    <n v="28115.905427999998"/>
    <n v="17109.805200000003"/>
    <n v="11006.100227999996"/>
    <n v="0.391454589864969"/>
  </r>
  <r>
    <s v="SKU-15"/>
    <s v="Crunch Bar 1.5oz"/>
    <s v="Wafer/Crisp"/>
    <x v="5"/>
    <x v="13"/>
    <n v="29620"/>
    <n v="1.42"/>
    <n v="6.7199999999999996E-2"/>
    <n v="0.81830000000000003"/>
    <n v="1.324576"/>
    <n v="39233.941119999996"/>
    <n v="24238.046000000002"/>
    <n v="14995.895119999994"/>
    <n v="0.38221740390887338"/>
  </r>
  <r>
    <s v="SKU-15"/>
    <s v="Crunch Bar 1.5oz"/>
    <s v="Wafer/Crisp"/>
    <x v="5"/>
    <x v="14"/>
    <n v="25685"/>
    <n v="1.42"/>
    <n v="8.6400000000000005E-2"/>
    <n v="0.82430000000000003"/>
    <n v="1.2973119999999998"/>
    <n v="33321.458719999995"/>
    <n v="21172.145500000002"/>
    <n v="12149.313219999993"/>
    <n v="0.36460928442810964"/>
  </r>
  <r>
    <s v="SKU-15"/>
    <s v="Crunch Bar 1.5oz"/>
    <s v="Wafer/Crisp"/>
    <x v="5"/>
    <x v="15"/>
    <n v="26365"/>
    <n v="1.42"/>
    <n v="6.1100000000000002E-2"/>
    <n v="0.83040000000000003"/>
    <n v="1.3332379999999999"/>
    <n v="35150.819869999999"/>
    <n v="21893.495999999999"/>
    <n v="13257.32387"/>
    <n v="0.37715546661586302"/>
  </r>
  <r>
    <s v="SKU-15"/>
    <s v="Crunch Bar 1.5oz"/>
    <s v="Wafer/Crisp"/>
    <x v="5"/>
    <x v="16"/>
    <n v="22737"/>
    <n v="1.42"/>
    <n v="7.0000000000000007E-2"/>
    <n v="0.83640000000000003"/>
    <n v="1.3205999999999998"/>
    <n v="30026.482199999995"/>
    <n v="19017.2268"/>
    <n v="11009.255399999995"/>
    <n v="0.36665152203543833"/>
  </r>
  <r>
    <s v="SKU-15"/>
    <s v="Crunch Bar 1.5oz"/>
    <s v="Wafer/Crisp"/>
    <x v="5"/>
    <x v="17"/>
    <n v="21848"/>
    <n v="1.42"/>
    <n v="0.1014"/>
    <n v="0.84250000000000003"/>
    <n v="1.2760119999999999"/>
    <n v="27878.310175999999"/>
    <n v="18406.940000000002"/>
    <n v="9471.3701759999967"/>
    <n v="0.33973975166377735"/>
  </r>
  <r>
    <s v="SKU-15"/>
    <s v="Crunch Bar 1.5oz"/>
    <s v="Wafer/Crisp"/>
    <x v="5"/>
    <x v="18"/>
    <n v="20671"/>
    <n v="1.46"/>
    <n v="3.4299999999999997E-2"/>
    <n v="0.84850000000000003"/>
    <n v="1.4099219999999999"/>
    <n v="29144.497661999998"/>
    <n v="17539.343499999999"/>
    <n v="11605.154161999999"/>
    <n v="0.39819365893999809"/>
  </r>
  <r>
    <s v="SKU-15"/>
    <s v="Crunch Bar 1.5oz"/>
    <s v="Wafer/Crisp"/>
    <x v="5"/>
    <x v="19"/>
    <n v="23239"/>
    <n v="1.46"/>
    <n v="7.0599999999999996E-2"/>
    <n v="0.85460000000000003"/>
    <n v="1.356924"/>
    <n v="31533.556836"/>
    <n v="19860.0494"/>
    <n v="11673.507436"/>
    <n v="0.37019317220419123"/>
  </r>
  <r>
    <s v="SKU-15"/>
    <s v="Crunch Bar 1.5oz"/>
    <s v="Wafer/Crisp"/>
    <x v="5"/>
    <x v="20"/>
    <n v="26588"/>
    <n v="1.46"/>
    <n v="7.3700000000000002E-2"/>
    <n v="0.86060000000000003"/>
    <n v="1.352398"/>
    <n v="35957.558023999998"/>
    <n v="22881.632799999999"/>
    <n v="13075.925223999999"/>
    <n v="0.36364886667977914"/>
  </r>
  <r>
    <s v="SKU-15"/>
    <s v="Crunch Bar 1.5oz"/>
    <s v="Wafer/Crisp"/>
    <x v="5"/>
    <x v="21"/>
    <n v="39051"/>
    <n v="1.46"/>
    <n v="6.9199999999999998E-2"/>
    <n v="0.86670000000000003"/>
    <n v="1.358968"/>
    <n v="53069.059367999995"/>
    <n v="33845.501700000001"/>
    <n v="19223.557667999994"/>
    <n v="0.36223663839030784"/>
  </r>
  <r>
    <s v="SKU-15"/>
    <s v="Crunch Bar 1.5oz"/>
    <s v="Wafer/Crisp"/>
    <x v="5"/>
    <x v="22"/>
    <n v="43442"/>
    <n v="1.46"/>
    <n v="6.1899999999999997E-2"/>
    <n v="0.87270000000000003"/>
    <n v="1.369626"/>
    <n v="59499.292692000003"/>
    <n v="37911.833400000003"/>
    <n v="21587.459292"/>
    <n v="0.36281875490097293"/>
  </r>
  <r>
    <s v="SKU-15"/>
    <s v="Crunch Bar 1.5oz"/>
    <s v="Wafer/Crisp"/>
    <x v="5"/>
    <x v="23"/>
    <n v="31820"/>
    <n v="1.46"/>
    <n v="0.1154"/>
    <n v="0.87880000000000003"/>
    <n v="1.2915160000000001"/>
    <n v="41096.039120000001"/>
    <n v="27963.416000000001"/>
    <n v="13132.62312"/>
    <n v="0.31955933956683463"/>
  </r>
  <r>
    <s v="SKU-16"/>
    <s v="King Size Milk Bar"/>
    <s v="King Size"/>
    <x v="0"/>
    <x v="0"/>
    <n v="56518"/>
    <n v="2.99"/>
    <n v="0.10150000000000001"/>
    <n v="1.9734"/>
    <n v="2.686515"/>
    <n v="151836.45477000001"/>
    <n v="111532.62120000001"/>
    <n v="40303.833570000003"/>
    <n v="0.26544240400667779"/>
  </r>
  <r>
    <s v="SKU-16"/>
    <s v="King Size Milk Bar"/>
    <s v="King Size"/>
    <x v="0"/>
    <x v="1"/>
    <n v="65805"/>
    <n v="2.99"/>
    <n v="0.1017"/>
    <n v="1.9734"/>
    <n v="2.6859170000000003"/>
    <n v="176746.76818500002"/>
    <n v="129859.587"/>
    <n v="46887.181185000023"/>
    <n v="0.26527886006901935"/>
  </r>
  <r>
    <s v="SKU-16"/>
    <s v="King Size Milk Bar"/>
    <s v="King Size"/>
    <x v="0"/>
    <x v="2"/>
    <n v="68699"/>
    <n v="2.99"/>
    <n v="9.3399999999999997E-2"/>
    <n v="1.9734"/>
    <n v="2.710734"/>
    <n v="186224.715066"/>
    <n v="135570.6066"/>
    <n v="50654.108466000005"/>
    <n v="0.27200529450694905"/>
  </r>
  <r>
    <s v="SKU-16"/>
    <s v="King Size Milk Bar"/>
    <s v="King Size"/>
    <x v="0"/>
    <x v="3"/>
    <n v="82633"/>
    <n v="2.99"/>
    <n v="0.1071"/>
    <n v="1.9734"/>
    <n v="2.6697710000000003"/>
    <n v="220611.18704300004"/>
    <n v="163067.96220000001"/>
    <n v="57543.224843000033"/>
    <n v="0.26083547989696504"/>
  </r>
  <r>
    <s v="SKU-16"/>
    <s v="King Size Milk Bar"/>
    <s v="King Size"/>
    <x v="0"/>
    <x v="4"/>
    <n v="65507"/>
    <n v="2.99"/>
    <n v="7.3400000000000007E-2"/>
    <n v="1.9734"/>
    <n v="2.7705340000000001"/>
    <n v="181489.370738"/>
    <n v="129271.5138"/>
    <n v="52217.856937999997"/>
    <n v="0.28771854090222315"/>
  </r>
  <r>
    <s v="SKU-16"/>
    <s v="King Size Milk Bar"/>
    <s v="King Size"/>
    <x v="0"/>
    <x v="5"/>
    <n v="67151"/>
    <n v="2.99"/>
    <n v="8.2100000000000006E-2"/>
    <n v="1.9734"/>
    <n v="2.7445210000000002"/>
    <n v="184297.32967100001"/>
    <n v="132515.78340000001"/>
    <n v="51781.546270999999"/>
    <n v="0.28096742564549515"/>
  </r>
  <r>
    <s v="SKU-16"/>
    <s v="King Size Milk Bar"/>
    <s v="King Size"/>
    <x v="0"/>
    <x v="6"/>
    <n v="61992"/>
    <n v="2.99"/>
    <n v="0.1153"/>
    <n v="1.9734"/>
    <n v="2.6452530000000003"/>
    <n v="163984.52397600003"/>
    <n v="122335.0128"/>
    <n v="41649.511176000029"/>
    <n v="0.25398440149203133"/>
  </r>
  <r>
    <s v="SKU-16"/>
    <s v="King Size Milk Bar"/>
    <s v="King Size"/>
    <x v="0"/>
    <x v="7"/>
    <n v="65546"/>
    <n v="2.99"/>
    <n v="8.72E-2"/>
    <n v="1.9734"/>
    <n v="2.7292720000000004"/>
    <n v="178892.86251200002"/>
    <n v="129348.4764"/>
    <n v="49544.386112000022"/>
    <n v="0.27695004382120958"/>
  </r>
  <r>
    <s v="SKU-16"/>
    <s v="King Size Milk Bar"/>
    <s v="King Size"/>
    <x v="0"/>
    <x v="8"/>
    <n v="74280"/>
    <n v="2.99"/>
    <n v="9.2899999999999996E-2"/>
    <n v="1.9734"/>
    <n v="2.7122290000000002"/>
    <n v="201464.37012000001"/>
    <n v="146584.152"/>
    <n v="54880.218120000005"/>
    <n v="0.27240657038915228"/>
  </r>
  <r>
    <s v="SKU-16"/>
    <s v="King Size Milk Bar"/>
    <s v="King Size"/>
    <x v="0"/>
    <x v="9"/>
    <n v="108721"/>
    <n v="2.99"/>
    <n v="9.6299999999999997E-2"/>
    <n v="1.9734"/>
    <n v="2.7020629999999999"/>
    <n v="293770.991423"/>
    <n v="214550.0214"/>
    <n v="79220.970023000002"/>
    <n v="0.26966913798827047"/>
  </r>
  <r>
    <s v="SKU-16"/>
    <s v="King Size Milk Bar"/>
    <s v="King Size"/>
    <x v="0"/>
    <x v="10"/>
    <n v="99018"/>
    <n v="2.99"/>
    <n v="0.1168"/>
    <n v="1.9734"/>
    <n v="2.640768"/>
    <n v="261483.56582399999"/>
    <n v="195402.12119999999"/>
    <n v="66081.444623999996"/>
    <n v="0.25271739130434784"/>
  </r>
  <r>
    <s v="SKU-16"/>
    <s v="King Size Milk Bar"/>
    <s v="King Size"/>
    <x v="0"/>
    <x v="11"/>
    <n v="93963"/>
    <n v="2.99"/>
    <n v="9.2700000000000005E-2"/>
    <n v="1.9734"/>
    <n v="2.7128270000000003"/>
    <n v="254905.36340100004"/>
    <n v="185426.58420000001"/>
    <n v="69478.779201000027"/>
    <n v="0.27256695690510313"/>
  </r>
  <r>
    <s v="SKU-16"/>
    <s v="King Size Milk Bar"/>
    <s v="King Size"/>
    <x v="0"/>
    <x v="12"/>
    <n v="69743"/>
    <n v="3.05"/>
    <n v="0.10539999999999999"/>
    <n v="1.9882"/>
    <n v="2.7285300000000001"/>
    <n v="190295.86779000002"/>
    <n v="138663.03260000001"/>
    <n v="51632.835190000013"/>
    <n v="0.27132925054883034"/>
  </r>
  <r>
    <s v="SKU-16"/>
    <s v="King Size Milk Bar"/>
    <s v="King Size"/>
    <x v="0"/>
    <x v="13"/>
    <n v="84060"/>
    <n v="3.05"/>
    <n v="6.6199999999999995E-2"/>
    <n v="2.0030000000000001"/>
    <n v="2.8480899999999996"/>
    <n v="239410.44539999997"/>
    <n v="168372.18000000002"/>
    <n v="71038.265399999946"/>
    <n v="0.29672166258790961"/>
  </r>
  <r>
    <s v="SKU-16"/>
    <s v="King Size Milk Bar"/>
    <s v="King Size"/>
    <x v="0"/>
    <x v="14"/>
    <n v="92226"/>
    <n v="3.05"/>
    <n v="0.10780000000000001"/>
    <n v="2.0177999999999998"/>
    <n v="2.7212099999999997"/>
    <n v="250966.31345999998"/>
    <n v="186093.62279999998"/>
    <n v="64872.690659999993"/>
    <n v="0.25849162688656885"/>
  </r>
  <r>
    <s v="SKU-16"/>
    <s v="King Size Milk Bar"/>
    <s v="King Size"/>
    <x v="0"/>
    <x v="15"/>
    <n v="92627"/>
    <n v="3.05"/>
    <n v="8.2799999999999999E-2"/>
    <n v="2.0326"/>
    <n v="2.7974600000000001"/>
    <n v="259120.32742000002"/>
    <n v="188273.64019999999"/>
    <n v="70846.687220000022"/>
    <n v="0.27341230973811964"/>
  </r>
  <r>
    <s v="SKU-16"/>
    <s v="King Size Milk Bar"/>
    <s v="King Size"/>
    <x v="0"/>
    <x v="16"/>
    <n v="77338"/>
    <n v="3.05"/>
    <n v="7.8E-2"/>
    <n v="2.0474000000000001"/>
    <n v="2.8121"/>
    <n v="217482.18979999999"/>
    <n v="158341.82120000001"/>
    <n v="59140.368599999987"/>
    <n v="0.27193200810781976"/>
  </r>
  <r>
    <s v="SKU-16"/>
    <s v="King Size Milk Bar"/>
    <s v="King Size"/>
    <x v="0"/>
    <x v="17"/>
    <n v="67370"/>
    <n v="3.05"/>
    <n v="8.8700000000000001E-2"/>
    <n v="2.0621999999999998"/>
    <n v="2.7794649999999996"/>
    <n v="187252.55704999997"/>
    <n v="138930.41399999999"/>
    <n v="48322.143049999984"/>
    <n v="0.25805865517284798"/>
  </r>
  <r>
    <s v="SKU-16"/>
    <s v="King Size Milk Bar"/>
    <s v="King Size"/>
    <x v="0"/>
    <x v="18"/>
    <n v="72356"/>
    <n v="3.14"/>
    <n v="9.4600000000000004E-2"/>
    <n v="2.077"/>
    <n v="2.842956"/>
    <n v="205704.924336"/>
    <n v="150283.41200000001"/>
    <n v="55421.512335999985"/>
    <n v="0.26942238993498308"/>
  </r>
  <r>
    <s v="SKU-16"/>
    <s v="King Size Milk Bar"/>
    <s v="King Size"/>
    <x v="0"/>
    <x v="19"/>
    <n v="74450"/>
    <n v="3.14"/>
    <n v="0.1293"/>
    <n v="2.0918000000000001"/>
    <n v="2.7339980000000002"/>
    <n v="203546.15110000002"/>
    <n v="155734.51"/>
    <n v="47811.641100000008"/>
    <n v="0.23489336861255936"/>
  </r>
  <r>
    <s v="SKU-16"/>
    <s v="King Size Milk Bar"/>
    <s v="King Size"/>
    <x v="0"/>
    <x v="20"/>
    <n v="91882"/>
    <n v="3.14"/>
    <n v="0.1051"/>
    <n v="2.1065999999999998"/>
    <n v="2.8099860000000003"/>
    <n v="258187.13365200002"/>
    <n v="193558.62119999999"/>
    <n v="64628.512452000024"/>
    <n v="0.25031654961982025"/>
  </r>
  <r>
    <s v="SKU-16"/>
    <s v="King Size Milk Bar"/>
    <s v="King Size"/>
    <x v="0"/>
    <x v="21"/>
    <n v="128944"/>
    <n v="3.14"/>
    <n v="9.11E-2"/>
    <n v="2.1214"/>
    <n v="2.8539460000000001"/>
    <n v="367999.213024"/>
    <n v="273541.80160000001"/>
    <n v="94457.411423999991"/>
    <n v="0.25667829734690145"/>
  </r>
  <r>
    <s v="SKU-16"/>
    <s v="King Size Milk Bar"/>
    <s v="King Size"/>
    <x v="0"/>
    <x v="22"/>
    <n v="119344"/>
    <n v="3.14"/>
    <n v="0.1145"/>
    <n v="2.1362000000000001"/>
    <n v="2.7804699999999998"/>
    <n v="331832.41167999996"/>
    <n v="254942.65280000001"/>
    <n v="76889.75887999995"/>
    <n v="0.23171262412469823"/>
  </r>
  <r>
    <s v="SKU-16"/>
    <s v="King Size Milk Bar"/>
    <s v="King Size"/>
    <x v="0"/>
    <x v="23"/>
    <n v="118908"/>
    <n v="3.14"/>
    <n v="9.7299999999999998E-2"/>
    <n v="2.1509999999999998"/>
    <n v="2.8344780000000003"/>
    <n v="337042.11002400005"/>
    <n v="255771.10799999998"/>
    <n v="81271.002024000074"/>
    <n v="0.24113011284617503"/>
  </r>
  <r>
    <s v="SKU-16"/>
    <s v="King Size Milk Bar"/>
    <s v="King Size"/>
    <x v="1"/>
    <x v="0"/>
    <n v="50089"/>
    <n v="2.99"/>
    <n v="0.14099999999999999"/>
    <n v="1.9734"/>
    <n v="2.5684100000000001"/>
    <n v="128649.08849000001"/>
    <n v="98845.632599999997"/>
    <n v="29803.455890000012"/>
    <n v="0.23166472642607691"/>
  </r>
  <r>
    <s v="SKU-16"/>
    <s v="King Size Milk Bar"/>
    <s v="King Size"/>
    <x v="1"/>
    <x v="1"/>
    <n v="55676"/>
    <n v="2.99"/>
    <n v="0.1212"/>
    <n v="1.9734"/>
    <n v="2.6276120000000001"/>
    <n v="146294.925712"/>
    <n v="109871.0184"/>
    <n v="36423.907311999996"/>
    <n v="0.2489758761948111"/>
  </r>
  <r>
    <s v="SKU-16"/>
    <s v="King Size Milk Bar"/>
    <s v="King Size"/>
    <x v="1"/>
    <x v="2"/>
    <n v="57506"/>
    <n v="2.99"/>
    <n v="0.15659999999999999"/>
    <n v="1.9734"/>
    <n v="2.5217660000000004"/>
    <n v="145016.67559600002"/>
    <n v="113482.3404"/>
    <n v="31534.335196000015"/>
    <n v="0.2174531657576477"/>
  </r>
  <r>
    <s v="SKU-16"/>
    <s v="King Size Milk Bar"/>
    <s v="King Size"/>
    <x v="1"/>
    <x v="3"/>
    <n v="69462"/>
    <n v="2.99"/>
    <n v="9.7000000000000003E-2"/>
    <n v="1.9734"/>
    <n v="2.6999700000000004"/>
    <n v="187545.31614000004"/>
    <n v="137076.31080000001"/>
    <n v="50469.005340000032"/>
    <n v="0.26910299003322269"/>
  </r>
  <r>
    <s v="SKU-16"/>
    <s v="King Size Milk Bar"/>
    <s v="King Size"/>
    <x v="1"/>
    <x v="4"/>
    <n v="47876"/>
    <n v="2.99"/>
    <n v="0.128"/>
    <n v="1.9734"/>
    <n v="2.6072800000000003"/>
    <n v="124826.13728000001"/>
    <n v="94478.498399999997"/>
    <n v="30347.638880000013"/>
    <n v="0.24311926605504597"/>
  </r>
  <r>
    <s v="SKU-16"/>
    <s v="King Size Milk Bar"/>
    <s v="King Size"/>
    <x v="1"/>
    <x v="5"/>
    <n v="48902"/>
    <n v="2.99"/>
    <n v="0.1101"/>
    <n v="1.9734"/>
    <n v="2.6608010000000002"/>
    <n v="130118.49050200002"/>
    <n v="96503.2068"/>
    <n v="33615.283702000015"/>
    <n v="0.25834363411619293"/>
  </r>
  <r>
    <s v="SKU-16"/>
    <s v="King Size Milk Bar"/>
    <s v="King Size"/>
    <x v="1"/>
    <x v="6"/>
    <n v="54080"/>
    <n v="2.99"/>
    <n v="0.13469999999999999"/>
    <n v="1.9734"/>
    <n v="2.5872470000000001"/>
    <n v="139918.31776000001"/>
    <n v="106721.47200000001"/>
    <n v="33196.845759999997"/>
    <n v="0.23725875418929848"/>
  </r>
  <r>
    <s v="SKU-16"/>
    <s v="King Size Milk Bar"/>
    <s v="King Size"/>
    <x v="1"/>
    <x v="7"/>
    <n v="55330"/>
    <n v="2.99"/>
    <n v="0.1196"/>
    <n v="1.9734"/>
    <n v="2.632396"/>
    <n v="145650.47068"/>
    <n v="109188.22200000001"/>
    <n v="36462.24867999999"/>
    <n v="0.25034075420263507"/>
  </r>
  <r>
    <s v="SKU-16"/>
    <s v="King Size Milk Bar"/>
    <s v="King Size"/>
    <x v="1"/>
    <x v="8"/>
    <n v="65634"/>
    <n v="2.99"/>
    <n v="0.12429999999999999"/>
    <n v="1.9734"/>
    <n v="2.6183430000000003"/>
    <n v="171852.32446200002"/>
    <n v="129522.13560000001"/>
    <n v="42330.18886200001"/>
    <n v="0.24631723192874275"/>
  </r>
  <r>
    <s v="SKU-16"/>
    <s v="King Size Milk Bar"/>
    <s v="King Size"/>
    <x v="1"/>
    <x v="9"/>
    <n v="90396"/>
    <n v="2.99"/>
    <n v="0.13919999999999999"/>
    <n v="1.9734"/>
    <n v="2.5737920000000001"/>
    <n v="232660.501632"/>
    <n v="178387.4664"/>
    <n v="54273.035231999995"/>
    <n v="0.23327137546468399"/>
  </r>
  <r>
    <s v="SKU-16"/>
    <s v="King Size Milk Bar"/>
    <s v="King Size"/>
    <x v="1"/>
    <x v="10"/>
    <n v="86980"/>
    <n v="2.99"/>
    <n v="0.154"/>
    <n v="1.9734"/>
    <n v="2.5295399999999999"/>
    <n v="220019.38920000001"/>
    <n v="171646.33199999999"/>
    <n v="48373.05720000001"/>
    <n v="0.21985815602836883"/>
  </r>
  <r>
    <s v="SKU-16"/>
    <s v="King Size Milk Bar"/>
    <s v="King Size"/>
    <x v="1"/>
    <x v="11"/>
    <n v="81351"/>
    <n v="2.99"/>
    <n v="0.1492"/>
    <n v="1.9734"/>
    <n v="2.543892"/>
    <n v="206948.158092"/>
    <n v="160538.06340000001"/>
    <n v="46410.094691999984"/>
    <n v="0.22425952045133984"/>
  </r>
  <r>
    <s v="SKU-16"/>
    <s v="King Size Milk Bar"/>
    <s v="King Size"/>
    <x v="1"/>
    <x v="12"/>
    <n v="57057"/>
    <n v="3.05"/>
    <n v="0.1162"/>
    <n v="1.9882"/>
    <n v="2.6955900000000002"/>
    <n v="153802.27863000002"/>
    <n v="113440.7274"/>
    <n v="40361.551230000012"/>
    <n v="0.26242492367162668"/>
  </r>
  <r>
    <s v="SKU-16"/>
    <s v="King Size Milk Bar"/>
    <s v="King Size"/>
    <x v="1"/>
    <x v="13"/>
    <n v="70020"/>
    <n v="3.05"/>
    <n v="0.1338"/>
    <n v="2.0030000000000001"/>
    <n v="2.6419099999999998"/>
    <n v="184986.53819999998"/>
    <n v="140250.06"/>
    <n v="44736.478199999983"/>
    <n v="0.2418363986661165"/>
  </r>
  <r>
    <s v="SKU-16"/>
    <s v="King Size Milk Bar"/>
    <s v="King Size"/>
    <x v="1"/>
    <x v="14"/>
    <n v="76572"/>
    <n v="3.05"/>
    <n v="0.123"/>
    <n v="2.0177999999999998"/>
    <n v="2.6748499999999997"/>
    <n v="204818.61419999998"/>
    <n v="154506.9816"/>
    <n v="50311.632599999983"/>
    <n v="0.24563994242667808"/>
  </r>
  <r>
    <s v="SKU-16"/>
    <s v="King Size Milk Bar"/>
    <s v="King Size"/>
    <x v="1"/>
    <x v="15"/>
    <n v="74181"/>
    <n v="3.05"/>
    <n v="0.111"/>
    <n v="2.0326"/>
    <n v="2.7114499999999997"/>
    <n v="201138.07244999998"/>
    <n v="150780.30059999999"/>
    <n v="50357.77184999999"/>
    <n v="0.25036419627874384"/>
  </r>
  <r>
    <s v="SKU-16"/>
    <s v="King Size Milk Bar"/>
    <s v="King Size"/>
    <x v="1"/>
    <x v="16"/>
    <n v="65109"/>
    <n v="3.05"/>
    <n v="0.123"/>
    <n v="2.0474000000000001"/>
    <n v="2.6748499999999997"/>
    <n v="174156.80864999999"/>
    <n v="133304.1666"/>
    <n v="40852.642049999995"/>
    <n v="0.23457390134026204"/>
  </r>
  <r>
    <s v="SKU-16"/>
    <s v="King Size Milk Bar"/>
    <s v="King Size"/>
    <x v="1"/>
    <x v="17"/>
    <n v="58740"/>
    <n v="3.05"/>
    <n v="0.1532"/>
    <n v="2.0621999999999998"/>
    <n v="2.5827399999999998"/>
    <n v="151710.1476"/>
    <n v="121133.62799999998"/>
    <n v="30576.519600000014"/>
    <n v="0.20154564532240962"/>
  </r>
  <r>
    <s v="SKU-16"/>
    <s v="King Size Milk Bar"/>
    <s v="King Size"/>
    <x v="1"/>
    <x v="18"/>
    <n v="57737"/>
    <n v="3.14"/>
    <n v="0.14910000000000001"/>
    <n v="2.077"/>
    <n v="2.6718260000000003"/>
    <n v="154263.21776200001"/>
    <n v="119919.749"/>
    <n v="34343.468762000019"/>
    <n v="0.22262901850644476"/>
  </r>
  <r>
    <s v="SKU-16"/>
    <s v="King Size Milk Bar"/>
    <s v="King Size"/>
    <x v="1"/>
    <x v="19"/>
    <n v="62892"/>
    <n v="3.14"/>
    <n v="0.13370000000000001"/>
    <n v="2.0918000000000001"/>
    <n v="2.7201819999999999"/>
    <n v="171077.68634399999"/>
    <n v="131557.48560000001"/>
    <n v="39520.200743999972"/>
    <n v="0.23100733700906764"/>
  </r>
  <r>
    <s v="SKU-16"/>
    <s v="King Size Milk Bar"/>
    <s v="King Size"/>
    <x v="1"/>
    <x v="20"/>
    <n v="75924"/>
    <n v="3.14"/>
    <n v="0.1045"/>
    <n v="2.1065999999999998"/>
    <n v="2.8118699999999999"/>
    <n v="213488.41787999999"/>
    <n v="159941.49839999998"/>
    <n v="53546.919480000011"/>
    <n v="0.25081885008908666"/>
  </r>
  <r>
    <s v="SKU-16"/>
    <s v="King Size Milk Bar"/>
    <s v="King Size"/>
    <x v="1"/>
    <x v="21"/>
    <n v="123764"/>
    <n v="3.14"/>
    <n v="0.128"/>
    <n v="2.1214"/>
    <n v="2.7380800000000001"/>
    <n v="338875.73311999999"/>
    <n v="262552.94959999999"/>
    <n v="76322.783519999997"/>
    <n v="0.22522351428738385"/>
  </r>
  <r>
    <s v="SKU-16"/>
    <s v="King Size Milk Bar"/>
    <s v="King Size"/>
    <x v="1"/>
    <x v="22"/>
    <n v="126032"/>
    <n v="3.14"/>
    <n v="0.1187"/>
    <n v="2.1362000000000001"/>
    <n v="2.7672820000000002"/>
    <n v="348766.08502400003"/>
    <n v="269229.55840000004"/>
    <n v="79536.526623999991"/>
    <n v="0.22805120692433944"/>
  </r>
  <r>
    <s v="SKU-16"/>
    <s v="King Size Milk Bar"/>
    <s v="King Size"/>
    <x v="1"/>
    <x v="23"/>
    <n v="96866"/>
    <n v="3.14"/>
    <n v="0.11700000000000001"/>
    <n v="2.1509999999999998"/>
    <n v="2.7726200000000003"/>
    <n v="268572.60892000003"/>
    <n v="208358.76599999997"/>
    <n v="60213.842920000054"/>
    <n v="0.22419949361975333"/>
  </r>
  <r>
    <s v="SKU-16"/>
    <s v="King Size Milk Bar"/>
    <s v="King Size"/>
    <x v="2"/>
    <x v="0"/>
    <n v="35556"/>
    <n v="2.99"/>
    <n v="0.1847"/>
    <n v="1.9734"/>
    <n v="2.4377470000000003"/>
    <n v="86676.532332000017"/>
    <n v="70166.210399999996"/>
    <n v="16510.321932000021"/>
    <n v="0.19048203115417658"/>
  </r>
  <r>
    <s v="SKU-16"/>
    <s v="King Size Milk Bar"/>
    <s v="King Size"/>
    <x v="2"/>
    <x v="1"/>
    <n v="41464"/>
    <n v="2.99"/>
    <n v="0.20039999999999999"/>
    <n v="1.9734"/>
    <n v="2.3908040000000002"/>
    <n v="99132.29705600001"/>
    <n v="81825.0576"/>
    <n v="17307.23945600001"/>
    <n v="0.17458729364682349"/>
  </r>
  <r>
    <s v="SKU-16"/>
    <s v="King Size Milk Bar"/>
    <s v="King Size"/>
    <x v="2"/>
    <x v="2"/>
    <n v="43697"/>
    <n v="2.99"/>
    <n v="0.1915"/>
    <n v="1.9734"/>
    <n v="2.4174150000000001"/>
    <n v="105633.783255"/>
    <n v="86231.659800000009"/>
    <n v="19402.123454999994"/>
    <n v="0.18367346938775503"/>
  </r>
  <r>
    <s v="SKU-16"/>
    <s v="King Size Milk Bar"/>
    <s v="King Size"/>
    <x v="2"/>
    <x v="3"/>
    <n v="38135"/>
    <n v="2.99"/>
    <n v="0.1696"/>
    <n v="1.9734"/>
    <n v="2.4828960000000002"/>
    <n v="94685.238960000002"/>
    <n v="75255.608999999997"/>
    <n v="19429.629960000006"/>
    <n v="0.20520231213872839"/>
  </r>
  <r>
    <s v="SKU-16"/>
    <s v="King Size Milk Bar"/>
    <s v="King Size"/>
    <x v="2"/>
    <x v="4"/>
    <n v="32215"/>
    <n v="2.99"/>
    <n v="0.19089999999999999"/>
    <n v="1.9734"/>
    <n v="2.4192090000000004"/>
    <n v="77934.817935000014"/>
    <n v="63573.080999999998"/>
    <n v="14361.736935000015"/>
    <n v="0.18427882832777176"/>
  </r>
  <r>
    <s v="SKU-16"/>
    <s v="King Size Milk Bar"/>
    <s v="King Size"/>
    <x v="2"/>
    <x v="5"/>
    <n v="33116"/>
    <n v="2.99"/>
    <n v="0.15909999999999999"/>
    <n v="1.9734"/>
    <n v="2.5142910000000001"/>
    <n v="83263.260756000003"/>
    <n v="65351.114399999999"/>
    <n v="17912.146356000005"/>
    <n v="0.21512665001783807"/>
  </r>
  <r>
    <s v="SKU-16"/>
    <s v="King Size Milk Bar"/>
    <s v="King Size"/>
    <x v="2"/>
    <x v="6"/>
    <n v="30393"/>
    <n v="2.99"/>
    <n v="0.15759999999999999"/>
    <n v="1.9734"/>
    <n v="2.5187760000000003"/>
    <n v="76553.158968000003"/>
    <n v="59977.546200000004"/>
    <n v="16575.612767999999"/>
    <n v="0.2165242165242165"/>
  </r>
  <r>
    <s v="SKU-16"/>
    <s v="King Size Milk Bar"/>
    <s v="King Size"/>
    <x v="2"/>
    <x v="7"/>
    <n v="34521"/>
    <n v="2.99"/>
    <n v="0.1552"/>
    <n v="1.9734"/>
    <n v="2.5259520000000002"/>
    <n v="87198.388992000007"/>
    <n v="68123.741399999999"/>
    <n v="19074.647592000008"/>
    <n v="0.21875000000000008"/>
  </r>
  <r>
    <s v="SKU-16"/>
    <s v="King Size Milk Bar"/>
    <s v="King Size"/>
    <x v="2"/>
    <x v="8"/>
    <n v="41921"/>
    <n v="2.99"/>
    <n v="0.1857"/>
    <n v="1.9734"/>
    <n v="2.4347570000000003"/>
    <n v="102067.44819700001"/>
    <n v="82726.901400000002"/>
    <n v="19340.546797000003"/>
    <n v="0.18948790372098737"/>
  </r>
  <r>
    <s v="SKU-16"/>
    <s v="King Size Milk Bar"/>
    <s v="King Size"/>
    <x v="2"/>
    <x v="9"/>
    <n v="67645"/>
    <n v="2.99"/>
    <n v="0.19270000000000001"/>
    <n v="1.9734"/>
    <n v="2.4138270000000004"/>
    <n v="163283.32741500004"/>
    <n v="133490.64300000001"/>
    <n v="29792.684415000025"/>
    <n v="0.18246005202526952"/>
  </r>
  <r>
    <s v="SKU-16"/>
    <s v="King Size Milk Bar"/>
    <s v="King Size"/>
    <x v="2"/>
    <x v="10"/>
    <n v="61644"/>
    <n v="2.99"/>
    <n v="0.1923"/>
    <n v="1.9734"/>
    <n v="2.4150230000000001"/>
    <n v="148871.67781200001"/>
    <n v="121648.2696"/>
    <n v="27223.408212000009"/>
    <n v="0.18286492509595151"/>
  </r>
  <r>
    <s v="SKU-16"/>
    <s v="King Size Milk Bar"/>
    <s v="King Size"/>
    <x v="2"/>
    <x v="11"/>
    <n v="46890"/>
    <n v="2.99"/>
    <n v="0.1656"/>
    <n v="1.9734"/>
    <n v="2.4948560000000004"/>
    <n v="116983.79784000001"/>
    <n v="92532.725999999995"/>
    <n v="24451.071840000019"/>
    <n v="0.20901246404602122"/>
  </r>
  <r>
    <s v="SKU-16"/>
    <s v="King Size Milk Bar"/>
    <s v="King Size"/>
    <x v="2"/>
    <x v="12"/>
    <n v="40856"/>
    <n v="3.05"/>
    <n v="0.14760000000000001"/>
    <n v="1.9882"/>
    <n v="2.5998199999999998"/>
    <n v="106218.24591999999"/>
    <n v="81229.8992"/>
    <n v="24988.346719999987"/>
    <n v="0.23525474840565877"/>
  </r>
  <r>
    <s v="SKU-16"/>
    <s v="King Size Milk Bar"/>
    <s v="King Size"/>
    <x v="2"/>
    <x v="13"/>
    <n v="49190"/>
    <n v="3.05"/>
    <n v="0.16470000000000001"/>
    <n v="2.0030000000000001"/>
    <n v="2.5476649999999998"/>
    <n v="125319.64134999999"/>
    <n v="98527.57"/>
    <n v="26792.071349999984"/>
    <n v="0.21378988210773384"/>
  </r>
  <r>
    <s v="SKU-16"/>
    <s v="King Size Milk Bar"/>
    <s v="King Size"/>
    <x v="2"/>
    <x v="14"/>
    <n v="49668"/>
    <n v="3.05"/>
    <n v="0.1638"/>
    <n v="2.0177999999999998"/>
    <n v="2.5504099999999998"/>
    <n v="126673.76388"/>
    <n v="100220.09039999999"/>
    <n v="26453.673480000012"/>
    <n v="0.20883308958167521"/>
  </r>
  <r>
    <s v="SKU-16"/>
    <s v="King Size Milk Bar"/>
    <s v="King Size"/>
    <x v="2"/>
    <x v="15"/>
    <n v="53201"/>
    <n v="3.05"/>
    <n v="0.18029999999999999"/>
    <n v="2.0326"/>
    <n v="2.5000849999999999"/>
    <n v="133007.022085"/>
    <n v="108136.3526"/>
    <n v="24870.669485000006"/>
    <n v="0.18698764242015775"/>
  </r>
  <r>
    <s v="SKU-16"/>
    <s v="King Size Milk Bar"/>
    <s v="King Size"/>
    <x v="2"/>
    <x v="16"/>
    <n v="46417"/>
    <n v="3.05"/>
    <n v="0.18010000000000001"/>
    <n v="2.0474000000000001"/>
    <n v="2.5006949999999999"/>
    <n v="116074.759815"/>
    <n v="95034.165800000002"/>
    <n v="21040.594014999995"/>
    <n v="0.18126760760508576"/>
  </r>
  <r>
    <s v="SKU-16"/>
    <s v="King Size Milk Bar"/>
    <s v="King Size"/>
    <x v="2"/>
    <x v="17"/>
    <n v="37776"/>
    <n v="3.05"/>
    <n v="0.17630000000000001"/>
    <n v="2.0621999999999998"/>
    <n v="2.5122849999999999"/>
    <n v="94904.07815999999"/>
    <n v="77901.667199999996"/>
    <n v="17002.410959999994"/>
    <n v="0.17915363901786616"/>
  </r>
  <r>
    <s v="SKU-16"/>
    <s v="King Size Milk Bar"/>
    <s v="King Size"/>
    <x v="2"/>
    <x v="18"/>
    <n v="34040"/>
    <n v="3.14"/>
    <n v="0.18609999999999999"/>
    <n v="2.077"/>
    <n v="2.5556460000000003"/>
    <n v="86994.189840000006"/>
    <n v="70701.08"/>
    <n v="16293.109840000005"/>
    <n v="0.18728963244518221"/>
  </r>
  <r>
    <s v="SKU-16"/>
    <s v="King Size Milk Bar"/>
    <s v="King Size"/>
    <x v="2"/>
    <x v="19"/>
    <n v="44018"/>
    <n v="3.14"/>
    <n v="0.217"/>
    <n v="2.0918000000000001"/>
    <n v="2.4586200000000002"/>
    <n v="108223.53516000001"/>
    <n v="92076.852400000003"/>
    <n v="16146.682760000011"/>
    <n v="0.14919751730645656"/>
  </r>
  <r>
    <s v="SKU-16"/>
    <s v="King Size Milk Bar"/>
    <s v="King Size"/>
    <x v="2"/>
    <x v="20"/>
    <n v="47172"/>
    <n v="3.14"/>
    <n v="0.17599999999999999"/>
    <n v="2.1065999999999998"/>
    <n v="2.5873600000000003"/>
    <n v="122050.94592000001"/>
    <n v="99372.535199999984"/>
    <n v="22678.410720000029"/>
    <n v="0.18581101972667141"/>
  </r>
  <r>
    <s v="SKU-16"/>
    <s v="King Size Milk Bar"/>
    <s v="King Size"/>
    <x v="2"/>
    <x v="21"/>
    <n v="69869"/>
    <n v="3.14"/>
    <n v="0.1832"/>
    <n v="2.1214"/>
    <n v="2.5647519999999999"/>
    <n v="179196.657488"/>
    <n v="148220.09659999999"/>
    <n v="30976.560888000007"/>
    <n v="0.17286349713344609"/>
  </r>
  <r>
    <s v="SKU-16"/>
    <s v="King Size Milk Bar"/>
    <s v="King Size"/>
    <x v="2"/>
    <x v="22"/>
    <n v="79571"/>
    <n v="3.14"/>
    <n v="0.1792"/>
    <n v="2.1362000000000001"/>
    <n v="2.577312"/>
    <n v="205079.293152"/>
    <n v="169979.57020000002"/>
    <n v="35099.722951999982"/>
    <n v="0.17115195987136977"/>
  </r>
  <r>
    <s v="SKU-16"/>
    <s v="King Size Milk Bar"/>
    <s v="King Size"/>
    <x v="2"/>
    <x v="23"/>
    <n v="68231"/>
    <n v="3.14"/>
    <n v="0.17069999999999999"/>
    <n v="2.1509999999999998"/>
    <n v="2.6040020000000004"/>
    <n v="177673.66046200003"/>
    <n v="146764.88099999999"/>
    <n v="30908.779462000035"/>
    <n v="0.17396376807698322"/>
  </r>
  <r>
    <s v="SKU-16"/>
    <s v="King Size Milk Bar"/>
    <s v="King Size"/>
    <x v="3"/>
    <x v="0"/>
    <n v="28623"/>
    <n v="2.99"/>
    <n v="5.5399999999999998E-2"/>
    <n v="1.9734"/>
    <n v="2.824354"/>
    <n v="80841.484542000006"/>
    <n v="56484.628199999999"/>
    <n v="24356.856342000006"/>
    <n v="0.301291551979674"/>
  </r>
  <r>
    <s v="SKU-16"/>
    <s v="King Size Milk Bar"/>
    <s v="King Size"/>
    <x v="3"/>
    <x v="1"/>
    <n v="33047"/>
    <n v="2.99"/>
    <n v="4.6899999999999997E-2"/>
    <n v="1.9734"/>
    <n v="2.8497690000000002"/>
    <n v="94176.316143000004"/>
    <n v="65214.949800000002"/>
    <n v="28961.366343000002"/>
    <n v="0.30752282027069561"/>
  </r>
  <r>
    <s v="SKU-16"/>
    <s v="King Size Milk Bar"/>
    <s v="King Size"/>
    <x v="3"/>
    <x v="2"/>
    <n v="38693"/>
    <n v="2.99"/>
    <n v="4.1799999999999997E-2"/>
    <n v="1.9734"/>
    <n v="2.8650180000000005"/>
    <n v="110856.14147400002"/>
    <n v="76356.766199999998"/>
    <n v="34499.37527400002"/>
    <n v="0.31120851596743909"/>
  </r>
  <r>
    <s v="SKU-16"/>
    <s v="King Size Milk Bar"/>
    <s v="King Size"/>
    <x v="3"/>
    <x v="3"/>
    <n v="35373"/>
    <n v="2.99"/>
    <n v="4.2500000000000003E-2"/>
    <n v="1.9734"/>
    <n v="2.8629250000000002"/>
    <n v="101270.246025"/>
    <n v="69805.078200000004"/>
    <n v="31465.167824999997"/>
    <n v="0.31070496083550908"/>
  </r>
  <r>
    <s v="SKU-16"/>
    <s v="King Size Milk Bar"/>
    <s v="King Size"/>
    <x v="3"/>
    <x v="4"/>
    <n v="31894"/>
    <n v="2.99"/>
    <n v="5.8900000000000001E-2"/>
    <n v="1.9734"/>
    <n v="2.8138890000000005"/>
    <n v="89746.175766000015"/>
    <n v="62939.619599999998"/>
    <n v="26806.556166000017"/>
    <n v="0.29869301880777827"/>
  </r>
  <r>
    <s v="SKU-16"/>
    <s v="King Size Milk Bar"/>
    <s v="King Size"/>
    <x v="3"/>
    <x v="5"/>
    <n v="25504"/>
    <n v="2.99"/>
    <n v="5.5100000000000003E-2"/>
    <n v="1.9734"/>
    <n v="2.8252510000000002"/>
    <n v="72055.201504000011"/>
    <n v="50329.5936"/>
    <n v="21725.607904000011"/>
    <n v="0.30151338766006996"/>
  </r>
  <r>
    <s v="SKU-16"/>
    <s v="King Size Milk Bar"/>
    <s v="King Size"/>
    <x v="3"/>
    <x v="6"/>
    <n v="25655"/>
    <n v="2.99"/>
    <n v="4.48E-2"/>
    <n v="1.9734"/>
    <n v="2.8560480000000004"/>
    <n v="73271.911440000011"/>
    <n v="50627.576999999997"/>
    <n v="22644.334440000013"/>
    <n v="0.30904522613065338"/>
  </r>
  <r>
    <s v="SKU-16"/>
    <s v="King Size Milk Bar"/>
    <s v="King Size"/>
    <x v="3"/>
    <x v="7"/>
    <n v="29855"/>
    <n v="2.99"/>
    <n v="5.3900000000000003E-2"/>
    <n v="1.9734"/>
    <n v="2.8288389999999999"/>
    <n v="84454.988344999991"/>
    <n v="58915.857000000004"/>
    <n v="25539.131344999987"/>
    <n v="0.30239932353873783"/>
  </r>
  <r>
    <s v="SKU-16"/>
    <s v="King Size Milk Bar"/>
    <s v="King Size"/>
    <x v="3"/>
    <x v="8"/>
    <n v="33574"/>
    <n v="2.99"/>
    <n v="4.9599999999999998E-2"/>
    <n v="1.9734"/>
    <n v="2.8416960000000002"/>
    <n v="95407.101504000006"/>
    <n v="66254.931599999996"/>
    <n v="29152.169904000009"/>
    <n v="0.30555555555555564"/>
  </r>
  <r>
    <s v="SKU-16"/>
    <s v="King Size Milk Bar"/>
    <s v="King Size"/>
    <x v="3"/>
    <x v="9"/>
    <n v="50298"/>
    <n v="2.99"/>
    <n v="5.2299999999999999E-2"/>
    <n v="1.9734"/>
    <n v="2.8336230000000002"/>
    <n v="142525.56965400002"/>
    <n v="99258.073199999999"/>
    <n v="43267.496454000022"/>
    <n v="0.30357708135485922"/>
  </r>
  <r>
    <s v="SKU-16"/>
    <s v="King Size Milk Bar"/>
    <s v="King Size"/>
    <x v="3"/>
    <x v="10"/>
    <n v="52190"/>
    <n v="2.99"/>
    <n v="4.36E-2"/>
    <n v="1.9734"/>
    <n v="2.8596360000000001"/>
    <n v="149244.40284"/>
    <n v="102991.746"/>
    <n v="46252.656839999996"/>
    <n v="0.30991217063989962"/>
  </r>
  <r>
    <s v="SKU-16"/>
    <s v="King Size Milk Bar"/>
    <s v="King Size"/>
    <x v="3"/>
    <x v="11"/>
    <n v="47567"/>
    <n v="2.99"/>
    <n v="3.95E-2"/>
    <n v="1.9734"/>
    <n v="2.8718950000000003"/>
    <n v="136607.42946500002"/>
    <n v="93868.717799999999"/>
    <n v="42738.711665000024"/>
    <n v="0.31285788651743895"/>
  </r>
  <r>
    <s v="SKU-16"/>
    <s v="King Size Milk Bar"/>
    <s v="King Size"/>
    <x v="3"/>
    <x v="12"/>
    <n v="33643"/>
    <n v="3.05"/>
    <n v="4.6800000000000001E-2"/>
    <n v="1.9882"/>
    <n v="2.90726"/>
    <n v="97808.948179999992"/>
    <n v="66889.012600000002"/>
    <n v="30919.93557999999"/>
    <n v="0.31612583669847205"/>
  </r>
  <r>
    <s v="SKU-16"/>
    <s v="King Size Milk Bar"/>
    <s v="King Size"/>
    <x v="3"/>
    <x v="13"/>
    <n v="45322"/>
    <n v="3.05"/>
    <n v="4.1000000000000002E-2"/>
    <n v="2.0030000000000001"/>
    <n v="2.9249499999999999"/>
    <n v="132564.5839"/>
    <n v="90779.966"/>
    <n v="41784.617899999997"/>
    <n v="0.31520196926443184"/>
  </r>
  <r>
    <s v="SKU-16"/>
    <s v="King Size Milk Bar"/>
    <s v="King Size"/>
    <x v="3"/>
    <x v="14"/>
    <n v="38275"/>
    <n v="3.05"/>
    <n v="4.0300000000000002E-2"/>
    <n v="2.0177999999999998"/>
    <n v="2.9270849999999999"/>
    <n v="112034.178375"/>
    <n v="77231.294999999998"/>
    <n v="34802.883375000005"/>
    <n v="0.31064523237282143"/>
  </r>
  <r>
    <s v="SKU-16"/>
    <s v="King Size Milk Bar"/>
    <s v="King Size"/>
    <x v="3"/>
    <x v="15"/>
    <n v="43230"/>
    <n v="3.05"/>
    <n v="3.6299999999999999E-2"/>
    <n v="2.0326"/>
    <n v="2.9392849999999999"/>
    <n v="127065.29054999999"/>
    <n v="87869.297999999995"/>
    <n v="39195.992549999995"/>
    <n v="0.30847127787880385"/>
  </r>
  <r>
    <s v="SKU-16"/>
    <s v="King Size Milk Bar"/>
    <s v="King Size"/>
    <x v="3"/>
    <x v="16"/>
    <n v="33428"/>
    <n v="3.05"/>
    <n v="2.8500000000000001E-2"/>
    <n v="2.0474000000000001"/>
    <n v="2.9630749999999999"/>
    <n v="99049.671099999992"/>
    <n v="68440.487200000003"/>
    <n v="30609.183899999989"/>
    <n v="0.30902862735502806"/>
  </r>
  <r>
    <s v="SKU-16"/>
    <s v="King Size Milk Bar"/>
    <s v="King Size"/>
    <x v="3"/>
    <x v="17"/>
    <n v="33215"/>
    <n v="3.05"/>
    <n v="4.4999999999999998E-2"/>
    <n v="2.0621999999999998"/>
    <n v="2.9127499999999995"/>
    <n v="96746.991249999977"/>
    <n v="68495.972999999998"/>
    <n v="28251.018249999979"/>
    <n v="0.29200926959059292"/>
  </r>
  <r>
    <s v="SKU-16"/>
    <s v="King Size Milk Bar"/>
    <s v="King Size"/>
    <x v="3"/>
    <x v="18"/>
    <n v="27542"/>
    <n v="3.14"/>
    <n v="6.0900000000000003E-2"/>
    <n v="2.077"/>
    <n v="2.9487740000000002"/>
    <n v="81215.133508000014"/>
    <n v="57204.733999999997"/>
    <n v="24010.399508000017"/>
    <n v="0.29563947593135331"/>
  </r>
  <r>
    <s v="SKU-16"/>
    <s v="King Size Milk Bar"/>
    <s v="King Size"/>
    <x v="3"/>
    <x v="19"/>
    <n v="31421"/>
    <n v="3.14"/>
    <n v="5.8000000000000003E-2"/>
    <n v="2.0918000000000001"/>
    <n v="2.9578799999999998"/>
    <n v="92939.547479999994"/>
    <n v="65726.447800000009"/>
    <n v="27213.099679999985"/>
    <n v="0.29280430578657674"/>
  </r>
  <r>
    <s v="SKU-16"/>
    <s v="King Size Milk Bar"/>
    <s v="King Size"/>
    <x v="3"/>
    <x v="20"/>
    <n v="38371"/>
    <n v="3.14"/>
    <n v="6.6000000000000003E-2"/>
    <n v="2.1065999999999998"/>
    <n v="2.93276"/>
    <n v="112532.93395999999"/>
    <n v="80832.348599999998"/>
    <n v="31700.585359999997"/>
    <n v="0.28170051419141012"/>
  </r>
  <r>
    <s v="SKU-16"/>
    <s v="King Size Milk Bar"/>
    <s v="King Size"/>
    <x v="3"/>
    <x v="21"/>
    <n v="62692"/>
    <n v="3.14"/>
    <n v="3.9899999999999998E-2"/>
    <n v="2.1214"/>
    <n v="3.0147140000000001"/>
    <n v="188998.45008800001"/>
    <n v="132994.8088"/>
    <n v="56003.641288000013"/>
    <n v="0.29631799235350359"/>
  </r>
  <r>
    <s v="SKU-16"/>
    <s v="King Size Milk Bar"/>
    <s v="King Size"/>
    <x v="3"/>
    <x v="22"/>
    <n v="59339"/>
    <n v="3.14"/>
    <n v="5.6099999999999997E-2"/>
    <n v="2.1362000000000001"/>
    <n v="2.9638460000000002"/>
    <n v="175871.657794"/>
    <n v="126759.9718"/>
    <n v="49111.685993999999"/>
    <n v="0.27924730232272527"/>
  </r>
  <r>
    <s v="SKU-16"/>
    <s v="King Size Milk Bar"/>
    <s v="King Size"/>
    <x v="3"/>
    <x v="23"/>
    <n v="50928"/>
    <n v="3.14"/>
    <n v="4.8300000000000003E-2"/>
    <n v="2.1509999999999998"/>
    <n v="2.9883380000000002"/>
    <n v="152190.07766400001"/>
    <n v="109546.128"/>
    <n v="42643.949664000014"/>
    <n v="0.28020190487153734"/>
  </r>
  <r>
    <s v="SKU-16"/>
    <s v="King Size Milk Bar"/>
    <s v="King Size"/>
    <x v="4"/>
    <x v="0"/>
    <n v="42119"/>
    <n v="2.99"/>
    <n v="7.8799999999999995E-2"/>
    <n v="1.9734"/>
    <n v="2.7543880000000001"/>
    <n v="116012.068172"/>
    <n v="83117.634600000005"/>
    <n v="32894.433571999994"/>
    <n v="0.28354320451584886"/>
  </r>
  <r>
    <s v="SKU-16"/>
    <s v="King Size Milk Bar"/>
    <s v="King Size"/>
    <x v="4"/>
    <x v="1"/>
    <n v="48080"/>
    <n v="2.99"/>
    <n v="0.1043"/>
    <n v="1.9734"/>
    <n v="2.6781429999999999"/>
    <n v="128765.11543999999"/>
    <n v="94881.072"/>
    <n v="33884.043439999994"/>
    <n v="0.26314614268170144"/>
  </r>
  <r>
    <s v="SKU-16"/>
    <s v="King Size Milk Bar"/>
    <s v="King Size"/>
    <x v="4"/>
    <x v="2"/>
    <n v="50481"/>
    <n v="2.99"/>
    <n v="8.7599999999999997E-2"/>
    <n v="1.9734"/>
    <n v="2.7280760000000002"/>
    <n v="137716.004556"/>
    <n v="99619.205400000006"/>
    <n v="38096.799155999994"/>
    <n v="0.27663305567733448"/>
  </r>
  <r>
    <s v="SKU-16"/>
    <s v="King Size Milk Bar"/>
    <s v="King Size"/>
    <x v="4"/>
    <x v="3"/>
    <n v="49038"/>
    <n v="2.99"/>
    <n v="6.3899999999999998E-2"/>
    <n v="1.9734"/>
    <n v="2.7989390000000003"/>
    <n v="137254.37068200001"/>
    <n v="96771.589200000002"/>
    <n v="40482.781482000006"/>
    <n v="0.29494712103407761"/>
  </r>
  <r>
    <s v="SKU-16"/>
    <s v="King Size Milk Bar"/>
    <s v="King Size"/>
    <x v="4"/>
    <x v="4"/>
    <n v="37922"/>
    <n v="2.99"/>
    <n v="9.4799999999999995E-2"/>
    <n v="1.9734"/>
    <n v="2.7065480000000002"/>
    <n v="102637.713256"/>
    <n v="74835.274799999999"/>
    <n v="27802.438456000003"/>
    <n v="0.27087936367653559"/>
  </r>
  <r>
    <s v="SKU-16"/>
    <s v="King Size Milk Bar"/>
    <s v="King Size"/>
    <x v="4"/>
    <x v="5"/>
    <n v="38302"/>
    <n v="2.99"/>
    <n v="9.11E-2"/>
    <n v="1.9734"/>
    <n v="2.7176110000000002"/>
    <n v="104089.936522"/>
    <n v="75585.166800000006"/>
    <n v="28504.769721999997"/>
    <n v="0.27384750797667506"/>
  </r>
  <r>
    <s v="SKU-16"/>
    <s v="King Size Milk Bar"/>
    <s v="King Size"/>
    <x v="4"/>
    <x v="6"/>
    <n v="39048"/>
    <n v="2.99"/>
    <n v="7.22E-2"/>
    <n v="1.9734"/>
    <n v="2.7741220000000002"/>
    <n v="108323.91585600001"/>
    <n v="77057.323199999999"/>
    <n v="31266.592656000008"/>
    <n v="0.28863979305884896"/>
  </r>
  <r>
    <s v="SKU-16"/>
    <s v="King Size Milk Bar"/>
    <s v="King Size"/>
    <x v="4"/>
    <x v="7"/>
    <n v="40273"/>
    <n v="2.99"/>
    <n v="9.2799999999999994E-2"/>
    <n v="1.9734"/>
    <n v="2.7125280000000003"/>
    <n v="109241.640144"/>
    <n v="79474.738200000007"/>
    <n v="29766.901943999997"/>
    <n v="0.27248677248677244"/>
  </r>
  <r>
    <s v="SKU-16"/>
    <s v="King Size Milk Bar"/>
    <s v="King Size"/>
    <x v="4"/>
    <x v="8"/>
    <n v="45420"/>
    <n v="2.99"/>
    <n v="0.1115"/>
    <n v="1.9734"/>
    <n v="2.6566149999999999"/>
    <n v="120663.45329999999"/>
    <n v="89631.828000000009"/>
    <n v="31031.625299999985"/>
    <n v="0.25717501406865495"/>
  </r>
  <r>
    <s v="SKU-16"/>
    <s v="King Size Milk Bar"/>
    <s v="King Size"/>
    <x v="4"/>
    <x v="9"/>
    <n v="75010"/>
    <n v="2.99"/>
    <n v="9.4399999999999998E-2"/>
    <n v="1.9734"/>
    <n v="2.7077439999999999"/>
    <n v="203107.87743999998"/>
    <n v="148024.734"/>
    <n v="55083.143439999985"/>
    <n v="0.27120141342756177"/>
  </r>
  <r>
    <s v="SKU-16"/>
    <s v="King Size Milk Bar"/>
    <s v="King Size"/>
    <x v="4"/>
    <x v="10"/>
    <n v="84504"/>
    <n v="2.99"/>
    <n v="6.7500000000000004E-2"/>
    <n v="1.9734"/>
    <n v="2.7881750000000003"/>
    <n v="235611.94020000001"/>
    <n v="166760.1936"/>
    <n v="68851.746600000013"/>
    <n v="0.29222520107238609"/>
  </r>
  <r>
    <s v="SKU-16"/>
    <s v="King Size Milk Bar"/>
    <s v="King Size"/>
    <x v="4"/>
    <x v="11"/>
    <n v="61392"/>
    <n v="2.99"/>
    <n v="9.5500000000000002E-2"/>
    <n v="1.9734"/>
    <n v="2.7044550000000003"/>
    <n v="166031.90136000002"/>
    <n v="121150.9728"/>
    <n v="44880.928560000015"/>
    <n v="0.27031509121061364"/>
  </r>
  <r>
    <s v="SKU-16"/>
    <s v="King Size Milk Bar"/>
    <s v="King Size"/>
    <x v="4"/>
    <x v="12"/>
    <n v="44163"/>
    <n v="3.05"/>
    <n v="0.1095"/>
    <n v="1.9882"/>
    <n v="2.7160249999999997"/>
    <n v="119947.81207499998"/>
    <n v="87804.876600000003"/>
    <n v="32142.935474999977"/>
    <n v="0.26797433749689331"/>
  </r>
  <r>
    <s v="SKU-16"/>
    <s v="King Size Milk Bar"/>
    <s v="King Size"/>
    <x v="4"/>
    <x v="13"/>
    <n v="53771"/>
    <n v="3.05"/>
    <n v="0.13039999999999999"/>
    <n v="2.0030000000000001"/>
    <n v="2.6522799999999997"/>
    <n v="142615.74787999998"/>
    <n v="107703.31300000001"/>
    <n v="34912.434879999972"/>
    <n v="0.24480069977528751"/>
  </r>
  <r>
    <s v="SKU-16"/>
    <s v="King Size Milk Bar"/>
    <s v="King Size"/>
    <x v="4"/>
    <x v="14"/>
    <n v="62601"/>
    <n v="3.05"/>
    <n v="0.1391"/>
    <n v="2.0177999999999998"/>
    <n v="2.6257449999999998"/>
    <n v="164374.26274499999"/>
    <n v="126316.29779999999"/>
    <n v="38057.964945"/>
    <n v="0.23153238414240532"/>
  </r>
  <r>
    <s v="SKU-16"/>
    <s v="King Size Milk Bar"/>
    <s v="King Size"/>
    <x v="4"/>
    <x v="15"/>
    <n v="53142"/>
    <n v="3.05"/>
    <n v="0.13550000000000001"/>
    <n v="2.0326"/>
    <n v="2.6367250000000002"/>
    <n v="140120.83995000002"/>
    <n v="108016.4292"/>
    <n v="32104.410750000025"/>
    <n v="0.22911945690202823"/>
  </r>
  <r>
    <s v="SKU-16"/>
    <s v="King Size Milk Bar"/>
    <s v="King Size"/>
    <x v="4"/>
    <x v="16"/>
    <n v="51934"/>
    <n v="3.05"/>
    <n v="0.1653"/>
    <n v="2.0474000000000001"/>
    <n v="2.5458349999999998"/>
    <n v="132215.39489"/>
    <n v="106329.6716"/>
    <n v="25885.723289999994"/>
    <n v="0.19578448721146496"/>
  </r>
  <r>
    <s v="SKU-16"/>
    <s v="King Size Milk Bar"/>
    <s v="King Size"/>
    <x v="4"/>
    <x v="17"/>
    <n v="38286"/>
    <n v="3.05"/>
    <n v="0.1986"/>
    <n v="2.0621999999999998"/>
    <n v="2.4442699999999999"/>
    <n v="93581.321219999998"/>
    <n v="78953.389199999991"/>
    <n v="14627.932020000007"/>
    <n v="0.1563125186661049"/>
  </r>
  <r>
    <s v="SKU-16"/>
    <s v="King Size Milk Bar"/>
    <s v="King Size"/>
    <x v="4"/>
    <x v="18"/>
    <n v="44833"/>
    <n v="3.14"/>
    <n v="0.1827"/>
    <n v="2.077"/>
    <n v="2.566322"/>
    <n v="115055.91422599999"/>
    <n v="93118.141000000003"/>
    <n v="21937.77322599999"/>
    <n v="0.19067053939451081"/>
  </r>
  <r>
    <s v="SKU-16"/>
    <s v="King Size Milk Bar"/>
    <s v="King Size"/>
    <x v="4"/>
    <x v="19"/>
    <n v="53438"/>
    <n v="3.14"/>
    <n v="0.19980000000000001"/>
    <n v="2.0918000000000001"/>
    <n v="2.5126280000000003"/>
    <n v="134269.81506400002"/>
    <n v="111781.60840000001"/>
    <n v="22488.206664000012"/>
    <n v="0.16748519876400333"/>
  </r>
  <r>
    <s v="SKU-16"/>
    <s v="King Size Milk Bar"/>
    <s v="King Size"/>
    <x v="4"/>
    <x v="20"/>
    <n v="55477"/>
    <n v="3.14"/>
    <n v="0.23039999999999999"/>
    <n v="2.1065999999999998"/>
    <n v="2.4165440000000005"/>
    <n v="134062.61148800002"/>
    <n v="116867.84819999999"/>
    <n v="17194.763288000031"/>
    <n v="0.12825919991525109"/>
  </r>
  <r>
    <s v="SKU-16"/>
    <s v="King Size Milk Bar"/>
    <s v="King Size"/>
    <x v="4"/>
    <x v="21"/>
    <n v="96767"/>
    <n v="3.14"/>
    <n v="0.26440000000000002"/>
    <n v="2.1214"/>
    <n v="2.3097840000000001"/>
    <n v="223510.86832800001"/>
    <n v="205281.51379999999"/>
    <n v="18229.354528000025"/>
    <n v="8.1559141460846668E-2"/>
  </r>
  <r>
    <s v="SKU-16"/>
    <s v="King Size Milk Bar"/>
    <s v="King Size"/>
    <x v="4"/>
    <x v="22"/>
    <n v="93898"/>
    <n v="3.14"/>
    <n v="0.26190000000000002"/>
    <n v="2.1362000000000001"/>
    <n v="2.317634"/>
    <n v="217621.19733200001"/>
    <n v="200584.90760000001"/>
    <n v="17036.289732000005"/>
    <n v="7.8284146677171651E-2"/>
  </r>
  <r>
    <s v="SKU-16"/>
    <s v="King Size Milk Bar"/>
    <s v="King Size"/>
    <x v="4"/>
    <x v="23"/>
    <n v="79090"/>
    <n v="3.14"/>
    <n v="0.25109999999999999"/>
    <n v="2.1509999999999998"/>
    <n v="2.3515459999999999"/>
    <n v="185983.77314"/>
    <n v="170122.59"/>
    <n v="15861.183140000008"/>
    <n v="8.5282618328537951E-2"/>
  </r>
  <r>
    <s v="SKU-16"/>
    <s v="King Size Milk Bar"/>
    <s v="King Size"/>
    <x v="5"/>
    <x v="0"/>
    <n v="18655"/>
    <n v="2.99"/>
    <n v="5.8999999999999997E-2"/>
    <n v="1.9734"/>
    <n v="2.8135900000000005"/>
    <n v="52487.521450000007"/>
    <n v="36813.777000000002"/>
    <n v="15673.744450000006"/>
    <n v="0.29861849096705639"/>
  </r>
  <r>
    <s v="SKU-16"/>
    <s v="King Size Milk Bar"/>
    <s v="King Size"/>
    <x v="5"/>
    <x v="1"/>
    <n v="22542"/>
    <n v="2.99"/>
    <n v="6.6600000000000006E-2"/>
    <n v="1.9734"/>
    <n v="2.7908660000000003"/>
    <n v="62911.701372000003"/>
    <n v="44484.382799999999"/>
    <n v="18427.318572000004"/>
    <n v="0.29290764945361047"/>
  </r>
  <r>
    <s v="SKU-16"/>
    <s v="King Size Milk Bar"/>
    <s v="King Size"/>
    <x v="5"/>
    <x v="2"/>
    <n v="22824"/>
    <n v="2.99"/>
    <n v="7.1800000000000003E-2"/>
    <n v="1.9734"/>
    <n v="2.7753180000000004"/>
    <n v="63343.858032000011"/>
    <n v="45040.881600000001"/>
    <n v="18302.97643200001"/>
    <n v="0.28894634776987732"/>
  </r>
  <r>
    <s v="SKU-16"/>
    <s v="King Size Milk Bar"/>
    <s v="King Size"/>
    <x v="5"/>
    <x v="3"/>
    <n v="18131"/>
    <n v="2.99"/>
    <n v="7.2700000000000001E-2"/>
    <n v="1.9734"/>
    <n v="2.7726270000000004"/>
    <n v="50270.50013700001"/>
    <n v="35779.715400000001"/>
    <n v="14490.784737000009"/>
    <n v="0.28825622775800724"/>
  </r>
  <r>
    <s v="SKU-16"/>
    <s v="King Size Milk Bar"/>
    <s v="King Size"/>
    <x v="5"/>
    <x v="4"/>
    <n v="19750"/>
    <n v="2.99"/>
    <n v="7.6700000000000004E-2"/>
    <n v="1.9734"/>
    <n v="2.7606670000000002"/>
    <n v="54523.173250000007"/>
    <n v="38974.65"/>
    <n v="15548.523250000006"/>
    <n v="0.28517274991876967"/>
  </r>
  <r>
    <s v="SKU-16"/>
    <s v="King Size Milk Bar"/>
    <s v="King Size"/>
    <x v="5"/>
    <x v="5"/>
    <n v="17722"/>
    <n v="2.99"/>
    <n v="9.4600000000000004E-2"/>
    <n v="1.9734"/>
    <n v="2.7071460000000003"/>
    <n v="47976.041412000006"/>
    <n v="34972.594799999999"/>
    <n v="13003.446612000007"/>
    <n v="0.27104042412193519"/>
  </r>
  <r>
    <s v="SKU-16"/>
    <s v="King Size Milk Bar"/>
    <s v="King Size"/>
    <x v="5"/>
    <x v="6"/>
    <n v="17166"/>
    <n v="2.99"/>
    <n v="7.6600000000000001E-2"/>
    <n v="1.9734"/>
    <n v="2.7609660000000003"/>
    <n v="47394.742356000002"/>
    <n v="33875.384400000003"/>
    <n v="13519.357956"/>
    <n v="0.28525016244314488"/>
  </r>
  <r>
    <s v="SKU-16"/>
    <s v="King Size Milk Bar"/>
    <s v="King Size"/>
    <x v="5"/>
    <x v="7"/>
    <n v="20282"/>
    <n v="2.99"/>
    <n v="7.5399999999999995E-2"/>
    <n v="1.9734"/>
    <n v="2.764554"/>
    <n v="56070.684227999998"/>
    <n v="40024.498800000001"/>
    <n v="16046.185427999997"/>
    <n v="0.28617780661907849"/>
  </r>
  <r>
    <s v="SKU-16"/>
    <s v="King Size Milk Bar"/>
    <s v="King Size"/>
    <x v="5"/>
    <x v="8"/>
    <n v="20664"/>
    <n v="2.99"/>
    <n v="3.3399999999999999E-2"/>
    <n v="1.9734"/>
    <n v="2.8901340000000002"/>
    <n v="59721.728976000006"/>
    <n v="40778.337599999999"/>
    <n v="18943.391376000007"/>
    <n v="0.31719428926132848"/>
  </r>
  <r>
    <s v="SKU-16"/>
    <s v="King Size Milk Bar"/>
    <s v="King Size"/>
    <x v="5"/>
    <x v="9"/>
    <n v="31463"/>
    <n v="2.99"/>
    <n v="8.14E-2"/>
    <n v="1.9734"/>
    <n v="2.7466140000000001"/>
    <n v="86416.716282000009"/>
    <n v="62089.084200000005"/>
    <n v="24327.632082000004"/>
    <n v="0.28151534944480733"/>
  </r>
  <r>
    <s v="SKU-16"/>
    <s v="King Size Milk Bar"/>
    <s v="King Size"/>
    <x v="5"/>
    <x v="10"/>
    <n v="33794"/>
    <n v="2.99"/>
    <n v="8.2000000000000003E-2"/>
    <n v="1.9734"/>
    <n v="2.7448200000000003"/>
    <n v="92758.447080000013"/>
    <n v="66689.079599999997"/>
    <n v="26069.367480000015"/>
    <n v="0.28104575163398704"/>
  </r>
  <r>
    <s v="SKU-16"/>
    <s v="King Size Milk Bar"/>
    <s v="King Size"/>
    <x v="5"/>
    <x v="11"/>
    <n v="28645"/>
    <n v="2.99"/>
    <n v="8.9300000000000004E-2"/>
    <n v="1.9734"/>
    <n v="2.7229930000000002"/>
    <n v="78000.134485000002"/>
    <n v="56528.042999999998"/>
    <n v="21472.091485000004"/>
    <n v="0.27528274953332604"/>
  </r>
  <r>
    <s v="SKU-16"/>
    <s v="King Size Milk Bar"/>
    <s v="King Size"/>
    <x v="5"/>
    <x v="12"/>
    <n v="21327"/>
    <n v="3.05"/>
    <n v="7.6999999999999999E-2"/>
    <n v="1.9882"/>
    <n v="2.81515"/>
    <n v="60038.70405"/>
    <n v="42402.341399999998"/>
    <n v="17636.362650000003"/>
    <n v="0.29374988899348176"/>
  </r>
  <r>
    <s v="SKU-16"/>
    <s v="King Size Milk Bar"/>
    <s v="King Size"/>
    <x v="5"/>
    <x v="13"/>
    <n v="27854"/>
    <n v="3.05"/>
    <n v="9.2499999999999999E-2"/>
    <n v="2.0030000000000001"/>
    <n v="2.7678749999999996"/>
    <n v="77096.390249999997"/>
    <n v="55791.562000000005"/>
    <n v="21304.828249999991"/>
    <n v="0.27634015264417638"/>
  </r>
  <r>
    <s v="SKU-16"/>
    <s v="King Size Milk Bar"/>
    <s v="King Size"/>
    <x v="5"/>
    <x v="14"/>
    <n v="23687"/>
    <n v="3.05"/>
    <n v="6.3100000000000003E-2"/>
    <n v="2.0177999999999998"/>
    <n v="2.8575449999999996"/>
    <n v="67686.668414999993"/>
    <n v="47795.628599999996"/>
    <n v="19891.039814999996"/>
    <n v="0.29386938788365535"/>
  </r>
  <r>
    <s v="SKU-16"/>
    <s v="King Size Milk Bar"/>
    <s v="King Size"/>
    <x v="5"/>
    <x v="15"/>
    <n v="29856"/>
    <n v="3.05"/>
    <n v="9.3200000000000005E-2"/>
    <n v="2.0326"/>
    <n v="2.7657400000000001"/>
    <n v="82573.933440000008"/>
    <n v="60685.3056"/>
    <n v="21888.627840000008"/>
    <n v="0.265079146991402"/>
  </r>
  <r>
    <s v="SKU-16"/>
    <s v="King Size Milk Bar"/>
    <s v="King Size"/>
    <x v="5"/>
    <x v="16"/>
    <n v="23445"/>
    <n v="3.05"/>
    <n v="6.5600000000000006E-2"/>
    <n v="2.0474000000000001"/>
    <n v="2.84992"/>
    <n v="66816.374400000001"/>
    <n v="48001.293000000005"/>
    <n v="18815.081399999995"/>
    <n v="0.28159386930159436"/>
  </r>
  <r>
    <s v="SKU-16"/>
    <s v="King Size Milk Bar"/>
    <s v="King Size"/>
    <x v="5"/>
    <x v="17"/>
    <n v="22931"/>
    <n v="3.05"/>
    <n v="8.3000000000000004E-2"/>
    <n v="2.0621999999999998"/>
    <n v="2.7968500000000001"/>
    <n v="64134.567350000005"/>
    <n v="47288.308199999992"/>
    <n v="16846.259150000013"/>
    <n v="0.26267050431735722"/>
  </r>
  <r>
    <s v="SKU-16"/>
    <s v="King Size Milk Bar"/>
    <s v="King Size"/>
    <x v="5"/>
    <x v="18"/>
    <n v="19980"/>
    <n v="3.14"/>
    <n v="7.4999999999999997E-2"/>
    <n v="2.077"/>
    <n v="2.9045000000000001"/>
    <n v="58031.91"/>
    <n v="41498.46"/>
    <n v="16533.450000000004"/>
    <n v="0.28490273713203657"/>
  </r>
  <r>
    <s v="SKU-16"/>
    <s v="King Size Milk Bar"/>
    <s v="King Size"/>
    <x v="5"/>
    <x v="19"/>
    <n v="24963"/>
    <n v="3.14"/>
    <n v="9.8400000000000001E-2"/>
    <n v="2.0918000000000001"/>
    <n v="2.8310239999999998"/>
    <n v="70670.852111999993"/>
    <n v="52217.6034"/>
    <n v="18453.248711999993"/>
    <n v="0.26111541265633914"/>
  </r>
  <r>
    <s v="SKU-16"/>
    <s v="King Size Milk Bar"/>
    <s v="King Size"/>
    <x v="5"/>
    <x v="20"/>
    <n v="28299"/>
    <n v="3.14"/>
    <n v="7.0699999999999999E-2"/>
    <n v="2.1065999999999998"/>
    <n v="2.918002"/>
    <n v="82576.538597999999"/>
    <n v="59614.673399999992"/>
    <n v="22961.865198000007"/>
    <n v="0.27806766410715283"/>
  </r>
  <r>
    <s v="SKU-16"/>
    <s v="King Size Milk Bar"/>
    <s v="King Size"/>
    <x v="5"/>
    <x v="21"/>
    <n v="39561"/>
    <n v="3.14"/>
    <n v="7.8399999999999997E-2"/>
    <n v="2.1214"/>
    <n v="2.893824"/>
    <n v="114482.571264"/>
    <n v="83924.705399999992"/>
    <n v="30557.865864000007"/>
    <n v="0.266921554317056"/>
  </r>
  <r>
    <s v="SKU-16"/>
    <s v="King Size Milk Bar"/>
    <s v="King Size"/>
    <x v="5"/>
    <x v="22"/>
    <n v="41931"/>
    <n v="3.14"/>
    <n v="7.2800000000000004E-2"/>
    <n v="2.1362000000000001"/>
    <n v="2.9114080000000002"/>
    <n v="122078.248848"/>
    <n v="89573.002200000003"/>
    <n v="32505.246648"/>
    <n v="0.26626566939432739"/>
  </r>
  <r>
    <s v="SKU-16"/>
    <s v="King Size Milk Bar"/>
    <s v="King Size"/>
    <x v="5"/>
    <x v="23"/>
    <n v="32026"/>
    <n v="3.14"/>
    <n v="8.9499999999999996E-2"/>
    <n v="2.1509999999999998"/>
    <n v="2.8589700000000002"/>
    <n v="91561.373220000009"/>
    <n v="68887.925999999992"/>
    <n v="22673.447220000016"/>
    <n v="0.24763113988604304"/>
  </r>
  <r>
    <s v="SKU-17"/>
    <s v="King Size PB Cup 6-Pack"/>
    <s v="King Size"/>
    <x v="0"/>
    <x v="0"/>
    <n v="46930"/>
    <n v="3.49"/>
    <n v="9.35E-2"/>
    <n v="2.3382999999999998"/>
    <n v="3.1636850000000001"/>
    <n v="148471.73705"/>
    <n v="109736.41899999999"/>
    <n v="38735.318050000002"/>
    <n v="0.26089354660783232"/>
  </r>
  <r>
    <s v="SKU-17"/>
    <s v="King Size PB Cup 6-Pack"/>
    <s v="King Size"/>
    <x v="0"/>
    <x v="1"/>
    <n v="63430"/>
    <n v="3.49"/>
    <n v="0.12989999999999999"/>
    <n v="2.3382999999999998"/>
    <n v="3.0366490000000002"/>
    <n v="192614.64607000002"/>
    <n v="148318.36899999998"/>
    <n v="44296.27707000004"/>
    <n v="0.22997356625675228"/>
  </r>
  <r>
    <s v="SKU-17"/>
    <s v="King Size PB Cup 6-Pack"/>
    <s v="King Size"/>
    <x v="0"/>
    <x v="2"/>
    <n v="61136"/>
    <n v="3.49"/>
    <n v="0.09"/>
    <n v="2.3382999999999998"/>
    <n v="3.1759000000000004"/>
    <n v="194161.82240000003"/>
    <n v="142954.3088"/>
    <n v="51207.513600000035"/>
    <n v="0.26373626373626385"/>
  </r>
  <r>
    <s v="SKU-17"/>
    <s v="King Size PB Cup 6-Pack"/>
    <s v="King Size"/>
    <x v="0"/>
    <x v="3"/>
    <n v="63455"/>
    <n v="3.49"/>
    <n v="0.1249"/>
    <n v="2.3382999999999998"/>
    <n v="3.0540990000000003"/>
    <n v="193797.85204500004"/>
    <n v="148376.8265"/>
    <n v="45421.02554500004"/>
    <n v="0.23437321448977277"/>
  </r>
  <r>
    <s v="SKU-17"/>
    <s v="King Size PB Cup 6-Pack"/>
    <s v="King Size"/>
    <x v="0"/>
    <x v="4"/>
    <n v="43369"/>
    <n v="3.49"/>
    <n v="8.5000000000000006E-2"/>
    <n v="2.3382999999999998"/>
    <n v="3.1933500000000001"/>
    <n v="138492.39615000002"/>
    <n v="101409.73269999999"/>
    <n v="37082.663450000022"/>
    <n v="0.26775956284153019"/>
  </r>
  <r>
    <s v="SKU-17"/>
    <s v="King Size PB Cup 6-Pack"/>
    <s v="King Size"/>
    <x v="0"/>
    <x v="5"/>
    <n v="60751"/>
    <n v="3.49"/>
    <n v="0.1089"/>
    <n v="2.3382999999999998"/>
    <n v="3.1099390000000002"/>
    <n v="188931.90418900002"/>
    <n v="142054.06329999998"/>
    <n v="46877.840889000043"/>
    <n v="0.24812030075187991"/>
  </r>
  <r>
    <s v="SKU-17"/>
    <s v="King Size PB Cup 6-Pack"/>
    <s v="King Size"/>
    <x v="0"/>
    <x v="6"/>
    <n v="44284"/>
    <n v="3.49"/>
    <n v="9.9400000000000002E-2"/>
    <n v="2.3382999999999998"/>
    <n v="3.1430940000000001"/>
    <n v="139188.77469600001"/>
    <n v="103549.2772"/>
    <n v="35639.497496000011"/>
    <n v="0.25605152120808355"/>
  </r>
  <r>
    <s v="SKU-17"/>
    <s v="King Size PB Cup 6-Pack"/>
    <s v="King Size"/>
    <x v="0"/>
    <x v="7"/>
    <n v="54255"/>
    <n v="3.49"/>
    <n v="0.11269999999999999"/>
    <n v="2.3382999999999998"/>
    <n v="3.0966770000000001"/>
    <n v="168010.210635"/>
    <n v="126864.46649999999"/>
    <n v="41145.744135000001"/>
    <n v="0.24490025921334385"/>
  </r>
  <r>
    <s v="SKU-17"/>
    <s v="King Size PB Cup 6-Pack"/>
    <s v="King Size"/>
    <x v="0"/>
    <x v="8"/>
    <n v="71112"/>
    <n v="3.49"/>
    <n v="0.10580000000000001"/>
    <n v="2.3382999999999998"/>
    <n v="3.1207580000000004"/>
    <n v="221923.34289600002"/>
    <n v="166281.18959999998"/>
    <n v="55642.153296000033"/>
    <n v="0.25072690673227477"/>
  </r>
  <r>
    <s v="SKU-17"/>
    <s v="King Size PB Cup 6-Pack"/>
    <s v="King Size"/>
    <x v="0"/>
    <x v="9"/>
    <n v="89486"/>
    <n v="3.49"/>
    <n v="0.1118"/>
    <n v="2.3382999999999998"/>
    <n v="3.099818"/>
    <n v="277390.31354800001"/>
    <n v="209245.11379999999"/>
    <n v="68145.199748000014"/>
    <n v="0.24566539067777532"/>
  </r>
  <r>
    <s v="SKU-17"/>
    <s v="King Size PB Cup 6-Pack"/>
    <s v="King Size"/>
    <x v="0"/>
    <x v="10"/>
    <n v="94161"/>
    <n v="3.49"/>
    <n v="8.4500000000000006E-2"/>
    <n v="2.3382999999999998"/>
    <n v="3.1950950000000002"/>
    <n v="300853.340295"/>
    <n v="220176.66629999998"/>
    <n v="80676.673995000019"/>
    <n v="0.26815947569634085"/>
  </r>
  <r>
    <s v="SKU-17"/>
    <s v="King Size PB Cup 6-Pack"/>
    <s v="King Size"/>
    <x v="0"/>
    <x v="11"/>
    <n v="71021"/>
    <n v="3.49"/>
    <n v="7.6499999999999999E-2"/>
    <n v="2.3382999999999998"/>
    <n v="3.2230150000000002"/>
    <n v="228901.748315"/>
    <n v="166068.40429999999"/>
    <n v="62833.34401500001"/>
    <n v="0.27449918787222527"/>
  </r>
  <r>
    <s v="SKU-17"/>
    <s v="King Size PB Cup 6-Pack"/>
    <s v="King Size"/>
    <x v="0"/>
    <x v="12"/>
    <n v="58316"/>
    <n v="3.56"/>
    <n v="8.2299999999999998E-2"/>
    <n v="2.3557999999999999"/>
    <n v="3.2670119999999998"/>
    <n v="190519.071792"/>
    <n v="137380.8328"/>
    <n v="53138.238991999999"/>
    <n v="0.27891296389483722"/>
  </r>
  <r>
    <s v="SKU-17"/>
    <s v="King Size PB Cup 6-Pack"/>
    <s v="King Size"/>
    <x v="0"/>
    <x v="13"/>
    <n v="78545"/>
    <n v="3.56"/>
    <n v="8.2000000000000003E-2"/>
    <n v="2.3734000000000002"/>
    <n v="3.2680800000000003"/>
    <n v="256691.34360000002"/>
    <n v="186418.70300000001"/>
    <n v="70272.640600000013"/>
    <n v="0.27376318817164819"/>
  </r>
  <r>
    <s v="SKU-17"/>
    <s v="King Size PB Cup 6-Pack"/>
    <s v="King Size"/>
    <x v="0"/>
    <x v="14"/>
    <n v="59946"/>
    <n v="3.56"/>
    <n v="8.43E-2"/>
    <n v="2.3908999999999998"/>
    <n v="3.2598919999999998"/>
    <n v="195417.48583199998"/>
    <n v="143324.89139999999"/>
    <n v="52092.594431999983"/>
    <n v="0.2665707943698748"/>
  </r>
  <r>
    <s v="SKU-17"/>
    <s v="King Size PB Cup 6-Pack"/>
    <s v="King Size"/>
    <x v="0"/>
    <x v="15"/>
    <n v="77860"/>
    <n v="3.56"/>
    <n v="9.0899999999999995E-2"/>
    <n v="2.4083999999999999"/>
    <n v="3.2363960000000001"/>
    <n v="251985.79256"/>
    <n v="187518.02399999998"/>
    <n v="64467.768560000026"/>
    <n v="0.25583890228513456"/>
  </r>
  <r>
    <s v="SKU-17"/>
    <s v="King Size PB Cup 6-Pack"/>
    <s v="King Size"/>
    <x v="0"/>
    <x v="16"/>
    <n v="72887"/>
    <n v="3.56"/>
    <n v="9.0800000000000006E-2"/>
    <n v="2.4260000000000002"/>
    <n v="3.2367520000000001"/>
    <n v="235917.14302400002"/>
    <n v="176823.86200000002"/>
    <n v="59093.281023999996"/>
    <n v="0.25048320044291311"/>
  </r>
  <r>
    <s v="SKU-17"/>
    <s v="King Size PB Cup 6-Pack"/>
    <s v="King Size"/>
    <x v="0"/>
    <x v="17"/>
    <n v="66057"/>
    <n v="3.56"/>
    <n v="9.9699999999999997E-2"/>
    <n v="2.4434999999999998"/>
    <n v="3.2050679999999998"/>
    <n v="211717.17687599998"/>
    <n v="161410.27949999998"/>
    <n v="50306.897376000008"/>
    <n v="0.23761367933535268"/>
  </r>
  <r>
    <s v="SKU-17"/>
    <s v="King Size PB Cup 6-Pack"/>
    <s v="King Size"/>
    <x v="0"/>
    <x v="18"/>
    <n v="58387"/>
    <n v="3.66"/>
    <n v="8.7499999999999994E-2"/>
    <n v="2.4611000000000001"/>
    <n v="3.33975"/>
    <n v="194997.98324999999"/>
    <n v="143696.2457"/>
    <n v="51301.737549999991"/>
    <n v="0.26308855453252483"/>
  </r>
  <r>
    <s v="SKU-17"/>
    <s v="King Size PB Cup 6-Pack"/>
    <s v="King Size"/>
    <x v="0"/>
    <x v="19"/>
    <n v="65609"/>
    <n v="3.66"/>
    <n v="8.8499999999999995E-2"/>
    <n v="2.4786000000000001"/>
    <n v="3.33609"/>
    <n v="218877.52880999999"/>
    <n v="162618.46740000002"/>
    <n v="56259.061409999966"/>
    <n v="0.25703443252430225"/>
  </r>
  <r>
    <s v="SKU-17"/>
    <s v="King Size PB Cup 6-Pack"/>
    <s v="King Size"/>
    <x v="0"/>
    <x v="20"/>
    <n v="77775"/>
    <n v="3.66"/>
    <n v="9.6500000000000002E-2"/>
    <n v="2.4961000000000002"/>
    <n v="3.30681"/>
    <n v="257187.14775"/>
    <n v="194134.17750000002"/>
    <n v="63052.970249999984"/>
    <n v="0.24516376810279386"/>
  </r>
  <r>
    <s v="SKU-17"/>
    <s v="King Size PB Cup 6-Pack"/>
    <s v="King Size"/>
    <x v="0"/>
    <x v="21"/>
    <n v="105958"/>
    <n v="3.66"/>
    <n v="0.1149"/>
    <n v="2.5137"/>
    <n v="3.2394660000000002"/>
    <n v="343247.33842800005"/>
    <n v="266346.62459999998"/>
    <n v="76900.713828000065"/>
    <n v="0.22403877676135528"/>
  </r>
  <r>
    <s v="SKU-17"/>
    <s v="King Size PB Cup 6-Pack"/>
    <s v="King Size"/>
    <x v="0"/>
    <x v="22"/>
    <n v="124389"/>
    <n v="3.66"/>
    <n v="9.3299999999999994E-2"/>
    <n v="2.5312000000000001"/>
    <n v="3.3185220000000002"/>
    <n v="412787.63305800001"/>
    <n v="314853.43680000002"/>
    <n v="97934.196257999982"/>
    <n v="0.23725080020563366"/>
  </r>
  <r>
    <s v="SKU-17"/>
    <s v="King Size PB Cup 6-Pack"/>
    <s v="King Size"/>
    <x v="0"/>
    <x v="23"/>
    <n v="99826"/>
    <n v="3.66"/>
    <n v="9.8699999999999996E-2"/>
    <n v="2.5487000000000002"/>
    <n v="3.2987580000000003"/>
    <n v="329301.81610800006"/>
    <n v="254426.52620000002"/>
    <n v="74875.289908000035"/>
    <n v="0.22737587904296108"/>
  </r>
  <r>
    <s v="SKU-17"/>
    <s v="King Size PB Cup 6-Pack"/>
    <s v="King Size"/>
    <x v="1"/>
    <x v="0"/>
    <n v="40717"/>
    <n v="3.49"/>
    <n v="0.13109999999999999"/>
    <n v="2.3382999999999998"/>
    <n v="3.0324610000000001"/>
    <n v="123472.71453700001"/>
    <n v="95208.561099999992"/>
    <n v="28264.153437000015"/>
    <n v="0.22891011623892288"/>
  </r>
  <r>
    <s v="SKU-17"/>
    <s v="King Size PB Cup 6-Pack"/>
    <s v="King Size"/>
    <x v="1"/>
    <x v="1"/>
    <n v="51222"/>
    <n v="3.49"/>
    <n v="0.1158"/>
    <n v="2.3382999999999998"/>
    <n v="3.085858"/>
    <n v="158063.81847599999"/>
    <n v="119772.40259999999"/>
    <n v="38291.415875999999"/>
    <n v="0.24225288396290434"/>
  </r>
  <r>
    <s v="SKU-17"/>
    <s v="King Size PB Cup 6-Pack"/>
    <s v="King Size"/>
    <x v="1"/>
    <x v="2"/>
    <n v="47467"/>
    <n v="3.49"/>
    <n v="0.1246"/>
    <n v="2.3382999999999998"/>
    <n v="3.0551460000000001"/>
    <n v="145018.61518200001"/>
    <n v="110992.08609999999"/>
    <n v="34026.529082000023"/>
    <n v="0.23463559515650004"/>
  </r>
  <r>
    <s v="SKU-17"/>
    <s v="King Size PB Cup 6-Pack"/>
    <s v="King Size"/>
    <x v="1"/>
    <x v="3"/>
    <n v="58326"/>
    <n v="3.49"/>
    <n v="0.1196"/>
    <n v="2.3382999999999998"/>
    <n v="3.0725959999999999"/>
    <n v="179212.23429599998"/>
    <n v="136383.68579999998"/>
    <n v="42828.548496000003"/>
    <n v="0.23898228078146302"/>
  </r>
  <r>
    <s v="SKU-17"/>
    <s v="King Size PB Cup 6-Pack"/>
    <s v="King Size"/>
    <x v="1"/>
    <x v="4"/>
    <n v="53999"/>
    <n v="3.49"/>
    <n v="0.14330000000000001"/>
    <n v="2.3382999999999998"/>
    <n v="2.9898830000000003"/>
    <n v="161450.69211700003"/>
    <n v="126265.86169999999"/>
    <n v="35184.830417000034"/>
    <n v="0.2179292634527841"/>
  </r>
  <r>
    <s v="SKU-17"/>
    <s v="King Size PB Cup 6-Pack"/>
    <s v="King Size"/>
    <x v="1"/>
    <x v="5"/>
    <n v="47308"/>
    <n v="3.49"/>
    <n v="0.1419"/>
    <n v="2.3382999999999998"/>
    <n v="2.9947690000000002"/>
    <n v="141676.53185200001"/>
    <n v="110620.29639999999"/>
    <n v="31056.235452000023"/>
    <n v="0.21920522083673244"/>
  </r>
  <r>
    <s v="SKU-17"/>
    <s v="King Size PB Cup 6-Pack"/>
    <s v="King Size"/>
    <x v="1"/>
    <x v="6"/>
    <n v="46092"/>
    <n v="3.49"/>
    <n v="0.1182"/>
    <n v="2.3382999999999998"/>
    <n v="3.0774820000000003"/>
    <n v="141847.30034400002"/>
    <n v="107776.92359999999"/>
    <n v="34070.376744000023"/>
    <n v="0.24019051939215255"/>
  </r>
  <r>
    <s v="SKU-17"/>
    <s v="King Size PB Cup 6-Pack"/>
    <s v="King Size"/>
    <x v="1"/>
    <x v="7"/>
    <n v="37672"/>
    <n v="3.49"/>
    <n v="0.12330000000000001"/>
    <n v="2.3382999999999998"/>
    <n v="3.0596830000000002"/>
    <n v="115264.377976"/>
    <n v="88088.43759999999"/>
    <n v="27175.940376000013"/>
    <n v="0.23577050302269886"/>
  </r>
  <r>
    <s v="SKU-17"/>
    <s v="King Size PB Cup 6-Pack"/>
    <s v="King Size"/>
    <x v="1"/>
    <x v="8"/>
    <n v="55642"/>
    <n v="3.49"/>
    <n v="0.1323"/>
    <n v="2.3382999999999998"/>
    <n v="3.0282730000000004"/>
    <n v="168499.16626600001"/>
    <n v="130107.68859999999"/>
    <n v="38391.477666000021"/>
    <n v="0.22784372478967396"/>
  </r>
  <r>
    <s v="SKU-17"/>
    <s v="King Size PB Cup 6-Pack"/>
    <s v="King Size"/>
    <x v="1"/>
    <x v="9"/>
    <n v="80574"/>
    <n v="3.49"/>
    <n v="0.14979999999999999"/>
    <n v="2.3382999999999998"/>
    <n v="2.9671980000000002"/>
    <n v="239079.01165200002"/>
    <n v="188406.18419999999"/>
    <n v="50672.827452000027"/>
    <n v="0.21195012938132213"/>
  </r>
  <r>
    <s v="SKU-17"/>
    <s v="King Size PB Cup 6-Pack"/>
    <s v="King Size"/>
    <x v="1"/>
    <x v="10"/>
    <n v="86401"/>
    <n v="3.49"/>
    <n v="0.14199999999999999"/>
    <n v="2.3382999999999998"/>
    <n v="2.9944200000000003"/>
    <n v="258720.88242000004"/>
    <n v="202031.4583"/>
    <n v="56689.42412000004"/>
    <n v="0.21911421911421924"/>
  </r>
  <r>
    <s v="SKU-17"/>
    <s v="King Size PB Cup 6-Pack"/>
    <s v="King Size"/>
    <x v="1"/>
    <x v="11"/>
    <n v="64322"/>
    <n v="3.49"/>
    <n v="0.11360000000000001"/>
    <n v="2.3382999999999998"/>
    <n v="3.0935360000000003"/>
    <n v="198982.42259200002"/>
    <n v="150404.13259999998"/>
    <n v="48578.289992000035"/>
    <n v="0.24413357400722036"/>
  </r>
  <r>
    <s v="SKU-17"/>
    <s v="King Size PB Cup 6-Pack"/>
    <s v="King Size"/>
    <x v="1"/>
    <x v="12"/>
    <n v="58863"/>
    <n v="3.56"/>
    <n v="0.13150000000000001"/>
    <n v="2.3557999999999999"/>
    <n v="3.0918600000000001"/>
    <n v="181996.15518"/>
    <n v="138669.45540000001"/>
    <n v="43326.699779999995"/>
    <n v="0.23806381918974337"/>
  </r>
  <r>
    <s v="SKU-17"/>
    <s v="King Size PB Cup 6-Pack"/>
    <s v="King Size"/>
    <x v="1"/>
    <x v="13"/>
    <n v="62481"/>
    <n v="3.56"/>
    <n v="0.1207"/>
    <n v="2.3734000000000002"/>
    <n v="3.1303079999999999"/>
    <n v="195584.774148"/>
    <n v="148292.40540000002"/>
    <n v="47292.368747999979"/>
    <n v="0.24179984844941765"/>
  </r>
  <r>
    <s v="SKU-17"/>
    <s v="King Size PB Cup 6-Pack"/>
    <s v="King Size"/>
    <x v="1"/>
    <x v="14"/>
    <n v="62362"/>
    <n v="3.56"/>
    <n v="0.11940000000000001"/>
    <n v="2.3908999999999998"/>
    <n v="3.1349360000000002"/>
    <n v="195500.87883200002"/>
    <n v="149101.3058"/>
    <n v="46399.573032000015"/>
    <n v="0.23733690257153581"/>
  </r>
  <r>
    <s v="SKU-17"/>
    <s v="King Size PB Cup 6-Pack"/>
    <s v="King Size"/>
    <x v="1"/>
    <x v="15"/>
    <n v="62295"/>
    <n v="3.56"/>
    <n v="0.1075"/>
    <n v="2.4083999999999999"/>
    <n v="3.1772999999999998"/>
    <n v="197929.90349999999"/>
    <n v="150031.27799999999"/>
    <n v="47898.625499999995"/>
    <n v="0.24199792276461146"/>
  </r>
  <r>
    <s v="SKU-17"/>
    <s v="King Size PB Cup 6-Pack"/>
    <s v="King Size"/>
    <x v="1"/>
    <x v="16"/>
    <n v="55234"/>
    <n v="3.56"/>
    <n v="0.1211"/>
    <n v="2.4260000000000002"/>
    <n v="3.1288840000000002"/>
    <n v="172820.77885600002"/>
    <n v="133997.68400000001"/>
    <n v="38823.094856000011"/>
    <n v="0.22464367486937839"/>
  </r>
  <r>
    <s v="SKU-17"/>
    <s v="King Size PB Cup 6-Pack"/>
    <s v="King Size"/>
    <x v="1"/>
    <x v="17"/>
    <n v="56986"/>
    <n v="3.56"/>
    <n v="0.13439999999999999"/>
    <n v="2.4434999999999998"/>
    <n v="3.0815360000000003"/>
    <n v="175604.41049600003"/>
    <n v="139245.291"/>
    <n v="36359.119496000028"/>
    <n v="0.20705128870796916"/>
  </r>
  <r>
    <s v="SKU-17"/>
    <s v="King Size PB Cup 6-Pack"/>
    <s v="King Size"/>
    <x v="1"/>
    <x v="18"/>
    <n v="50700"/>
    <n v="3.66"/>
    <n v="0.11890000000000001"/>
    <n v="2.4611000000000001"/>
    <n v="3.2248260000000002"/>
    <n v="163498.67820000002"/>
    <n v="124777.77"/>
    <n v="38720.90820000002"/>
    <n v="0.23682704121090573"/>
  </r>
  <r>
    <s v="SKU-17"/>
    <s v="King Size PB Cup 6-Pack"/>
    <s v="King Size"/>
    <x v="1"/>
    <x v="19"/>
    <n v="55524"/>
    <n v="3.66"/>
    <n v="0.13539999999999999"/>
    <n v="2.4786000000000001"/>
    <n v="3.1644360000000002"/>
    <n v="175702.14446400001"/>
    <n v="137621.78640000001"/>
    <n v="38080.358064"/>
    <n v="0.2167324603815656"/>
  </r>
  <r>
    <s v="SKU-17"/>
    <s v="King Size PB Cup 6-Pack"/>
    <s v="King Size"/>
    <x v="1"/>
    <x v="20"/>
    <n v="68606"/>
    <n v="3.66"/>
    <n v="0.12859999999999999"/>
    <n v="2.4961000000000002"/>
    <n v="3.189324"/>
    <n v="218806.76234400002"/>
    <n v="171247.43660000002"/>
    <n v="47559.325744000002"/>
    <n v="0.21735765949147842"/>
  </r>
  <r>
    <s v="SKU-17"/>
    <s v="King Size PB Cup 6-Pack"/>
    <s v="King Size"/>
    <x v="1"/>
    <x v="21"/>
    <n v="103726"/>
    <n v="3.66"/>
    <n v="0.13009999999999999"/>
    <n v="2.5137"/>
    <n v="3.1838340000000001"/>
    <n v="330246.36548400001"/>
    <n v="260736.04620000001"/>
    <n v="69510.319283999997"/>
    <n v="0.2104801946332629"/>
  </r>
  <r>
    <s v="SKU-17"/>
    <s v="King Size PB Cup 6-Pack"/>
    <s v="King Size"/>
    <x v="1"/>
    <x v="22"/>
    <n v="108361"/>
    <n v="3.66"/>
    <n v="0.1227"/>
    <n v="2.5312000000000001"/>
    <n v="3.2109179999999999"/>
    <n v="347938.28539799998"/>
    <n v="274283.36320000002"/>
    <n v="73654.922197999957"/>
    <n v="0.21168961648973897"/>
  </r>
  <r>
    <s v="SKU-17"/>
    <s v="King Size PB Cup 6-Pack"/>
    <s v="King Size"/>
    <x v="1"/>
    <x v="23"/>
    <n v="73339"/>
    <n v="3.66"/>
    <n v="0.13400000000000001"/>
    <n v="2.5487000000000002"/>
    <n v="3.1695600000000002"/>
    <n v="232452.36084000001"/>
    <n v="186919.10930000001"/>
    <n v="45533.251539999997"/>
    <n v="0.19588207826953896"/>
  </r>
  <r>
    <s v="SKU-17"/>
    <s v="King Size PB Cup 6-Pack"/>
    <s v="King Size"/>
    <x v="2"/>
    <x v="0"/>
    <n v="29474"/>
    <n v="3.49"/>
    <n v="0.18859999999999999"/>
    <n v="2.3382999999999998"/>
    <n v="2.8317860000000001"/>
    <n v="83464.060563999999"/>
    <n v="68919.054199999999"/>
    <n v="14545.006364000001"/>
    <n v="0.17426669953167367"/>
  </r>
  <r>
    <s v="SKU-17"/>
    <s v="King Size PB Cup 6-Pack"/>
    <s v="King Size"/>
    <x v="2"/>
    <x v="1"/>
    <n v="35674"/>
    <n v="3.49"/>
    <n v="0.17480000000000001"/>
    <n v="2.3382999999999998"/>
    <n v="2.8799479999999997"/>
    <n v="102739.26495199998"/>
    <n v="83416.514199999991"/>
    <n v="19322.750751999993"/>
    <n v="0.18807561803199221"/>
  </r>
  <r>
    <s v="SKU-17"/>
    <s v="King Size PB Cup 6-Pack"/>
    <s v="King Size"/>
    <x v="2"/>
    <x v="2"/>
    <n v="32693"/>
    <n v="3.49"/>
    <n v="0.1883"/>
    <n v="2.3382999999999998"/>
    <n v="2.8328329999999999"/>
    <n v="92613.809269000005"/>
    <n v="76446.041899999997"/>
    <n v="16167.767369000008"/>
    <n v="0.17457188616483932"/>
  </r>
  <r>
    <s v="SKU-17"/>
    <s v="King Size PB Cup 6-Pack"/>
    <s v="King Size"/>
    <x v="2"/>
    <x v="3"/>
    <n v="37384"/>
    <n v="3.49"/>
    <n v="0.1716"/>
    <n v="2.3382999999999998"/>
    <n v="2.8911160000000002"/>
    <n v="108081.48054400001"/>
    <n v="87415.007199999993"/>
    <n v="20666.473344000013"/>
    <n v="0.19121197489135694"/>
  </r>
  <r>
    <s v="SKU-17"/>
    <s v="King Size PB Cup 6-Pack"/>
    <s v="King Size"/>
    <x v="2"/>
    <x v="4"/>
    <n v="32006"/>
    <n v="3.49"/>
    <n v="0.1668"/>
    <n v="2.3382999999999998"/>
    <n v="2.9078680000000001"/>
    <n v="93069.22320800001"/>
    <n v="74839.629799999995"/>
    <n v="18229.593408000015"/>
    <n v="0.19587133941430643"/>
  </r>
  <r>
    <s v="SKU-17"/>
    <s v="King Size PB Cup 6-Pack"/>
    <s v="King Size"/>
    <x v="2"/>
    <x v="5"/>
    <n v="26904"/>
    <n v="3.49"/>
    <n v="0.20449999999999999"/>
    <n v="2.3382999999999998"/>
    <n v="2.7762950000000002"/>
    <n v="74693.44068"/>
    <n v="62909.623199999995"/>
    <n v="11783.817480000005"/>
    <n v="0.15776241357636714"/>
  </r>
  <r>
    <s v="SKU-17"/>
    <s v="King Size PB Cup 6-Pack"/>
    <s v="King Size"/>
    <x v="2"/>
    <x v="6"/>
    <n v="28005"/>
    <n v="3.49"/>
    <n v="0.17460000000000001"/>
    <n v="2.3382999999999998"/>
    <n v="2.880646"/>
    <n v="80672.49123"/>
    <n v="65484.091499999995"/>
    <n v="15188.399730000005"/>
    <n v="0.18827235279864313"/>
  </r>
  <r>
    <s v="SKU-17"/>
    <s v="King Size PB Cup 6-Pack"/>
    <s v="King Size"/>
    <x v="2"/>
    <x v="7"/>
    <n v="30297"/>
    <n v="3.49"/>
    <n v="0.18229999999999999"/>
    <n v="2.3382999999999998"/>
    <n v="2.8537729999999999"/>
    <n v="86460.760580999995"/>
    <n v="70843.475099999996"/>
    <n v="15617.285480999999"/>
    <n v="0.18062859239329829"/>
  </r>
  <r>
    <s v="SKU-17"/>
    <s v="King Size PB Cup 6-Pack"/>
    <s v="King Size"/>
    <x v="2"/>
    <x v="8"/>
    <n v="27991"/>
    <n v="3.49"/>
    <n v="0.16639999999999999"/>
    <n v="2.3382999999999998"/>
    <n v="2.9092640000000003"/>
    <n v="81433.208624000006"/>
    <n v="65451.355299999996"/>
    <n v="15981.853324000011"/>
    <n v="0.19625719769673716"/>
  </r>
  <r>
    <s v="SKU-17"/>
    <s v="King Size PB Cup 6-Pack"/>
    <s v="King Size"/>
    <x v="2"/>
    <x v="9"/>
    <n v="50968"/>
    <n v="3.49"/>
    <n v="0.17469999999999999"/>
    <n v="2.3382999999999998"/>
    <n v="2.8802970000000001"/>
    <n v="146802.97749600001"/>
    <n v="119178.47439999999"/>
    <n v="27624.503096000015"/>
    <n v="0.18817399733430276"/>
  </r>
  <r>
    <s v="SKU-17"/>
    <s v="King Size PB Cup 6-Pack"/>
    <s v="King Size"/>
    <x v="2"/>
    <x v="10"/>
    <n v="55392"/>
    <n v="3.49"/>
    <n v="0.19689999999999999"/>
    <n v="2.3382999999999998"/>
    <n v="2.8028190000000004"/>
    <n v="155253.75004800002"/>
    <n v="129523.1136"/>
    <n v="25730.636448000019"/>
    <n v="0.16573278545635672"/>
  </r>
  <r>
    <s v="SKU-17"/>
    <s v="King Size PB Cup 6-Pack"/>
    <s v="King Size"/>
    <x v="2"/>
    <x v="11"/>
    <n v="43547"/>
    <n v="3.49"/>
    <n v="0.1641"/>
    <n v="2.3382999999999998"/>
    <n v="2.9172910000000001"/>
    <n v="127039.271177"/>
    <n v="101825.95009999999"/>
    <n v="25213.321077000015"/>
    <n v="0.19846871635363092"/>
  </r>
  <r>
    <s v="SKU-17"/>
    <s v="King Size PB Cup 6-Pack"/>
    <s v="King Size"/>
    <x v="2"/>
    <x v="12"/>
    <n v="34999"/>
    <n v="3.56"/>
    <n v="0.17510000000000001"/>
    <n v="2.3557999999999999"/>
    <n v="2.9366439999999998"/>
    <n v="102779.60335599999"/>
    <n v="82450.644199999995"/>
    <n v="20328.959155999997"/>
    <n v="0.19779176502156884"/>
  </r>
  <r>
    <s v="SKU-17"/>
    <s v="King Size PB Cup 6-Pack"/>
    <s v="King Size"/>
    <x v="2"/>
    <x v="13"/>
    <n v="41811"/>
    <n v="3.56"/>
    <n v="0.17560000000000001"/>
    <n v="2.3734000000000002"/>
    <n v="2.9348640000000001"/>
    <n v="122709.598704"/>
    <n v="99234.227400000003"/>
    <n v="23475.371304"/>
    <n v="0.19130835364091828"/>
  </r>
  <r>
    <s v="SKU-17"/>
    <s v="King Size PB Cup 6-Pack"/>
    <s v="King Size"/>
    <x v="2"/>
    <x v="14"/>
    <n v="48907"/>
    <n v="3.56"/>
    <n v="0.1464"/>
    <n v="2.3908999999999998"/>
    <n v="3.0388160000000002"/>
    <n v="148619.37411200002"/>
    <n v="116931.74629999998"/>
    <n v="31687.627812000035"/>
    <n v="0.21321330412897677"/>
  </r>
  <r>
    <s v="SKU-17"/>
    <s v="King Size PB Cup 6-Pack"/>
    <s v="King Size"/>
    <x v="2"/>
    <x v="15"/>
    <n v="43082"/>
    <n v="3.56"/>
    <n v="0.1799"/>
    <n v="2.4083999999999999"/>
    <n v="2.919556"/>
    <n v="125780.311592"/>
    <n v="103758.68879999999"/>
    <n v="22021.622792000009"/>
    <n v="0.17508004641801705"/>
  </r>
  <r>
    <s v="SKU-17"/>
    <s v="King Size PB Cup 6-Pack"/>
    <s v="King Size"/>
    <x v="2"/>
    <x v="16"/>
    <n v="34253"/>
    <n v="3.56"/>
    <n v="0.19350000000000001"/>
    <n v="2.4260000000000002"/>
    <n v="2.87114"/>
    <n v="98345.158420000007"/>
    <n v="83097.778000000006"/>
    <n v="15247.380420000001"/>
    <n v="0.1550394616772432"/>
  </r>
  <r>
    <s v="SKU-17"/>
    <s v="King Size PB Cup 6-Pack"/>
    <s v="King Size"/>
    <x v="2"/>
    <x v="17"/>
    <n v="36169"/>
    <n v="3.56"/>
    <n v="0.17929999999999999"/>
    <n v="2.4434999999999998"/>
    <n v="2.9216920000000002"/>
    <n v="105674.67794800001"/>
    <n v="88378.951499999996"/>
    <n v="17295.726448000016"/>
    <n v="0.16366954490754002"/>
  </r>
  <r>
    <s v="SKU-17"/>
    <s v="King Size PB Cup 6-Pack"/>
    <s v="King Size"/>
    <x v="2"/>
    <x v="18"/>
    <n v="31598"/>
    <n v="3.66"/>
    <n v="0.17829999999999999"/>
    <n v="2.4611000000000001"/>
    <n v="3.007422"/>
    <n v="95028.520356000008"/>
    <n v="77765.837800000008"/>
    <n v="17262.682556"/>
    <n v="0.18165791165988676"/>
  </r>
  <r>
    <s v="SKU-17"/>
    <s v="King Size PB Cup 6-Pack"/>
    <s v="King Size"/>
    <x v="2"/>
    <x v="19"/>
    <n v="35968"/>
    <n v="3.66"/>
    <n v="0.17879999999999999"/>
    <n v="2.4786000000000001"/>
    <n v="3.0055920000000005"/>
    <n v="108105.13305600002"/>
    <n v="89150.284800000009"/>
    <n v="18954.848256000012"/>
    <n v="0.17533717151230116"/>
  </r>
  <r>
    <s v="SKU-17"/>
    <s v="King Size PB Cup 6-Pack"/>
    <s v="King Size"/>
    <x v="2"/>
    <x v="20"/>
    <n v="41717"/>
    <n v="3.66"/>
    <n v="0.18379999999999999"/>
    <n v="2.4961000000000002"/>
    <n v="2.9872920000000001"/>
    <n v="124620.86036400001"/>
    <n v="104129.8037"/>
    <n v="20491.056664000003"/>
    <n v="0.16442718020200237"/>
  </r>
  <r>
    <s v="SKU-17"/>
    <s v="King Size PB Cup 6-Pack"/>
    <s v="King Size"/>
    <x v="2"/>
    <x v="21"/>
    <n v="65693"/>
    <n v="3.66"/>
    <n v="0.1615"/>
    <n v="2.5137"/>
    <n v="3.0689100000000002"/>
    <n v="201605.90463"/>
    <n v="165132.49410000001"/>
    <n v="36473.410529999994"/>
    <n v="0.1809143963166075"/>
  </r>
  <r>
    <s v="SKU-17"/>
    <s v="King Size PB Cup 6-Pack"/>
    <s v="King Size"/>
    <x v="2"/>
    <x v="22"/>
    <n v="61543"/>
    <n v="3.66"/>
    <n v="0.15379999999999999"/>
    <n v="2.5312000000000001"/>
    <n v="3.0970920000000004"/>
    <n v="190604.33295600003"/>
    <n v="155777.6416"/>
    <n v="34826.691356000025"/>
    <n v="0.18271720697996713"/>
  </r>
  <r>
    <s v="SKU-17"/>
    <s v="King Size PB Cup 6-Pack"/>
    <s v="King Size"/>
    <x v="2"/>
    <x v="23"/>
    <n v="57647"/>
    <n v="3.66"/>
    <n v="0.18379999999999999"/>
    <n v="2.5487000000000002"/>
    <n v="2.9872920000000001"/>
    <n v="172208.42192399999"/>
    <n v="146924.90890000001"/>
    <n v="25283.513023999985"/>
    <n v="0.14681925971749657"/>
  </r>
  <r>
    <s v="SKU-17"/>
    <s v="King Size PB Cup 6-Pack"/>
    <s v="King Size"/>
    <x v="3"/>
    <x v="0"/>
    <n v="23762"/>
    <n v="3.49"/>
    <n v="3.5700000000000003E-2"/>
    <n v="2.3382999999999998"/>
    <n v="3.3654070000000003"/>
    <n v="79968.801134000008"/>
    <n v="55562.684599999993"/>
    <n v="24406.116534000015"/>
    <n v="0.30519547858550261"/>
  </r>
  <r>
    <s v="SKU-17"/>
    <s v="King Size PB Cup 6-Pack"/>
    <s v="King Size"/>
    <x v="3"/>
    <x v="1"/>
    <n v="31892"/>
    <n v="3.49"/>
    <n v="4.3900000000000002E-2"/>
    <n v="2.3382999999999998"/>
    <n v="3.336789"/>
    <n v="106416.874788"/>
    <n v="74573.063599999994"/>
    <n v="31843.811188000007"/>
    <n v="0.29923648153958798"/>
  </r>
  <r>
    <s v="SKU-17"/>
    <s v="King Size PB Cup 6-Pack"/>
    <s v="King Size"/>
    <x v="3"/>
    <x v="2"/>
    <n v="28684"/>
    <n v="3.49"/>
    <n v="5.8500000000000003E-2"/>
    <n v="2.3382999999999998"/>
    <n v="3.2858350000000001"/>
    <n v="94250.891140000007"/>
    <n v="67071.797200000001"/>
    <n v="27179.093940000006"/>
    <n v="0.28836962294211371"/>
  </r>
  <r>
    <s v="SKU-17"/>
    <s v="King Size PB Cup 6-Pack"/>
    <s v="King Size"/>
    <x v="3"/>
    <x v="3"/>
    <n v="27648"/>
    <n v="3.49"/>
    <n v="4.4499999999999998E-2"/>
    <n v="2.3382999999999998"/>
    <n v="3.3346950000000004"/>
    <n v="92197.647360000017"/>
    <n v="64649.318399999996"/>
    <n v="27548.328960000021"/>
    <n v="0.29879644165358465"/>
  </r>
  <r>
    <s v="SKU-17"/>
    <s v="King Size PB Cup 6-Pack"/>
    <s v="King Size"/>
    <x v="3"/>
    <x v="4"/>
    <n v="24605"/>
    <n v="3.49"/>
    <n v="7.8600000000000003E-2"/>
    <n v="2.3382999999999998"/>
    <n v="3.2156860000000003"/>
    <n v="79121.954030000008"/>
    <n v="57533.871499999994"/>
    <n v="21588.082530000014"/>
    <n v="0.27284566963316709"/>
  </r>
  <r>
    <s v="SKU-17"/>
    <s v="King Size PB Cup 6-Pack"/>
    <s v="King Size"/>
    <x v="3"/>
    <x v="5"/>
    <n v="23434"/>
    <n v="3.49"/>
    <n v="6.6100000000000006E-2"/>
    <n v="2.3382999999999998"/>
    <n v="3.2593109999999998"/>
    <n v="76378.693973999994"/>
    <n v="54795.722199999997"/>
    <n v="21582.971773999998"/>
    <n v="0.2825784345218974"/>
  </r>
  <r>
    <s v="SKU-17"/>
    <s v="King Size PB Cup 6-Pack"/>
    <s v="King Size"/>
    <x v="3"/>
    <x v="6"/>
    <n v="23423"/>
    <n v="3.49"/>
    <n v="5.3699999999999998E-2"/>
    <n v="2.3382999999999998"/>
    <n v="3.3025870000000004"/>
    <n v="77356.495301000003"/>
    <n v="54770.000899999999"/>
    <n v="22586.494401000004"/>
    <n v="0.29197928775229848"/>
  </r>
  <r>
    <s v="SKU-17"/>
    <s v="King Size PB Cup 6-Pack"/>
    <s v="King Size"/>
    <x v="3"/>
    <x v="7"/>
    <n v="22617"/>
    <n v="3.49"/>
    <n v="6.0600000000000001E-2"/>
    <n v="2.3382999999999998"/>
    <n v="3.2785060000000001"/>
    <n v="74149.970201999997"/>
    <n v="52885.331099999996"/>
    <n v="21264.639102000001"/>
    <n v="0.28677879497551634"/>
  </r>
  <r>
    <s v="SKU-17"/>
    <s v="King Size PB Cup 6-Pack"/>
    <s v="King Size"/>
    <x v="3"/>
    <x v="8"/>
    <n v="25377"/>
    <n v="3.49"/>
    <n v="6.6000000000000003E-2"/>
    <n v="2.3382999999999998"/>
    <n v="3.2596599999999998"/>
    <n v="82720.39181999999"/>
    <n v="59339.039099999995"/>
    <n v="23381.352719999995"/>
    <n v="0.28265524625267663"/>
  </r>
  <r>
    <s v="SKU-17"/>
    <s v="King Size PB Cup 6-Pack"/>
    <s v="King Size"/>
    <x v="3"/>
    <x v="9"/>
    <n v="42436"/>
    <n v="3.49"/>
    <n v="2.35E-2"/>
    <n v="2.3382999999999998"/>
    <n v="3.4079850000000005"/>
    <n v="144621.25146000003"/>
    <n v="99228.098799999992"/>
    <n v="45393.152660000036"/>
    <n v="0.31387608806963663"/>
  </r>
  <r>
    <s v="SKU-17"/>
    <s v="King Size PB Cup 6-Pack"/>
    <s v="King Size"/>
    <x v="3"/>
    <x v="10"/>
    <n v="43488"/>
    <n v="3.49"/>
    <n v="5.6500000000000002E-2"/>
    <n v="2.3382999999999998"/>
    <n v="3.292815"/>
    <n v="143197.93872000001"/>
    <n v="101687.9904"/>
    <n v="41509.94832000001"/>
    <n v="0.28987811340752523"/>
  </r>
  <r>
    <s v="SKU-17"/>
    <s v="King Size PB Cup 6-Pack"/>
    <s v="King Size"/>
    <x v="3"/>
    <x v="11"/>
    <n v="35845"/>
    <n v="3.49"/>
    <n v="5.7200000000000001E-2"/>
    <n v="2.3382999999999998"/>
    <n v="3.2903720000000001"/>
    <n v="117943.38434"/>
    <n v="83816.363499999992"/>
    <n v="34127.020840000012"/>
    <n v="0.28935086974968188"/>
  </r>
  <r>
    <s v="SKU-17"/>
    <s v="King Size PB Cup 6-Pack"/>
    <s v="King Size"/>
    <x v="3"/>
    <x v="12"/>
    <n v="26333"/>
    <n v="3.56"/>
    <n v="3.6900000000000002E-2"/>
    <n v="2.3557999999999999"/>
    <n v="3.428636"/>
    <n v="90286.271787999998"/>
    <n v="62035.2814"/>
    <n v="28250.990387999998"/>
    <n v="0.31290460696323552"/>
  </r>
  <r>
    <s v="SKU-17"/>
    <s v="King Size PB Cup 6-Pack"/>
    <s v="King Size"/>
    <x v="3"/>
    <x v="13"/>
    <n v="34414"/>
    <n v="3.56"/>
    <n v="5.0299999999999997E-2"/>
    <n v="2.3734000000000002"/>
    <n v="3.380932"/>
    <n v="116351.39384800001"/>
    <n v="81678.187600000005"/>
    <n v="34673.206248000002"/>
    <n v="0.29800421895501006"/>
  </r>
  <r>
    <s v="SKU-17"/>
    <s v="King Size PB Cup 6-Pack"/>
    <s v="King Size"/>
    <x v="3"/>
    <x v="14"/>
    <n v="33744"/>
    <n v="3.56"/>
    <n v="6.2300000000000001E-2"/>
    <n v="2.3908999999999998"/>
    <n v="3.338212"/>
    <n v="112644.625728"/>
    <n v="80678.529599999994"/>
    <n v="31966.096128000005"/>
    <n v="0.28377826213553847"/>
  </r>
  <r>
    <s v="SKU-17"/>
    <s v="King Size PB Cup 6-Pack"/>
    <s v="King Size"/>
    <x v="3"/>
    <x v="15"/>
    <n v="34078"/>
    <n v="3.56"/>
    <n v="5.3100000000000001E-2"/>
    <n v="2.4083999999999999"/>
    <n v="3.3709639999999998"/>
    <n v="114875.71119199999"/>
    <n v="82073.455199999997"/>
    <n v="32802.255991999991"/>
    <n v="0.28554561840470555"/>
  </r>
  <r>
    <s v="SKU-17"/>
    <s v="King Size PB Cup 6-Pack"/>
    <s v="King Size"/>
    <x v="3"/>
    <x v="16"/>
    <n v="29787"/>
    <n v="3.56"/>
    <n v="3.44E-2"/>
    <n v="2.4260000000000002"/>
    <n v="3.4375360000000001"/>
    <n v="102393.88483200001"/>
    <n v="72263.262000000002"/>
    <n v="30130.622832000008"/>
    <n v="0.29426193645681098"/>
  </r>
  <r>
    <s v="SKU-17"/>
    <s v="King Size PB Cup 6-Pack"/>
    <s v="King Size"/>
    <x v="3"/>
    <x v="17"/>
    <n v="25414"/>
    <n v="3.56"/>
    <n v="5.0099999999999999E-2"/>
    <n v="2.4434999999999998"/>
    <n v="3.3816440000000001"/>
    <n v="85941.100615999996"/>
    <n v="62099.108999999997"/>
    <n v="23841.991615999999"/>
    <n v="0.27742246079126009"/>
  </r>
  <r>
    <s v="SKU-17"/>
    <s v="King Size PB Cup 6-Pack"/>
    <s v="King Size"/>
    <x v="3"/>
    <x v="18"/>
    <n v="30007"/>
    <n v="3.66"/>
    <n v="5.5800000000000002E-2"/>
    <n v="2.4611000000000001"/>
    <n v="3.4557720000000001"/>
    <n v="103697.350404"/>
    <n v="73850.227700000003"/>
    <n v="29847.122703999994"/>
    <n v="0.28782917391540874"/>
  </r>
  <r>
    <s v="SKU-17"/>
    <s v="King Size PB Cup 6-Pack"/>
    <s v="King Size"/>
    <x v="3"/>
    <x v="19"/>
    <n v="26065"/>
    <n v="3.66"/>
    <n v="1.89E-2"/>
    <n v="2.4786000000000001"/>
    <n v="3.5908259999999999"/>
    <n v="93594.879690000002"/>
    <n v="64604.709000000003"/>
    <n v="28990.170689999999"/>
    <n v="0.30974098995607136"/>
  </r>
  <r>
    <s v="SKU-17"/>
    <s v="King Size PB Cup 6-Pack"/>
    <s v="King Size"/>
    <x v="3"/>
    <x v="20"/>
    <n v="36362"/>
    <n v="3.66"/>
    <n v="4.9000000000000002E-2"/>
    <n v="2.4961000000000002"/>
    <n v="3.4806599999999999"/>
    <n v="126563.75891999999"/>
    <n v="90763.188200000004"/>
    <n v="35800.570719999989"/>
    <n v="0.28286589325013067"/>
  </r>
  <r>
    <s v="SKU-17"/>
    <s v="King Size PB Cup 6-Pack"/>
    <s v="King Size"/>
    <x v="3"/>
    <x v="21"/>
    <n v="55136"/>
    <n v="3.66"/>
    <n v="4.1200000000000001E-2"/>
    <n v="2.5137"/>
    <n v="3.5092080000000001"/>
    <n v="193483.69228800002"/>
    <n v="138595.36319999999"/>
    <n v="54888.329088000028"/>
    <n v="0.28368452368739622"/>
  </r>
  <r>
    <s v="SKU-17"/>
    <s v="King Size PB Cup 6-Pack"/>
    <s v="King Size"/>
    <x v="3"/>
    <x v="22"/>
    <n v="55683"/>
    <n v="3.66"/>
    <n v="5.8500000000000003E-2"/>
    <n v="2.5312000000000001"/>
    <n v="3.4458900000000003"/>
    <n v="191877.49287000002"/>
    <n v="140944.80960000001"/>
    <n v="50932.683270000009"/>
    <n v="0.26544376053791618"/>
  </r>
  <r>
    <s v="SKU-17"/>
    <s v="King Size PB Cup 6-Pack"/>
    <s v="King Size"/>
    <x v="3"/>
    <x v="23"/>
    <n v="43076"/>
    <n v="3.66"/>
    <n v="4.5699999999999998E-2"/>
    <n v="2.5487000000000002"/>
    <n v="3.4927380000000001"/>
    <n v="150453.182088"/>
    <n v="109787.8012"/>
    <n v="40665.380888"/>
    <n v="0.2702859475861058"/>
  </r>
  <r>
    <s v="SKU-17"/>
    <s v="King Size PB Cup 6-Pack"/>
    <s v="King Size"/>
    <x v="4"/>
    <x v="0"/>
    <n v="33209"/>
    <n v="3.49"/>
    <n v="9.8100000000000007E-2"/>
    <n v="2.3382999999999998"/>
    <n v="3.1476310000000005"/>
    <n v="104529.67787900001"/>
    <n v="77652.604699999996"/>
    <n v="26877.073179000014"/>
    <n v="0.25712384965073742"/>
  </r>
  <r>
    <s v="SKU-17"/>
    <s v="King Size PB Cup 6-Pack"/>
    <s v="King Size"/>
    <x v="4"/>
    <x v="1"/>
    <n v="40909"/>
    <n v="3.49"/>
    <n v="0.1046"/>
    <n v="2.3382999999999998"/>
    <n v="3.124946"/>
    <n v="127838.415914"/>
    <n v="95657.5147"/>
    <n v="32180.901213999998"/>
    <n v="0.25173106991288807"/>
  </r>
  <r>
    <s v="SKU-17"/>
    <s v="King Size PB Cup 6-Pack"/>
    <s v="King Size"/>
    <x v="4"/>
    <x v="2"/>
    <n v="39626"/>
    <n v="3.49"/>
    <n v="7.0099999999999996E-2"/>
    <n v="2.3382999999999998"/>
    <n v="3.2453509999999999"/>
    <n v="128600.27872599999"/>
    <n v="92657.4758"/>
    <n v="35942.802925999989"/>
    <n v="0.27949241853962786"/>
  </r>
  <r>
    <s v="SKU-17"/>
    <s v="King Size PB Cup 6-Pack"/>
    <s v="King Size"/>
    <x v="4"/>
    <x v="3"/>
    <n v="48837"/>
    <n v="3.49"/>
    <n v="8.09E-2"/>
    <n v="2.3382999999999998"/>
    <n v="3.2076590000000005"/>
    <n v="156652.44258300003"/>
    <n v="114195.55709999999"/>
    <n v="42456.885483000035"/>
    <n v="0.27102600369927121"/>
  </r>
  <r>
    <s v="SKU-17"/>
    <s v="King Size PB Cup 6-Pack"/>
    <s v="King Size"/>
    <x v="4"/>
    <x v="4"/>
    <n v="33703"/>
    <n v="3.49"/>
    <n v="8.8999999999999996E-2"/>
    <n v="2.3382999999999998"/>
    <n v="3.1793900000000002"/>
    <n v="107154.98117"/>
    <n v="78807.724900000001"/>
    <n v="28347.256269999998"/>
    <n v="0.26454445664105375"/>
  </r>
  <r>
    <s v="SKU-17"/>
    <s v="King Size PB Cup 6-Pack"/>
    <s v="King Size"/>
    <x v="4"/>
    <x v="5"/>
    <n v="33306"/>
    <n v="3.49"/>
    <n v="8.4199999999999997E-2"/>
    <n v="2.3382999999999998"/>
    <n v="3.196142"/>
    <n v="106450.70545199999"/>
    <n v="77879.419799999989"/>
    <n v="28571.285652000006"/>
    <n v="0.26839921380214027"/>
  </r>
  <r>
    <s v="SKU-17"/>
    <s v="King Size PB Cup 6-Pack"/>
    <s v="King Size"/>
    <x v="4"/>
    <x v="6"/>
    <n v="31162"/>
    <n v="3.49"/>
    <n v="8.9399999999999993E-2"/>
    <n v="2.3382999999999998"/>
    <n v="3.177994"/>
    <n v="99032.649028"/>
    <n v="72866.104599999991"/>
    <n v="26166.544428000008"/>
    <n v="0.26422139248846921"/>
  </r>
  <r>
    <s v="SKU-17"/>
    <s v="King Size PB Cup 6-Pack"/>
    <s v="King Size"/>
    <x v="4"/>
    <x v="7"/>
    <n v="35530"/>
    <n v="3.49"/>
    <n v="5.4600000000000003E-2"/>
    <n v="2.3382999999999998"/>
    <n v="3.2994460000000001"/>
    <n v="117229.31638"/>
    <n v="83079.798999999999"/>
    <n v="34149.517380000005"/>
    <n v="0.29130526761159303"/>
  </r>
  <r>
    <s v="SKU-17"/>
    <s v="King Size PB Cup 6-Pack"/>
    <s v="King Size"/>
    <x v="4"/>
    <x v="8"/>
    <n v="46342"/>
    <n v="3.49"/>
    <n v="8.7800000000000003E-2"/>
    <n v="2.3382999999999998"/>
    <n v="3.1835780000000002"/>
    <n v="147533.37167600001"/>
    <n v="108361.49859999999"/>
    <n v="39171.873076000018"/>
    <n v="0.26551194913396198"/>
  </r>
  <r>
    <s v="SKU-17"/>
    <s v="King Size PB Cup 6-Pack"/>
    <s v="King Size"/>
    <x v="4"/>
    <x v="9"/>
    <n v="62907"/>
    <n v="3.49"/>
    <n v="6.93E-2"/>
    <n v="2.3382999999999998"/>
    <n v="3.2481430000000002"/>
    <n v="204330.93170100002"/>
    <n v="147095.4381"/>
    <n v="57235.493601000024"/>
    <n v="0.28011174384871612"/>
  </r>
  <r>
    <s v="SKU-17"/>
    <s v="King Size PB Cup 6-Pack"/>
    <s v="King Size"/>
    <x v="4"/>
    <x v="10"/>
    <n v="62228"/>
    <n v="3.49"/>
    <n v="7.9899999999999999E-2"/>
    <n v="2.3382999999999998"/>
    <n v="3.2111490000000003"/>
    <n v="199823.37997200002"/>
    <n v="145507.73239999998"/>
    <n v="54315.647572000045"/>
    <n v="0.27181828062167174"/>
  </r>
  <r>
    <s v="SKU-17"/>
    <s v="King Size PB Cup 6-Pack"/>
    <s v="King Size"/>
    <x v="4"/>
    <x v="11"/>
    <n v="58067"/>
    <n v="3.49"/>
    <n v="8.1199999999999994E-2"/>
    <n v="2.3382999999999998"/>
    <n v="3.2066120000000002"/>
    <n v="186198.33900400001"/>
    <n v="135778.0661"/>
    <n v="50420.272904000012"/>
    <n v="0.2707879843273836"/>
  </r>
  <r>
    <s v="SKU-17"/>
    <s v="King Size PB Cup 6-Pack"/>
    <s v="King Size"/>
    <x v="4"/>
    <x v="12"/>
    <n v="42589"/>
    <n v="3.56"/>
    <n v="9.5200000000000007E-2"/>
    <n v="2.3557999999999999"/>
    <n v="3.2210880000000004"/>
    <n v="137182.91683200002"/>
    <n v="100331.16619999999"/>
    <n v="36851.750632000025"/>
    <n v="0.26863221371164042"/>
  </r>
  <r>
    <s v="SKU-17"/>
    <s v="King Size PB Cup 6-Pack"/>
    <s v="King Size"/>
    <x v="4"/>
    <x v="13"/>
    <n v="48376"/>
    <n v="3.56"/>
    <n v="0.1163"/>
    <n v="2.3734000000000002"/>
    <n v="3.145972"/>
    <n v="152189.54147200001"/>
    <n v="114815.5984"/>
    <n v="37373.943072000009"/>
    <n v="0.24557497650964474"/>
  </r>
  <r>
    <s v="SKU-17"/>
    <s v="King Size PB Cup 6-Pack"/>
    <s v="King Size"/>
    <x v="4"/>
    <x v="14"/>
    <n v="54449"/>
    <n v="3.56"/>
    <n v="0.1067"/>
    <n v="2.3908999999999998"/>
    <n v="3.180148"/>
    <n v="173155.878452"/>
    <n v="130182.11409999999"/>
    <n v="42973.764352000013"/>
    <n v="0.24817964446937696"/>
  </r>
  <r>
    <s v="SKU-17"/>
    <s v="King Size PB Cup 6-Pack"/>
    <s v="King Size"/>
    <x v="4"/>
    <x v="15"/>
    <n v="47518"/>
    <n v="3.56"/>
    <n v="0.1208"/>
    <n v="2.4083999999999999"/>
    <n v="3.1299519999999998"/>
    <n v="148729.059136"/>
    <n v="114442.35119999999"/>
    <n v="34286.707936000006"/>
    <n v="0.23053133083191057"/>
  </r>
  <r>
    <s v="SKU-17"/>
    <s v="King Size PB Cup 6-Pack"/>
    <s v="King Size"/>
    <x v="4"/>
    <x v="16"/>
    <n v="39562"/>
    <n v="3.56"/>
    <n v="0.15279999999999999"/>
    <n v="2.4260000000000002"/>
    <n v="3.016032"/>
    <n v="119320.257984"/>
    <n v="95977.412000000011"/>
    <n v="23342.845983999985"/>
    <n v="0.1956318765848637"/>
  </r>
  <r>
    <s v="SKU-17"/>
    <s v="King Size PB Cup 6-Pack"/>
    <s v="King Size"/>
    <x v="4"/>
    <x v="17"/>
    <n v="35872"/>
    <n v="3.56"/>
    <n v="0.16900000000000001"/>
    <n v="2.4434999999999998"/>
    <n v="2.9583599999999999"/>
    <n v="106122.28992"/>
    <n v="87653.231999999989"/>
    <n v="18469.057920000007"/>
    <n v="0.17403561432685685"/>
  </r>
  <r>
    <s v="SKU-17"/>
    <s v="King Size PB Cup 6-Pack"/>
    <s v="King Size"/>
    <x v="4"/>
    <x v="18"/>
    <n v="32696"/>
    <n v="3.66"/>
    <n v="0.1797"/>
    <n v="2.4611000000000001"/>
    <n v="3.0022980000000001"/>
    <n v="98163.135408000002"/>
    <n v="80468.125599999999"/>
    <n v="17695.009808000003"/>
    <n v="0.18026125321337191"/>
  </r>
  <r>
    <s v="SKU-17"/>
    <s v="King Size PB Cup 6-Pack"/>
    <s v="King Size"/>
    <x v="4"/>
    <x v="19"/>
    <n v="46420"/>
    <n v="3.66"/>
    <n v="0.21609999999999999"/>
    <n v="2.4786000000000001"/>
    <n v="2.8690740000000003"/>
    <n v="133182.41508000001"/>
    <n v="115056.61200000001"/>
    <n v="18125.803079999998"/>
    <n v="0.13609757015678228"/>
  </r>
  <r>
    <s v="SKU-17"/>
    <s v="King Size PB Cup 6-Pack"/>
    <s v="King Size"/>
    <x v="4"/>
    <x v="20"/>
    <n v="50615"/>
    <n v="3.66"/>
    <n v="0.21"/>
    <n v="2.4961000000000002"/>
    <n v="2.8914000000000004"/>
    <n v="146348.21100000001"/>
    <n v="126340.1015"/>
    <n v="20008.109500000006"/>
    <n v="0.13671577782389158"/>
  </r>
  <r>
    <s v="SKU-17"/>
    <s v="King Size PB Cup 6-Pack"/>
    <s v="King Size"/>
    <x v="4"/>
    <x v="21"/>
    <n v="65819"/>
    <n v="3.66"/>
    <n v="0.22289999999999999"/>
    <n v="2.5137"/>
    <n v="2.8441860000000001"/>
    <n v="187201.47833400001"/>
    <n v="165449.22030000002"/>
    <n v="21752.258033999999"/>
    <n v="0.11619704196560983"/>
  </r>
  <r>
    <s v="SKU-17"/>
    <s v="King Size PB Cup 6-Pack"/>
    <s v="King Size"/>
    <x v="4"/>
    <x v="22"/>
    <n v="78270"/>
    <n v="3.66"/>
    <n v="0.26800000000000002"/>
    <n v="2.5312000000000001"/>
    <n v="2.6791200000000002"/>
    <n v="209694.7224"/>
    <n v="198117.024"/>
    <n v="11577.698399999994"/>
    <n v="5.5212159216459104E-2"/>
  </r>
  <r>
    <s v="SKU-17"/>
    <s v="King Size PB Cup 6-Pack"/>
    <s v="King Size"/>
    <x v="4"/>
    <x v="23"/>
    <n v="68290"/>
    <n v="3.66"/>
    <n v="0.27950000000000003"/>
    <n v="2.5487000000000002"/>
    <n v="2.6370299999999998"/>
    <n v="180082.7787"/>
    <n v="174050.72300000003"/>
    <n v="6032.0556999999681"/>
    <n v="3.3496016351728851E-2"/>
  </r>
  <r>
    <s v="SKU-17"/>
    <s v="King Size PB Cup 6-Pack"/>
    <s v="King Size"/>
    <x v="5"/>
    <x v="0"/>
    <n v="14510"/>
    <n v="3.49"/>
    <n v="7.0400000000000004E-2"/>
    <n v="2.3382999999999998"/>
    <n v="3.2443040000000001"/>
    <n v="47074.851040000001"/>
    <n v="33928.733"/>
    <n v="13146.118040000001"/>
    <n v="0.27925989672977625"/>
  </r>
  <r>
    <s v="SKU-17"/>
    <s v="King Size PB Cup 6-Pack"/>
    <s v="King Size"/>
    <x v="5"/>
    <x v="1"/>
    <n v="18475"/>
    <n v="3.49"/>
    <n v="6.7000000000000004E-2"/>
    <n v="2.3382999999999998"/>
    <n v="3.2561700000000005"/>
    <n v="60157.740750000012"/>
    <n v="43200.092499999999"/>
    <n v="16957.648250000013"/>
    <n v="0.28188638799571292"/>
  </r>
  <r>
    <s v="SKU-17"/>
    <s v="King Size PB Cup 6-Pack"/>
    <s v="King Size"/>
    <x v="5"/>
    <x v="2"/>
    <n v="21595"/>
    <n v="3.49"/>
    <n v="4.36E-2"/>
    <n v="2.3382999999999998"/>
    <n v="3.3378360000000002"/>
    <n v="72080.568420000011"/>
    <n v="50495.588499999998"/>
    <n v="21584.979920000012"/>
    <n v="0.29945629443747401"/>
  </r>
  <r>
    <s v="SKU-17"/>
    <s v="King Size PB Cup 6-Pack"/>
    <s v="King Size"/>
    <x v="5"/>
    <x v="3"/>
    <n v="19475"/>
    <n v="3.49"/>
    <n v="8.8200000000000001E-2"/>
    <n v="2.3382999999999998"/>
    <n v="3.1821820000000001"/>
    <n v="61972.994449999998"/>
    <n v="45538.392499999994"/>
    <n v="16434.601950000004"/>
    <n v="0.26518973459091916"/>
  </r>
  <r>
    <s v="SKU-17"/>
    <s v="King Size PB Cup 6-Pack"/>
    <s v="King Size"/>
    <x v="5"/>
    <x v="4"/>
    <n v="14538"/>
    <n v="3.49"/>
    <n v="6.0299999999999999E-2"/>
    <n v="2.3382999999999998"/>
    <n v="3.2795529999999999"/>
    <n v="47678.141514000003"/>
    <n v="33994.205399999999"/>
    <n v="13683.936114000004"/>
    <n v="0.28700649143343626"/>
  </r>
  <r>
    <s v="SKU-17"/>
    <s v="King Size PB Cup 6-Pack"/>
    <s v="King Size"/>
    <x v="5"/>
    <x v="5"/>
    <n v="14733"/>
    <n v="3.49"/>
    <n v="6.6699999999999995E-2"/>
    <n v="2.3382999999999998"/>
    <n v="3.2572170000000003"/>
    <n v="47988.578061"/>
    <n v="34450.173899999994"/>
    <n v="13538.404161000006"/>
    <n v="0.28211721847208843"/>
  </r>
  <r>
    <s v="SKU-17"/>
    <s v="King Size PB Cup 6-Pack"/>
    <s v="King Size"/>
    <x v="5"/>
    <x v="6"/>
    <n v="12791"/>
    <n v="3.49"/>
    <n v="7.8899999999999998E-2"/>
    <n v="2.3382999999999998"/>
    <n v="3.2146390000000005"/>
    <n v="41118.447449000007"/>
    <n v="29909.195299999999"/>
    <n v="11209.252149000007"/>
    <n v="0.27260883725979818"/>
  </r>
  <r>
    <s v="SKU-17"/>
    <s v="King Size PB Cup 6-Pack"/>
    <s v="King Size"/>
    <x v="5"/>
    <x v="7"/>
    <n v="16956"/>
    <n v="3.49"/>
    <n v="7.7600000000000002E-2"/>
    <n v="2.3382999999999998"/>
    <n v="3.219176"/>
    <n v="54584.348255999997"/>
    <n v="39648.214799999994"/>
    <n v="14936.133456000003"/>
    <n v="0.2736339982653947"/>
  </r>
  <r>
    <s v="SKU-17"/>
    <s v="King Size PB Cup 6-Pack"/>
    <s v="King Size"/>
    <x v="5"/>
    <x v="8"/>
    <n v="17748"/>
    <n v="3.49"/>
    <n v="7.1300000000000002E-2"/>
    <n v="2.3382999999999998"/>
    <n v="3.2411630000000002"/>
    <n v="57524.160924000003"/>
    <n v="41500.148399999998"/>
    <n v="16024.012524000005"/>
    <n v="0.27856142995585231"/>
  </r>
  <r>
    <s v="SKU-17"/>
    <s v="King Size PB Cup 6-Pack"/>
    <s v="King Size"/>
    <x v="5"/>
    <x v="9"/>
    <n v="26143"/>
    <n v="3.49"/>
    <n v="6.5000000000000002E-2"/>
    <n v="2.3382999999999998"/>
    <n v="3.2631500000000004"/>
    <n v="85308.530450000006"/>
    <n v="61130.176899999999"/>
    <n v="24178.353550000007"/>
    <n v="0.28342245989304821"/>
  </r>
  <r>
    <s v="SKU-17"/>
    <s v="King Size PB Cup 6-Pack"/>
    <s v="King Size"/>
    <x v="5"/>
    <x v="10"/>
    <n v="34177"/>
    <n v="3.49"/>
    <n v="7.1400000000000005E-2"/>
    <n v="2.3382999999999998"/>
    <n v="3.2408140000000003"/>
    <n v="110761.30007800001"/>
    <n v="79916.079099999988"/>
    <n v="30845.220978000027"/>
    <n v="0.27848373896187828"/>
  </r>
  <r>
    <s v="SKU-17"/>
    <s v="King Size PB Cup 6-Pack"/>
    <s v="King Size"/>
    <x v="5"/>
    <x v="11"/>
    <n v="22280"/>
    <n v="3.49"/>
    <n v="7.2700000000000001E-2"/>
    <n v="2.3382999999999998"/>
    <n v="3.2362770000000003"/>
    <n v="72104.251560000004"/>
    <n v="52097.323999999993"/>
    <n v="20006.927560000011"/>
    <n v="0.27747223120888614"/>
  </r>
  <r>
    <s v="SKU-17"/>
    <s v="King Size PB Cup 6-Pack"/>
    <s v="King Size"/>
    <x v="5"/>
    <x v="12"/>
    <n v="16900"/>
    <n v="3.56"/>
    <n v="5.1999999999999998E-2"/>
    <n v="2.3557999999999999"/>
    <n v="3.3748800000000001"/>
    <n v="57035.472000000002"/>
    <n v="39813.019999999997"/>
    <n v="17222.452000000005"/>
    <n v="0.30196036599819853"/>
  </r>
  <r>
    <s v="SKU-17"/>
    <s v="King Size PB Cup 6-Pack"/>
    <s v="King Size"/>
    <x v="5"/>
    <x v="13"/>
    <n v="21378"/>
    <n v="3.56"/>
    <n v="6.3299999999999995E-2"/>
    <n v="2.3734000000000002"/>
    <n v="3.3346520000000002"/>
    <n v="71288.190455999997"/>
    <n v="50738.5452"/>
    <n v="20549.645255999996"/>
    <n v="0.28826156372539019"/>
  </r>
  <r>
    <s v="SKU-17"/>
    <s v="King Size PB Cup 6-Pack"/>
    <s v="King Size"/>
    <x v="5"/>
    <x v="14"/>
    <n v="24570"/>
    <n v="3.56"/>
    <n v="7.8700000000000006E-2"/>
    <n v="2.3908999999999998"/>
    <n v="3.2798280000000002"/>
    <n v="80585.373960000012"/>
    <n v="58744.412999999993"/>
    <n v="21840.960960000019"/>
    <n v="0.27102884663464077"/>
  </r>
  <r>
    <s v="SKU-17"/>
    <s v="King Size PB Cup 6-Pack"/>
    <s v="King Size"/>
    <x v="5"/>
    <x v="15"/>
    <n v="25040"/>
    <n v="3.56"/>
    <n v="5.3499999999999999E-2"/>
    <n v="2.4083999999999999"/>
    <n v="3.3695400000000002"/>
    <n v="84373.281600000002"/>
    <n v="60306.335999999996"/>
    <n v="24066.945600000006"/>
    <n v="0.28524368311401566"/>
  </r>
  <r>
    <s v="SKU-17"/>
    <s v="King Size PB Cup 6-Pack"/>
    <s v="King Size"/>
    <x v="5"/>
    <x v="16"/>
    <n v="19015"/>
    <n v="3.56"/>
    <n v="7.4099999999999999E-2"/>
    <n v="2.4260000000000002"/>
    <n v="3.2962039999999999"/>
    <n v="62677.319060000002"/>
    <n v="46130.39"/>
    <n v="16546.929060000002"/>
    <n v="0.26400186396230335"/>
  </r>
  <r>
    <s v="SKU-17"/>
    <s v="King Size PB Cup 6-Pack"/>
    <s v="King Size"/>
    <x v="5"/>
    <x v="17"/>
    <n v="17845"/>
    <n v="3.56"/>
    <n v="6.5799999999999997E-2"/>
    <n v="2.4434999999999998"/>
    <n v="3.325752"/>
    <n v="59348.044439999998"/>
    <n v="43604.2575"/>
    <n v="15743.786939999998"/>
    <n v="0.26527895044489186"/>
  </r>
  <r>
    <s v="SKU-17"/>
    <s v="King Size PB Cup 6-Pack"/>
    <s v="King Size"/>
    <x v="5"/>
    <x v="18"/>
    <n v="18111"/>
    <n v="3.66"/>
    <n v="6.4799999999999996E-2"/>
    <n v="2.4611000000000001"/>
    <n v="3.4228320000000001"/>
    <n v="61990.910351999999"/>
    <n v="44572.982100000001"/>
    <n v="17417.928251999998"/>
    <n v="0.28097551968662204"/>
  </r>
  <r>
    <s v="SKU-17"/>
    <s v="King Size PB Cup 6-Pack"/>
    <s v="King Size"/>
    <x v="5"/>
    <x v="19"/>
    <n v="20077"/>
    <n v="3.66"/>
    <n v="9.3899999999999997E-2"/>
    <n v="2.4786000000000001"/>
    <n v="3.3163260000000001"/>
    <n v="66581.877101999999"/>
    <n v="49762.852200000001"/>
    <n v="16819.024901999997"/>
    <n v="0.25260664964783314"/>
  </r>
  <r>
    <s v="SKU-17"/>
    <s v="King Size PB Cup 6-Pack"/>
    <s v="King Size"/>
    <x v="5"/>
    <x v="20"/>
    <n v="22781"/>
    <n v="3.66"/>
    <n v="8.77E-2"/>
    <n v="2.4961000000000002"/>
    <n v="3.3390180000000003"/>
    <n v="76066.169057999999"/>
    <n v="56863.654100000007"/>
    <n v="19202.514957999992"/>
    <n v="0.25244488050079383"/>
  </r>
  <r>
    <s v="SKU-17"/>
    <s v="King Size PB Cup 6-Pack"/>
    <s v="King Size"/>
    <x v="5"/>
    <x v="21"/>
    <n v="35371"/>
    <n v="3.66"/>
    <n v="4.8000000000000001E-2"/>
    <n v="2.5137"/>
    <n v="3.4843199999999999"/>
    <n v="123243.88271999999"/>
    <n v="88912.082699999999"/>
    <n v="34331.800019999995"/>
    <n v="0.2785679845708775"/>
  </r>
  <r>
    <s v="SKU-17"/>
    <s v="King Size PB Cup 6-Pack"/>
    <s v="King Size"/>
    <x v="5"/>
    <x v="22"/>
    <n v="33439"/>
    <n v="3.66"/>
    <n v="5.7500000000000002E-2"/>
    <n v="2.5312000000000001"/>
    <n v="3.4495500000000003"/>
    <n v="115349.50245000001"/>
    <n v="84640.796800000011"/>
    <n v="30708.705650000004"/>
    <n v="0.26622313055326058"/>
  </r>
  <r>
    <s v="SKU-17"/>
    <s v="King Size PB Cup 6-Pack"/>
    <s v="King Size"/>
    <x v="5"/>
    <x v="23"/>
    <n v="27872"/>
    <n v="3.66"/>
    <n v="6.8599999999999994E-2"/>
    <n v="2.5487000000000002"/>
    <n v="3.4089240000000003"/>
    <n v="95013.529728000009"/>
    <n v="71037.366399999999"/>
    <n v="23976.16332800001"/>
    <n v="0.25234472813122272"/>
  </r>
  <r>
    <s v="SKU-18"/>
    <s v="King Size Crunch Bar"/>
    <s v="King Size"/>
    <x v="0"/>
    <x v="0"/>
    <n v="35463"/>
    <n v="2.99"/>
    <n v="0.1188"/>
    <n v="1.9435"/>
    <n v="2.6347880000000004"/>
    <n v="93437.486844000014"/>
    <n v="68922.340500000006"/>
    <n v="24515.146344000008"/>
    <n v="0.26236949614162508"/>
  </r>
  <r>
    <s v="SKU-18"/>
    <s v="King Size Crunch Bar"/>
    <s v="King Size"/>
    <x v="0"/>
    <x v="1"/>
    <n v="42906"/>
    <n v="2.99"/>
    <n v="9.3299999999999994E-2"/>
    <n v="1.9435"/>
    <n v="2.7110330000000005"/>
    <n v="116319.58189800002"/>
    <n v="83387.811000000002"/>
    <n v="32931.770898000017"/>
    <n v="0.28311459137531719"/>
  </r>
  <r>
    <s v="SKU-18"/>
    <s v="King Size Crunch Bar"/>
    <s v="King Size"/>
    <x v="0"/>
    <x v="2"/>
    <n v="35878"/>
    <n v="2.99"/>
    <n v="0.1011"/>
    <n v="1.9435"/>
    <n v="2.6877110000000002"/>
    <n v="96429.695258000007"/>
    <n v="69728.892999999996"/>
    <n v="26700.802258000011"/>
    <n v="0.27689398153298483"/>
  </r>
  <r>
    <s v="SKU-18"/>
    <s v="King Size Crunch Bar"/>
    <s v="King Size"/>
    <x v="0"/>
    <x v="3"/>
    <n v="44079"/>
    <n v="2.99"/>
    <n v="0.1027"/>
    <n v="1.9435"/>
    <n v="2.6829270000000003"/>
    <n v="118260.73923300001"/>
    <n v="85667.536500000002"/>
    <n v="32593.202733000013"/>
    <n v="0.27560459155243516"/>
  </r>
  <r>
    <s v="SKU-18"/>
    <s v="King Size Crunch Bar"/>
    <s v="King Size"/>
    <x v="0"/>
    <x v="4"/>
    <n v="41308"/>
    <n v="2.99"/>
    <n v="0.1186"/>
    <n v="1.9435"/>
    <n v="2.635386"/>
    <n v="108862.524888"/>
    <n v="80282.097999999998"/>
    <n v="28580.426888000002"/>
    <n v="0.26253687315634222"/>
  </r>
  <r>
    <s v="SKU-18"/>
    <s v="King Size Crunch Bar"/>
    <s v="King Size"/>
    <x v="0"/>
    <x v="5"/>
    <n v="35868"/>
    <n v="2.99"/>
    <n v="8.5599999999999996E-2"/>
    <n v="1.9435"/>
    <n v="2.7340560000000003"/>
    <n v="98065.120608000012"/>
    <n v="69709.457999999999"/>
    <n v="28355.662608000013"/>
    <n v="0.28915135608049003"/>
  </r>
  <r>
    <s v="SKU-18"/>
    <s v="King Size Crunch Bar"/>
    <s v="King Size"/>
    <x v="0"/>
    <x v="6"/>
    <n v="30851"/>
    <n v="2.99"/>
    <n v="9.8599999999999993E-2"/>
    <n v="1.9435"/>
    <n v="2.6951860000000001"/>
    <n v="83149.183285999999"/>
    <n v="59958.9185"/>
    <n v="23190.264786"/>
    <n v="0.27889948968271577"/>
  </r>
  <r>
    <s v="SKU-18"/>
    <s v="King Size Crunch Bar"/>
    <s v="King Size"/>
    <x v="0"/>
    <x v="7"/>
    <n v="34046"/>
    <n v="2.99"/>
    <n v="0.1075"/>
    <n v="1.9435"/>
    <n v="2.6685750000000001"/>
    <n v="90854.304450000011"/>
    <n v="66168.400999999998"/>
    <n v="24685.903450000013"/>
    <n v="0.27170868347338945"/>
  </r>
  <r>
    <s v="SKU-18"/>
    <s v="King Size Crunch Bar"/>
    <s v="King Size"/>
    <x v="0"/>
    <x v="8"/>
    <n v="43049"/>
    <n v="2.99"/>
    <n v="8.3699999999999997E-2"/>
    <n v="1.9435"/>
    <n v="2.7397370000000003"/>
    <n v="117942.93811300001"/>
    <n v="83665.731499999994"/>
    <n v="34277.206613000017"/>
    <n v="0.29062534104550924"/>
  </r>
  <r>
    <s v="SKU-18"/>
    <s v="King Size Crunch Bar"/>
    <s v="King Size"/>
    <x v="0"/>
    <x v="9"/>
    <n v="67194"/>
    <n v="2.99"/>
    <n v="0.10150000000000001"/>
    <n v="1.9435"/>
    <n v="2.686515"/>
    <n v="180517.68891"/>
    <n v="130591.539"/>
    <n v="49926.149909999993"/>
    <n v="0.27657206455203115"/>
  </r>
  <r>
    <s v="SKU-18"/>
    <s v="King Size Crunch Bar"/>
    <s v="King Size"/>
    <x v="0"/>
    <x v="10"/>
    <n v="58012"/>
    <n v="2.99"/>
    <n v="9.9199999999999997E-2"/>
    <n v="1.9435"/>
    <n v="2.6933920000000002"/>
    <n v="156249.05670400002"/>
    <n v="112746.322"/>
    <n v="43502.734704000017"/>
    <n v="0.27841918294849033"/>
  </r>
  <r>
    <s v="SKU-18"/>
    <s v="King Size Crunch Bar"/>
    <s v="King Size"/>
    <x v="0"/>
    <x v="11"/>
    <n v="55063"/>
    <n v="2.99"/>
    <n v="0.11459999999999999"/>
    <n v="1.9435"/>
    <n v="2.6473460000000002"/>
    <n v="145770.812798"/>
    <n v="107014.9405"/>
    <n v="38755.872298000002"/>
    <n v="0.26586853399593408"/>
  </r>
  <r>
    <s v="SKU-18"/>
    <s v="King Size Crunch Bar"/>
    <s v="King Size"/>
    <x v="0"/>
    <x v="12"/>
    <n v="40500"/>
    <n v="3.05"/>
    <n v="0.1124"/>
    <n v="1.9581"/>
    <n v="2.7071799999999997"/>
    <n v="109640.79"/>
    <n v="79303.05"/>
    <n v="30337.739999999991"/>
    <n v="0.2767012167643082"/>
  </r>
  <r>
    <s v="SKU-18"/>
    <s v="King Size Crunch Bar"/>
    <s v="King Size"/>
    <x v="0"/>
    <x v="13"/>
    <n v="51911"/>
    <n v="3.05"/>
    <n v="8.0299999999999996E-2"/>
    <n v="1.9726999999999999"/>
    <n v="2.8050849999999996"/>
    <n v="145614.76743499999"/>
    <n v="102404.82969999999"/>
    <n v="43209.937735"/>
    <n v="0.29674145346754199"/>
  </r>
  <r>
    <s v="SKU-18"/>
    <s v="King Size Crunch Bar"/>
    <s v="King Size"/>
    <x v="0"/>
    <x v="14"/>
    <n v="46164"/>
    <n v="3.05"/>
    <n v="0.1168"/>
    <n v="1.9872000000000001"/>
    <n v="2.6937599999999997"/>
    <n v="124354.73663999999"/>
    <n v="91737.1008"/>
    <n v="32617.635839999988"/>
    <n v="0.26229508196721302"/>
  </r>
  <r>
    <s v="SKU-18"/>
    <s v="King Size Crunch Bar"/>
    <s v="King Size"/>
    <x v="0"/>
    <x v="15"/>
    <n v="58174"/>
    <n v="3.05"/>
    <n v="0.1048"/>
    <n v="2.0017999999999998"/>
    <n v="2.7303599999999997"/>
    <n v="158835.96263999998"/>
    <n v="116452.71319999998"/>
    <n v="42383.24944"/>
    <n v="0.26683660762683314"/>
  </r>
  <r>
    <s v="SKU-18"/>
    <s v="King Size Crunch Bar"/>
    <s v="King Size"/>
    <x v="0"/>
    <x v="16"/>
    <n v="48518"/>
    <n v="3.05"/>
    <n v="0.1158"/>
    <n v="2.0164"/>
    <n v="2.6968099999999997"/>
    <n v="130843.82757999998"/>
    <n v="97831.695200000002"/>
    <n v="33012.132379999981"/>
    <n v="0.25230179360058724"/>
  </r>
  <r>
    <s v="SKU-18"/>
    <s v="King Size Crunch Bar"/>
    <s v="King Size"/>
    <x v="0"/>
    <x v="17"/>
    <n v="43465"/>
    <n v="3.05"/>
    <n v="8.6300000000000002E-2"/>
    <n v="2.0310000000000001"/>
    <n v="2.7867849999999996"/>
    <n v="121127.61002499999"/>
    <n v="88277.415000000008"/>
    <n v="32850.195024999979"/>
    <n v="0.27120319651498037"/>
  </r>
  <r>
    <s v="SKU-18"/>
    <s v="King Size Crunch Bar"/>
    <s v="King Size"/>
    <x v="0"/>
    <x v="18"/>
    <n v="43772"/>
    <n v="3.14"/>
    <n v="0.108"/>
    <n v="2.0455000000000001"/>
    <n v="2.8008800000000003"/>
    <n v="122600.11936000001"/>
    <n v="89535.626000000004"/>
    <n v="33064.493360000008"/>
    <n v="0.26969381051669478"/>
  </r>
  <r>
    <s v="SKU-18"/>
    <s v="King Size Crunch Bar"/>
    <s v="King Size"/>
    <x v="0"/>
    <x v="19"/>
    <n v="42734"/>
    <n v="3.14"/>
    <n v="0.09"/>
    <n v="2.0600999999999998"/>
    <n v="2.8574000000000002"/>
    <n v="122108.13160000001"/>
    <n v="88036.313399999999"/>
    <n v="34071.818200000009"/>
    <n v="0.27902988731014217"/>
  </r>
  <r>
    <s v="SKU-18"/>
    <s v="King Size Crunch Bar"/>
    <s v="King Size"/>
    <x v="0"/>
    <x v="20"/>
    <n v="52161"/>
    <n v="3.14"/>
    <n v="7.4899999999999994E-2"/>
    <n v="2.0747"/>
    <n v="2.904814"/>
    <n v="151518.003054"/>
    <n v="108218.4267"/>
    <n v="43299.576354000004"/>
    <n v="0.28577182566594628"/>
  </r>
  <r>
    <s v="SKU-18"/>
    <s v="King Size Crunch Bar"/>
    <s v="King Size"/>
    <x v="0"/>
    <x v="21"/>
    <n v="79345"/>
    <n v="3.14"/>
    <n v="8.5699999999999998E-2"/>
    <n v="2.0893000000000002"/>
    <n v="2.8709020000000001"/>
    <n v="227791.71919"/>
    <n v="165775.50850000003"/>
    <n v="62016.210689999978"/>
    <n v="0.27224962746899745"/>
  </r>
  <r>
    <s v="SKU-18"/>
    <s v="King Size Crunch Bar"/>
    <s v="King Size"/>
    <x v="0"/>
    <x v="22"/>
    <n v="82609"/>
    <n v="3.14"/>
    <n v="9.2200000000000004E-2"/>
    <n v="2.1038000000000001"/>
    <n v="2.850492"/>
    <n v="235476.29362800001"/>
    <n v="173792.81420000002"/>
    <n v="61683.479427999991"/>
    <n v="0.26195197179995588"/>
  </r>
  <r>
    <s v="SKU-18"/>
    <s v="King Size Crunch Bar"/>
    <s v="King Size"/>
    <x v="0"/>
    <x v="23"/>
    <n v="64661"/>
    <n v="3.14"/>
    <n v="8.8599999999999998E-2"/>
    <n v="2.1183999999999998"/>
    <n v="2.861796"/>
    <n v="185046.59115600001"/>
    <n v="136977.86239999998"/>
    <n v="48068.728756000026"/>
    <n v="0.25976554583205802"/>
  </r>
  <r>
    <s v="SKU-18"/>
    <s v="King Size Crunch Bar"/>
    <s v="King Size"/>
    <x v="1"/>
    <x v="0"/>
    <n v="28574"/>
    <n v="2.99"/>
    <n v="0.1583"/>
    <n v="1.9435"/>
    <n v="2.516683"/>
    <n v="71911.700041999997"/>
    <n v="55533.569000000003"/>
    <n v="16378.131041999994"/>
    <n v="0.22775335630272062"/>
  </r>
  <r>
    <s v="SKU-18"/>
    <s v="King Size Crunch Bar"/>
    <s v="King Size"/>
    <x v="1"/>
    <x v="1"/>
    <n v="39161"/>
    <n v="2.99"/>
    <n v="0.1353"/>
    <n v="1.9435"/>
    <n v="2.5854530000000002"/>
    <n v="101248.924933"/>
    <n v="76109.4035"/>
    <n v="25139.521433000002"/>
    <n v="0.2482942060830346"/>
  </r>
  <r>
    <s v="SKU-18"/>
    <s v="King Size Crunch Bar"/>
    <s v="King Size"/>
    <x v="1"/>
    <x v="2"/>
    <n v="35637"/>
    <n v="2.99"/>
    <n v="0.14269999999999999"/>
    <n v="1.9435"/>
    <n v="2.5633270000000001"/>
    <n v="91349.284299000006"/>
    <n v="69260.5095"/>
    <n v="22088.774799000006"/>
    <n v="0.24180566896069058"/>
  </r>
  <r>
    <s v="SKU-18"/>
    <s v="King Size Crunch Bar"/>
    <s v="King Size"/>
    <x v="1"/>
    <x v="3"/>
    <n v="40358"/>
    <n v="2.99"/>
    <n v="0.1176"/>
    <n v="1.9435"/>
    <n v="2.6383760000000001"/>
    <n v="106479.578608"/>
    <n v="78435.773000000001"/>
    <n v="28043.805607999995"/>
    <n v="0.26337262012692653"/>
  </r>
  <r>
    <s v="SKU-18"/>
    <s v="King Size Crunch Bar"/>
    <s v="King Size"/>
    <x v="1"/>
    <x v="4"/>
    <n v="30434"/>
    <n v="2.99"/>
    <n v="0.1027"/>
    <n v="1.9435"/>
    <n v="2.6829270000000003"/>
    <n v="81652.200318000003"/>
    <n v="59148.478999999999"/>
    <n v="22503.721318000004"/>
    <n v="0.27560459155243511"/>
  </r>
  <r>
    <s v="SKU-18"/>
    <s v="King Size Crunch Bar"/>
    <s v="King Size"/>
    <x v="1"/>
    <x v="5"/>
    <n v="31172"/>
    <n v="2.99"/>
    <n v="0.161"/>
    <n v="1.9435"/>
    <n v="2.50861"/>
    <n v="78198.390920000005"/>
    <n v="60582.781999999999"/>
    <n v="17615.608920000006"/>
    <n v="0.22526817640047683"/>
  </r>
  <r>
    <s v="SKU-18"/>
    <s v="King Size Crunch Bar"/>
    <s v="King Size"/>
    <x v="1"/>
    <x v="6"/>
    <n v="27352"/>
    <n v="2.99"/>
    <n v="9.8100000000000007E-2"/>
    <n v="1.9435"/>
    <n v="2.6966810000000003"/>
    <n v="73759.61871200001"/>
    <n v="53158.612000000001"/>
    <n v="20601.006712000009"/>
    <n v="0.27929925712384973"/>
  </r>
  <r>
    <s v="SKU-18"/>
    <s v="King Size Crunch Bar"/>
    <s v="King Size"/>
    <x v="1"/>
    <x v="7"/>
    <n v="31904"/>
    <n v="2.99"/>
    <n v="0.1164"/>
    <n v="1.9435"/>
    <n v="2.6419640000000002"/>
    <n v="84289.219456000006"/>
    <n v="62005.423999999999"/>
    <n v="22283.795456000007"/>
    <n v="0.2643730194658217"/>
  </r>
  <r>
    <s v="SKU-18"/>
    <s v="King Size Crunch Bar"/>
    <s v="King Size"/>
    <x v="1"/>
    <x v="8"/>
    <n v="34042"/>
    <n v="2.99"/>
    <n v="0.1394"/>
    <n v="1.9435"/>
    <n v="2.5731940000000004"/>
    <n v="87596.670148000019"/>
    <n v="66160.626999999993"/>
    <n v="21436.043148000026"/>
    <n v="0.24471299093655613"/>
  </r>
  <r>
    <s v="SKU-18"/>
    <s v="King Size Crunch Bar"/>
    <s v="King Size"/>
    <x v="1"/>
    <x v="9"/>
    <n v="53639"/>
    <n v="2.99"/>
    <n v="0.1227"/>
    <n v="1.9435"/>
    <n v="2.6231270000000002"/>
    <n v="140701.90915300002"/>
    <n v="104247.3965"/>
    <n v="36454.512653000013"/>
    <n v="0.25909039097230147"/>
  </r>
  <r>
    <s v="SKU-18"/>
    <s v="King Size Crunch Bar"/>
    <s v="King Size"/>
    <x v="1"/>
    <x v="10"/>
    <n v="53549"/>
    <n v="2.99"/>
    <n v="0.13189999999999999"/>
    <n v="1.9435"/>
    <n v="2.5956190000000001"/>
    <n v="138992.80183100002"/>
    <n v="104072.48149999999"/>
    <n v="34920.320331000024"/>
    <n v="0.25123833659716638"/>
  </r>
  <r>
    <s v="SKU-18"/>
    <s v="King Size Crunch Bar"/>
    <s v="King Size"/>
    <x v="1"/>
    <x v="11"/>
    <n v="44584"/>
    <n v="2.99"/>
    <n v="0.1134"/>
    <n v="1.9435"/>
    <n v="2.6509340000000003"/>
    <n v="118189.24145600002"/>
    <n v="86649.004000000001"/>
    <n v="31540.237456000017"/>
    <n v="0.26686217008797664"/>
  </r>
  <r>
    <s v="SKU-18"/>
    <s v="King Size Crunch Bar"/>
    <s v="King Size"/>
    <x v="1"/>
    <x v="12"/>
    <n v="34437"/>
    <n v="3.05"/>
    <n v="0.1351"/>
    <n v="1.9581"/>
    <n v="2.6379449999999998"/>
    <n v="90842.911964999992"/>
    <n v="67431.089699999997"/>
    <n v="23411.822264999995"/>
    <n v="0.25771765522025664"/>
  </r>
  <r>
    <s v="SKU-18"/>
    <s v="King Size Crunch Bar"/>
    <s v="King Size"/>
    <x v="1"/>
    <x v="13"/>
    <n v="43011"/>
    <n v="3.05"/>
    <n v="0.10879999999999999"/>
    <n v="1.9726999999999999"/>
    <n v="2.7181599999999997"/>
    <n v="116910.77975999999"/>
    <n v="84847.799699999989"/>
    <n v="32062.980060000002"/>
    <n v="0.27425169967919477"/>
  </r>
  <r>
    <s v="SKU-18"/>
    <s v="King Size Crunch Bar"/>
    <s v="King Size"/>
    <x v="1"/>
    <x v="14"/>
    <n v="46569"/>
    <n v="3.05"/>
    <n v="8.8900000000000007E-2"/>
    <n v="1.9872000000000001"/>
    <n v="2.7788550000000001"/>
    <n v="129408.49849500001"/>
    <n v="92541.916800000006"/>
    <n v="36866.581695000001"/>
    <n v="0.28488532147233303"/>
  </r>
  <r>
    <s v="SKU-18"/>
    <s v="King Size Crunch Bar"/>
    <s v="King Size"/>
    <x v="1"/>
    <x v="15"/>
    <n v="44202"/>
    <n v="3.05"/>
    <n v="0.1207"/>
    <n v="2.0017999999999998"/>
    <n v="2.6818649999999997"/>
    <n v="118543.79672999999"/>
    <n v="88483.563599999994"/>
    <n v="30060.233129999993"/>
    <n v="0.25357913243209479"/>
  </r>
  <r>
    <s v="SKU-18"/>
    <s v="King Size Crunch Bar"/>
    <s v="King Size"/>
    <x v="1"/>
    <x v="16"/>
    <n v="37719"/>
    <n v="3.05"/>
    <n v="0.1384"/>
    <n v="2.0164"/>
    <n v="2.6278799999999998"/>
    <n v="99121.005719999986"/>
    <n v="76056.5916"/>
    <n v="23064.414119999987"/>
    <n v="0.23268946831666582"/>
  </r>
  <r>
    <s v="SKU-18"/>
    <s v="King Size Crunch Bar"/>
    <s v="King Size"/>
    <x v="1"/>
    <x v="17"/>
    <n v="38039"/>
    <n v="3.05"/>
    <n v="0.1193"/>
    <n v="2.0310000000000001"/>
    <n v="2.6861350000000002"/>
    <n v="102177.88926500001"/>
    <n v="77257.209000000003"/>
    <n v="24920.680265000003"/>
    <n v="0.24389503878248861"/>
  </r>
  <r>
    <s v="SKU-18"/>
    <s v="King Size Crunch Bar"/>
    <s v="King Size"/>
    <x v="1"/>
    <x v="18"/>
    <n v="34547"/>
    <n v="3.14"/>
    <n v="0.13289999999999999"/>
    <n v="2.0455000000000001"/>
    <n v="2.7226940000000002"/>
    <n v="94060.909618000005"/>
    <n v="70665.888500000001"/>
    <n v="23395.021118000004"/>
    <n v="0.24872203780520327"/>
  </r>
  <r>
    <s v="SKU-18"/>
    <s v="King Size Crunch Bar"/>
    <s v="King Size"/>
    <x v="1"/>
    <x v="19"/>
    <n v="32859"/>
    <n v="3.14"/>
    <n v="0.1585"/>
    <n v="2.0600999999999998"/>
    <n v="2.6423100000000002"/>
    <n v="86823.664290000001"/>
    <n v="67692.825899999996"/>
    <n v="19130.838390000004"/>
    <n v="0.22034129227834739"/>
  </r>
  <r>
    <s v="SKU-18"/>
    <s v="King Size Crunch Bar"/>
    <s v="King Size"/>
    <x v="1"/>
    <x v="20"/>
    <n v="39167"/>
    <n v="3.14"/>
    <n v="0.1363"/>
    <n v="2.0747"/>
    <n v="2.712018"/>
    <n v="106221.609006"/>
    <n v="81259.774900000004"/>
    <n v="24961.834105999995"/>
    <n v="0.23499770281760662"/>
  </r>
  <r>
    <s v="SKU-18"/>
    <s v="King Size Crunch Bar"/>
    <s v="King Size"/>
    <x v="1"/>
    <x v="21"/>
    <n v="66049"/>
    <n v="3.14"/>
    <n v="0.1341"/>
    <n v="2.0893000000000002"/>
    <n v="2.7189260000000002"/>
    <n v="179582.34337400002"/>
    <n v="137996.17570000002"/>
    <n v="41586.167673999997"/>
    <n v="0.23157158377977183"/>
  </r>
  <r>
    <s v="SKU-18"/>
    <s v="King Size Crunch Bar"/>
    <s v="King Size"/>
    <x v="1"/>
    <x v="22"/>
    <n v="66073"/>
    <n v="3.14"/>
    <n v="0.1424"/>
    <n v="2.1038000000000001"/>
    <n v="2.6928640000000001"/>
    <n v="177925.603072"/>
    <n v="139004.3774"/>
    <n v="38921.225672"/>
    <n v="0.21875"/>
  </r>
  <r>
    <s v="SKU-18"/>
    <s v="King Size Crunch Bar"/>
    <s v="King Size"/>
    <x v="1"/>
    <x v="23"/>
    <n v="49882"/>
    <n v="3.14"/>
    <n v="0.129"/>
    <n v="2.1183999999999998"/>
    <n v="2.7349399999999999"/>
    <n v="136424.27708"/>
    <n v="105670.02879999999"/>
    <n v="30754.248280000014"/>
    <n v="0.2254309052483785"/>
  </r>
  <r>
    <s v="SKU-18"/>
    <s v="King Size Crunch Bar"/>
    <s v="King Size"/>
    <x v="2"/>
    <x v="0"/>
    <n v="17962"/>
    <n v="2.99"/>
    <n v="0.16980000000000001"/>
    <n v="1.9435"/>
    <n v="2.4822980000000001"/>
    <n v="44587.036676000003"/>
    <n v="34909.146999999997"/>
    <n v="9677.8896760000061"/>
    <n v="0.21705613105275851"/>
  </r>
  <r>
    <s v="SKU-18"/>
    <s v="King Size Crunch Bar"/>
    <s v="King Size"/>
    <x v="2"/>
    <x v="1"/>
    <n v="23793"/>
    <n v="2.99"/>
    <n v="0.19620000000000001"/>
    <n v="1.9435"/>
    <n v="2.403362"/>
    <n v="57183.192066000003"/>
    <n v="46241.695500000002"/>
    <n v="10941.496566000002"/>
    <n v="0.19134112963423738"/>
  </r>
  <r>
    <s v="SKU-18"/>
    <s v="King Size Crunch Bar"/>
    <s v="King Size"/>
    <x v="2"/>
    <x v="2"/>
    <n v="22545"/>
    <n v="2.99"/>
    <n v="0.19170000000000001"/>
    <n v="1.9435"/>
    <n v="2.4168170000000004"/>
    <n v="54487.139265000013"/>
    <n v="43816.207499999997"/>
    <n v="10670.931765000016"/>
    <n v="0.19584312755165187"/>
  </r>
  <r>
    <s v="SKU-18"/>
    <s v="King Size Crunch Bar"/>
    <s v="King Size"/>
    <x v="2"/>
    <x v="3"/>
    <n v="24284"/>
    <n v="2.99"/>
    <n v="0.1666"/>
    <n v="1.9435"/>
    <n v="2.4918660000000004"/>
    <n v="60512.473944000012"/>
    <n v="47195.953999999998"/>
    <n v="13316.519944000014"/>
    <n v="0.22006239500839953"/>
  </r>
  <r>
    <s v="SKU-18"/>
    <s v="King Size Crunch Bar"/>
    <s v="King Size"/>
    <x v="2"/>
    <x v="4"/>
    <n v="19442"/>
    <n v="2.99"/>
    <n v="0.17549999999999999"/>
    <n v="1.9435"/>
    <n v="2.4652550000000004"/>
    <n v="47929.487710000009"/>
    <n v="37785.527000000002"/>
    <n v="10143.960710000007"/>
    <n v="0.21164342025469993"/>
  </r>
  <r>
    <s v="SKU-18"/>
    <s v="King Size Crunch Bar"/>
    <s v="King Size"/>
    <x v="2"/>
    <x v="5"/>
    <n v="17788"/>
    <n v="2.99"/>
    <n v="0.18640000000000001"/>
    <n v="1.9435"/>
    <n v="2.4326639999999999"/>
    <n v="43272.227231999997"/>
    <n v="34570.978000000003"/>
    <n v="8701.2492319999947"/>
    <n v="0.20108161258603724"/>
  </r>
  <r>
    <s v="SKU-18"/>
    <s v="King Size Crunch Bar"/>
    <s v="King Size"/>
    <x v="2"/>
    <x v="6"/>
    <n v="17889"/>
    <n v="2.99"/>
    <n v="0.15609999999999999"/>
    <n v="1.9435"/>
    <n v="2.5232610000000002"/>
    <n v="45138.616029000004"/>
    <n v="34767.271500000003"/>
    <n v="10371.344529000002"/>
    <n v="0.22976656001895962"/>
  </r>
  <r>
    <s v="SKU-18"/>
    <s v="King Size Crunch Bar"/>
    <s v="King Size"/>
    <x v="2"/>
    <x v="7"/>
    <n v="17511"/>
    <n v="2.99"/>
    <n v="0.18640000000000001"/>
    <n v="1.9435"/>
    <n v="2.4326639999999999"/>
    <n v="42598.379304000002"/>
    <n v="34032.628499999999"/>
    <n v="8565.750804000003"/>
    <n v="0.20108161258603743"/>
  </r>
  <r>
    <s v="SKU-18"/>
    <s v="King Size Crunch Bar"/>
    <s v="King Size"/>
    <x v="2"/>
    <x v="8"/>
    <n v="21782"/>
    <n v="2.99"/>
    <n v="0.1845"/>
    <n v="1.9435"/>
    <n v="2.438345"/>
    <n v="53112.030789999997"/>
    <n v="42333.317000000003"/>
    <n v="10778.713789999994"/>
    <n v="0.202942979767014"/>
  </r>
  <r>
    <s v="SKU-18"/>
    <s v="King Size Crunch Bar"/>
    <s v="King Size"/>
    <x v="2"/>
    <x v="9"/>
    <n v="35964"/>
    <n v="2.99"/>
    <n v="0.16089999999999999"/>
    <n v="1.9435"/>
    <n v="2.5089090000000001"/>
    <n v="90230.403275999997"/>
    <n v="69896.034"/>
    <n v="20334.369275999998"/>
    <n v="0.22536050530330112"/>
  </r>
  <r>
    <s v="SKU-18"/>
    <s v="King Size Crunch Bar"/>
    <s v="King Size"/>
    <x v="2"/>
    <x v="10"/>
    <n v="32713"/>
    <n v="2.99"/>
    <n v="0.2051"/>
    <n v="1.9435"/>
    <n v="2.3767510000000001"/>
    <n v="77750.655463000003"/>
    <n v="63577.715499999998"/>
    <n v="14172.939963000004"/>
    <n v="0.1822870801358662"/>
  </r>
  <r>
    <s v="SKU-18"/>
    <s v="King Size Crunch Bar"/>
    <s v="King Size"/>
    <x v="2"/>
    <x v="11"/>
    <n v="30431"/>
    <n v="2.99"/>
    <n v="0.17369999999999999"/>
    <n v="1.9435"/>
    <n v="2.4706370000000004"/>
    <n v="75183.954547000016"/>
    <n v="59142.648500000003"/>
    <n v="16041.306047000013"/>
    <n v="0.21336076485537953"/>
  </r>
  <r>
    <s v="SKU-18"/>
    <s v="King Size Crunch Bar"/>
    <s v="King Size"/>
    <x v="2"/>
    <x v="12"/>
    <n v="21323"/>
    <n v="3.05"/>
    <n v="0.17230000000000001"/>
    <n v="1.9581"/>
    <n v="2.5244849999999999"/>
    <n v="53829.593654999997"/>
    <n v="41752.566299999999"/>
    <n v="12077.027354999998"/>
    <n v="0.22435665096049293"/>
  </r>
  <r>
    <s v="SKU-18"/>
    <s v="King Size Crunch Bar"/>
    <s v="King Size"/>
    <x v="2"/>
    <x v="13"/>
    <n v="25833"/>
    <n v="3.05"/>
    <n v="0.1933"/>
    <n v="1.9726999999999999"/>
    <n v="2.4604349999999999"/>
    <n v="63560.417354999998"/>
    <n v="50960.759099999996"/>
    <n v="12599.658255000002"/>
    <n v="0.19823120708330036"/>
  </r>
  <r>
    <s v="SKU-18"/>
    <s v="King Size Crunch Bar"/>
    <s v="King Size"/>
    <x v="2"/>
    <x v="14"/>
    <n v="26650"/>
    <n v="3.05"/>
    <n v="0.19639999999999999"/>
    <n v="1.9872000000000001"/>
    <n v="2.4509799999999999"/>
    <n v="65318.616999999998"/>
    <n v="52958.880000000005"/>
    <n v="12359.736999999994"/>
    <n v="0.18922227027556315"/>
  </r>
  <r>
    <s v="SKU-18"/>
    <s v="King Size Crunch Bar"/>
    <s v="King Size"/>
    <x v="2"/>
    <x v="15"/>
    <n v="28696"/>
    <n v="3.05"/>
    <n v="0.1643"/>
    <n v="2.0017999999999998"/>
    <n v="2.5488849999999998"/>
    <n v="73142.80395999999"/>
    <n v="57443.652799999996"/>
    <n v="15699.151159999994"/>
    <n v="0.21463698833019138"/>
  </r>
  <r>
    <s v="SKU-18"/>
    <s v="King Size Crunch Bar"/>
    <s v="King Size"/>
    <x v="2"/>
    <x v="16"/>
    <n v="23435"/>
    <n v="3.05"/>
    <n v="0.1406"/>
    <n v="2.0164"/>
    <n v="2.6211699999999998"/>
    <n v="61427.118949999996"/>
    <n v="47254.334000000003"/>
    <n v="14172.784949999994"/>
    <n v="0.23072521049760214"/>
  </r>
  <r>
    <s v="SKU-18"/>
    <s v="King Size Crunch Bar"/>
    <s v="King Size"/>
    <x v="2"/>
    <x v="17"/>
    <n v="22621"/>
    <n v="3.05"/>
    <n v="0.1774"/>
    <n v="2.0310000000000001"/>
    <n v="2.5089299999999999"/>
    <n v="56754.505529999995"/>
    <n v="45943.251000000004"/>
    <n v="10811.254529999991"/>
    <n v="0.19049156413291707"/>
  </r>
  <r>
    <s v="SKU-18"/>
    <s v="King Size Crunch Bar"/>
    <s v="King Size"/>
    <x v="2"/>
    <x v="18"/>
    <n v="22712"/>
    <n v="3.14"/>
    <n v="0.1517"/>
    <n v="2.0455000000000001"/>
    <n v="2.6636620000000004"/>
    <n v="60497.091344000008"/>
    <n v="46457.396000000001"/>
    <n v="14039.695344000007"/>
    <n v="0.23207223739348321"/>
  </r>
  <r>
    <s v="SKU-18"/>
    <s v="King Size Crunch Bar"/>
    <s v="King Size"/>
    <x v="2"/>
    <x v="19"/>
    <n v="26121"/>
    <n v="3.14"/>
    <n v="0.1923"/>
    <n v="2.0600999999999998"/>
    <n v="2.536178"/>
    <n v="66247.505537999998"/>
    <n v="53811.872099999993"/>
    <n v="12435.633438000004"/>
    <n v="0.18771474241949901"/>
  </r>
  <r>
    <s v="SKU-18"/>
    <s v="King Size Crunch Bar"/>
    <s v="King Size"/>
    <x v="2"/>
    <x v="20"/>
    <n v="30652"/>
    <n v="3.14"/>
    <n v="0.1792"/>
    <n v="2.0747"/>
    <n v="2.577312"/>
    <n v="78999.767424000005"/>
    <n v="63593.704400000002"/>
    <n v="15406.063024000003"/>
    <n v="0.19501403012130469"/>
  </r>
  <r>
    <s v="SKU-18"/>
    <s v="King Size Crunch Bar"/>
    <s v="King Size"/>
    <x v="2"/>
    <x v="21"/>
    <n v="44555"/>
    <n v="3.14"/>
    <n v="0.15790000000000001"/>
    <n v="2.0893000000000002"/>
    <n v="2.6441940000000002"/>
    <n v="117812.06367"/>
    <n v="93088.761500000008"/>
    <n v="24723.302169999995"/>
    <n v="0.20985373992982356"/>
  </r>
  <r>
    <s v="SKU-18"/>
    <s v="King Size Crunch Bar"/>
    <s v="King Size"/>
    <x v="2"/>
    <x v="22"/>
    <n v="46496"/>
    <n v="3.14"/>
    <n v="0.16839999999999999"/>
    <n v="2.1038000000000001"/>
    <n v="2.611224"/>
    <n v="121411.471104"/>
    <n v="97818.284800000009"/>
    <n v="23593.186303999988"/>
    <n v="0.19432419432419423"/>
  </r>
  <r>
    <s v="SKU-18"/>
    <s v="King Size Crunch Bar"/>
    <s v="King Size"/>
    <x v="2"/>
    <x v="23"/>
    <n v="32045"/>
    <n v="3.14"/>
    <n v="0.16309999999999999"/>
    <n v="2.1183999999999998"/>
    <n v="2.627866"/>
    <n v="84209.965970000005"/>
    <n v="67884.127999999997"/>
    <n v="16325.837970000008"/>
    <n v="0.19387061592942723"/>
  </r>
  <r>
    <s v="SKU-18"/>
    <s v="King Size Crunch Bar"/>
    <s v="King Size"/>
    <x v="3"/>
    <x v="0"/>
    <n v="15306"/>
    <n v="2.99"/>
    <n v="4.1799999999999997E-2"/>
    <n v="1.9435"/>
    <n v="2.8650180000000005"/>
    <n v="43851.965508000008"/>
    <n v="29747.210999999999"/>
    <n v="14104.754508000009"/>
    <n v="0.32164475057399305"/>
  </r>
  <r>
    <s v="SKU-18"/>
    <s v="King Size Crunch Bar"/>
    <s v="King Size"/>
    <x v="3"/>
    <x v="1"/>
    <n v="19398"/>
    <n v="2.99"/>
    <n v="3.1899999999999998E-2"/>
    <n v="1.9435"/>
    <n v="2.8946190000000001"/>
    <n v="56149.819362000002"/>
    <n v="37700.012999999999"/>
    <n v="18449.806362000003"/>
    <n v="0.32858175808284273"/>
  </r>
  <r>
    <s v="SKU-18"/>
    <s v="King Size Crunch Bar"/>
    <s v="King Size"/>
    <x v="3"/>
    <x v="2"/>
    <n v="16086"/>
    <n v="2.99"/>
    <n v="6.3700000000000007E-2"/>
    <n v="1.9435"/>
    <n v="2.7995370000000004"/>
    <n v="45033.35218200001"/>
    <n v="31263.141"/>
    <n v="13770.21118200001"/>
    <n v="0.30577806258677792"/>
  </r>
  <r>
    <s v="SKU-18"/>
    <s v="King Size Crunch Bar"/>
    <s v="King Size"/>
    <x v="3"/>
    <x v="3"/>
    <n v="21053"/>
    <n v="2.99"/>
    <n v="3.95E-2"/>
    <n v="1.9435"/>
    <n v="2.8718950000000003"/>
    <n v="60462.005435000006"/>
    <n v="40916.505499999999"/>
    <n v="19545.499935000007"/>
    <n v="0.32326913066111407"/>
  </r>
  <r>
    <s v="SKU-18"/>
    <s v="King Size Crunch Bar"/>
    <s v="King Size"/>
    <x v="3"/>
    <x v="4"/>
    <n v="16197"/>
    <n v="2.99"/>
    <n v="6.0199999999999997E-2"/>
    <n v="1.9435"/>
    <n v="2.8100019999999999"/>
    <n v="45513.602394000001"/>
    <n v="31478.869500000001"/>
    <n v="14034.732894000001"/>
    <n v="0.30836348159182808"/>
  </r>
  <r>
    <s v="SKU-18"/>
    <s v="King Size Crunch Bar"/>
    <s v="King Size"/>
    <x v="3"/>
    <x v="5"/>
    <n v="15749"/>
    <n v="2.99"/>
    <n v="5.1499999999999997E-2"/>
    <n v="1.9435"/>
    <n v="2.8360150000000002"/>
    <n v="44664.400235000001"/>
    <n v="30608.181499999999"/>
    <n v="14056.218735000002"/>
    <n v="0.31470743278861363"/>
  </r>
  <r>
    <s v="SKU-18"/>
    <s v="King Size Crunch Bar"/>
    <s v="King Size"/>
    <x v="3"/>
    <x v="6"/>
    <n v="15504"/>
    <n v="2.99"/>
    <n v="4.2700000000000002E-2"/>
    <n v="1.9435"/>
    <n v="2.8623270000000005"/>
    <n v="44377.517808000011"/>
    <n v="30132.024000000001"/>
    <n v="14245.49380800001"/>
    <n v="0.32100699885093509"/>
  </r>
  <r>
    <s v="SKU-18"/>
    <s v="King Size Crunch Bar"/>
    <s v="King Size"/>
    <x v="3"/>
    <x v="7"/>
    <n v="16235"/>
    <n v="2.99"/>
    <n v="4.9799999999999997E-2"/>
    <n v="1.9435"/>
    <n v="2.8410980000000001"/>
    <n v="46125.226030000005"/>
    <n v="31552.7225"/>
    <n v="14572.503530000005"/>
    <n v="0.31593348768680285"/>
  </r>
  <r>
    <s v="SKU-18"/>
    <s v="King Size Crunch Bar"/>
    <s v="King Size"/>
    <x v="3"/>
    <x v="8"/>
    <n v="18539"/>
    <n v="2.99"/>
    <n v="4.6100000000000002E-2"/>
    <n v="1.9435"/>
    <n v="2.8521610000000002"/>
    <n v="52876.212779000001"/>
    <n v="36030.546499999997"/>
    <n v="16845.666279000005"/>
    <n v="0.31858685396792125"/>
  </r>
  <r>
    <s v="SKU-18"/>
    <s v="King Size Crunch Bar"/>
    <s v="King Size"/>
    <x v="3"/>
    <x v="9"/>
    <n v="28042"/>
    <n v="2.99"/>
    <n v="5.0299999999999997E-2"/>
    <n v="1.9435"/>
    <n v="2.8396030000000003"/>
    <n v="79628.147326000006"/>
    <n v="54499.627"/>
    <n v="25128.520326000005"/>
    <n v="0.31557333894914186"/>
  </r>
  <r>
    <s v="SKU-18"/>
    <s v="King Size Crunch Bar"/>
    <s v="King Size"/>
    <x v="3"/>
    <x v="10"/>
    <n v="27520"/>
    <n v="2.99"/>
    <n v="5.8000000000000003E-2"/>
    <n v="1.9435"/>
    <n v="2.8165800000000001"/>
    <n v="77512.281600000002"/>
    <n v="53485.120000000003"/>
    <n v="24027.161599999999"/>
    <n v="0.30997876857749468"/>
  </r>
  <r>
    <s v="SKU-18"/>
    <s v="King Size Crunch Bar"/>
    <s v="King Size"/>
    <x v="3"/>
    <x v="11"/>
    <n v="22639"/>
    <n v="2.99"/>
    <n v="4.7800000000000002E-2"/>
    <n v="1.9435"/>
    <n v="2.8470780000000002"/>
    <n v="64454.998842000008"/>
    <n v="43998.896500000003"/>
    <n v="20456.102342000006"/>
    <n v="0.31737030035706787"/>
  </r>
  <r>
    <s v="SKU-18"/>
    <s v="King Size Crunch Bar"/>
    <s v="King Size"/>
    <x v="3"/>
    <x v="12"/>
    <n v="18280"/>
    <n v="3.05"/>
    <n v="5.3600000000000002E-2"/>
    <n v="1.9581"/>
    <n v="2.88652"/>
    <n v="52765.585599999999"/>
    <n v="35794.067999999999"/>
    <n v="16971.517599999999"/>
    <n v="0.32163989856297548"/>
  </r>
  <r>
    <s v="SKU-18"/>
    <s v="King Size Crunch Bar"/>
    <s v="King Size"/>
    <x v="3"/>
    <x v="13"/>
    <n v="19638"/>
    <n v="3.05"/>
    <n v="5.8900000000000001E-2"/>
    <n v="1.9726999999999999"/>
    <n v="2.870355"/>
    <n v="56368.031490000001"/>
    <n v="38739.882599999997"/>
    <n v="17628.148890000004"/>
    <n v="0.31273309399011628"/>
  </r>
  <r>
    <s v="SKU-18"/>
    <s v="King Size Crunch Bar"/>
    <s v="King Size"/>
    <x v="3"/>
    <x v="14"/>
    <n v="21965"/>
    <n v="3.05"/>
    <n v="6.2199999999999998E-2"/>
    <n v="1.9872000000000001"/>
    <n v="2.8602899999999996"/>
    <n v="62826.26984999999"/>
    <n v="43648.847999999998"/>
    <n v="19177.421849999992"/>
    <n v="0.30524527233252563"/>
  </r>
  <r>
    <s v="SKU-18"/>
    <s v="King Size Crunch Bar"/>
    <s v="King Size"/>
    <x v="3"/>
    <x v="15"/>
    <n v="23347"/>
    <n v="3.05"/>
    <n v="4.9500000000000002E-2"/>
    <n v="2.0017999999999998"/>
    <n v="2.899025"/>
    <n v="67683.536674999996"/>
    <n v="46736.024599999997"/>
    <n v="20947.512074999999"/>
    <n v="0.30949198437405678"/>
  </r>
  <r>
    <s v="SKU-18"/>
    <s v="King Size Crunch Bar"/>
    <s v="King Size"/>
    <x v="3"/>
    <x v="16"/>
    <n v="22412"/>
    <n v="3.05"/>
    <n v="4.7199999999999999E-2"/>
    <n v="2.0164"/>
    <n v="2.90604"/>
    <n v="65130.16848"/>
    <n v="45191.556799999998"/>
    <n v="19938.611680000002"/>
    <n v="0.30613480888081379"/>
  </r>
  <r>
    <s v="SKU-18"/>
    <s v="King Size Crunch Bar"/>
    <s v="King Size"/>
    <x v="3"/>
    <x v="17"/>
    <n v="20285"/>
    <n v="3.05"/>
    <n v="5.04E-2"/>
    <n v="2.0310000000000001"/>
    <n v="2.89628"/>
    <n v="58751.039799999999"/>
    <n v="41198.835000000006"/>
    <n v="17552.204799999992"/>
    <n v="0.29875564517242797"/>
  </r>
  <r>
    <s v="SKU-18"/>
    <s v="King Size Crunch Bar"/>
    <s v="King Size"/>
    <x v="3"/>
    <x v="18"/>
    <n v="18079"/>
    <n v="3.14"/>
    <n v="5.0700000000000002E-2"/>
    <n v="2.0455000000000001"/>
    <n v="2.9808020000000002"/>
    <n v="53889.919358000006"/>
    <n v="36980.594499999999"/>
    <n v="16909.324858000007"/>
    <n v="0.31377528598008197"/>
  </r>
  <r>
    <s v="SKU-18"/>
    <s v="King Size Crunch Bar"/>
    <s v="King Size"/>
    <x v="3"/>
    <x v="19"/>
    <n v="20937"/>
    <n v="3.14"/>
    <n v="4.3099999999999999E-2"/>
    <n v="2.0600999999999998"/>
    <n v="3.0046659999999998"/>
    <n v="62908.692041999995"/>
    <n v="43132.313699999999"/>
    <n v="19776.378341999996"/>
    <n v="0.31436638880993756"/>
  </r>
  <r>
    <s v="SKU-18"/>
    <s v="King Size Crunch Bar"/>
    <s v="King Size"/>
    <x v="3"/>
    <x v="20"/>
    <n v="21470"/>
    <n v="3.14"/>
    <n v="4.36E-2"/>
    <n v="2.0747"/>
    <n v="3.0030960000000002"/>
    <n v="64476.471120000002"/>
    <n v="44543.809000000001"/>
    <n v="19932.662120000001"/>
    <n v="0.30914629435755636"/>
  </r>
  <r>
    <s v="SKU-18"/>
    <s v="King Size Crunch Bar"/>
    <s v="King Size"/>
    <x v="3"/>
    <x v="21"/>
    <n v="34276"/>
    <n v="3.14"/>
    <n v="4.7800000000000002E-2"/>
    <n v="2.0893000000000002"/>
    <n v="2.9899080000000002"/>
    <n v="102482.08660800001"/>
    <n v="71612.846799999999"/>
    <n v="30869.239808000013"/>
    <n v="0.30121595714650762"/>
  </r>
  <r>
    <s v="SKU-18"/>
    <s v="King Size Crunch Bar"/>
    <s v="King Size"/>
    <x v="3"/>
    <x v="22"/>
    <n v="38036"/>
    <n v="3.14"/>
    <n v="6.3E-2"/>
    <n v="2.1038000000000001"/>
    <n v="2.9421800000000005"/>
    <n v="111908.75848000002"/>
    <n v="80020.136800000007"/>
    <n v="31888.621680000011"/>
    <n v="0.28495197438633946"/>
  </r>
  <r>
    <s v="SKU-18"/>
    <s v="King Size Crunch Bar"/>
    <s v="King Size"/>
    <x v="3"/>
    <x v="23"/>
    <n v="27621"/>
    <n v="3.14"/>
    <n v="4.2700000000000002E-2"/>
    <n v="2.1183999999999998"/>
    <n v="3.0059220000000004"/>
    <n v="83026.571562000012"/>
    <n v="58512.326399999998"/>
    <n v="24514.245162000014"/>
    <n v="0.29525782771475784"/>
  </r>
  <r>
    <s v="SKU-18"/>
    <s v="King Size Crunch Bar"/>
    <s v="King Size"/>
    <x v="4"/>
    <x v="0"/>
    <n v="19878"/>
    <n v="2.99"/>
    <n v="0.1205"/>
    <n v="1.9435"/>
    <n v="2.629705"/>
    <n v="52273.275990000002"/>
    <n v="38632.893000000004"/>
    <n v="13640.382989999998"/>
    <n v="0.26094371802160315"/>
  </r>
  <r>
    <s v="SKU-18"/>
    <s v="King Size Crunch Bar"/>
    <s v="King Size"/>
    <x v="4"/>
    <x v="1"/>
    <n v="27882"/>
    <n v="2.99"/>
    <n v="9.7199999999999995E-2"/>
    <n v="1.9435"/>
    <n v="2.6993720000000003"/>
    <n v="75263.890104000006"/>
    <n v="54188.667000000001"/>
    <n v="21075.223104000004"/>
    <n v="0.28001772264067348"/>
  </r>
  <r>
    <s v="SKU-18"/>
    <s v="King Size Crunch Bar"/>
    <s v="King Size"/>
    <x v="4"/>
    <x v="2"/>
    <n v="24739"/>
    <n v="2.99"/>
    <n v="0.09"/>
    <n v="1.9435"/>
    <n v="2.7209000000000003"/>
    <n v="67312.345100000006"/>
    <n v="48080.246500000001"/>
    <n v="19232.098600000005"/>
    <n v="0.28571428571428575"/>
  </r>
  <r>
    <s v="SKU-18"/>
    <s v="King Size Crunch Bar"/>
    <s v="King Size"/>
    <x v="4"/>
    <x v="3"/>
    <n v="29620"/>
    <n v="2.99"/>
    <n v="8.6199999999999999E-2"/>
    <n v="1.9435"/>
    <n v="2.732262"/>
    <n v="80929.600439999995"/>
    <n v="57566.47"/>
    <n v="23363.130439999994"/>
    <n v="0.2886846137010286"/>
  </r>
  <r>
    <s v="SKU-18"/>
    <s v="King Size Crunch Bar"/>
    <s v="King Size"/>
    <x v="4"/>
    <x v="4"/>
    <n v="25162"/>
    <n v="2.99"/>
    <n v="0.12470000000000001"/>
    <n v="1.9435"/>
    <n v="2.6171470000000001"/>
    <n v="65852.652814000001"/>
    <n v="48902.347000000002"/>
    <n v="16950.305813999999"/>
    <n v="0.25739746372672223"/>
  </r>
  <r>
    <s v="SKU-18"/>
    <s v="King Size Crunch Bar"/>
    <s v="King Size"/>
    <x v="4"/>
    <x v="5"/>
    <n v="20635"/>
    <n v="2.99"/>
    <n v="7.4700000000000003E-2"/>
    <n v="1.9435"/>
    <n v="2.7666470000000003"/>
    <n v="57089.760845000004"/>
    <n v="40104.122499999998"/>
    <n v="16985.638345000007"/>
    <n v="0.29752512698584255"/>
  </r>
  <r>
    <s v="SKU-18"/>
    <s v="King Size Crunch Bar"/>
    <s v="King Size"/>
    <x v="4"/>
    <x v="6"/>
    <n v="19522"/>
    <n v="2.99"/>
    <n v="0.11409999999999999"/>
    <n v="1.9435"/>
    <n v="2.6488410000000004"/>
    <n v="51710.674002000007"/>
    <n v="37941.006999999998"/>
    <n v="13769.667002000009"/>
    <n v="0.26628287617112556"/>
  </r>
  <r>
    <s v="SKU-18"/>
    <s v="King Size Crunch Bar"/>
    <s v="King Size"/>
    <x v="4"/>
    <x v="7"/>
    <n v="25107"/>
    <n v="2.99"/>
    <n v="8.7999999999999995E-2"/>
    <n v="1.9435"/>
    <n v="2.7268800000000004"/>
    <n v="68463.776160000009"/>
    <n v="48795.4545"/>
    <n v="19668.321660000009"/>
    <n v="0.28728070175438608"/>
  </r>
  <r>
    <s v="SKU-18"/>
    <s v="King Size Crunch Bar"/>
    <s v="King Size"/>
    <x v="4"/>
    <x v="8"/>
    <n v="27370"/>
    <n v="2.99"/>
    <n v="7.7799999999999994E-2"/>
    <n v="1.9435"/>
    <n v="2.7573780000000001"/>
    <n v="75469.435859999998"/>
    <n v="53193.595000000001"/>
    <n v="22275.840859999997"/>
    <n v="0.29516373888527431"/>
  </r>
  <r>
    <s v="SKU-18"/>
    <s v="King Size Crunch Bar"/>
    <s v="King Size"/>
    <x v="4"/>
    <x v="9"/>
    <n v="42811"/>
    <n v="2.99"/>
    <n v="8.43E-2"/>
    <n v="1.9435"/>
    <n v="2.737943"/>
    <n v="117214.077773"/>
    <n v="83203.178499999995"/>
    <n v="34010.899273000003"/>
    <n v="0.29016053292563071"/>
  </r>
  <r>
    <s v="SKU-18"/>
    <s v="King Size Crunch Bar"/>
    <s v="King Size"/>
    <x v="4"/>
    <x v="10"/>
    <n v="42119"/>
    <n v="2.99"/>
    <n v="9.9099999999999994E-2"/>
    <n v="1.9435"/>
    <n v="2.6936910000000003"/>
    <n v="113455.57122900001"/>
    <n v="81858.276500000007"/>
    <n v="31597.294729000001"/>
    <n v="0.27849927849927847"/>
  </r>
  <r>
    <s v="SKU-18"/>
    <s v="King Size Crunch Bar"/>
    <s v="King Size"/>
    <x v="4"/>
    <x v="11"/>
    <n v="34638"/>
    <n v="2.99"/>
    <n v="8.6499999999999994E-2"/>
    <n v="1.9435"/>
    <n v="2.7313650000000003"/>
    <n v="94609.020870000008"/>
    <n v="67318.952999999994"/>
    <n v="27290.067870000013"/>
    <n v="0.28845101258894373"/>
  </r>
  <r>
    <s v="SKU-18"/>
    <s v="King Size Crunch Bar"/>
    <s v="King Size"/>
    <x v="4"/>
    <x v="12"/>
    <n v="26982"/>
    <n v="3.05"/>
    <n v="0.1169"/>
    <n v="1.9581"/>
    <n v="2.6934549999999997"/>
    <n v="72674.802809999994"/>
    <n v="52833.4542"/>
    <n v="19841.348609999994"/>
    <n v="0.27301551353187631"/>
  </r>
  <r>
    <s v="SKU-18"/>
    <s v="King Size Crunch Bar"/>
    <s v="King Size"/>
    <x v="4"/>
    <x v="13"/>
    <n v="37145"/>
    <n v="3.05"/>
    <n v="0.1288"/>
    <n v="1.9726999999999999"/>
    <n v="2.6571599999999997"/>
    <n v="98700.208199999994"/>
    <n v="73275.941500000001"/>
    <n v="25424.266699999993"/>
    <n v="0.25759081124207794"/>
  </r>
  <r>
    <s v="SKU-18"/>
    <s v="King Size Crunch Bar"/>
    <s v="King Size"/>
    <x v="4"/>
    <x v="14"/>
    <n v="35179"/>
    <n v="3.05"/>
    <n v="0.13200000000000001"/>
    <n v="1.9872000000000001"/>
    <n v="2.6473999999999998"/>
    <n v="93132.88459999999"/>
    <n v="69907.708800000008"/>
    <n v="23225.175799999983"/>
    <n v="0.24937674699705356"/>
  </r>
  <r>
    <s v="SKU-18"/>
    <s v="King Size Crunch Bar"/>
    <s v="King Size"/>
    <x v="4"/>
    <x v="15"/>
    <n v="33163"/>
    <n v="3.05"/>
    <n v="0.1598"/>
    <n v="2.0017999999999998"/>
    <n v="2.5626099999999998"/>
    <n v="84983.835429999992"/>
    <n v="66385.693399999989"/>
    <n v="18598.142030000003"/>
    <n v="0.21884328867833971"/>
  </r>
  <r>
    <s v="SKU-18"/>
    <s v="King Size Crunch Bar"/>
    <s v="King Size"/>
    <x v="4"/>
    <x v="16"/>
    <n v="28890"/>
    <n v="3.05"/>
    <n v="0.14369999999999999"/>
    <n v="2.0164"/>
    <n v="2.6117150000000002"/>
    <n v="75452.446350000013"/>
    <n v="58253.796000000002"/>
    <n v="17198.650350000011"/>
    <n v="0.2279402614756971"/>
  </r>
  <r>
    <s v="SKU-18"/>
    <s v="King Size Crunch Bar"/>
    <s v="King Size"/>
    <x v="4"/>
    <x v="17"/>
    <n v="26343"/>
    <n v="3.05"/>
    <n v="0.17879999999999999"/>
    <n v="2.0310000000000001"/>
    <n v="2.5046599999999999"/>
    <n v="65980.258379999999"/>
    <n v="53502.633000000002"/>
    <n v="12477.625379999998"/>
    <n v="0.18911149617113696"/>
  </r>
  <r>
    <s v="SKU-18"/>
    <s v="King Size Crunch Bar"/>
    <s v="King Size"/>
    <x v="4"/>
    <x v="18"/>
    <n v="24469"/>
    <n v="3.14"/>
    <n v="0.2172"/>
    <n v="2.0455000000000001"/>
    <n v="2.457992"/>
    <n v="60144.606247999996"/>
    <n v="50051.339500000002"/>
    <n v="10093.266747999995"/>
    <n v="0.16781665684835417"/>
  </r>
  <r>
    <s v="SKU-18"/>
    <s v="King Size Crunch Bar"/>
    <s v="King Size"/>
    <x v="4"/>
    <x v="19"/>
    <n v="29507"/>
    <n v="3.14"/>
    <n v="0.2306"/>
    <n v="2.0600999999999998"/>
    <n v="2.4159160000000002"/>
    <n v="71286.433411999998"/>
    <n v="60787.370699999992"/>
    <n v="10499.062712000006"/>
    <n v="0.14727995509777667"/>
  </r>
  <r>
    <s v="SKU-18"/>
    <s v="King Size Crunch Bar"/>
    <s v="King Size"/>
    <x v="4"/>
    <x v="20"/>
    <n v="33920"/>
    <n v="3.14"/>
    <n v="0.22620000000000001"/>
    <n v="2.0747"/>
    <n v="2.4297320000000004"/>
    <n v="82416.509440000009"/>
    <n v="70373.823999999993"/>
    <n v="12042.685440000016"/>
    <n v="0.14611981897592016"/>
  </r>
  <r>
    <s v="SKU-18"/>
    <s v="King Size Crunch Bar"/>
    <s v="King Size"/>
    <x v="4"/>
    <x v="21"/>
    <n v="45943"/>
    <n v="3.14"/>
    <n v="0.2402"/>
    <n v="2.0893000000000002"/>
    <n v="2.3857720000000002"/>
    <n v="109609.52299600001"/>
    <n v="95988.709900000002"/>
    <n v="13620.813096000013"/>
    <n v="0.12426669438655506"/>
  </r>
  <r>
    <s v="SKU-18"/>
    <s v="King Size Crunch Bar"/>
    <s v="King Size"/>
    <x v="4"/>
    <x v="22"/>
    <n v="52386"/>
    <n v="3.14"/>
    <n v="0.23449999999999999"/>
    <n v="2.1038000000000001"/>
    <n v="2.4036700000000004"/>
    <n v="125918.65662000002"/>
    <n v="110209.66680000001"/>
    <n v="15708.989820000017"/>
    <n v="0.1247550620509472"/>
  </r>
  <r>
    <s v="SKU-18"/>
    <s v="King Size Crunch Bar"/>
    <s v="King Size"/>
    <x v="4"/>
    <x v="23"/>
    <n v="41205"/>
    <n v="3.14"/>
    <n v="0.26519999999999999"/>
    <n v="2.1183999999999998"/>
    <n v="2.3072720000000002"/>
    <n v="95071.142760000002"/>
    <n v="87288.671999999991"/>
    <n v="7782.4707600000111"/>
    <n v="8.1859442666491103E-2"/>
  </r>
  <r>
    <s v="SKU-18"/>
    <s v="King Size Crunch Bar"/>
    <s v="King Size"/>
    <x v="5"/>
    <x v="0"/>
    <n v="10495"/>
    <n v="2.99"/>
    <n v="7.6899999999999996E-2"/>
    <n v="1.9435"/>
    <n v="2.7600690000000001"/>
    <n v="28966.924155000001"/>
    <n v="20397.032500000001"/>
    <n v="8569.8916549999994"/>
    <n v="0.29585093705990684"/>
  </r>
  <r>
    <s v="SKU-18"/>
    <s v="King Size Crunch Bar"/>
    <s v="King Size"/>
    <x v="5"/>
    <x v="1"/>
    <n v="12087"/>
    <n v="2.99"/>
    <n v="7.6999999999999999E-2"/>
    <n v="1.9435"/>
    <n v="2.7597700000000005"/>
    <n v="33357.339990000008"/>
    <n v="23491.084500000001"/>
    <n v="9866.2554900000068"/>
    <n v="0.2957746478873241"/>
  </r>
  <r>
    <s v="SKU-18"/>
    <s v="King Size Crunch Bar"/>
    <s v="King Size"/>
    <x v="5"/>
    <x v="2"/>
    <n v="12439"/>
    <n v="2.99"/>
    <n v="2.7E-2"/>
    <n v="1.9435"/>
    <n v="2.9092700000000002"/>
    <n v="36188.409530000004"/>
    <n v="24175.196500000002"/>
    <n v="12013.213030000003"/>
    <n v="0.33196300102774928"/>
  </r>
  <r>
    <s v="SKU-18"/>
    <s v="King Size Crunch Bar"/>
    <s v="King Size"/>
    <x v="5"/>
    <x v="3"/>
    <n v="12752"/>
    <n v="2.99"/>
    <n v="8.6199999999999999E-2"/>
    <n v="1.9435"/>
    <n v="2.732262"/>
    <n v="34841.805024000001"/>
    <n v="24783.511999999999"/>
    <n v="10058.293024000002"/>
    <n v="0.28868461370102871"/>
  </r>
  <r>
    <s v="SKU-18"/>
    <s v="King Size Crunch Bar"/>
    <s v="King Size"/>
    <x v="5"/>
    <x v="4"/>
    <n v="9529"/>
    <n v="2.99"/>
    <n v="7.17E-2"/>
    <n v="1.9435"/>
    <n v="2.7756170000000004"/>
    <n v="26448.854393000005"/>
    <n v="18519.611499999999"/>
    <n v="7929.242893000006"/>
    <n v="0.29979532478724569"/>
  </r>
  <r>
    <s v="SKU-18"/>
    <s v="King Size Crunch Bar"/>
    <s v="King Size"/>
    <x v="5"/>
    <x v="5"/>
    <n v="11332"/>
    <n v="2.99"/>
    <n v="5.8599999999999999E-2"/>
    <n v="1.9435"/>
    <n v="2.8147860000000002"/>
    <n v="31897.154952000004"/>
    <n v="22023.741999999998"/>
    <n v="9873.412952000006"/>
    <n v="0.3095389844911835"/>
  </r>
  <r>
    <s v="SKU-18"/>
    <s v="King Size Crunch Bar"/>
    <s v="King Size"/>
    <x v="5"/>
    <x v="6"/>
    <n v="9601"/>
    <n v="2.99"/>
    <n v="5.04E-2"/>
    <n v="1.9435"/>
    <n v="2.8393040000000003"/>
    <n v="27260.157704000001"/>
    <n v="18659.5435"/>
    <n v="8600.6142040000013"/>
    <n v="0.31550126368997478"/>
  </r>
  <r>
    <s v="SKU-18"/>
    <s v="King Size Crunch Bar"/>
    <s v="King Size"/>
    <x v="5"/>
    <x v="7"/>
    <n v="12030"/>
    <n v="2.99"/>
    <n v="6.88E-2"/>
    <n v="1.9435"/>
    <n v="2.7842880000000001"/>
    <n v="33494.984640000002"/>
    <n v="23380.305"/>
    <n v="10114.679640000002"/>
    <n v="0.30197594501718217"/>
  </r>
  <r>
    <s v="SKU-18"/>
    <s v="King Size Crunch Bar"/>
    <s v="King Size"/>
    <x v="5"/>
    <x v="8"/>
    <n v="12641"/>
    <n v="2.99"/>
    <n v="9.0300000000000005E-2"/>
    <n v="1.9435"/>
    <n v="2.7200030000000002"/>
    <n v="34383.557923"/>
    <n v="24567.783500000001"/>
    <n v="9815.7744229999989"/>
    <n v="0.28547872925140155"/>
  </r>
  <r>
    <s v="SKU-18"/>
    <s v="King Size Crunch Bar"/>
    <s v="King Size"/>
    <x v="5"/>
    <x v="9"/>
    <n v="19461"/>
    <n v="2.99"/>
    <n v="5.6899999999999999E-2"/>
    <n v="1.9435"/>
    <n v="2.8198690000000002"/>
    <n v="54877.470609000004"/>
    <n v="37822.453500000003"/>
    <n v="17055.017109"/>
    <n v="0.31078358604601841"/>
  </r>
  <r>
    <s v="SKU-18"/>
    <s v="King Size Crunch Bar"/>
    <s v="King Size"/>
    <x v="5"/>
    <x v="10"/>
    <n v="18903"/>
    <n v="2.99"/>
    <n v="7.7399999999999997E-2"/>
    <n v="1.9435"/>
    <n v="2.7585740000000003"/>
    <n v="52145.324322000008"/>
    <n v="36737.980499999998"/>
    <n v="15407.34382200001"/>
    <n v="0.29546932581833962"/>
  </r>
  <r>
    <s v="SKU-18"/>
    <s v="King Size Crunch Bar"/>
    <s v="King Size"/>
    <x v="5"/>
    <x v="11"/>
    <n v="15492"/>
    <n v="2.99"/>
    <n v="3.8199999999999998E-2"/>
    <n v="1.9435"/>
    <n v="2.8757820000000001"/>
    <n v="44551.614743999999"/>
    <n v="30108.702000000001"/>
    <n v="14442.912743999997"/>
    <n v="0.32418382200041584"/>
  </r>
  <r>
    <s v="SKU-18"/>
    <s v="King Size Crunch Bar"/>
    <s v="King Size"/>
    <x v="5"/>
    <x v="12"/>
    <n v="12398"/>
    <n v="3.05"/>
    <n v="4.7800000000000002E-2"/>
    <n v="1.9581"/>
    <n v="2.90421"/>
    <n v="36006.395579999997"/>
    <n v="24276.523799999999"/>
    <n v="11729.871779999998"/>
    <n v="0.32577189666036543"/>
  </r>
  <r>
    <s v="SKU-18"/>
    <s v="King Size Crunch Bar"/>
    <s v="King Size"/>
    <x v="5"/>
    <x v="13"/>
    <n v="17111"/>
    <n v="3.05"/>
    <n v="7.2700000000000001E-2"/>
    <n v="1.9726999999999999"/>
    <n v="2.828265"/>
    <n v="48394.442414999998"/>
    <n v="33754.869699999996"/>
    <n v="14639.572715000002"/>
    <n v="0.30250524614914098"/>
  </r>
  <r>
    <s v="SKU-18"/>
    <s v="King Size Crunch Bar"/>
    <s v="King Size"/>
    <x v="5"/>
    <x v="14"/>
    <n v="14398"/>
    <n v="3.05"/>
    <n v="5.9499999999999997E-2"/>
    <n v="1.9872000000000001"/>
    <n v="2.868525"/>
    <n v="41301.022949999999"/>
    <n v="28611.705600000001"/>
    <n v="12689.317349999998"/>
    <n v="0.30723978351243231"/>
  </r>
  <r>
    <s v="SKU-18"/>
    <s v="King Size Crunch Bar"/>
    <s v="King Size"/>
    <x v="5"/>
    <x v="15"/>
    <n v="13974"/>
    <n v="3.05"/>
    <n v="5.3499999999999999E-2"/>
    <n v="2.0017999999999998"/>
    <n v="2.886825"/>
    <n v="40340.492550000003"/>
    <n v="27973.153199999997"/>
    <n v="12367.339350000006"/>
    <n v="0.30657383111203496"/>
  </r>
  <r>
    <s v="SKU-18"/>
    <s v="King Size Crunch Bar"/>
    <s v="King Size"/>
    <x v="5"/>
    <x v="16"/>
    <n v="14113"/>
    <n v="3.05"/>
    <n v="0.10349999999999999"/>
    <n v="2.0164"/>
    <n v="2.7343249999999997"/>
    <n v="38589.528724999996"/>
    <n v="28457.4532"/>
    <n v="10132.075524999997"/>
    <n v="0.26256022967277109"/>
  </r>
  <r>
    <s v="SKU-18"/>
    <s v="King Size Crunch Bar"/>
    <s v="King Size"/>
    <x v="5"/>
    <x v="17"/>
    <n v="13077"/>
    <n v="3.05"/>
    <n v="6.8599999999999994E-2"/>
    <n v="2.0310000000000001"/>
    <n v="2.84077"/>
    <n v="37148.74929"/>
    <n v="26559.387000000002"/>
    <n v="10589.362289999997"/>
    <n v="0.2850529961946936"/>
  </r>
  <r>
    <s v="SKU-18"/>
    <s v="King Size Crunch Bar"/>
    <s v="King Size"/>
    <x v="5"/>
    <x v="18"/>
    <n v="11358"/>
    <n v="3.14"/>
    <n v="5.57E-2"/>
    <n v="2.0455000000000001"/>
    <n v="2.9651020000000003"/>
    <n v="33677.628516000004"/>
    <n v="23232.789000000001"/>
    <n v="10444.839516000004"/>
    <n v="0.31014177589843461"/>
  </r>
  <r>
    <s v="SKU-18"/>
    <s v="King Size Crunch Bar"/>
    <s v="King Size"/>
    <x v="5"/>
    <x v="19"/>
    <n v="15076"/>
    <n v="3.14"/>
    <n v="6.7199999999999996E-2"/>
    <n v="2.0600999999999998"/>
    <n v="2.928992"/>
    <n v="44157.483392000002"/>
    <n v="31058.067599999998"/>
    <n v="13099.415792000003"/>
    <n v="0.29665222711431105"/>
  </r>
  <r>
    <s v="SKU-18"/>
    <s v="King Size Crunch Bar"/>
    <s v="King Size"/>
    <x v="5"/>
    <x v="20"/>
    <n v="17649"/>
    <n v="3.14"/>
    <n v="9.0899999999999995E-2"/>
    <n v="2.0747"/>
    <n v="2.8545740000000004"/>
    <n v="50380.376526000007"/>
    <n v="36616.380299999997"/>
    <n v="13763.99622600001"/>
    <n v="0.27320153550056875"/>
  </r>
  <r>
    <s v="SKU-18"/>
    <s v="King Size Crunch Bar"/>
    <s v="King Size"/>
    <x v="5"/>
    <x v="21"/>
    <n v="19927"/>
    <n v="3.14"/>
    <n v="0.06"/>
    <n v="2.0893000000000002"/>
    <n v="2.9516"/>
    <n v="58816.533199999998"/>
    <n v="41633.481100000005"/>
    <n v="17183.052099999994"/>
    <n v="0.29214663233500465"/>
  </r>
  <r>
    <s v="SKU-18"/>
    <s v="King Size Crunch Bar"/>
    <s v="King Size"/>
    <x v="5"/>
    <x v="22"/>
    <n v="23025"/>
    <n v="3.14"/>
    <n v="6.88E-2"/>
    <n v="2.1038000000000001"/>
    <n v="2.9239680000000003"/>
    <n v="67324.363200000007"/>
    <n v="48439.995000000003"/>
    <n v="18884.368200000004"/>
    <n v="0.28049828178694164"/>
  </r>
  <r>
    <s v="SKU-18"/>
    <s v="King Size Crunch Bar"/>
    <s v="King Size"/>
    <x v="5"/>
    <x v="23"/>
    <n v="19681"/>
    <n v="3.14"/>
    <n v="0.1149"/>
    <n v="2.1183999999999998"/>
    <n v="2.7792140000000001"/>
    <n v="54697.710734"/>
    <n v="41692.2304"/>
    <n v="13005.480334"/>
    <n v="0.23777010334576609"/>
  </r>
  <r>
    <s v="SKU-19"/>
    <s v="King Size Cookies n Cream"/>
    <s v="King Size"/>
    <x v="0"/>
    <x v="0"/>
    <n v="27507"/>
    <n v="3.29"/>
    <n v="0.10340000000000001"/>
    <n v="2.1714000000000002"/>
    <n v="2.9498139999999999"/>
    <n v="81140.533697999999"/>
    <n v="59728.699800000009"/>
    <n v="21411.83389799999"/>
    <n v="0.26388579076511254"/>
  </r>
  <r>
    <s v="SKU-19"/>
    <s v="King Size Cookies n Cream"/>
    <s v="King Size"/>
    <x v="0"/>
    <x v="1"/>
    <n v="38336"/>
    <n v="3.29"/>
    <n v="0.1"/>
    <n v="2.1714000000000002"/>
    <n v="2.9610000000000003"/>
    <n v="113512.89600000001"/>
    <n v="83242.790400000013"/>
    <n v="30270.105599999995"/>
    <n v="0.26666666666666661"/>
  </r>
  <r>
    <s v="SKU-19"/>
    <s v="King Size Cookies n Cream"/>
    <s v="King Size"/>
    <x v="0"/>
    <x v="2"/>
    <n v="37033"/>
    <n v="3.29"/>
    <n v="8.43E-2"/>
    <n v="2.1714000000000002"/>
    <n v="3.0126529999999998"/>
    <n v="111567.578549"/>
    <n v="80413.456200000015"/>
    <n v="31154.122348999983"/>
    <n v="0.279239925739871"/>
  </r>
  <r>
    <s v="SKU-19"/>
    <s v="King Size Cookies n Cream"/>
    <s v="King Size"/>
    <x v="0"/>
    <x v="3"/>
    <n v="38787"/>
    <n v="3.29"/>
    <n v="0.1077"/>
    <n v="2.1714000000000002"/>
    <n v="2.935667"/>
    <n v="113865.715929"/>
    <n v="84222.091800000009"/>
    <n v="29643.624128999989"/>
    <n v="0.26033845119354465"/>
  </r>
  <r>
    <s v="SKU-19"/>
    <s v="King Size Cookies n Cream"/>
    <s v="King Size"/>
    <x v="0"/>
    <x v="4"/>
    <n v="32222"/>
    <n v="3.29"/>
    <n v="0.1086"/>
    <n v="2.1714000000000002"/>
    <n v="2.932706"/>
    <n v="94497.652732000002"/>
    <n v="69966.8508"/>
    <n v="24530.801932000002"/>
    <n v="0.25959165357864034"/>
  </r>
  <r>
    <s v="SKU-19"/>
    <s v="King Size Cookies n Cream"/>
    <s v="King Size"/>
    <x v="0"/>
    <x v="5"/>
    <n v="32692"/>
    <n v="3.29"/>
    <n v="0.11409999999999999"/>
    <n v="2.1714000000000002"/>
    <n v="2.9146110000000003"/>
    <n v="95284.462812000012"/>
    <n v="70987.408800000005"/>
    <n v="24297.054012000008"/>
    <n v="0.25499492041991201"/>
  </r>
  <r>
    <s v="SKU-19"/>
    <s v="King Size Cookies n Cream"/>
    <s v="King Size"/>
    <x v="0"/>
    <x v="6"/>
    <n v="28140"/>
    <n v="3.29"/>
    <n v="8.2400000000000001E-2"/>
    <n v="2.1714000000000002"/>
    <n v="3.018904"/>
    <n v="84951.958559999999"/>
    <n v="61103.196000000004"/>
    <n v="23848.762559999996"/>
    <n v="0.28073234524847424"/>
  </r>
  <r>
    <s v="SKU-19"/>
    <s v="King Size Cookies n Cream"/>
    <s v="King Size"/>
    <x v="0"/>
    <x v="7"/>
    <n v="30177"/>
    <n v="3.29"/>
    <n v="9.6699999999999994E-2"/>
    <n v="2.1714000000000002"/>
    <n v="2.971857"/>
    <n v="89681.728688999996"/>
    <n v="65526.337800000008"/>
    <n v="24155.390888999988"/>
    <n v="0.26934573231484543"/>
  </r>
  <r>
    <s v="SKU-19"/>
    <s v="King Size Cookies n Cream"/>
    <s v="King Size"/>
    <x v="0"/>
    <x v="8"/>
    <n v="37399"/>
    <n v="3.29"/>
    <n v="9.2799999999999994E-2"/>
    <n v="2.1714000000000002"/>
    <n v="2.9846880000000002"/>
    <n v="111624.346512"/>
    <n v="81208.188600000009"/>
    <n v="30416.157911999995"/>
    <n v="0.27248677248677244"/>
  </r>
  <r>
    <s v="SKU-19"/>
    <s v="King Size Cookies n Cream"/>
    <s v="King Size"/>
    <x v="0"/>
    <x v="9"/>
    <n v="50697"/>
    <n v="3.29"/>
    <n v="8.2199999999999995E-2"/>
    <n v="2.1714000000000002"/>
    <n v="3.0195620000000001"/>
    <n v="153082.73471399999"/>
    <n v="110083.46580000001"/>
    <n v="42999.268913999986"/>
    <n v="0.28088908258879924"/>
  </r>
  <r>
    <s v="SKU-19"/>
    <s v="King Size Cookies n Cream"/>
    <s v="King Size"/>
    <x v="0"/>
    <x v="10"/>
    <n v="51075"/>
    <n v="3.29"/>
    <n v="9.6500000000000002E-2"/>
    <n v="2.1714000000000002"/>
    <n v="2.972515"/>
    <n v="151821.20362499999"/>
    <n v="110904.255"/>
    <n v="40916.94862499999"/>
    <n v="0.26950747094631983"/>
  </r>
  <r>
    <s v="SKU-19"/>
    <s v="King Size Cookies n Cream"/>
    <s v="King Size"/>
    <x v="0"/>
    <x v="11"/>
    <n v="42389"/>
    <n v="3.29"/>
    <n v="8.5000000000000006E-2"/>
    <n v="2.1714000000000002"/>
    <n v="3.0103500000000003"/>
    <n v="127605.72615000002"/>
    <n v="92043.474600000016"/>
    <n v="35562.251550000001"/>
    <n v="0.27868852459016391"/>
  </r>
  <r>
    <s v="SKU-19"/>
    <s v="King Size Cookies n Cream"/>
    <s v="King Size"/>
    <x v="0"/>
    <x v="12"/>
    <n v="35294"/>
    <n v="3.36"/>
    <n v="0.08"/>
    <n v="2.1877"/>
    <n v="3.0912000000000002"/>
    <n v="109100.8128"/>
    <n v="77212.683799999999"/>
    <n v="31888.129000000001"/>
    <n v="0.29228131469979296"/>
  </r>
  <r>
    <s v="SKU-19"/>
    <s v="King Size Cookies n Cream"/>
    <s v="King Size"/>
    <x v="0"/>
    <x v="13"/>
    <n v="46027"/>
    <n v="3.36"/>
    <n v="0.1111"/>
    <n v="2.2040000000000002"/>
    <n v="2.986704"/>
    <n v="137469.025008"/>
    <n v="101443.508"/>
    <n v="36025.517007999995"/>
    <n v="0.26206279564362583"/>
  </r>
  <r>
    <s v="SKU-19"/>
    <s v="King Size Cookies n Cream"/>
    <s v="King Size"/>
    <x v="0"/>
    <x v="14"/>
    <n v="43111"/>
    <n v="3.36"/>
    <n v="9.3399999999999997E-2"/>
    <n v="2.2202999999999999"/>
    <n v="3.0461759999999996"/>
    <n v="131323.69353599998"/>
    <n v="95719.353300000002"/>
    <n v="35604.340235999975"/>
    <n v="0.27111893731681935"/>
  </r>
  <r>
    <s v="SKU-19"/>
    <s v="King Size Cookies n Cream"/>
    <s v="King Size"/>
    <x v="0"/>
    <x v="15"/>
    <n v="48737"/>
    <n v="3.36"/>
    <n v="8.9300000000000004E-2"/>
    <n v="2.2364999999999999"/>
    <n v="3.0599519999999996"/>
    <n v="149132.88062399998"/>
    <n v="109000.3005"/>
    <n v="40132.580123999986"/>
    <n v="0.26910618205775771"/>
  </r>
  <r>
    <s v="SKU-19"/>
    <s v="King Size Cookies n Cream"/>
    <s v="King Size"/>
    <x v="0"/>
    <x v="16"/>
    <n v="36324"/>
    <n v="3.36"/>
    <n v="0.1179"/>
    <n v="2.2528000000000001"/>
    <n v="2.9638559999999998"/>
    <n v="107659.105344"/>
    <n v="81830.707200000004"/>
    <n v="25828.398143999992"/>
    <n v="0.239909091399852"/>
  </r>
  <r>
    <s v="SKU-19"/>
    <s v="King Size Cookies n Cream"/>
    <s v="King Size"/>
    <x v="0"/>
    <x v="17"/>
    <n v="38541"/>
    <n v="3.36"/>
    <n v="0.109"/>
    <n v="2.2690999999999999"/>
    <n v="2.99376"/>
    <n v="115382.50416"/>
    <n v="87453.383099999992"/>
    <n v="27929.121060000005"/>
    <n v="0.24205681150125599"/>
  </r>
  <r>
    <s v="SKU-19"/>
    <s v="King Size Cookies n Cream"/>
    <s v="King Size"/>
    <x v="0"/>
    <x v="18"/>
    <n v="36373"/>
    <n v="3.45"/>
    <n v="7.0300000000000001E-2"/>
    <n v="2.2854000000000001"/>
    <n v="3.207465"/>
    <n v="116665.12444499999"/>
    <n v="83126.854200000002"/>
    <n v="33538.270244999992"/>
    <n v="0.28747468795450609"/>
  </r>
  <r>
    <s v="SKU-19"/>
    <s v="King Size Cookies n Cream"/>
    <s v="King Size"/>
    <x v="0"/>
    <x v="19"/>
    <n v="42072"/>
    <n v="3.45"/>
    <n v="0.10589999999999999"/>
    <n v="2.3016999999999999"/>
    <n v="3.0846450000000001"/>
    <n v="129777.18444"/>
    <n v="96837.122399999993"/>
    <n v="32940.062040000004"/>
    <n v="0.25382013165210265"/>
  </r>
  <r>
    <s v="SKU-19"/>
    <s v="King Size Cookies n Cream"/>
    <s v="King Size"/>
    <x v="0"/>
    <x v="20"/>
    <n v="48007"/>
    <n v="3.45"/>
    <n v="0.10580000000000001"/>
    <n v="2.3180000000000001"/>
    <n v="3.0849900000000003"/>
    <n v="148101.11493000001"/>
    <n v="111280.22600000001"/>
    <n v="36820.888930000001"/>
    <n v="0.24861993069669594"/>
  </r>
  <r>
    <s v="SKU-19"/>
    <s v="King Size Cookies n Cream"/>
    <s v="King Size"/>
    <x v="0"/>
    <x v="21"/>
    <n v="66412"/>
    <n v="3.45"/>
    <n v="9.5899999999999999E-2"/>
    <n v="2.3342999999999998"/>
    <n v="3.1191450000000001"/>
    <n v="207148.65774"/>
    <n v="155025.53159999999"/>
    <n v="52123.126140000008"/>
    <n v="0.25162183867694515"/>
  </r>
  <r>
    <s v="SKU-19"/>
    <s v="King Size Cookies n Cream"/>
    <s v="King Size"/>
    <x v="0"/>
    <x v="22"/>
    <n v="72266"/>
    <n v="3.45"/>
    <n v="9.5299999999999996E-2"/>
    <n v="2.3504999999999998"/>
    <n v="3.1212150000000003"/>
    <n v="225557.72319000002"/>
    <n v="169861.23299999998"/>
    <n v="55696.49019000004"/>
    <n v="0.24692787904710201"/>
  </r>
  <r>
    <s v="SKU-19"/>
    <s v="King Size Cookies n Cream"/>
    <s v="King Size"/>
    <x v="0"/>
    <x v="23"/>
    <n v="61147"/>
    <n v="3.45"/>
    <n v="7.6200000000000004E-2"/>
    <n v="2.3668"/>
    <n v="3.1871100000000001"/>
    <n v="194882.21517000001"/>
    <n v="144722.71960000001"/>
    <n v="50159.495569999999"/>
    <n v="0.25738364850915091"/>
  </r>
  <r>
    <s v="SKU-19"/>
    <s v="King Size Cookies n Cream"/>
    <s v="King Size"/>
    <x v="1"/>
    <x v="0"/>
    <n v="24329"/>
    <n v="3.29"/>
    <n v="0.16070000000000001"/>
    <n v="2.1714000000000002"/>
    <n v="2.7612969999999999"/>
    <n v="67179.594712999999"/>
    <n v="52827.990600000005"/>
    <n v="14351.604112999994"/>
    <n v="0.21363040629095667"/>
  </r>
  <r>
    <s v="SKU-19"/>
    <s v="King Size Cookies n Cream"/>
    <s v="King Size"/>
    <x v="1"/>
    <x v="1"/>
    <n v="29868"/>
    <n v="3.29"/>
    <n v="0.12640000000000001"/>
    <n v="2.1714000000000002"/>
    <n v="2.8741439999999998"/>
    <n v="85844.932991999987"/>
    <n v="64855.375200000009"/>
    <n v="20989.557791999978"/>
    <n v="0.24450549450549428"/>
  </r>
  <r>
    <s v="SKU-19"/>
    <s v="King Size Cookies n Cream"/>
    <s v="King Size"/>
    <x v="1"/>
    <x v="2"/>
    <n v="29308"/>
    <n v="3.29"/>
    <n v="0.13500000000000001"/>
    <n v="2.1714000000000002"/>
    <n v="2.84585"/>
    <n v="83406.171799999996"/>
    <n v="63639.391200000005"/>
    <n v="19766.780599999991"/>
    <n v="0.2369942196531791"/>
  </r>
  <r>
    <s v="SKU-19"/>
    <s v="King Size Cookies n Cream"/>
    <s v="King Size"/>
    <x v="1"/>
    <x v="3"/>
    <n v="31038"/>
    <n v="3.29"/>
    <n v="0.12720000000000001"/>
    <n v="2.1714000000000002"/>
    <n v="2.8715120000000001"/>
    <n v="89125.989455999996"/>
    <n v="67395.91320000001"/>
    <n v="21730.076255999986"/>
    <n v="0.24381301558203469"/>
  </r>
  <r>
    <s v="SKU-19"/>
    <s v="King Size Cookies n Cream"/>
    <s v="King Size"/>
    <x v="1"/>
    <x v="4"/>
    <n v="28366"/>
    <n v="3.29"/>
    <n v="0.1195"/>
    <n v="2.1714000000000002"/>
    <n v="2.8968450000000003"/>
    <n v="82171.905270000003"/>
    <n v="61593.932400000005"/>
    <n v="20577.972869999998"/>
    <n v="0.25042589437819418"/>
  </r>
  <r>
    <s v="SKU-19"/>
    <s v="King Size Cookies n Cream"/>
    <s v="King Size"/>
    <x v="1"/>
    <x v="5"/>
    <n v="26683"/>
    <n v="3.29"/>
    <n v="0.14230000000000001"/>
    <n v="2.1714000000000002"/>
    <n v="2.8218330000000003"/>
    <n v="75294.969939000002"/>
    <n v="57939.466200000003"/>
    <n v="17355.503739"/>
    <n v="0.23050017488632388"/>
  </r>
  <r>
    <s v="SKU-19"/>
    <s v="King Size Cookies n Cream"/>
    <s v="King Size"/>
    <x v="1"/>
    <x v="6"/>
    <n v="25558"/>
    <n v="3.29"/>
    <n v="0.1321"/>
    <n v="2.1714000000000002"/>
    <n v="2.855391"/>
    <n v="72978.083178000001"/>
    <n v="55496.641200000005"/>
    <n v="17481.441977999995"/>
    <n v="0.23954372623574138"/>
  </r>
  <r>
    <s v="SKU-19"/>
    <s v="King Size Cookies n Cream"/>
    <s v="King Size"/>
    <x v="1"/>
    <x v="7"/>
    <n v="32850"/>
    <n v="3.29"/>
    <n v="0.14580000000000001"/>
    <n v="2.1714000000000002"/>
    <n v="2.8103180000000001"/>
    <n v="92318.946299999996"/>
    <n v="71330.490000000005"/>
    <n v="20988.456299999991"/>
    <n v="0.22734722547412775"/>
  </r>
  <r>
    <s v="SKU-19"/>
    <s v="King Size Cookies n Cream"/>
    <s v="King Size"/>
    <x v="1"/>
    <x v="8"/>
    <n v="31948"/>
    <n v="3.29"/>
    <n v="0.1169"/>
    <n v="2.1714000000000002"/>
    <n v="2.9053990000000001"/>
    <n v="92821.687252000003"/>
    <n v="69371.887200000012"/>
    <n v="23449.800051999991"/>
    <n v="0.25263277092062042"/>
  </r>
  <r>
    <s v="SKU-19"/>
    <s v="King Size Cookies n Cream"/>
    <s v="King Size"/>
    <x v="1"/>
    <x v="9"/>
    <n v="45799"/>
    <n v="3.29"/>
    <n v="0.15140000000000001"/>
    <n v="2.1714000000000002"/>
    <n v="2.7918940000000001"/>
    <n v="127865.95330600001"/>
    <n v="99447.948600000003"/>
    <n v="28418.004706000007"/>
    <n v="0.22224840914447327"/>
  </r>
  <r>
    <s v="SKU-19"/>
    <s v="King Size Cookies n Cream"/>
    <s v="King Size"/>
    <x v="1"/>
    <x v="10"/>
    <n v="54962"/>
    <n v="3.29"/>
    <n v="0.1522"/>
    <n v="2.1714000000000002"/>
    <n v="2.7892619999999999"/>
    <n v="153303.41804399999"/>
    <n v="119344.48680000001"/>
    <n v="33958.931243999978"/>
    <n v="0.22151450813871182"/>
  </r>
  <r>
    <s v="SKU-19"/>
    <s v="King Size Cookies n Cream"/>
    <s v="King Size"/>
    <x v="1"/>
    <x v="11"/>
    <n v="42370"/>
    <n v="3.29"/>
    <n v="0.11119999999999999"/>
    <n v="2.1714000000000002"/>
    <n v="2.9241520000000003"/>
    <n v="123896.32024000002"/>
    <n v="92002.218000000008"/>
    <n v="31894.102240000007"/>
    <n v="0.25742574257425743"/>
  </r>
  <r>
    <s v="SKU-19"/>
    <s v="King Size Cookies n Cream"/>
    <s v="King Size"/>
    <x v="1"/>
    <x v="12"/>
    <n v="31903"/>
    <n v="3.36"/>
    <n v="0.1114"/>
    <n v="2.1877"/>
    <n v="2.9856959999999999"/>
    <n v="95252.65948799999"/>
    <n v="69794.193100000004"/>
    <n v="25458.466387999986"/>
    <n v="0.26727302444723094"/>
  </r>
  <r>
    <s v="SKU-19"/>
    <s v="King Size Cookies n Cream"/>
    <s v="King Size"/>
    <x v="1"/>
    <x v="13"/>
    <n v="34142"/>
    <n v="3.36"/>
    <n v="0.1336"/>
    <n v="2.2040000000000002"/>
    <n v="2.9111039999999999"/>
    <n v="99390.912767999995"/>
    <n v="75248.968000000008"/>
    <n v="24141.944767999987"/>
    <n v="0.24289891395154542"/>
  </r>
  <r>
    <s v="SKU-19"/>
    <s v="King Size Cookies n Cream"/>
    <s v="King Size"/>
    <x v="1"/>
    <x v="14"/>
    <n v="39505"/>
    <n v="3.36"/>
    <n v="0.14360000000000001"/>
    <n v="2.2202999999999999"/>
    <n v="2.8775040000000001"/>
    <n v="113675.79552"/>
    <n v="87712.951499999996"/>
    <n v="25962.844020000004"/>
    <n v="0.2283937746046574"/>
  </r>
  <r>
    <s v="SKU-19"/>
    <s v="King Size Cookies n Cream"/>
    <s v="King Size"/>
    <x v="1"/>
    <x v="15"/>
    <n v="41314"/>
    <n v="3.36"/>
    <n v="0.13800000000000001"/>
    <n v="2.2364999999999999"/>
    <n v="2.8963199999999998"/>
    <n v="119658.56447999999"/>
    <n v="92398.760999999999"/>
    <n v="27259.803479999988"/>
    <n v="0.22781322505800455"/>
  </r>
  <r>
    <s v="SKU-19"/>
    <s v="King Size Cookies n Cream"/>
    <s v="King Size"/>
    <x v="1"/>
    <x v="16"/>
    <n v="30414"/>
    <n v="3.36"/>
    <n v="0.12839999999999999"/>
    <n v="2.2528000000000001"/>
    <n v="2.9285760000000001"/>
    <n v="89069.710464000003"/>
    <n v="68516.659200000009"/>
    <n v="20553.051263999994"/>
    <n v="0.23075242028890483"/>
  </r>
  <r>
    <s v="SKU-19"/>
    <s v="King Size Cookies n Cream"/>
    <s v="King Size"/>
    <x v="1"/>
    <x v="17"/>
    <n v="27596"/>
    <n v="3.36"/>
    <n v="9.9900000000000003E-2"/>
    <n v="2.2690999999999999"/>
    <n v="3.0243359999999999"/>
    <n v="83459.576256"/>
    <n v="62618.083599999998"/>
    <n v="20841.492656000002"/>
    <n v="0.24971960787425737"/>
  </r>
  <r>
    <s v="SKU-19"/>
    <s v="King Size Cookies n Cream"/>
    <s v="King Size"/>
    <x v="1"/>
    <x v="18"/>
    <n v="30541"/>
    <n v="3.45"/>
    <n v="0.1187"/>
    <n v="2.2854000000000001"/>
    <n v="3.0404849999999999"/>
    <n v="92859.452384999997"/>
    <n v="69798.401400000002"/>
    <n v="23061.050984999994"/>
    <n v="0.24834360307648282"/>
  </r>
  <r>
    <s v="SKU-19"/>
    <s v="King Size Cookies n Cream"/>
    <s v="King Size"/>
    <x v="1"/>
    <x v="19"/>
    <n v="34661"/>
    <n v="3.45"/>
    <n v="0.14660000000000001"/>
    <n v="2.3016999999999999"/>
    <n v="2.9442300000000001"/>
    <n v="102049.95603"/>
    <n v="79779.223700000002"/>
    <n v="22270.732329999999"/>
    <n v="0.21823362984549438"/>
  </r>
  <r>
    <s v="SKU-19"/>
    <s v="King Size Cookies n Cream"/>
    <s v="King Size"/>
    <x v="1"/>
    <x v="20"/>
    <n v="36458"/>
    <n v="3.45"/>
    <n v="0.1389"/>
    <n v="2.3180000000000001"/>
    <n v="2.9707949999999999"/>
    <n v="108309.24411"/>
    <n v="84509.644"/>
    <n v="23799.600109999999"/>
    <n v="0.21973747767853385"/>
  </r>
  <r>
    <s v="SKU-19"/>
    <s v="King Size Cookies n Cream"/>
    <s v="King Size"/>
    <x v="1"/>
    <x v="21"/>
    <n v="53654"/>
    <n v="3.45"/>
    <n v="0.1023"/>
    <n v="2.3342999999999998"/>
    <n v="3.0970650000000002"/>
    <n v="166169.92551"/>
    <n v="125244.53219999999"/>
    <n v="40925.393310000014"/>
    <n v="0.24628640341742916"/>
  </r>
  <r>
    <s v="SKU-19"/>
    <s v="King Size Cookies n Cream"/>
    <s v="King Size"/>
    <x v="1"/>
    <x v="22"/>
    <n v="60404"/>
    <n v="3.45"/>
    <n v="0.1229"/>
    <n v="2.3504999999999998"/>
    <n v="3.025995"/>
    <n v="182782.20198000001"/>
    <n v="141979.60199999998"/>
    <n v="40802.599980000028"/>
    <n v="0.22323070593308991"/>
  </r>
  <r>
    <s v="SKU-19"/>
    <s v="King Size Cookies n Cream"/>
    <s v="King Size"/>
    <x v="1"/>
    <x v="23"/>
    <n v="47489"/>
    <n v="3.45"/>
    <n v="0.15959999999999999"/>
    <n v="2.3668"/>
    <n v="2.8993800000000003"/>
    <n v="137688.65682"/>
    <n v="112396.96520000001"/>
    <n v="25291.691619999998"/>
    <n v="0.18368754699280535"/>
  </r>
  <r>
    <s v="SKU-19"/>
    <s v="King Size Cookies n Cream"/>
    <s v="King Size"/>
    <x v="2"/>
    <x v="0"/>
    <n v="14615"/>
    <n v="3.29"/>
    <n v="0.1857"/>
    <n v="2.1714000000000002"/>
    <n v="2.6790470000000002"/>
    <n v="39154.271905000001"/>
    <n v="31735.011000000002"/>
    <n v="7419.2609049999992"/>
    <n v="0.18948790372098731"/>
  </r>
  <r>
    <s v="SKU-19"/>
    <s v="King Size Cookies n Cream"/>
    <s v="King Size"/>
    <x v="2"/>
    <x v="1"/>
    <n v="18805"/>
    <n v="3.29"/>
    <n v="0.19359999999999999"/>
    <n v="2.1714000000000002"/>
    <n v="2.6530559999999999"/>
    <n v="49890.718079999999"/>
    <n v="40833.177000000003"/>
    <n v="9057.5410799999954"/>
    <n v="0.18154761904761896"/>
  </r>
  <r>
    <s v="SKU-19"/>
    <s v="King Size Cookies n Cream"/>
    <s v="King Size"/>
    <x v="2"/>
    <x v="2"/>
    <n v="20635"/>
    <n v="3.29"/>
    <n v="0.1857"/>
    <n v="2.1714000000000002"/>
    <n v="2.6790470000000002"/>
    <n v="55282.134845"/>
    <n v="44806.839000000007"/>
    <n v="10475.295844999993"/>
    <n v="0.18948790372098723"/>
  </r>
  <r>
    <s v="SKU-19"/>
    <s v="King Size Cookies n Cream"/>
    <s v="King Size"/>
    <x v="2"/>
    <x v="3"/>
    <n v="19774"/>
    <n v="3.29"/>
    <n v="0.16850000000000001"/>
    <n v="2.1714000000000002"/>
    <n v="2.7356350000000003"/>
    <n v="54094.446490000002"/>
    <n v="42937.263600000006"/>
    <n v="11157.182889999996"/>
    <n v="0.20625375826818995"/>
  </r>
  <r>
    <s v="SKU-19"/>
    <s v="King Size Cookies n Cream"/>
    <s v="King Size"/>
    <x v="2"/>
    <x v="4"/>
    <n v="18450"/>
    <n v="3.29"/>
    <n v="0.20660000000000001"/>
    <n v="2.1714000000000002"/>
    <n v="2.6102859999999999"/>
    <n v="48159.776699999995"/>
    <n v="40062.33"/>
    <n v="8097.4466999999931"/>
    <n v="0.16813713133350125"/>
  </r>
  <r>
    <s v="SKU-19"/>
    <s v="King Size Cookies n Cream"/>
    <s v="King Size"/>
    <x v="2"/>
    <x v="5"/>
    <n v="16913"/>
    <n v="3.29"/>
    <n v="0.16650000000000001"/>
    <n v="2.1714000000000002"/>
    <n v="2.7422150000000003"/>
    <n v="46379.082295000007"/>
    <n v="36724.888200000001"/>
    <n v="9654.1940950000062"/>
    <n v="0.20815836832633483"/>
  </r>
  <r>
    <s v="SKU-19"/>
    <s v="King Size Cookies n Cream"/>
    <s v="King Size"/>
    <x v="2"/>
    <x v="6"/>
    <n v="15765"/>
    <n v="3.29"/>
    <n v="0.21640000000000001"/>
    <n v="2.1714000000000002"/>
    <n v="2.5780439999999998"/>
    <n v="40642.863659999995"/>
    <n v="34232.121000000006"/>
    <n v="6410.742659999989"/>
    <n v="0.15773353751914215"/>
  </r>
  <r>
    <s v="SKU-19"/>
    <s v="King Size Cookies n Cream"/>
    <s v="King Size"/>
    <x v="2"/>
    <x v="7"/>
    <n v="17449"/>
    <n v="3.29"/>
    <n v="0.2019"/>
    <n v="2.1714000000000002"/>
    <n v="2.6257490000000003"/>
    <n v="45816.694301000003"/>
    <n v="37888.758600000001"/>
    <n v="7927.9357010000022"/>
    <n v="0.1730359604059642"/>
  </r>
  <r>
    <s v="SKU-19"/>
    <s v="King Size Cookies n Cream"/>
    <s v="King Size"/>
    <x v="2"/>
    <x v="8"/>
    <n v="19165"/>
    <n v="3.29"/>
    <n v="0.1794"/>
    <n v="2.1714000000000002"/>
    <n v="2.6997740000000001"/>
    <n v="51741.168710000005"/>
    <n v="41614.881000000001"/>
    <n v="10126.287710000004"/>
    <n v="0.19571045576407511"/>
  </r>
  <r>
    <s v="SKU-19"/>
    <s v="King Size Cookies n Cream"/>
    <s v="King Size"/>
    <x v="2"/>
    <x v="9"/>
    <n v="31132"/>
    <n v="3.29"/>
    <n v="0.186"/>
    <n v="2.1714000000000002"/>
    <n v="2.6780600000000003"/>
    <n v="83373.363920000003"/>
    <n v="67600.024800000014"/>
    <n v="15773.33911999999"/>
    <n v="0.18918918918918906"/>
  </r>
  <r>
    <s v="SKU-19"/>
    <s v="King Size Cookies n Cream"/>
    <s v="King Size"/>
    <x v="2"/>
    <x v="10"/>
    <n v="30059"/>
    <n v="3.29"/>
    <n v="0.16789999999999999"/>
    <n v="2.1714000000000002"/>
    <n v="2.7376090000000004"/>
    <n v="82289.788931000017"/>
    <n v="65270.112600000008"/>
    <n v="17019.67633100001"/>
    <n v="0.20682610263189527"/>
  </r>
  <r>
    <s v="SKU-19"/>
    <s v="King Size Cookies n Cream"/>
    <s v="King Size"/>
    <x v="2"/>
    <x v="11"/>
    <n v="27785"/>
    <n v="3.29"/>
    <n v="0.19789999999999999"/>
    <n v="2.1714000000000002"/>
    <n v="2.6389089999999999"/>
    <n v="73322.086565000005"/>
    <n v="60332.349000000009"/>
    <n v="12989.737564999996"/>
    <n v="0.17715995511781565"/>
  </r>
  <r>
    <s v="SKU-19"/>
    <s v="King Size Cookies n Cream"/>
    <s v="King Size"/>
    <x v="2"/>
    <x v="12"/>
    <n v="22075"/>
    <n v="3.36"/>
    <n v="0.20710000000000001"/>
    <n v="2.1877"/>
    <n v="2.6641439999999998"/>
    <n v="58810.978799999997"/>
    <n v="48293.477500000001"/>
    <n v="10517.501299999996"/>
    <n v="0.17883567855191004"/>
  </r>
  <r>
    <s v="SKU-19"/>
    <s v="King Size Cookies n Cream"/>
    <s v="King Size"/>
    <x v="2"/>
    <x v="13"/>
    <n v="24892"/>
    <n v="3.36"/>
    <n v="0.17530000000000001"/>
    <n v="2.2040000000000002"/>
    <n v="2.7709919999999997"/>
    <n v="68975.532863999993"/>
    <n v="54861.968000000008"/>
    <n v="14113.564863999985"/>
    <n v="0.20461697471519205"/>
  </r>
  <r>
    <s v="SKU-19"/>
    <s v="King Size Cookies n Cream"/>
    <s v="King Size"/>
    <x v="2"/>
    <x v="14"/>
    <n v="26991"/>
    <n v="3.36"/>
    <n v="0.19070000000000001"/>
    <n v="2.2202999999999999"/>
    <n v="2.7192479999999999"/>
    <n v="73395.222767999992"/>
    <n v="59928.117299999998"/>
    <n v="13467.105467999994"/>
    <n v="0.18348749360117203"/>
  </r>
  <r>
    <s v="SKU-19"/>
    <s v="King Size Cookies n Cream"/>
    <s v="King Size"/>
    <x v="2"/>
    <x v="15"/>
    <n v="24057"/>
    <n v="3.36"/>
    <n v="0.16450000000000001"/>
    <n v="2.2364999999999999"/>
    <n v="2.80728"/>
    <n v="67534.734960000002"/>
    <n v="53803.480499999998"/>
    <n v="13731.254460000004"/>
    <n v="0.20332136445242374"/>
  </r>
  <r>
    <s v="SKU-19"/>
    <s v="King Size Cookies n Cream"/>
    <s v="King Size"/>
    <x v="2"/>
    <x v="16"/>
    <n v="21864"/>
    <n v="3.36"/>
    <n v="0.17730000000000001"/>
    <n v="2.2528000000000001"/>
    <n v="2.7642720000000001"/>
    <n v="60438.043008000001"/>
    <n v="49255.2192"/>
    <n v="11182.823808000001"/>
    <n v="0.1850295484670105"/>
  </r>
  <r>
    <s v="SKU-19"/>
    <s v="King Size Cookies n Cream"/>
    <s v="King Size"/>
    <x v="2"/>
    <x v="17"/>
    <n v="19925"/>
    <n v="3.36"/>
    <n v="0.1961"/>
    <n v="2.2690999999999999"/>
    <n v="2.7011039999999999"/>
    <n v="53819.497199999998"/>
    <n v="45211.817499999997"/>
    <n v="8607.6797000000006"/>
    <n v="0.15993608539323181"/>
  </r>
  <r>
    <s v="SKU-19"/>
    <s v="King Size Cookies n Cream"/>
    <s v="King Size"/>
    <x v="2"/>
    <x v="18"/>
    <n v="19786"/>
    <n v="3.45"/>
    <n v="0.19989999999999999"/>
    <n v="2.2854000000000001"/>
    <n v="2.760345"/>
    <n v="54616.186170000001"/>
    <n v="45218.924400000004"/>
    <n v="9397.2617699999973"/>
    <n v="0.17206001423735071"/>
  </r>
  <r>
    <s v="SKU-19"/>
    <s v="King Size Cookies n Cream"/>
    <s v="King Size"/>
    <x v="2"/>
    <x v="19"/>
    <n v="18279"/>
    <n v="3.45"/>
    <n v="0.18379999999999999"/>
    <n v="2.3016999999999999"/>
    <n v="2.8158900000000004"/>
    <n v="51471.653310000009"/>
    <n v="42072.774299999997"/>
    <n v="9398.8790100000115"/>
    <n v="0.1826030136120376"/>
  </r>
  <r>
    <s v="SKU-19"/>
    <s v="King Size Cookies n Cream"/>
    <s v="King Size"/>
    <x v="2"/>
    <x v="20"/>
    <n v="25858"/>
    <n v="3.45"/>
    <n v="0.15709999999999999"/>
    <n v="2.3180000000000001"/>
    <n v="2.9080050000000002"/>
    <n v="75195.19329000001"/>
    <n v="59938.844000000005"/>
    <n v="15256.349290000006"/>
    <n v="0.2028899537655541"/>
  </r>
  <r>
    <s v="SKU-19"/>
    <s v="King Size Cookies n Cream"/>
    <s v="King Size"/>
    <x v="2"/>
    <x v="21"/>
    <n v="34733"/>
    <n v="3.45"/>
    <n v="0.16739999999999999"/>
    <n v="2.3342999999999998"/>
    <n v="2.8724700000000003"/>
    <n v="99769.500510000013"/>
    <n v="81077.241899999994"/>
    <n v="18692.258610000019"/>
    <n v="0.18735443712205888"/>
  </r>
  <r>
    <s v="SKU-19"/>
    <s v="King Size Cookies n Cream"/>
    <s v="King Size"/>
    <x v="2"/>
    <x v="22"/>
    <n v="38809"/>
    <n v="3.45"/>
    <n v="0.2044"/>
    <n v="2.3504999999999998"/>
    <n v="2.7448200000000003"/>
    <n v="106523.71938000001"/>
    <n v="91220.554499999998"/>
    <n v="15303.164880000011"/>
    <n v="0.14365969353181637"/>
  </r>
  <r>
    <s v="SKU-19"/>
    <s v="King Size Cookies n Cream"/>
    <s v="King Size"/>
    <x v="2"/>
    <x v="23"/>
    <n v="36194"/>
    <n v="3.45"/>
    <n v="0.1678"/>
    <n v="2.3668"/>
    <n v="2.8710900000000001"/>
    <n v="103916.23146000001"/>
    <n v="85663.959199999998"/>
    <n v="18252.272260000012"/>
    <n v="0.17564409335827169"/>
  </r>
  <r>
    <s v="SKU-19"/>
    <s v="King Size Cookies n Cream"/>
    <s v="King Size"/>
    <x v="3"/>
    <x v="0"/>
    <n v="13881"/>
    <n v="3.29"/>
    <n v="5.5599999999999997E-2"/>
    <n v="2.1714000000000002"/>
    <n v="3.1070760000000002"/>
    <n v="43129.321956"/>
    <n v="30141.203400000002"/>
    <n v="12988.118555999998"/>
    <n v="0.30114358322744594"/>
  </r>
  <r>
    <s v="SKU-19"/>
    <s v="King Size Cookies n Cream"/>
    <s v="King Size"/>
    <x v="3"/>
    <x v="1"/>
    <n v="16986"/>
    <n v="3.29"/>
    <n v="5.3999999999999999E-2"/>
    <n v="2.1714000000000002"/>
    <n v="3.1123399999999997"/>
    <n v="52866.207239999996"/>
    <n v="36883.400400000006"/>
    <n v="15982.80683999999"/>
    <n v="0.30232558139534865"/>
  </r>
  <r>
    <s v="SKU-19"/>
    <s v="King Size Cookies n Cream"/>
    <s v="King Size"/>
    <x v="3"/>
    <x v="2"/>
    <n v="16889"/>
    <n v="3.29"/>
    <n v="6.6900000000000001E-2"/>
    <n v="2.1714000000000002"/>
    <n v="3.0698990000000004"/>
    <n v="51847.524211000004"/>
    <n v="36672.774600000004"/>
    <n v="15174.749610999999"/>
    <n v="0.29268031293537666"/>
  </r>
  <r>
    <s v="SKU-19"/>
    <s v="King Size Cookies n Cream"/>
    <s v="King Size"/>
    <x v="3"/>
    <x v="3"/>
    <n v="18662"/>
    <n v="3.29"/>
    <n v="3.9399999999999998E-2"/>
    <n v="2.1714000000000002"/>
    <n v="3.160374"/>
    <n v="58978.899588"/>
    <n v="40522.666800000006"/>
    <n v="18456.232787999994"/>
    <n v="0.31292941911305422"/>
  </r>
  <r>
    <s v="SKU-19"/>
    <s v="King Size Cookies n Cream"/>
    <s v="King Size"/>
    <x v="3"/>
    <x v="4"/>
    <n v="14965"/>
    <n v="3.29"/>
    <n v="5.8900000000000001E-2"/>
    <n v="2.1714000000000002"/>
    <n v="3.0962190000000001"/>
    <n v="46334.917334999998"/>
    <n v="32495.001000000004"/>
    <n v="13839.916334999994"/>
    <n v="0.29869301880777804"/>
  </r>
  <r>
    <s v="SKU-19"/>
    <s v="King Size Cookies n Cream"/>
    <s v="King Size"/>
    <x v="3"/>
    <x v="5"/>
    <n v="13683"/>
    <n v="3.29"/>
    <n v="6.13E-2"/>
    <n v="2.1714000000000002"/>
    <n v="3.0883229999999999"/>
    <n v="42257.523608999996"/>
    <n v="29711.266200000002"/>
    <n v="12546.257408999994"/>
    <n v="0.29689996804090751"/>
  </r>
  <r>
    <s v="SKU-19"/>
    <s v="King Size Cookies n Cream"/>
    <s v="King Size"/>
    <x v="3"/>
    <x v="6"/>
    <n v="12766"/>
    <n v="3.29"/>
    <n v="5.1999999999999998E-2"/>
    <n v="2.1714000000000002"/>
    <n v="3.1189199999999997"/>
    <n v="39816.132719999994"/>
    <n v="27720.092400000001"/>
    <n v="12096.040319999993"/>
    <n v="0.30379746835443022"/>
  </r>
  <r>
    <s v="SKU-19"/>
    <s v="King Size Cookies n Cream"/>
    <s v="King Size"/>
    <x v="3"/>
    <x v="7"/>
    <n v="14295"/>
    <n v="3.29"/>
    <n v="2.98E-2"/>
    <n v="2.1714000000000002"/>
    <n v="3.1919580000000001"/>
    <n v="45629.03961"/>
    <n v="31040.163000000004"/>
    <n v="14588.876609999996"/>
    <n v="0.3197278911564625"/>
  </r>
  <r>
    <s v="SKU-19"/>
    <s v="King Size Cookies n Cream"/>
    <s v="King Size"/>
    <x v="3"/>
    <x v="8"/>
    <n v="16444"/>
    <n v="3.29"/>
    <n v="4.3299999999999998E-2"/>
    <n v="2.1714000000000002"/>
    <n v="3.1475430000000002"/>
    <n v="51758.197092000002"/>
    <n v="35706.501600000003"/>
    <n v="16051.695491999999"/>
    <n v="0.31012856694888674"/>
  </r>
  <r>
    <s v="SKU-19"/>
    <s v="King Size Cookies n Cream"/>
    <s v="King Size"/>
    <x v="3"/>
    <x v="9"/>
    <n v="22385"/>
    <n v="3.29"/>
    <n v="6.4299999999999996E-2"/>
    <n v="2.1714000000000002"/>
    <n v="3.0784530000000001"/>
    <n v="68911.170404999997"/>
    <n v="48606.789000000004"/>
    <n v="20304.381404999993"/>
    <n v="0.29464571978198129"/>
  </r>
  <r>
    <s v="SKU-19"/>
    <s v="King Size Cookies n Cream"/>
    <s v="King Size"/>
    <x v="3"/>
    <x v="10"/>
    <n v="26905"/>
    <n v="3.29"/>
    <n v="4.9700000000000001E-2"/>
    <n v="2.1714000000000002"/>
    <n v="3.126487"/>
    <n v="84118.132735000007"/>
    <n v="58421.517000000007"/>
    <n v="25696.615734999999"/>
    <n v="0.30548247921708932"/>
  </r>
  <r>
    <s v="SKU-19"/>
    <s v="King Size Cookies n Cream"/>
    <s v="King Size"/>
    <x v="3"/>
    <x v="11"/>
    <n v="20422"/>
    <n v="3.29"/>
    <n v="5.2999999999999999E-2"/>
    <n v="2.1714000000000002"/>
    <n v="3.1156299999999999"/>
    <n v="63627.395859999997"/>
    <n v="44344.330800000003"/>
    <n v="19283.065059999994"/>
    <n v="0.30306230200633572"/>
  </r>
  <r>
    <s v="SKU-19"/>
    <s v="King Size Cookies n Cream"/>
    <s v="King Size"/>
    <x v="3"/>
    <x v="12"/>
    <n v="17466"/>
    <n v="3.36"/>
    <n v="4.1700000000000001E-2"/>
    <n v="2.1877"/>
    <n v="3.2198880000000001"/>
    <n v="56238.563807999999"/>
    <n v="38210.368199999997"/>
    <n v="18028.195608000002"/>
    <n v="0.32056642963978876"/>
  </r>
  <r>
    <s v="SKU-19"/>
    <s v="King Size Cookies n Cream"/>
    <s v="King Size"/>
    <x v="3"/>
    <x v="13"/>
    <n v="20169"/>
    <n v="3.36"/>
    <n v="5.8700000000000002E-2"/>
    <n v="2.2040000000000002"/>
    <n v="3.1627679999999998"/>
    <n v="63789.867791999997"/>
    <n v="44452.476000000002"/>
    <n v="19337.391791999995"/>
    <n v="0.3031420578430033"/>
  </r>
  <r>
    <s v="SKU-19"/>
    <s v="King Size Cookies n Cream"/>
    <s v="King Size"/>
    <x v="3"/>
    <x v="14"/>
    <n v="17442"/>
    <n v="3.36"/>
    <n v="4.9399999999999999E-2"/>
    <n v="2.2202999999999999"/>
    <n v="3.194016"/>
    <n v="55710.027071999997"/>
    <n v="38726.472600000001"/>
    <n v="16983.554471999996"/>
    <n v="0.30485633133960499"/>
  </r>
  <r>
    <s v="SKU-19"/>
    <s v="King Size Cookies n Cream"/>
    <s v="King Size"/>
    <x v="3"/>
    <x v="15"/>
    <n v="20501"/>
    <n v="3.36"/>
    <n v="4.87E-2"/>
    <n v="2.2364999999999999"/>
    <n v="3.1963680000000001"/>
    <n v="65528.740367999999"/>
    <n v="45850.486499999999"/>
    <n v="19678.253868"/>
    <n v="0.30029959003468937"/>
  </r>
  <r>
    <s v="SKU-19"/>
    <s v="King Size Cookies n Cream"/>
    <s v="King Size"/>
    <x v="3"/>
    <x v="16"/>
    <n v="16686"/>
    <n v="3.36"/>
    <n v="5.1400000000000001E-2"/>
    <n v="2.2528000000000001"/>
    <n v="3.1872959999999999"/>
    <n v="53183.221055999995"/>
    <n v="37590.220800000003"/>
    <n v="15593.000255999992"/>
    <n v="0.29319398010100084"/>
  </r>
  <r>
    <s v="SKU-19"/>
    <s v="King Size Cookies n Cream"/>
    <s v="King Size"/>
    <x v="3"/>
    <x v="17"/>
    <n v="18532"/>
    <n v="3.36"/>
    <n v="4.6800000000000001E-2"/>
    <n v="2.2690999999999999"/>
    <n v="3.2027519999999998"/>
    <n v="59353.400063999994"/>
    <n v="42050.961199999998"/>
    <n v="17302.438863999996"/>
    <n v="0.29151554662989826"/>
  </r>
  <r>
    <s v="SKU-19"/>
    <s v="King Size Cookies n Cream"/>
    <s v="King Size"/>
    <x v="3"/>
    <x v="18"/>
    <n v="15686"/>
    <n v="3.45"/>
    <n v="6.9900000000000004E-2"/>
    <n v="2.2854000000000001"/>
    <n v="3.2088450000000002"/>
    <n v="50333.942670000004"/>
    <n v="35848.784400000004"/>
    <n v="14485.15827"/>
    <n v="0.2877811175048966"/>
  </r>
  <r>
    <s v="SKU-19"/>
    <s v="King Size Cookies n Cream"/>
    <s v="King Size"/>
    <x v="3"/>
    <x v="19"/>
    <n v="16628"/>
    <n v="3.45"/>
    <n v="6.8099999999999994E-2"/>
    <n v="2.3016999999999999"/>
    <n v="3.215055"/>
    <n v="53459.934540000002"/>
    <n v="38272.667600000001"/>
    <n v="15187.266940000001"/>
    <n v="0.28408689742477189"/>
  </r>
  <r>
    <s v="SKU-19"/>
    <s v="King Size Cookies n Cream"/>
    <s v="King Size"/>
    <x v="3"/>
    <x v="20"/>
    <n v="20183"/>
    <n v="3.45"/>
    <n v="6.7799999999999999E-2"/>
    <n v="2.3180000000000001"/>
    <n v="3.2160900000000003"/>
    <n v="64910.344470000004"/>
    <n v="46784.194000000003"/>
    <n v="18126.15047"/>
    <n v="0.27924902599118806"/>
  </r>
  <r>
    <s v="SKU-19"/>
    <s v="King Size Cookies n Cream"/>
    <s v="King Size"/>
    <x v="3"/>
    <x v="21"/>
    <n v="31347"/>
    <n v="3.45"/>
    <n v="5.3100000000000001E-2"/>
    <n v="2.3342999999999998"/>
    <n v="3.2668050000000002"/>
    <n v="102404.53633500001"/>
    <n v="73173.302100000001"/>
    <n v="29231.234235000011"/>
    <n v="0.28544862641020824"/>
  </r>
  <r>
    <s v="SKU-19"/>
    <s v="King Size Cookies n Cream"/>
    <s v="King Size"/>
    <x v="3"/>
    <x v="22"/>
    <n v="31559"/>
    <n v="3.45"/>
    <n v="4.3799999999999999E-2"/>
    <n v="2.3504999999999998"/>
    <n v="3.2988900000000005"/>
    <n v="104109.66951000002"/>
    <n v="74179.429499999998"/>
    <n v="29930.240010000023"/>
    <n v="0.2874876094686396"/>
  </r>
  <r>
    <s v="SKU-19"/>
    <s v="King Size Cookies n Cream"/>
    <s v="King Size"/>
    <x v="3"/>
    <x v="23"/>
    <n v="26078"/>
    <n v="3.45"/>
    <n v="5.8999999999999997E-2"/>
    <n v="2.3668"/>
    <n v="3.2464500000000003"/>
    <n v="84660.923100000015"/>
    <n v="61721.410400000001"/>
    <n v="22939.512700000014"/>
    <n v="0.27095750743119418"/>
  </r>
  <r>
    <s v="SKU-19"/>
    <s v="King Size Cookies n Cream"/>
    <s v="King Size"/>
    <x v="4"/>
    <x v="0"/>
    <n v="19320"/>
    <n v="3.29"/>
    <n v="8.5300000000000001E-2"/>
    <n v="2.1714000000000002"/>
    <n v="3.009363"/>
    <n v="58140.89316"/>
    <n v="41951.448000000004"/>
    <n v="16189.445159999996"/>
    <n v="0.27845195145949486"/>
  </r>
  <r>
    <s v="SKU-19"/>
    <s v="King Size Cookies n Cream"/>
    <s v="King Size"/>
    <x v="4"/>
    <x v="1"/>
    <n v="23468"/>
    <n v="3.29"/>
    <n v="0.10489999999999999"/>
    <n v="2.1714000000000002"/>
    <n v="2.9448790000000002"/>
    <n v="69110.420372000008"/>
    <n v="50958.415200000003"/>
    <n v="18152.005172000005"/>
    <n v="0.26265221762931518"/>
  </r>
  <r>
    <s v="SKU-19"/>
    <s v="King Size Cookies n Cream"/>
    <s v="King Size"/>
    <x v="4"/>
    <x v="2"/>
    <n v="25936"/>
    <n v="3.29"/>
    <n v="0.08"/>
    <n v="2.1714000000000002"/>
    <n v="3.0268000000000002"/>
    <n v="78503.084799999997"/>
    <n v="56317.430400000005"/>
    <n v="22185.654399999992"/>
    <n v="0.28260869565217384"/>
  </r>
  <r>
    <s v="SKU-19"/>
    <s v="King Size Cookies n Cream"/>
    <s v="King Size"/>
    <x v="4"/>
    <x v="3"/>
    <n v="23854"/>
    <n v="3.29"/>
    <n v="9.5699999999999993E-2"/>
    <n v="2.1714000000000002"/>
    <n v="2.9751470000000002"/>
    <n v="70969.15653800001"/>
    <n v="51796.575600000004"/>
    <n v="19172.580938000006"/>
    <n v="0.27015371005197397"/>
  </r>
  <r>
    <s v="SKU-19"/>
    <s v="King Size Cookies n Cream"/>
    <s v="King Size"/>
    <x v="4"/>
    <x v="4"/>
    <n v="22664"/>
    <n v="3.29"/>
    <n v="0.1072"/>
    <n v="2.1714000000000002"/>
    <n v="2.9373120000000004"/>
    <n v="66571.239168000015"/>
    <n v="49212.609600000003"/>
    <n v="17358.629568000011"/>
    <n v="0.26075268817204311"/>
  </r>
  <r>
    <s v="SKU-19"/>
    <s v="King Size Cookies n Cream"/>
    <s v="King Size"/>
    <x v="4"/>
    <x v="5"/>
    <n v="17643"/>
    <n v="3.29"/>
    <n v="8.5999999999999993E-2"/>
    <n v="2.1714000000000002"/>
    <n v="3.0070600000000001"/>
    <n v="53053.559580000001"/>
    <n v="38310.010200000004"/>
    <n v="14743.549379999997"/>
    <n v="0.27789934354485768"/>
  </r>
  <r>
    <s v="SKU-19"/>
    <s v="King Size Cookies n Cream"/>
    <s v="King Size"/>
    <x v="4"/>
    <x v="6"/>
    <n v="17014"/>
    <n v="3.29"/>
    <n v="8.5999999999999993E-2"/>
    <n v="2.1714000000000002"/>
    <n v="3.0070600000000001"/>
    <n v="51162.118840000003"/>
    <n v="36944.199600000007"/>
    <n v="14217.919239999996"/>
    <n v="0.27789934354485768"/>
  </r>
  <r>
    <s v="SKU-19"/>
    <s v="King Size Cookies n Cream"/>
    <s v="King Size"/>
    <x v="4"/>
    <x v="7"/>
    <n v="22775"/>
    <n v="3.29"/>
    <n v="6.8699999999999997E-2"/>
    <n v="2.1714000000000002"/>
    <n v="3.063977"/>
    <n v="69782.076174999995"/>
    <n v="49453.635000000002"/>
    <n v="20328.441174999993"/>
    <n v="0.29131321808225052"/>
  </r>
  <r>
    <s v="SKU-19"/>
    <s v="King Size Cookies n Cream"/>
    <s v="King Size"/>
    <x v="4"/>
    <x v="8"/>
    <n v="21181"/>
    <n v="3.29"/>
    <n v="7.7600000000000002E-2"/>
    <n v="2.1714000000000002"/>
    <n v="3.0346959999999998"/>
    <n v="64277.895976"/>
    <n v="45992.423400000007"/>
    <n v="18285.472575999993"/>
    <n v="0.28447528187337368"/>
  </r>
  <r>
    <s v="SKU-19"/>
    <s v="King Size Cookies n Cream"/>
    <s v="King Size"/>
    <x v="4"/>
    <x v="9"/>
    <n v="35972"/>
    <n v="3.29"/>
    <n v="9.9299999999999999E-2"/>
    <n v="2.1714000000000002"/>
    <n v="2.9633030000000002"/>
    <n v="106595.93551600001"/>
    <n v="78109.600800000015"/>
    <n v="28486.334715999998"/>
    <n v="0.26723659376040854"/>
  </r>
  <r>
    <s v="SKU-19"/>
    <s v="King Size Cookies n Cream"/>
    <s v="King Size"/>
    <x v="4"/>
    <x v="10"/>
    <n v="38687"/>
    <n v="3.29"/>
    <n v="0.1076"/>
    <n v="2.1714000000000002"/>
    <n v="2.9359959999999998"/>
    <n v="113584.87725199999"/>
    <n v="84004.95180000001"/>
    <n v="29579.925451999981"/>
    <n v="0.26042133572389048"/>
  </r>
  <r>
    <s v="SKU-19"/>
    <s v="King Size Cookies n Cream"/>
    <s v="King Size"/>
    <x v="4"/>
    <x v="11"/>
    <n v="26922"/>
    <n v="3.29"/>
    <n v="0.10780000000000001"/>
    <n v="2.1714000000000002"/>
    <n v="2.9353380000000002"/>
    <n v="79025.169636000006"/>
    <n v="58458.430800000009"/>
    <n v="20566.738835999997"/>
    <n v="0.2602555480833893"/>
  </r>
  <r>
    <s v="SKU-19"/>
    <s v="King Size Cookies n Cream"/>
    <s v="King Size"/>
    <x v="4"/>
    <x v="12"/>
    <n v="23076"/>
    <n v="3.36"/>
    <n v="0.11600000000000001"/>
    <n v="2.1877"/>
    <n v="2.97024"/>
    <n v="68541.258239999996"/>
    <n v="50483.3652"/>
    <n v="18057.893039999995"/>
    <n v="0.26346019176901525"/>
  </r>
  <r>
    <s v="SKU-19"/>
    <s v="King Size Cookies n Cream"/>
    <s v="King Size"/>
    <x v="4"/>
    <x v="13"/>
    <n v="26443"/>
    <n v="3.36"/>
    <n v="0.1201"/>
    <n v="2.2040000000000002"/>
    <n v="2.956464"/>
    <n v="78177.777552"/>
    <n v="58280.372000000003"/>
    <n v="19897.405551999997"/>
    <n v="0.25451485287830322"/>
  </r>
  <r>
    <s v="SKU-19"/>
    <s v="King Size Cookies n Cream"/>
    <s v="King Size"/>
    <x v="4"/>
    <x v="14"/>
    <n v="29625"/>
    <n v="3.36"/>
    <n v="0.15229999999999999"/>
    <n v="2.2202999999999999"/>
    <n v="2.8482720000000001"/>
    <n v="84380.058000000005"/>
    <n v="65776.387499999997"/>
    <n v="18603.670500000007"/>
    <n v="0.22047472994152251"/>
  </r>
  <r>
    <s v="SKU-19"/>
    <s v="King Size Cookies n Cream"/>
    <s v="King Size"/>
    <x v="4"/>
    <x v="15"/>
    <n v="27143"/>
    <n v="3.36"/>
    <n v="0.15049999999999999"/>
    <n v="2.2364999999999999"/>
    <n v="2.85432"/>
    <n v="77474.807759999996"/>
    <n v="60705.319499999998"/>
    <n v="16769.488259999998"/>
    <n v="0.21645085344320186"/>
  </r>
  <r>
    <s v="SKU-19"/>
    <s v="King Size Cookies n Cream"/>
    <s v="King Size"/>
    <x v="4"/>
    <x v="16"/>
    <n v="23082"/>
    <n v="3.36"/>
    <n v="0.1726"/>
    <n v="2.2528000000000001"/>
    <n v="2.7800639999999999"/>
    <n v="64169.437247999995"/>
    <n v="51999.1296"/>
    <n v="12170.307647999995"/>
    <n v="0.18965894310346806"/>
  </r>
  <r>
    <s v="SKU-19"/>
    <s v="King Size Cookies n Cream"/>
    <s v="King Size"/>
    <x v="4"/>
    <x v="17"/>
    <n v="24875"/>
    <n v="3.36"/>
    <n v="0.1993"/>
    <n v="2.2690999999999999"/>
    <n v="2.6903519999999999"/>
    <n v="66922.505999999994"/>
    <n v="56443.862499999996"/>
    <n v="10478.643499999998"/>
    <n v="0.15657876738805926"/>
  </r>
  <r>
    <s v="SKU-19"/>
    <s v="King Size Cookies n Cream"/>
    <s v="King Size"/>
    <x v="4"/>
    <x v="18"/>
    <n v="21372"/>
    <n v="3.45"/>
    <n v="0.2089"/>
    <n v="2.2854000000000001"/>
    <n v="2.729295"/>
    <n v="58330.492740000002"/>
    <n v="48843.568800000001"/>
    <n v="9486.9239400000006"/>
    <n v="0.16264090177133655"/>
  </r>
  <r>
    <s v="SKU-19"/>
    <s v="King Size Cookies n Cream"/>
    <s v="King Size"/>
    <x v="4"/>
    <x v="19"/>
    <n v="27359"/>
    <n v="3.45"/>
    <n v="0.18540000000000001"/>
    <n v="2.3016999999999999"/>
    <n v="2.8103700000000003"/>
    <n v="76888.912830000001"/>
    <n v="62972.210299999999"/>
    <n v="13916.702530000002"/>
    <n v="0.18099751989951504"/>
  </r>
  <r>
    <s v="SKU-19"/>
    <s v="King Size Cookies n Cream"/>
    <s v="King Size"/>
    <x v="4"/>
    <x v="20"/>
    <n v="30392"/>
    <n v="3.45"/>
    <n v="0.2394"/>
    <n v="2.3180000000000001"/>
    <n v="2.6240700000000001"/>
    <n v="79750.735440000004"/>
    <n v="70448.656000000003"/>
    <n v="9302.0794400000013"/>
    <n v="0.11663941891794047"/>
  </r>
  <r>
    <s v="SKU-19"/>
    <s v="King Size Cookies n Cream"/>
    <s v="King Size"/>
    <x v="4"/>
    <x v="21"/>
    <n v="42241"/>
    <n v="3.45"/>
    <n v="0.2218"/>
    <n v="2.3342999999999998"/>
    <n v="2.68479"/>
    <n v="113408.21438999999"/>
    <n v="98603.166299999997"/>
    <n v="14805.048089999997"/>
    <n v="0.130546523191758"/>
  </r>
  <r>
    <s v="SKU-19"/>
    <s v="King Size Cookies n Cream"/>
    <s v="King Size"/>
    <x v="4"/>
    <x v="22"/>
    <n v="48819"/>
    <n v="3.45"/>
    <n v="0.23699999999999999"/>
    <n v="2.3504999999999998"/>
    <n v="2.6323500000000002"/>
    <n v="128508.69465"/>
    <n v="114749.05949999999"/>
    <n v="13759.635150000016"/>
    <n v="0.10707162801299232"/>
  </r>
  <r>
    <s v="SKU-19"/>
    <s v="King Size Cookies n Cream"/>
    <s v="King Size"/>
    <x v="4"/>
    <x v="23"/>
    <n v="37001"/>
    <n v="3.45"/>
    <n v="0.26939999999999997"/>
    <n v="2.3668"/>
    <n v="2.5205700000000002"/>
    <n v="93263.610570000004"/>
    <n v="87573.966799999995"/>
    <n v="5689.6437700000097"/>
    <n v="6.100604228408664E-2"/>
  </r>
  <r>
    <s v="SKU-19"/>
    <s v="King Size Cookies n Cream"/>
    <s v="King Size"/>
    <x v="5"/>
    <x v="0"/>
    <n v="9372"/>
    <n v="3.29"/>
    <n v="6.0600000000000001E-2"/>
    <n v="2.1714000000000002"/>
    <n v="3.0906259999999999"/>
    <n v="28965.346871999998"/>
    <n v="20350.360800000002"/>
    <n v="8614.9860719999961"/>
    <n v="0.2974238875878219"/>
  </r>
  <r>
    <s v="SKU-19"/>
    <s v="King Size Cookies n Cream"/>
    <s v="King Size"/>
    <x v="5"/>
    <x v="1"/>
    <n v="10497"/>
    <n v="3.29"/>
    <n v="7.1499999999999994E-2"/>
    <n v="2.1714000000000002"/>
    <n v="3.0547650000000002"/>
    <n v="32065.868205000002"/>
    <n v="22793.185800000003"/>
    <n v="9272.6824049999996"/>
    <n v="0.28917609046849752"/>
  </r>
  <r>
    <s v="SKU-19"/>
    <s v="King Size Cookies n Cream"/>
    <s v="King Size"/>
    <x v="5"/>
    <x v="2"/>
    <n v="11802"/>
    <n v="3.29"/>
    <n v="0.1043"/>
    <n v="2.1714000000000002"/>
    <n v="2.9468529999999999"/>
    <n v="34778.759105999998"/>
    <n v="25626.862800000003"/>
    <n v="9151.8963059999951"/>
    <n v="0.26314614268170133"/>
  </r>
  <r>
    <s v="SKU-19"/>
    <s v="King Size Cookies n Cream"/>
    <s v="King Size"/>
    <x v="5"/>
    <x v="3"/>
    <n v="10331"/>
    <n v="3.29"/>
    <n v="7.4700000000000003E-2"/>
    <n v="2.1714000000000002"/>
    <n v="3.0442369999999999"/>
    <n v="31450.012446999997"/>
    <n v="22432.733400000001"/>
    <n v="9017.2790469999964"/>
    <n v="0.286717821247163"/>
  </r>
  <r>
    <s v="SKU-19"/>
    <s v="King Size Cookies n Cream"/>
    <s v="King Size"/>
    <x v="5"/>
    <x v="4"/>
    <n v="8731"/>
    <n v="3.29"/>
    <n v="8.5300000000000001E-2"/>
    <n v="2.1714000000000002"/>
    <n v="3.009363"/>
    <n v="26274.748352999999"/>
    <n v="18958.493400000003"/>
    <n v="7316.254952999996"/>
    <n v="0.27845195145949475"/>
  </r>
  <r>
    <s v="SKU-19"/>
    <s v="King Size Cookies n Cream"/>
    <s v="King Size"/>
    <x v="5"/>
    <x v="5"/>
    <n v="8339"/>
    <n v="3.29"/>
    <n v="5.9900000000000002E-2"/>
    <n v="2.1714000000000002"/>
    <n v="3.0929290000000003"/>
    <n v="25791.934931000003"/>
    <n v="18107.304600000003"/>
    <n v="7684.6303310000003"/>
    <n v="0.29794702691203062"/>
  </r>
  <r>
    <s v="SKU-19"/>
    <s v="King Size Cookies n Cream"/>
    <s v="King Size"/>
    <x v="5"/>
    <x v="6"/>
    <n v="8054"/>
    <n v="3.29"/>
    <n v="6.8900000000000003E-2"/>
    <n v="2.1714000000000002"/>
    <n v="3.0633190000000003"/>
    <n v="24671.971226000001"/>
    <n v="17488.455600000001"/>
    <n v="7183.5156260000003"/>
    <n v="0.29116099237461068"/>
  </r>
  <r>
    <s v="SKU-19"/>
    <s v="King Size Cookies n Cream"/>
    <s v="King Size"/>
    <x v="5"/>
    <x v="7"/>
    <n v="9664"/>
    <n v="3.29"/>
    <n v="7.7299999999999994E-2"/>
    <n v="2.1714000000000002"/>
    <n v="3.0356830000000001"/>
    <n v="29336.840512000002"/>
    <n v="20984.409600000003"/>
    <n v="8352.4309119999998"/>
    <n v="0.28470792240164733"/>
  </r>
  <r>
    <s v="SKU-19"/>
    <s v="King Size Cookies n Cream"/>
    <s v="King Size"/>
    <x v="5"/>
    <x v="8"/>
    <n v="11021"/>
    <n v="3.29"/>
    <n v="5.0099999999999999E-2"/>
    <n v="2.1714000000000002"/>
    <n v="3.1251709999999999"/>
    <n v="34442.509591000002"/>
    <n v="23930.999400000001"/>
    <n v="10511.510191000001"/>
    <n v="0.30519002000210549"/>
  </r>
  <r>
    <s v="SKU-19"/>
    <s v="King Size Cookies n Cream"/>
    <s v="King Size"/>
    <x v="5"/>
    <x v="9"/>
    <n v="17104"/>
    <n v="3.29"/>
    <n v="6.9199999999999998E-2"/>
    <n v="2.1714000000000002"/>
    <n v="3.0623320000000001"/>
    <n v="52378.126528000001"/>
    <n v="37139.625600000007"/>
    <n v="15238.500927999994"/>
    <n v="0.29093253115599471"/>
  </r>
  <r>
    <s v="SKU-19"/>
    <s v="King Size Cookies n Cream"/>
    <s v="King Size"/>
    <x v="5"/>
    <x v="10"/>
    <n v="18734"/>
    <n v="3.29"/>
    <n v="5.9400000000000001E-2"/>
    <n v="2.1714000000000002"/>
    <n v="3.0945740000000002"/>
    <n v="57973.749316000001"/>
    <n v="40679.007600000004"/>
    <n v="17294.741715999997"/>
    <n v="0.29832022113544537"/>
  </r>
  <r>
    <s v="SKU-19"/>
    <s v="King Size Cookies n Cream"/>
    <s v="King Size"/>
    <x v="5"/>
    <x v="11"/>
    <n v="12585"/>
    <n v="3.29"/>
    <n v="6.9500000000000006E-2"/>
    <n v="2.1714000000000002"/>
    <n v="3.0613450000000002"/>
    <n v="38527.026825000001"/>
    <n v="27327.069000000003"/>
    <n v="11199.957824999998"/>
    <n v="0.29070392262224604"/>
  </r>
  <r>
    <s v="SKU-19"/>
    <s v="King Size Cookies n Cream"/>
    <s v="King Size"/>
    <x v="5"/>
    <x v="12"/>
    <n v="11876"/>
    <n v="3.36"/>
    <n v="7.2400000000000006E-2"/>
    <n v="2.1877"/>
    <n v="3.116736"/>
    <n v="37014.356736000002"/>
    <n v="25981.125199999999"/>
    <n v="11033.231536000003"/>
    <n v="0.29807978603256746"/>
  </r>
  <r>
    <s v="SKU-19"/>
    <s v="King Size Cookies n Cream"/>
    <s v="King Size"/>
    <x v="5"/>
    <x v="13"/>
    <n v="13263"/>
    <n v="3.36"/>
    <n v="5.6899999999999999E-2"/>
    <n v="2.2040000000000002"/>
    <n v="3.1688160000000001"/>
    <n v="42028.006608000003"/>
    <n v="29231.652000000002"/>
    <n v="12796.354608000001"/>
    <n v="0.30447208042372925"/>
  </r>
  <r>
    <s v="SKU-19"/>
    <s v="King Size Cookies n Cream"/>
    <s v="King Size"/>
    <x v="5"/>
    <x v="14"/>
    <n v="15105"/>
    <n v="3.36"/>
    <n v="5.4600000000000003E-2"/>
    <n v="2.2202999999999999"/>
    <n v="3.1765439999999998"/>
    <n v="47981.697119999997"/>
    <n v="33537.631499999996"/>
    <n v="14444.065620000001"/>
    <n v="0.30103282057481345"/>
  </r>
  <r>
    <s v="SKU-19"/>
    <s v="King Size Cookies n Cream"/>
    <s v="King Size"/>
    <x v="5"/>
    <x v="15"/>
    <n v="13375"/>
    <n v="3.36"/>
    <n v="7.8600000000000003E-2"/>
    <n v="2.2364999999999999"/>
    <n v="3.095904"/>
    <n v="41407.716"/>
    <n v="29913.1875"/>
    <n v="11494.5285"/>
    <n v="0.27759387887996528"/>
  </r>
  <r>
    <s v="SKU-19"/>
    <s v="King Size Cookies n Cream"/>
    <s v="King Size"/>
    <x v="5"/>
    <x v="16"/>
    <n v="10031"/>
    <n v="3.36"/>
    <n v="8.9099999999999999E-2"/>
    <n v="2.2528000000000001"/>
    <n v="3.0606240000000002"/>
    <n v="30701.119344000002"/>
    <n v="22597.836800000001"/>
    <n v="8103.2825440000015"/>
    <n v="0.26394094798969103"/>
  </r>
  <r>
    <s v="SKU-19"/>
    <s v="King Size Cookies n Cream"/>
    <s v="King Size"/>
    <x v="5"/>
    <x v="17"/>
    <n v="11364"/>
    <n v="3.36"/>
    <n v="8.3500000000000005E-2"/>
    <n v="2.2690999999999999"/>
    <n v="3.07944"/>
    <n v="34994.756159999997"/>
    <n v="25786.0524"/>
    <n v="9208.7037599999967"/>
    <n v="0.2631452471878003"/>
  </r>
  <r>
    <s v="SKU-19"/>
    <s v="King Size Cookies n Cream"/>
    <s v="King Size"/>
    <x v="5"/>
    <x v="18"/>
    <n v="10648"/>
    <n v="3.45"/>
    <n v="6.7599999999999993E-2"/>
    <n v="2.2854000000000001"/>
    <n v="3.21678"/>
    <n v="34252.273439999997"/>
    <n v="24334.939200000001"/>
    <n v="9917.3342399999965"/>
    <n v="0.289537985190159"/>
  </r>
  <r>
    <s v="SKU-19"/>
    <s v="King Size Cookies n Cream"/>
    <s v="King Size"/>
    <x v="5"/>
    <x v="19"/>
    <n v="10671"/>
    <n v="3.45"/>
    <n v="6.7900000000000002E-2"/>
    <n v="2.3016999999999999"/>
    <n v="3.2157450000000005"/>
    <n v="34315.214895000005"/>
    <n v="24561.440699999999"/>
    <n v="9753.7741950000054"/>
    <n v="0.28424051036385051"/>
  </r>
  <r>
    <s v="SKU-19"/>
    <s v="King Size Cookies n Cream"/>
    <s v="King Size"/>
    <x v="5"/>
    <x v="20"/>
    <n v="12532"/>
    <n v="3.45"/>
    <n v="7.7299999999999994E-2"/>
    <n v="2.3180000000000001"/>
    <n v="3.1833149999999999"/>
    <n v="39893.30358"/>
    <n v="29049.175999999999"/>
    <n v="10844.12758"/>
    <n v="0.27182826707378943"/>
  </r>
  <r>
    <s v="SKU-19"/>
    <s v="King Size Cookies n Cream"/>
    <s v="King Size"/>
    <x v="5"/>
    <x v="21"/>
    <n v="20977"/>
    <n v="3.45"/>
    <n v="9.2200000000000004E-2"/>
    <n v="2.3342999999999998"/>
    <n v="3.13191"/>
    <n v="65698.076069999996"/>
    <n v="48966.611099999995"/>
    <n v="16731.464970000001"/>
    <n v="0.25467206912076018"/>
  </r>
  <r>
    <s v="SKU-19"/>
    <s v="King Size Cookies n Cream"/>
    <s v="King Size"/>
    <x v="5"/>
    <x v="22"/>
    <n v="21687"/>
    <n v="3.45"/>
    <n v="8.3900000000000002E-2"/>
    <n v="2.3504999999999998"/>
    <n v="3.1605450000000004"/>
    <n v="68542.739415000004"/>
    <n v="50975.293499999992"/>
    <n v="17567.445915000011"/>
    <n v="0.25629915093757577"/>
  </r>
  <r>
    <s v="SKU-19"/>
    <s v="King Size Cookies n Cream"/>
    <s v="King Size"/>
    <x v="5"/>
    <x v="23"/>
    <n v="16934"/>
    <n v="3.45"/>
    <n v="6.2799999999999995E-2"/>
    <n v="2.3668"/>
    <n v="3.2333400000000001"/>
    <n v="54753.379560000001"/>
    <n v="40079.391199999998"/>
    <n v="14673.988360000003"/>
    <n v="0.26800150927523864"/>
  </r>
  <r>
    <s v="SKU-20"/>
    <s v="Holiday Gift Box Small"/>
    <s v="Seasonal Assortment"/>
    <x v="0"/>
    <x v="0"/>
    <n v="17564"/>
    <n v="8.99"/>
    <n v="9.4200000000000006E-2"/>
    <n v="4.6748000000000003"/>
    <n v="8.1431419999999992"/>
    <n v="143026.14608799998"/>
    <n v="82108.1872"/>
    <n v="60917.958887999979"/>
    <n v="0.42592183705012138"/>
  </r>
  <r>
    <s v="SKU-20"/>
    <s v="Holiday Gift Box Small"/>
    <s v="Seasonal Assortment"/>
    <x v="0"/>
    <x v="1"/>
    <n v="21396"/>
    <n v="8.99"/>
    <n v="8.4099999999999994E-2"/>
    <n v="4.6748000000000003"/>
    <n v="8.2339410000000015"/>
    <n v="176173.40163600002"/>
    <n v="100022.02080000001"/>
    <n v="76151.380836000011"/>
    <n v="0.43225242930450924"/>
  </r>
  <r>
    <s v="SKU-20"/>
    <s v="Holiday Gift Box Small"/>
    <s v="Seasonal Assortment"/>
    <x v="0"/>
    <x v="2"/>
    <n v="19704"/>
    <n v="8.99"/>
    <n v="0.1095"/>
    <n v="4.6748000000000003"/>
    <n v="8.0055949999999996"/>
    <n v="157742.24387999999"/>
    <n v="92112.2592"/>
    <n v="65629.984679999994"/>
    <n v="0.41605839416058393"/>
  </r>
  <r>
    <s v="SKU-20"/>
    <s v="Holiday Gift Box Small"/>
    <s v="Seasonal Assortment"/>
    <x v="0"/>
    <x v="3"/>
    <n v="23366"/>
    <n v="8.99"/>
    <n v="8.5199999999999998E-2"/>
    <n v="4.6748000000000003"/>
    <n v="8.2240520000000004"/>
    <n v="192163.199032"/>
    <n v="109231.37680000001"/>
    <n v="82931.822231999991"/>
    <n v="0.43156974202011361"/>
  </r>
  <r>
    <s v="SKU-20"/>
    <s v="Holiday Gift Box Small"/>
    <s v="Seasonal Assortment"/>
    <x v="0"/>
    <x v="4"/>
    <n v="18845"/>
    <n v="8.99"/>
    <n v="9.1999999999999998E-2"/>
    <n v="4.6748000000000003"/>
    <n v="8.1629199999999997"/>
    <n v="153830.2274"/>
    <n v="88096.606"/>
    <n v="65733.621400000004"/>
    <n v="0.42731277533039647"/>
  </r>
  <r>
    <s v="SKU-20"/>
    <s v="Holiday Gift Box Small"/>
    <s v="Seasonal Assortment"/>
    <x v="0"/>
    <x v="5"/>
    <n v="17020"/>
    <n v="8.99"/>
    <n v="0.12130000000000001"/>
    <n v="4.6748000000000003"/>
    <n v="7.8995130000000007"/>
    <n v="134449.71126000001"/>
    <n v="79565.096000000005"/>
    <n v="54884.615260000006"/>
    <n v="0.40821668373733927"/>
  </r>
  <r>
    <s v="SKU-20"/>
    <s v="Holiday Gift Box Small"/>
    <s v="Seasonal Assortment"/>
    <x v="0"/>
    <x v="6"/>
    <n v="16904"/>
    <n v="8.99"/>
    <n v="0.1119"/>
    <n v="4.6748000000000003"/>
    <n v="7.984019"/>
    <n v="134961.85717599999"/>
    <n v="79022.819199999998"/>
    <n v="55939.037975999992"/>
    <n v="0.41448035131178917"/>
  </r>
  <r>
    <s v="SKU-20"/>
    <s v="Holiday Gift Box Small"/>
    <s v="Seasonal Assortment"/>
    <x v="0"/>
    <x v="7"/>
    <n v="20405"/>
    <n v="8.99"/>
    <n v="8.9399999999999993E-2"/>
    <n v="4.6748000000000003"/>
    <n v="8.1862940000000002"/>
    <n v="167041.32907000001"/>
    <n v="95389.294000000009"/>
    <n v="71652.035069999998"/>
    <n v="0.42894794640896111"/>
  </r>
  <r>
    <s v="SKU-20"/>
    <s v="Holiday Gift Box Small"/>
    <s v="Seasonal Assortment"/>
    <x v="0"/>
    <x v="8"/>
    <n v="19551"/>
    <n v="8.99"/>
    <n v="8.9200000000000002E-2"/>
    <n v="4.6748000000000003"/>
    <n v="8.188092000000001"/>
    <n v="160085.38669200003"/>
    <n v="91397.014800000004"/>
    <n v="68688.371892000025"/>
    <n v="0.42907334211682047"/>
  </r>
  <r>
    <s v="SKU-20"/>
    <s v="Holiday Gift Box Small"/>
    <s v="Seasonal Assortment"/>
    <x v="0"/>
    <x v="9"/>
    <n v="30448"/>
    <n v="8.99"/>
    <n v="6.4699999999999994E-2"/>
    <n v="4.6748000000000003"/>
    <n v="8.4083470000000009"/>
    <n v="256017.34945600003"/>
    <n v="142338.31040000002"/>
    <n v="113679.03905600001"/>
    <n v="0.44402865390783702"/>
  </r>
  <r>
    <s v="SKU-20"/>
    <s v="Holiday Gift Box Small"/>
    <s v="Seasonal Assortment"/>
    <x v="0"/>
    <x v="10"/>
    <n v="32521"/>
    <n v="8.99"/>
    <n v="9.1800000000000007E-2"/>
    <n v="4.6748000000000003"/>
    <n v="8.1647180000000006"/>
    <n v="265524.79407800001"/>
    <n v="152029.17080000002"/>
    <n v="113495.62327799998"/>
    <n v="0.42743889011231001"/>
  </r>
  <r>
    <s v="SKU-20"/>
    <s v="Holiday Gift Box Small"/>
    <s v="Seasonal Assortment"/>
    <x v="0"/>
    <x v="11"/>
    <n v="28481"/>
    <n v="8.99"/>
    <n v="0.1053"/>
    <n v="4.6748000000000003"/>
    <n v="8.0433530000000015"/>
    <n v="229082.73679300005"/>
    <n v="133142.97880000001"/>
    <n v="95939.757993000036"/>
    <n v="0.41879959763049074"/>
  </r>
  <r>
    <s v="SKU-20"/>
    <s v="Holiday Gift Box Small"/>
    <s v="Seasonal Assortment"/>
    <x v="0"/>
    <x v="12"/>
    <n v="16122"/>
    <n v="9.17"/>
    <n v="0.10879999999999999"/>
    <n v="4.7099000000000002"/>
    <n v="8.1723040000000005"/>
    <n v="131753.88508800001"/>
    <n v="75933.007800000007"/>
    <n v="55820.877288000003"/>
    <n v="0.42367537967261132"/>
  </r>
  <r>
    <s v="SKU-20"/>
    <s v="Holiday Gift Box Small"/>
    <s v="Seasonal Assortment"/>
    <x v="0"/>
    <x v="13"/>
    <n v="21843"/>
    <n v="9.17"/>
    <n v="8.8499999999999995E-2"/>
    <n v="4.7449000000000003"/>
    <n v="8.3584549999999993"/>
    <n v="182573.73256499998"/>
    <n v="103642.85070000001"/>
    <n v="78930.881864999974"/>
    <n v="0.43232331812517971"/>
  </r>
  <r>
    <s v="SKU-20"/>
    <s v="Holiday Gift Box Small"/>
    <s v="Seasonal Assortment"/>
    <x v="0"/>
    <x v="14"/>
    <n v="20073"/>
    <n v="9.17"/>
    <n v="6.6600000000000006E-2"/>
    <n v="4.78"/>
    <n v="8.5592780000000008"/>
    <n v="171810.38729400001"/>
    <n v="95948.94"/>
    <n v="75861.447294000012"/>
    <n v="0.44154168143621464"/>
  </r>
  <r>
    <s v="SKU-20"/>
    <s v="Holiday Gift Box Small"/>
    <s v="Seasonal Assortment"/>
    <x v="0"/>
    <x v="15"/>
    <n v="20117"/>
    <n v="9.17"/>
    <n v="8.8900000000000007E-2"/>
    <n v="4.8150000000000004"/>
    <n v="8.354787"/>
    <n v="168073.25007899999"/>
    <n v="96863.35500000001"/>
    <n v="71209.89507899998"/>
    <n v="0.42368369175659404"/>
  </r>
  <r>
    <s v="SKU-20"/>
    <s v="Holiday Gift Box Small"/>
    <s v="Seasonal Assortment"/>
    <x v="0"/>
    <x v="16"/>
    <n v="17913"/>
    <n v="9.17"/>
    <n v="8.5800000000000001E-2"/>
    <n v="4.8501000000000003"/>
    <n v="8.3832140000000006"/>
    <n v="150168.51238200002"/>
    <n v="86879.8413"/>
    <n v="63288.671082000015"/>
    <n v="0.42145100912370848"/>
  </r>
  <r>
    <s v="SKU-20"/>
    <s v="Holiday Gift Box Small"/>
    <s v="Seasonal Assortment"/>
    <x v="0"/>
    <x v="17"/>
    <n v="16225"/>
    <n v="9.17"/>
    <n v="8.1600000000000006E-2"/>
    <n v="4.8852000000000002"/>
    <n v="8.4217279999999999"/>
    <n v="136642.5368"/>
    <n v="79262.37000000001"/>
    <n v="57380.166799999992"/>
    <n v="0.41992902169246021"/>
  </r>
  <r>
    <s v="SKU-20"/>
    <s v="Holiday Gift Box Small"/>
    <s v="Seasonal Assortment"/>
    <x v="0"/>
    <x v="18"/>
    <n v="16030"/>
    <n v="9.44"/>
    <n v="0.10639999999999999"/>
    <n v="4.9202000000000004"/>
    <n v="8.4355839999999986"/>
    <n v="135222.41151999997"/>
    <n v="78870.806000000011"/>
    <n v="56351.605519999954"/>
    <n v="0.41673273599077409"/>
  </r>
  <r>
    <s v="SKU-20"/>
    <s v="Holiday Gift Box Small"/>
    <s v="Seasonal Assortment"/>
    <x v="0"/>
    <x v="19"/>
    <n v="18322"/>
    <n v="9.44"/>
    <n v="0.1002"/>
    <n v="4.9553000000000003"/>
    <n v="8.4941119999999994"/>
    <n v="155629.12006399999"/>
    <n v="90791.006600000008"/>
    <n v="64838.11346399998"/>
    <n v="0.41661941825113669"/>
  </r>
  <r>
    <s v="SKU-20"/>
    <s v="Holiday Gift Box Small"/>
    <s v="Seasonal Assortment"/>
    <x v="0"/>
    <x v="20"/>
    <n v="18547"/>
    <n v="9.44"/>
    <n v="9.0700000000000003E-2"/>
    <n v="4.9903000000000004"/>
    <n v="8.583791999999999"/>
    <n v="159203.59022399999"/>
    <n v="92555.094100000002"/>
    <n v="66648.496123999983"/>
    <n v="0.41863689148106098"/>
  </r>
  <r>
    <s v="SKU-20"/>
    <s v="Holiday Gift Box Small"/>
    <s v="Seasonal Assortment"/>
    <x v="0"/>
    <x v="21"/>
    <n v="29815"/>
    <n v="9.44"/>
    <n v="9.4E-2"/>
    <n v="5.0254000000000003"/>
    <n v="8.5526400000000002"/>
    <n v="254996.96160000001"/>
    <n v="149832.30100000001"/>
    <n v="105164.6606"/>
    <n v="0.41241534777565758"/>
  </r>
  <r>
    <s v="SKU-20"/>
    <s v="Holiday Gift Box Small"/>
    <s v="Seasonal Assortment"/>
    <x v="0"/>
    <x v="22"/>
    <n v="32841"/>
    <n v="9.44"/>
    <n v="0.12139999999999999"/>
    <n v="5.0605000000000002"/>
    <n v="8.293984"/>
    <n v="272382.72854400001"/>
    <n v="166191.8805"/>
    <n v="106190.84804400001"/>
    <n v="0.38985896283378413"/>
  </r>
  <r>
    <s v="SKU-20"/>
    <s v="Holiday Gift Box Small"/>
    <s v="Seasonal Assortment"/>
    <x v="0"/>
    <x v="23"/>
    <n v="28250"/>
    <n v="9.44"/>
    <n v="8.5199999999999998E-2"/>
    <n v="5.0955000000000004"/>
    <n v="8.6357119999999998"/>
    <n v="243958.864"/>
    <n v="143947.875"/>
    <n v="100010.989"/>
    <n v="0.40995021603314236"/>
  </r>
  <r>
    <s v="SKU-20"/>
    <s v="Holiday Gift Box Small"/>
    <s v="Seasonal Assortment"/>
    <x v="1"/>
    <x v="0"/>
    <n v="15136"/>
    <n v="8.99"/>
    <n v="0.1396"/>
    <n v="4.6748000000000003"/>
    <n v="7.7349960000000006"/>
    <n v="117076.89945600001"/>
    <n v="70757.772800000006"/>
    <n v="46319.126656000008"/>
    <n v="0.39562993956299397"/>
  </r>
  <r>
    <s v="SKU-20"/>
    <s v="Holiday Gift Box Small"/>
    <s v="Seasonal Assortment"/>
    <x v="1"/>
    <x v="1"/>
    <n v="16843"/>
    <n v="8.99"/>
    <n v="0.14269999999999999"/>
    <n v="4.6748000000000003"/>
    <n v="7.7071269999999998"/>
    <n v="129811.140061"/>
    <n v="78737.656400000007"/>
    <n v="51073.483660999991"/>
    <n v="0.39344453516855238"/>
  </r>
  <r>
    <s v="SKU-20"/>
    <s v="Holiday Gift Box Small"/>
    <s v="Seasonal Assortment"/>
    <x v="1"/>
    <x v="2"/>
    <n v="17650"/>
    <n v="8.99"/>
    <n v="0.1089"/>
    <n v="4.6748000000000003"/>
    <n v="8.0109890000000004"/>
    <n v="141393.95585"/>
    <n v="82510.22"/>
    <n v="58883.735849999997"/>
    <n v="0.41645157670295141"/>
  </r>
  <r>
    <s v="SKU-20"/>
    <s v="Holiday Gift Box Small"/>
    <s v="Seasonal Assortment"/>
    <x v="1"/>
    <x v="3"/>
    <n v="19296"/>
    <n v="8.99"/>
    <n v="0.1333"/>
    <n v="4.6748000000000003"/>
    <n v="7.791633"/>
    <n v="150347.35036800001"/>
    <n v="90204.940800000011"/>
    <n v="60142.409568000003"/>
    <n v="0.40002307603553705"/>
  </r>
  <r>
    <s v="SKU-20"/>
    <s v="Holiday Gift Box Small"/>
    <s v="Seasonal Assortment"/>
    <x v="1"/>
    <x v="4"/>
    <n v="15056"/>
    <n v="8.99"/>
    <n v="0.12939999999999999"/>
    <n v="4.6748000000000003"/>
    <n v="7.8266940000000007"/>
    <n v="117838.70486400001"/>
    <n v="70383.788800000009"/>
    <n v="47454.916064000005"/>
    <n v="0.4027107741787273"/>
  </r>
  <r>
    <s v="SKU-20"/>
    <s v="Holiday Gift Box Small"/>
    <s v="Seasonal Assortment"/>
    <x v="1"/>
    <x v="5"/>
    <n v="13723"/>
    <n v="8.99"/>
    <n v="0.13919999999999999"/>
    <n v="4.6748000000000003"/>
    <n v="7.7385920000000006"/>
    <n v="106196.69801600001"/>
    <n v="64152.280400000003"/>
    <n v="42044.417616000006"/>
    <n v="0.39591078066914498"/>
  </r>
  <r>
    <s v="SKU-20"/>
    <s v="Holiday Gift Box Small"/>
    <s v="Seasonal Assortment"/>
    <x v="1"/>
    <x v="6"/>
    <n v="13559"/>
    <n v="8.99"/>
    <n v="0.13250000000000001"/>
    <n v="4.6748000000000003"/>
    <n v="7.7988249999999999"/>
    <n v="105744.268175"/>
    <n v="63385.613200000007"/>
    <n v="42358.654974999998"/>
    <n v="0.40057636887608067"/>
  </r>
  <r>
    <s v="SKU-20"/>
    <s v="Holiday Gift Box Small"/>
    <s v="Seasonal Assortment"/>
    <x v="1"/>
    <x v="7"/>
    <n v="15682"/>
    <n v="8.99"/>
    <n v="0.11269999999999999"/>
    <n v="4.6748000000000003"/>
    <n v="7.9768270000000001"/>
    <n v="125092.601014"/>
    <n v="73310.213600000003"/>
    <n v="51782.387413999997"/>
    <n v="0.4139524399864758"/>
  </r>
  <r>
    <s v="SKU-20"/>
    <s v="Holiday Gift Box Small"/>
    <s v="Seasonal Assortment"/>
    <x v="1"/>
    <x v="8"/>
    <n v="16733"/>
    <n v="8.99"/>
    <n v="9.69E-2"/>
    <n v="4.6748000000000003"/>
    <n v="8.1188690000000001"/>
    <n v="135853.034977"/>
    <n v="78223.428400000004"/>
    <n v="57629.606576999999"/>
    <n v="0.42420551433949727"/>
  </r>
  <r>
    <s v="SKU-20"/>
    <s v="Holiday Gift Box Small"/>
    <s v="Seasonal Assortment"/>
    <x v="1"/>
    <x v="9"/>
    <n v="27392"/>
    <n v="8.99"/>
    <n v="0.1118"/>
    <n v="4.6748000000000003"/>
    <n v="7.9849180000000004"/>
    <n v="218722.87385600002"/>
    <n v="128052.12160000001"/>
    <n v="90670.752256000007"/>
    <n v="0.41454627336185546"/>
  </r>
  <r>
    <s v="SKU-20"/>
    <s v="Holiday Gift Box Small"/>
    <s v="Seasonal Assortment"/>
    <x v="1"/>
    <x v="10"/>
    <n v="28310"/>
    <n v="8.99"/>
    <n v="0.1356"/>
    <n v="4.6748000000000003"/>
    <n v="7.7709560000000009"/>
    <n v="219995.76436000003"/>
    <n v="132343.58800000002"/>
    <n v="87652.176360000012"/>
    <n v="0.3984266543267006"/>
  </r>
  <r>
    <s v="SKU-20"/>
    <s v="Holiday Gift Box Small"/>
    <s v="Seasonal Assortment"/>
    <x v="1"/>
    <x v="11"/>
    <n v="23918"/>
    <n v="8.99"/>
    <n v="0.1119"/>
    <n v="4.6748000000000003"/>
    <n v="7.984019"/>
    <n v="190961.76644199999"/>
    <n v="111811.86640000001"/>
    <n v="79149.900041999979"/>
    <n v="0.41448035131178912"/>
  </r>
  <r>
    <s v="SKU-20"/>
    <s v="Holiday Gift Box Small"/>
    <s v="Seasonal Assortment"/>
    <x v="1"/>
    <x v="12"/>
    <n v="14240"/>
    <n v="9.17"/>
    <n v="0.15509999999999999"/>
    <n v="4.7099000000000002"/>
    <n v="7.7477330000000002"/>
    <n v="110327.71792000001"/>
    <n v="67068.97600000001"/>
    <n v="43258.74192"/>
    <n v="0.39209314518195187"/>
  </r>
  <r>
    <s v="SKU-20"/>
    <s v="Holiday Gift Box Small"/>
    <s v="Seasonal Assortment"/>
    <x v="1"/>
    <x v="13"/>
    <n v="19792"/>
    <n v="9.17"/>
    <n v="0.14480000000000001"/>
    <n v="4.7449000000000003"/>
    <n v="7.8421839999999996"/>
    <n v="155212.50572799999"/>
    <n v="93911.060800000007"/>
    <n v="61301.444927999983"/>
    <n v="0.39495171243112881"/>
  </r>
  <r>
    <s v="SKU-20"/>
    <s v="Holiday Gift Box Small"/>
    <s v="Seasonal Assortment"/>
    <x v="1"/>
    <x v="14"/>
    <n v="18089"/>
    <n v="9.17"/>
    <n v="0.1149"/>
    <n v="4.78"/>
    <n v="8.1163670000000003"/>
    <n v="146816.96266300001"/>
    <n v="86465.42"/>
    <n v="60351.542663000015"/>
    <n v="0.41106655231336886"/>
  </r>
  <r>
    <s v="SKU-20"/>
    <s v="Holiday Gift Box Small"/>
    <s v="Seasonal Assortment"/>
    <x v="1"/>
    <x v="15"/>
    <n v="19444"/>
    <n v="9.17"/>
    <n v="0.12759999999999999"/>
    <n v="4.8150000000000004"/>
    <n v="7.9999080000000005"/>
    <n v="155550.211152"/>
    <n v="93622.86"/>
    <n v="61927.351152000003"/>
    <n v="0.39811807835790114"/>
  </r>
  <r>
    <s v="SKU-20"/>
    <s v="Holiday Gift Box Small"/>
    <s v="Seasonal Assortment"/>
    <x v="1"/>
    <x v="16"/>
    <n v="15741"/>
    <n v="9.17"/>
    <n v="0.1205"/>
    <n v="4.8501000000000003"/>
    <n v="8.0650149999999989"/>
    <n v="126951.40111499999"/>
    <n v="76345.424100000004"/>
    <n v="50605.977014999982"/>
    <n v="0.39862480106980575"/>
  </r>
  <r>
    <s v="SKU-20"/>
    <s v="Holiday Gift Box Small"/>
    <s v="Seasonal Assortment"/>
    <x v="1"/>
    <x v="17"/>
    <n v="14132"/>
    <n v="9.17"/>
    <n v="0.13250000000000001"/>
    <n v="4.8852000000000002"/>
    <n v="7.9549749999999992"/>
    <n v="112419.7067"/>
    <n v="69037.646399999998"/>
    <n v="43382.060299999997"/>
    <n v="0.38589373316698039"/>
  </r>
  <r>
    <s v="SKU-20"/>
    <s v="Holiday Gift Box Small"/>
    <s v="Seasonal Assortment"/>
    <x v="1"/>
    <x v="18"/>
    <n v="13696"/>
    <n v="9.44"/>
    <n v="0.13739999999999999"/>
    <n v="4.9202000000000004"/>
    <n v="8.142944"/>
    <n v="111525.76102400001"/>
    <n v="67387.059200000003"/>
    <n v="44138.701824000003"/>
    <n v="0.39577135738622299"/>
  </r>
  <r>
    <s v="SKU-20"/>
    <s v="Holiday Gift Box Small"/>
    <s v="Seasonal Assortment"/>
    <x v="1"/>
    <x v="19"/>
    <n v="14533"/>
    <n v="9.44"/>
    <n v="0.1099"/>
    <n v="4.9553000000000003"/>
    <n v="8.4025439999999989"/>
    <n v="122114.17195199999"/>
    <n v="72015.37490000001"/>
    <n v="50098.79705199998"/>
    <n v="0.41026193971730451"/>
  </r>
  <r>
    <s v="SKU-20"/>
    <s v="Holiday Gift Box Small"/>
    <s v="Seasonal Assortment"/>
    <x v="1"/>
    <x v="20"/>
    <n v="19681"/>
    <n v="9.44"/>
    <n v="0.1673"/>
    <n v="4.9903000000000004"/>
    <n v="7.8606879999999997"/>
    <n v="154706.20052799999"/>
    <n v="98214.094300000012"/>
    <n v="56492.106227999975"/>
    <n v="0.36515735009454631"/>
  </r>
  <r>
    <s v="SKU-20"/>
    <s v="Holiday Gift Box Small"/>
    <s v="Seasonal Assortment"/>
    <x v="1"/>
    <x v="21"/>
    <n v="26904"/>
    <n v="9.44"/>
    <n v="0.1101"/>
    <n v="5.0254000000000003"/>
    <n v="8.4006559999999997"/>
    <n v="226011.24902399999"/>
    <n v="135203.3616"/>
    <n v="90807.887423999986"/>
    <n v="0.40178481299555652"/>
  </r>
  <r>
    <s v="SKU-20"/>
    <s v="Holiday Gift Box Small"/>
    <s v="Seasonal Assortment"/>
    <x v="1"/>
    <x v="22"/>
    <n v="26267"/>
    <n v="9.44"/>
    <n v="0.1376"/>
    <n v="5.0605000000000002"/>
    <n v="8.1410560000000007"/>
    <n v="213841.11795200003"/>
    <n v="132924.15350000001"/>
    <n v="80916.964452000015"/>
    <n v="0.37839759362913117"/>
  </r>
  <r>
    <s v="SKU-20"/>
    <s v="Holiday Gift Box Small"/>
    <s v="Seasonal Assortment"/>
    <x v="1"/>
    <x v="23"/>
    <n v="24853"/>
    <n v="9.44"/>
    <n v="0.1118"/>
    <n v="5.0955000000000004"/>
    <n v="8.3846080000000001"/>
    <n v="208382.66262399999"/>
    <n v="126638.4615"/>
    <n v="81744.201123999985"/>
    <n v="0.39227928127349537"/>
  </r>
  <r>
    <s v="SKU-20"/>
    <s v="Holiday Gift Box Small"/>
    <s v="Seasonal Assortment"/>
    <x v="2"/>
    <x v="0"/>
    <n v="9269"/>
    <n v="8.99"/>
    <n v="0.18290000000000001"/>
    <n v="4.6748000000000003"/>
    <n v="7.3457289999999995"/>
    <n v="68087.562100999989"/>
    <n v="43330.7212"/>
    <n v="24756.840900999989"/>
    <n v="0.36360298617060327"/>
  </r>
  <r>
    <s v="SKU-20"/>
    <s v="Holiday Gift Box Small"/>
    <s v="Seasonal Assortment"/>
    <x v="2"/>
    <x v="1"/>
    <n v="12249"/>
    <n v="8.99"/>
    <n v="0.17480000000000001"/>
    <n v="4.6748000000000003"/>
    <n v="7.4185479999999995"/>
    <n v="90869.794451999987"/>
    <n v="57261.625200000002"/>
    <n v="33608.169251999985"/>
    <n v="0.36984973339796401"/>
  </r>
  <r>
    <s v="SKU-20"/>
    <s v="Holiday Gift Box Small"/>
    <s v="Seasonal Assortment"/>
    <x v="2"/>
    <x v="2"/>
    <n v="10286"/>
    <n v="8.99"/>
    <n v="0.1893"/>
    <n v="4.6748000000000003"/>
    <n v="7.2881929999999997"/>
    <n v="74966.353197999997"/>
    <n v="48084.9928"/>
    <n v="26881.360397999997"/>
    <n v="0.35857900579745894"/>
  </r>
  <r>
    <s v="SKU-20"/>
    <s v="Holiday Gift Box Small"/>
    <s v="Seasonal Assortment"/>
    <x v="2"/>
    <x v="3"/>
    <n v="13053"/>
    <n v="8.99"/>
    <n v="0.17879999999999999"/>
    <n v="4.6748000000000003"/>
    <n v="7.3825880000000002"/>
    <n v="96364.921163999999"/>
    <n v="61020.164400000001"/>
    <n v="35344.756763999998"/>
    <n v="0.36678032148075984"/>
  </r>
  <r>
    <s v="SKU-20"/>
    <s v="Holiday Gift Box Small"/>
    <s v="Seasonal Assortment"/>
    <x v="2"/>
    <x v="4"/>
    <n v="10181"/>
    <n v="8.99"/>
    <n v="0.1729"/>
    <n v="4.6748000000000003"/>
    <n v="7.4356289999999996"/>
    <n v="75702.138848999995"/>
    <n v="47594.138800000001"/>
    <n v="28108.000048999995"/>
    <n v="0.37129730383266829"/>
  </r>
  <r>
    <s v="SKU-20"/>
    <s v="Holiday Gift Box Small"/>
    <s v="Seasonal Assortment"/>
    <x v="2"/>
    <x v="5"/>
    <n v="8796"/>
    <n v="8.99"/>
    <n v="0.19539999999999999"/>
    <n v="4.6748000000000003"/>
    <n v="7.2333540000000003"/>
    <n v="63624.581784000002"/>
    <n v="41119.540800000002"/>
    <n v="22505.040983999999"/>
    <n v="0.35371613223962217"/>
  </r>
  <r>
    <s v="SKU-20"/>
    <s v="Holiday Gift Box Small"/>
    <s v="Seasonal Assortment"/>
    <x v="2"/>
    <x v="6"/>
    <n v="9039"/>
    <n v="8.99"/>
    <n v="0.18740000000000001"/>
    <n v="4.6748000000000003"/>
    <n v="7.3052739999999998"/>
    <n v="66032.371685999999"/>
    <n v="42255.517200000002"/>
    <n v="23776.854485999997"/>
    <n v="0.36007875953728768"/>
  </r>
  <r>
    <s v="SKU-20"/>
    <s v="Holiday Gift Box Small"/>
    <s v="Seasonal Assortment"/>
    <x v="2"/>
    <x v="7"/>
    <n v="10941"/>
    <n v="8.99"/>
    <n v="0.16420000000000001"/>
    <n v="4.6748000000000003"/>
    <n v="7.5138420000000004"/>
    <n v="82208.945322"/>
    <n v="51146.986800000006"/>
    <n v="31061.958521999994"/>
    <n v="0.3778415888968652"/>
  </r>
  <r>
    <s v="SKU-20"/>
    <s v="Holiday Gift Box Small"/>
    <s v="Seasonal Assortment"/>
    <x v="2"/>
    <x v="8"/>
    <n v="11104"/>
    <n v="8.99"/>
    <n v="0.18240000000000001"/>
    <n v="4.6748000000000003"/>
    <n v="7.3502239999999999"/>
    <n v="81616.887296000001"/>
    <n v="51908.979200000002"/>
    <n v="29707.908095999999"/>
    <n v="0.36399217221135027"/>
  </r>
  <r>
    <s v="SKU-20"/>
    <s v="Holiday Gift Box Small"/>
    <s v="Seasonal Assortment"/>
    <x v="2"/>
    <x v="9"/>
    <n v="16376"/>
    <n v="8.99"/>
    <n v="0.19170000000000001"/>
    <n v="4.6748000000000003"/>
    <n v="7.2666170000000001"/>
    <n v="118998.11999200001"/>
    <n v="76554.524799999999"/>
    <n v="42443.595192000008"/>
    <n v="0.35667450204132134"/>
  </r>
  <r>
    <s v="SKU-20"/>
    <s v="Holiday Gift Box Small"/>
    <s v="Seasonal Assortment"/>
    <x v="2"/>
    <x v="10"/>
    <n v="17912"/>
    <n v="8.99"/>
    <n v="0.1651"/>
    <n v="4.6748000000000003"/>
    <n v="7.5057510000000001"/>
    <n v="134443.01191199999"/>
    <n v="83735.017600000006"/>
    <n v="50707.994311999981"/>
    <n v="0.37717091867289487"/>
  </r>
  <r>
    <s v="SKU-20"/>
    <s v="Holiday Gift Box Small"/>
    <s v="Seasonal Assortment"/>
    <x v="2"/>
    <x v="11"/>
    <n v="14918"/>
    <n v="8.99"/>
    <n v="0.18260000000000001"/>
    <n v="4.6748000000000003"/>
    <n v="7.3484259999999999"/>
    <n v="109623.819068"/>
    <n v="69738.666400000002"/>
    <n v="39885.152667999995"/>
    <n v="0.36383655493026668"/>
  </r>
  <r>
    <s v="SKU-20"/>
    <s v="Holiday Gift Box Small"/>
    <s v="Seasonal Assortment"/>
    <x v="2"/>
    <x v="12"/>
    <n v="9862"/>
    <n v="9.17"/>
    <n v="0.18590000000000001"/>
    <n v="4.7099000000000002"/>
    <n v="7.4652970000000005"/>
    <n v="73622.75901400001"/>
    <n v="46449.033800000005"/>
    <n v="27173.725214000006"/>
    <n v="0.36909408962563717"/>
  </r>
  <r>
    <s v="SKU-20"/>
    <s v="Holiday Gift Box Small"/>
    <s v="Seasonal Assortment"/>
    <x v="2"/>
    <x v="13"/>
    <n v="11804"/>
    <n v="9.17"/>
    <n v="0.18479999999999999"/>
    <n v="4.7449000000000003"/>
    <n v="7.475384"/>
    <n v="88239.432736000002"/>
    <n v="56008.799600000006"/>
    <n v="32230.633135999997"/>
    <n v="0.36526337643658169"/>
  </r>
  <r>
    <s v="SKU-20"/>
    <s v="Holiday Gift Box Small"/>
    <s v="Seasonal Assortment"/>
    <x v="2"/>
    <x v="14"/>
    <n v="11284"/>
    <n v="9.17"/>
    <n v="0.16930000000000001"/>
    <n v="4.78"/>
    <n v="7.6175189999999997"/>
    <n v="85956.084395999991"/>
    <n v="53937.520000000004"/>
    <n v="32018.564395999987"/>
    <n v="0.37249910371080125"/>
  </r>
  <r>
    <s v="SKU-20"/>
    <s v="Holiday Gift Box Small"/>
    <s v="Seasonal Assortment"/>
    <x v="2"/>
    <x v="15"/>
    <n v="12221"/>
    <n v="9.17"/>
    <n v="0.17499999999999999"/>
    <n v="4.8150000000000004"/>
    <n v="7.5652499999999998"/>
    <n v="92454.920249999996"/>
    <n v="58844.115000000005"/>
    <n v="33610.80524999999"/>
    <n v="0.36353722613264589"/>
  </r>
  <r>
    <s v="SKU-20"/>
    <s v="Holiday Gift Box Small"/>
    <s v="Seasonal Assortment"/>
    <x v="2"/>
    <x v="16"/>
    <n v="10960"/>
    <n v="9.17"/>
    <n v="0.2001"/>
    <n v="4.8501000000000003"/>
    <n v="7.335083"/>
    <n v="80392.509680000003"/>
    <n v="53157.096000000005"/>
    <n v="27235.413679999998"/>
    <n v="0.3387804882371474"/>
  </r>
  <r>
    <s v="SKU-20"/>
    <s v="Holiday Gift Box Small"/>
    <s v="Seasonal Assortment"/>
    <x v="2"/>
    <x v="17"/>
    <n v="9667"/>
    <n v="9.17"/>
    <n v="0.1857"/>
    <n v="4.8852000000000002"/>
    <n v="7.4671310000000002"/>
    <n v="72184.755377000009"/>
    <n v="47225.2284"/>
    <n v="24959.526977000009"/>
    <n v="0.34577282760942596"/>
  </r>
  <r>
    <s v="SKU-20"/>
    <s v="Holiday Gift Box Small"/>
    <s v="Seasonal Assortment"/>
    <x v="2"/>
    <x v="18"/>
    <n v="8658"/>
    <n v="9.44"/>
    <n v="0.16109999999999999"/>
    <n v="4.9202000000000004"/>
    <n v="7.9192159999999996"/>
    <n v="68564.572128"/>
    <n v="42599.0916"/>
    <n v="25965.480528"/>
    <n v="0.3787011239496435"/>
  </r>
  <r>
    <s v="SKU-20"/>
    <s v="Holiday Gift Box Small"/>
    <s v="Seasonal Assortment"/>
    <x v="2"/>
    <x v="19"/>
    <n v="9653"/>
    <n v="9.44"/>
    <n v="0.18149999999999999"/>
    <n v="4.9553000000000003"/>
    <n v="7.7266399999999997"/>
    <n v="74585.255919999996"/>
    <n v="47833.510900000001"/>
    <n v="26751.745019999995"/>
    <n v="0.35867336901939262"/>
  </r>
  <r>
    <s v="SKU-20"/>
    <s v="Holiday Gift Box Small"/>
    <s v="Seasonal Assortment"/>
    <x v="2"/>
    <x v="20"/>
    <n v="11618"/>
    <n v="9.44"/>
    <n v="0.187"/>
    <n v="4.9903000000000004"/>
    <n v="7.6747199999999989"/>
    <n v="89164.896959999984"/>
    <n v="57977.305400000005"/>
    <n v="31187.591559999979"/>
    <n v="0.34977432401442643"/>
  </r>
  <r>
    <s v="SKU-20"/>
    <s v="Holiday Gift Box Small"/>
    <s v="Seasonal Assortment"/>
    <x v="2"/>
    <x v="21"/>
    <n v="17968"/>
    <n v="9.44"/>
    <n v="0.1696"/>
    <n v="5.0254000000000003"/>
    <n v="7.8389759999999997"/>
    <n v="140850.720768"/>
    <n v="90296.387200000012"/>
    <n v="50554.333567999987"/>
    <n v="0.35892136932170726"/>
  </r>
  <r>
    <s v="SKU-20"/>
    <s v="Holiday Gift Box Small"/>
    <s v="Seasonal Assortment"/>
    <x v="2"/>
    <x v="22"/>
    <n v="17109"/>
    <n v="9.44"/>
    <n v="0.20180000000000001"/>
    <n v="5.0605000000000002"/>
    <n v="7.5350079999999995"/>
    <n v="128916.45187199999"/>
    <n v="86580.094500000007"/>
    <n v="42336.357371999984"/>
    <n v="0.32840150932819173"/>
  </r>
  <r>
    <s v="SKU-20"/>
    <s v="Holiday Gift Box Small"/>
    <s v="Seasonal Assortment"/>
    <x v="2"/>
    <x v="23"/>
    <n v="15495"/>
    <n v="9.44"/>
    <n v="0.1741"/>
    <n v="5.0955000000000004"/>
    <n v="7.7964959999999994"/>
    <n v="120806.70551999999"/>
    <n v="78954.772500000006"/>
    <n v="41851.933019999982"/>
    <n v="0.34643716869732238"/>
  </r>
  <r>
    <s v="SKU-20"/>
    <s v="Holiday Gift Box Small"/>
    <s v="Seasonal Assortment"/>
    <x v="3"/>
    <x v="0"/>
    <n v="7593"/>
    <n v="8.99"/>
    <n v="4.9000000000000002E-2"/>
    <n v="4.6748000000000003"/>
    <n v="8.5494900000000005"/>
    <n v="64916.277570000006"/>
    <n v="35495.756400000006"/>
    <n v="29420.52117"/>
    <n v="0.45320715036803361"/>
  </r>
  <r>
    <s v="SKU-20"/>
    <s v="Holiday Gift Box Small"/>
    <s v="Seasonal Assortment"/>
    <x v="3"/>
    <x v="1"/>
    <n v="9471"/>
    <n v="8.99"/>
    <n v="5.4699999999999999E-2"/>
    <n v="4.6748000000000003"/>
    <n v="8.498247000000001"/>
    <n v="80486.897337000002"/>
    <n v="44275.0308"/>
    <n v="36211.866537000002"/>
    <n v="0.44991008145562256"/>
  </r>
  <r>
    <s v="SKU-20"/>
    <s v="Holiday Gift Box Small"/>
    <s v="Seasonal Assortment"/>
    <x v="3"/>
    <x v="2"/>
    <n v="11127"/>
    <n v="8.99"/>
    <n v="5.1900000000000002E-2"/>
    <n v="4.6748000000000003"/>
    <n v="8.5234190000000005"/>
    <n v="94840.083213000005"/>
    <n v="52016.499600000003"/>
    <n v="42823.583613000003"/>
    <n v="0.45153464824385614"/>
  </r>
  <r>
    <s v="SKU-20"/>
    <s v="Holiday Gift Box Small"/>
    <s v="Seasonal Assortment"/>
    <x v="3"/>
    <x v="3"/>
    <n v="10359"/>
    <n v="8.99"/>
    <n v="3.3099999999999997E-2"/>
    <n v="4.6748000000000003"/>
    <n v="8.6924310000000009"/>
    <n v="90044.892729000014"/>
    <n v="48426.253200000006"/>
    <n v="41618.639529000007"/>
    <n v="0.46219877960492295"/>
  </r>
  <r>
    <s v="SKU-20"/>
    <s v="Holiday Gift Box Small"/>
    <s v="Seasonal Assortment"/>
    <x v="3"/>
    <x v="4"/>
    <n v="7825"/>
    <n v="8.99"/>
    <n v="6.2300000000000001E-2"/>
    <n v="4.6748000000000003"/>
    <n v="8.4299230000000005"/>
    <n v="65964.147475000005"/>
    <n v="36580.310000000005"/>
    <n v="29383.837475"/>
    <n v="0.44545163698411"/>
  </r>
  <r>
    <s v="SKU-20"/>
    <s v="Holiday Gift Box Small"/>
    <s v="Seasonal Assortment"/>
    <x v="3"/>
    <x v="5"/>
    <n v="7865"/>
    <n v="8.99"/>
    <n v="6.1000000000000004E-3"/>
    <n v="4.6748000000000003"/>
    <n v="8.9351610000000008"/>
    <n v="70275.041265000007"/>
    <n v="36767.302000000003"/>
    <n v="33507.739265000004"/>
    <n v="0.47680853204547741"/>
  </r>
  <r>
    <s v="SKU-20"/>
    <s v="Holiday Gift Box Small"/>
    <s v="Seasonal Assortment"/>
    <x v="3"/>
    <x v="6"/>
    <n v="7540"/>
    <n v="8.99"/>
    <n v="6.9199999999999998E-2"/>
    <n v="4.6748000000000003"/>
    <n v="8.3678919999999994"/>
    <n v="63093.905679999996"/>
    <n v="35247.992000000006"/>
    <n v="27845.913679999991"/>
    <n v="0.4413407821229049"/>
  </r>
  <r>
    <s v="SKU-20"/>
    <s v="Holiday Gift Box Small"/>
    <s v="Seasonal Assortment"/>
    <x v="3"/>
    <x v="7"/>
    <n v="6968"/>
    <n v="8.99"/>
    <n v="6.5199999999999994E-2"/>
    <n v="4.6748000000000003"/>
    <n v="8.4038520000000005"/>
    <n v="58558.040736000003"/>
    <n v="32574.006400000002"/>
    <n v="25984.034336000001"/>
    <n v="0.44373127941805734"/>
  </r>
  <r>
    <s v="SKU-20"/>
    <s v="Holiday Gift Box Small"/>
    <s v="Seasonal Assortment"/>
    <x v="3"/>
    <x v="8"/>
    <n v="7616"/>
    <n v="8.99"/>
    <n v="5.9400000000000001E-2"/>
    <n v="4.6748000000000003"/>
    <n v="8.4559940000000005"/>
    <n v="64400.850304000007"/>
    <n v="35603.2768"/>
    <n v="28797.573504000007"/>
    <n v="0.44716138634913893"/>
  </r>
  <r>
    <s v="SKU-20"/>
    <s v="Holiday Gift Box Small"/>
    <s v="Seasonal Assortment"/>
    <x v="3"/>
    <x v="9"/>
    <n v="13942"/>
    <n v="8.99"/>
    <n v="2.6499999999999999E-2"/>
    <n v="4.6748000000000003"/>
    <n v="8.7517650000000007"/>
    <n v="122017.10763000001"/>
    <n v="65176.061600000001"/>
    <n v="56841.046030000012"/>
    <n v="0.46584488957370318"/>
  </r>
  <r>
    <s v="SKU-20"/>
    <s v="Holiday Gift Box Small"/>
    <s v="Seasonal Assortment"/>
    <x v="3"/>
    <x v="10"/>
    <n v="15314"/>
    <n v="8.99"/>
    <n v="6.1499999999999999E-2"/>
    <n v="4.6748000000000003"/>
    <n v="8.4371150000000004"/>
    <n v="129205.97911"/>
    <n v="71589.887199999997"/>
    <n v="57616.091910000003"/>
    <n v="0.445924347362813"/>
  </r>
  <r>
    <s v="SKU-20"/>
    <s v="Holiday Gift Box Small"/>
    <s v="Seasonal Assortment"/>
    <x v="3"/>
    <x v="11"/>
    <n v="12459"/>
    <n v="8.99"/>
    <n v="5.5800000000000002E-2"/>
    <n v="4.6748000000000003"/>
    <n v="8.4883579999999998"/>
    <n v="105756.452322"/>
    <n v="58243.333200000001"/>
    <n v="47513.119121999996"/>
    <n v="0.44926922262232577"/>
  </r>
  <r>
    <s v="SKU-20"/>
    <s v="Holiday Gift Box Small"/>
    <s v="Seasonal Assortment"/>
    <x v="3"/>
    <x v="12"/>
    <n v="7355"/>
    <n v="9.17"/>
    <n v="3.1399999999999997E-2"/>
    <n v="4.7099000000000002"/>
    <n v="8.8820619999999995"/>
    <n v="65327.566009999995"/>
    <n v="34641.3145"/>
    <n v="30686.251509999995"/>
    <n v="0.46972898860647444"/>
  </r>
  <r>
    <s v="SKU-20"/>
    <s v="Holiday Gift Box Small"/>
    <s v="Seasonal Assortment"/>
    <x v="3"/>
    <x v="13"/>
    <n v="9809"/>
    <n v="9.17"/>
    <n v="6.7500000000000004E-2"/>
    <n v="4.7449000000000003"/>
    <n v="8.5510249999999992"/>
    <n v="83877.004224999997"/>
    <n v="46542.724100000007"/>
    <n v="37334.28012499999"/>
    <n v="0.44510745787785666"/>
  </r>
  <r>
    <s v="SKU-20"/>
    <s v="Holiday Gift Box Small"/>
    <s v="Seasonal Assortment"/>
    <x v="3"/>
    <x v="14"/>
    <n v="10095"/>
    <n v="9.17"/>
    <n v="3.0099999999999998E-2"/>
    <n v="4.78"/>
    <n v="8.8939830000000004"/>
    <n v="89784.758385000008"/>
    <n v="48254.100000000006"/>
    <n v="41530.658385000002"/>
    <n v="0.46255800129143487"/>
  </r>
  <r>
    <s v="SKU-20"/>
    <s v="Holiday Gift Box Small"/>
    <s v="Seasonal Assortment"/>
    <x v="3"/>
    <x v="15"/>
    <n v="8762"/>
    <n v="9.17"/>
    <n v="4.1500000000000002E-2"/>
    <n v="4.8150000000000004"/>
    <n v="8.7894450000000006"/>
    <n v="77013.11709"/>
    <n v="42189.030000000006"/>
    <n v="34824.087089999994"/>
    <n v="0.45218384095924136"/>
  </r>
  <r>
    <s v="SKU-20"/>
    <s v="Holiday Gift Box Small"/>
    <s v="Seasonal Assortment"/>
    <x v="3"/>
    <x v="16"/>
    <n v="7125"/>
    <n v="9.17"/>
    <n v="5.04E-2"/>
    <n v="4.8501000000000003"/>
    <n v="8.7078319999999998"/>
    <n v="62043.303"/>
    <n v="34556.962500000001"/>
    <n v="27486.340499999998"/>
    <n v="0.44301865263362911"/>
  </r>
  <r>
    <s v="SKU-20"/>
    <s v="Holiday Gift Box Small"/>
    <s v="Seasonal Assortment"/>
    <x v="3"/>
    <x v="17"/>
    <n v="7782"/>
    <n v="9.17"/>
    <n v="3.5700000000000003E-2"/>
    <n v="4.8852000000000002"/>
    <n v="8.8426310000000008"/>
    <n v="68813.354442000011"/>
    <n v="38016.626400000001"/>
    <n v="30796.72804200001"/>
    <n v="0.44753999120849897"/>
  </r>
  <r>
    <s v="SKU-20"/>
    <s v="Holiday Gift Box Small"/>
    <s v="Seasonal Assortment"/>
    <x v="3"/>
    <x v="18"/>
    <n v="7516"/>
    <n v="9.44"/>
    <n v="5.6000000000000001E-2"/>
    <n v="4.9202000000000004"/>
    <n v="8.9113599999999984"/>
    <n v="66977.781759999983"/>
    <n v="36980.2232"/>
    <n v="29997.558559999983"/>
    <n v="0.44787327635736845"/>
  </r>
  <r>
    <s v="SKU-20"/>
    <s v="Holiday Gift Box Small"/>
    <s v="Seasonal Assortment"/>
    <x v="3"/>
    <x v="19"/>
    <n v="7711"/>
    <n v="9.44"/>
    <n v="4.8300000000000003E-2"/>
    <n v="4.9553000000000003"/>
    <n v="8.9840479999999996"/>
    <n v="69275.994127999991"/>
    <n v="38210.318299999999"/>
    <n v="31065.675827999992"/>
    <n v="0.44843349011492362"/>
  </r>
  <r>
    <s v="SKU-20"/>
    <s v="Holiday Gift Box Small"/>
    <s v="Seasonal Assortment"/>
    <x v="3"/>
    <x v="20"/>
    <n v="8079"/>
    <n v="9.44"/>
    <n v="4.6699999999999998E-2"/>
    <n v="4.9903000000000004"/>
    <n v="8.9991520000000005"/>
    <n v="72704.149008000008"/>
    <n v="40316.633700000006"/>
    <n v="32387.515308000002"/>
    <n v="0.44546997317080539"/>
  </r>
  <r>
    <s v="SKU-20"/>
    <s v="Holiday Gift Box Small"/>
    <s v="Seasonal Assortment"/>
    <x v="3"/>
    <x v="21"/>
    <n v="13818"/>
    <n v="9.44"/>
    <n v="5.1700000000000003E-2"/>
    <n v="5.0254000000000003"/>
    <n v="8.9519520000000004"/>
    <n v="123698.072736"/>
    <n v="69440.977200000008"/>
    <n v="54257.095535999993"/>
    <n v="0.43862522944716409"/>
  </r>
  <r>
    <s v="SKU-20"/>
    <s v="Holiday Gift Box Small"/>
    <s v="Seasonal Assortment"/>
    <x v="3"/>
    <x v="22"/>
    <n v="15091"/>
    <n v="9.44"/>
    <n v="5.2400000000000002E-2"/>
    <n v="5.0605000000000002"/>
    <n v="8.9453439999999986"/>
    <n v="134994.18630399997"/>
    <n v="76368.005499999999"/>
    <n v="58626.180803999974"/>
    <n v="0.43428670825850846"/>
  </r>
  <r>
    <s v="SKU-20"/>
    <s v="Holiday Gift Box Small"/>
    <s v="Seasonal Assortment"/>
    <x v="3"/>
    <x v="23"/>
    <n v="11806"/>
    <n v="9.44"/>
    <n v="5.2900000000000003E-2"/>
    <n v="5.0955000000000004"/>
    <n v="8.9406239999999997"/>
    <n v="105553.00694399999"/>
    <n v="60157.473000000005"/>
    <n v="45395.533943999988"/>
    <n v="0.43007333716304358"/>
  </r>
  <r>
    <s v="SKU-20"/>
    <s v="Holiday Gift Box Small"/>
    <s v="Seasonal Assortment"/>
    <x v="4"/>
    <x v="0"/>
    <n v="11825"/>
    <n v="8.99"/>
    <n v="8.8599999999999998E-2"/>
    <n v="4.6748000000000003"/>
    <n v="8.193486"/>
    <n v="96887.971950000006"/>
    <n v="55279.51"/>
    <n v="41608.461950000004"/>
    <n v="0.4294491990344525"/>
  </r>
  <r>
    <s v="SKU-20"/>
    <s v="Holiday Gift Box Small"/>
    <s v="Seasonal Assortment"/>
    <x v="4"/>
    <x v="1"/>
    <n v="13953"/>
    <n v="8.99"/>
    <n v="8.72E-2"/>
    <n v="4.6748000000000003"/>
    <n v="8.2060720000000007"/>
    <n v="114499.322616"/>
    <n v="65227.484400000001"/>
    <n v="49271.838216000004"/>
    <n v="0.43032427695004383"/>
  </r>
  <r>
    <s v="SKU-20"/>
    <s v="Holiday Gift Box Small"/>
    <s v="Seasonal Assortment"/>
    <x v="4"/>
    <x v="2"/>
    <n v="13032"/>
    <n v="8.99"/>
    <n v="9.7799999999999998E-2"/>
    <n v="4.6748000000000003"/>
    <n v="8.1107779999999998"/>
    <n v="105699.65889599999"/>
    <n v="60921.993600000002"/>
    <n v="44777.665295999992"/>
    <n v="0.42363112391930829"/>
  </r>
  <r>
    <s v="SKU-20"/>
    <s v="Holiday Gift Box Small"/>
    <s v="Seasonal Assortment"/>
    <x v="4"/>
    <x v="3"/>
    <n v="13744"/>
    <n v="8.99"/>
    <n v="9.5799999999999996E-2"/>
    <n v="4.6748000000000003"/>
    <n v="8.1287579999999995"/>
    <n v="111721.64995199999"/>
    <n v="64250.451200000003"/>
    <n v="47471.198751999989"/>
    <n v="0.42490599424905989"/>
  </r>
  <r>
    <s v="SKU-20"/>
    <s v="Holiday Gift Box Small"/>
    <s v="Seasonal Assortment"/>
    <x v="4"/>
    <x v="4"/>
    <n v="11723"/>
    <n v="8.99"/>
    <n v="8.5400000000000004E-2"/>
    <n v="4.6748000000000003"/>
    <n v="8.2222539999999995"/>
    <n v="96389.483641999992"/>
    <n v="54802.680400000005"/>
    <n v="41586.803241999987"/>
    <n v="0.43144544062978341"/>
  </r>
  <r>
    <s v="SKU-20"/>
    <s v="Holiday Gift Box Small"/>
    <s v="Seasonal Assortment"/>
    <x v="4"/>
    <x v="5"/>
    <n v="10796"/>
    <n v="8.99"/>
    <n v="8.2400000000000001E-2"/>
    <n v="4.6748000000000003"/>
    <n v="8.2492239999999999"/>
    <n v="89058.622304000004"/>
    <n v="50469.140800000001"/>
    <n v="38589.481504000003"/>
    <n v="0.43330427201394944"/>
  </r>
  <r>
    <s v="SKU-20"/>
    <s v="Holiday Gift Box Small"/>
    <s v="Seasonal Assortment"/>
    <x v="4"/>
    <x v="6"/>
    <n v="9202"/>
    <n v="8.99"/>
    <n v="9.5699999999999993E-2"/>
    <n v="4.6748000000000003"/>
    <n v="8.1296569999999999"/>
    <n v="74809.103713999997"/>
    <n v="43017.509600000005"/>
    <n v="31791.594113999992"/>
    <n v="0.42496958973791876"/>
  </r>
  <r>
    <s v="SKU-20"/>
    <s v="Holiday Gift Box Small"/>
    <s v="Seasonal Assortment"/>
    <x v="4"/>
    <x v="7"/>
    <n v="11890"/>
    <n v="8.99"/>
    <n v="0.1027"/>
    <n v="4.6748000000000003"/>
    <n v="8.0667270000000002"/>
    <n v="95913.384030000001"/>
    <n v="55583.372000000003"/>
    <n v="40330.012029999998"/>
    <n v="0.42048367324194802"/>
  </r>
  <r>
    <s v="SKU-20"/>
    <s v="Holiday Gift Box Small"/>
    <s v="Seasonal Assortment"/>
    <x v="4"/>
    <x v="8"/>
    <n v="13142"/>
    <n v="8.99"/>
    <n v="0.11840000000000001"/>
    <n v="4.6748000000000003"/>
    <n v="7.9255839999999997"/>
    <n v="104158.024928"/>
    <n v="61436.221600000004"/>
    <n v="42721.803327999995"/>
    <n v="0.41016333938294008"/>
  </r>
  <r>
    <s v="SKU-20"/>
    <s v="Holiday Gift Box Small"/>
    <s v="Seasonal Assortment"/>
    <x v="4"/>
    <x v="9"/>
    <n v="19614"/>
    <n v="8.99"/>
    <n v="7.6899999999999996E-2"/>
    <n v="4.6748000000000003"/>
    <n v="8.2986690000000003"/>
    <n v="162770.09376600001"/>
    <n v="91691.527200000011"/>
    <n v="71078.566565999994"/>
    <n v="0.43668074964792541"/>
  </r>
  <r>
    <s v="SKU-20"/>
    <s v="Holiday Gift Box Small"/>
    <s v="Seasonal Assortment"/>
    <x v="4"/>
    <x v="10"/>
    <n v="19958"/>
    <n v="8.99"/>
    <n v="6.4000000000000001E-2"/>
    <n v="4.6748000000000003"/>
    <n v="8.4146400000000003"/>
    <n v="167939.38512000002"/>
    <n v="93299.6584"/>
    <n v="74639.726720000021"/>
    <n v="0.44444444444444453"/>
  </r>
  <r>
    <s v="SKU-20"/>
    <s v="Holiday Gift Box Small"/>
    <s v="Seasonal Assortment"/>
    <x v="4"/>
    <x v="11"/>
    <n v="19433"/>
    <n v="8.99"/>
    <n v="0.1106"/>
    <n v="4.6748000000000003"/>
    <n v="7.9957060000000002"/>
    <n v="155380.55469799999"/>
    <n v="90845.388400000011"/>
    <n v="64535.166297999982"/>
    <n v="0.415336181695525"/>
  </r>
  <r>
    <s v="SKU-20"/>
    <s v="Holiday Gift Box Small"/>
    <s v="Seasonal Assortment"/>
    <x v="4"/>
    <x v="12"/>
    <n v="11400"/>
    <n v="9.17"/>
    <n v="9.1600000000000001E-2"/>
    <n v="4.7099000000000002"/>
    <n v="8.3300280000000004"/>
    <n v="94962.319199999998"/>
    <n v="53692.86"/>
    <n v="41269.459199999998"/>
    <n v="0.43458773487916247"/>
  </r>
  <r>
    <s v="SKU-20"/>
    <s v="Holiday Gift Box Small"/>
    <s v="Seasonal Assortment"/>
    <x v="4"/>
    <x v="13"/>
    <n v="15227"/>
    <n v="9.17"/>
    <n v="0.1147"/>
    <n v="4.7449000000000003"/>
    <n v="8.1182009999999991"/>
    <n v="123615.84662699999"/>
    <n v="72250.592300000004"/>
    <n v="51365.254326999988"/>
    <n v="0.41552321752072896"/>
  </r>
  <r>
    <s v="SKU-20"/>
    <s v="Holiday Gift Box Small"/>
    <s v="Seasonal Assortment"/>
    <x v="4"/>
    <x v="14"/>
    <n v="13259"/>
    <n v="9.17"/>
    <n v="0.15659999999999999"/>
    <n v="4.78"/>
    <n v="7.7339780000000005"/>
    <n v="102544.81430200001"/>
    <n v="63378.020000000004"/>
    <n v="39166.794302000009"/>
    <n v="0.3819480738114332"/>
  </r>
  <r>
    <s v="SKU-20"/>
    <s v="Holiday Gift Box Small"/>
    <s v="Seasonal Assortment"/>
    <x v="4"/>
    <x v="15"/>
    <n v="14810"/>
    <n v="9.17"/>
    <n v="0.183"/>
    <n v="4.8150000000000004"/>
    <n v="7.4918899999999997"/>
    <n v="110954.8909"/>
    <n v="71310.150000000009"/>
    <n v="39644.74089999999"/>
    <n v="0.35730503250848578"/>
  </r>
  <r>
    <s v="SKU-20"/>
    <s v="Holiday Gift Box Small"/>
    <s v="Seasonal Assortment"/>
    <x v="4"/>
    <x v="16"/>
    <n v="11785"/>
    <n v="9.17"/>
    <n v="0.159"/>
    <n v="4.8501000000000003"/>
    <n v="7.71197"/>
    <n v="90885.566449999998"/>
    <n v="57158.428500000002"/>
    <n v="33727.137949999997"/>
    <n v="0.37109454523293006"/>
  </r>
  <r>
    <s v="SKU-20"/>
    <s v="Holiday Gift Box Small"/>
    <s v="Seasonal Assortment"/>
    <x v="4"/>
    <x v="17"/>
    <n v="10471"/>
    <n v="9.17"/>
    <n v="0.15229999999999999"/>
    <n v="4.8852000000000002"/>
    <n v="7.773409"/>
    <n v="81395.365638999996"/>
    <n v="51152.929199999999"/>
    <n v="30242.436438999997"/>
    <n v="0.37154985669736401"/>
  </r>
  <r>
    <s v="SKU-20"/>
    <s v="Holiday Gift Box Small"/>
    <s v="Seasonal Assortment"/>
    <x v="4"/>
    <x v="18"/>
    <n v="10095"/>
    <n v="9.44"/>
    <n v="0.2122"/>
    <n v="4.9202000000000004"/>
    <n v="7.4368319999999999"/>
    <n v="75074.819040000002"/>
    <n v="49669.419000000002"/>
    <n v="25405.40004"/>
    <n v="0.33840108261152058"/>
  </r>
  <r>
    <s v="SKU-20"/>
    <s v="Holiday Gift Box Small"/>
    <s v="Seasonal Assortment"/>
    <x v="4"/>
    <x v="19"/>
    <n v="12069"/>
    <n v="9.44"/>
    <n v="0.21029999999999999"/>
    <n v="4.9553000000000003"/>
    <n v="7.4547680000000005"/>
    <n v="89971.594992000013"/>
    <n v="59805.515700000004"/>
    <n v="30166.079292000009"/>
    <n v="0.33528447833654923"/>
  </r>
  <r>
    <s v="SKU-20"/>
    <s v="Holiday Gift Box Small"/>
    <s v="Seasonal Assortment"/>
    <x v="4"/>
    <x v="20"/>
    <n v="12572"/>
    <n v="9.44"/>
    <n v="0.22839999999999999"/>
    <n v="4.9903000000000004"/>
    <n v="7.2839040000000006"/>
    <n v="91573.24108800001"/>
    <n v="62738.051600000006"/>
    <n v="28835.189488000004"/>
    <n v="0.31488663222359881"/>
  </r>
  <r>
    <s v="SKU-20"/>
    <s v="Holiday Gift Box Small"/>
    <s v="Seasonal Assortment"/>
    <x v="4"/>
    <x v="21"/>
    <n v="21363"/>
    <n v="9.44"/>
    <n v="0.2465"/>
    <n v="5.0254000000000003"/>
    <n v="7.1130399999999998"/>
    <n v="151955.87351999999"/>
    <n v="107357.6202"/>
    <n v="44598.253319999989"/>
    <n v="0.29349476454511708"/>
  </r>
  <r>
    <s v="SKU-20"/>
    <s v="Holiday Gift Box Small"/>
    <s v="Seasonal Assortment"/>
    <x v="4"/>
    <x v="22"/>
    <n v="21483"/>
    <n v="9.44"/>
    <n v="0.24299999999999999"/>
    <n v="5.0605000000000002"/>
    <n v="7.1460799999999995"/>
    <n v="153519.23663999999"/>
    <n v="108714.7215"/>
    <n v="44804.515139999989"/>
    <n v="0.29184951749770499"/>
  </r>
  <r>
    <s v="SKU-20"/>
    <s v="Holiday Gift Box Small"/>
    <s v="Seasonal Assortment"/>
    <x v="4"/>
    <x v="23"/>
    <n v="18429"/>
    <n v="9.44"/>
    <n v="0.223"/>
    <n v="5.0955000000000004"/>
    <n v="7.3348800000000001"/>
    <n v="135174.50352"/>
    <n v="93904.969500000007"/>
    <n v="41269.534019999992"/>
    <n v="0.30530560827170988"/>
  </r>
  <r>
    <s v="SKU-20"/>
    <s v="Holiday Gift Box Small"/>
    <s v="Seasonal Assortment"/>
    <x v="5"/>
    <x v="0"/>
    <n v="5237"/>
    <n v="8.99"/>
    <n v="0.1086"/>
    <n v="4.6748000000000003"/>
    <n v="8.0136859999999999"/>
    <n v="41967.673581999996"/>
    <n v="24481.927600000003"/>
    <n v="17485.745981999993"/>
    <n v="0.41664796948620136"/>
  </r>
  <r>
    <s v="SKU-20"/>
    <s v="Holiday Gift Box Small"/>
    <s v="Seasonal Assortment"/>
    <x v="5"/>
    <x v="1"/>
    <n v="5635"/>
    <n v="8.99"/>
    <n v="6.6400000000000001E-2"/>
    <n v="4.6748000000000003"/>
    <n v="8.3930640000000007"/>
    <n v="47294.915640000007"/>
    <n v="26342.498000000003"/>
    <n v="20952.417640000003"/>
    <n v="0.44301628106255359"/>
  </r>
  <r>
    <s v="SKU-20"/>
    <s v="Holiday Gift Box Small"/>
    <s v="Seasonal Assortment"/>
    <x v="5"/>
    <x v="2"/>
    <n v="6297"/>
    <n v="8.99"/>
    <n v="6.3100000000000003E-2"/>
    <n v="4.6748000000000003"/>
    <n v="8.4227310000000006"/>
    <n v="53037.937107000005"/>
    <n v="29437.215600000003"/>
    <n v="23600.721507000002"/>
    <n v="0.44497811932970432"/>
  </r>
  <r>
    <s v="SKU-20"/>
    <s v="Holiday Gift Box Small"/>
    <s v="Seasonal Assortment"/>
    <x v="5"/>
    <x v="3"/>
    <n v="7079"/>
    <n v="8.99"/>
    <n v="7.7100000000000002E-2"/>
    <n v="4.6748000000000003"/>
    <n v="8.2968710000000012"/>
    <n v="58733.549809000011"/>
    <n v="33092.909200000002"/>
    <n v="25640.640609000009"/>
    <n v="0.43655867374580137"/>
  </r>
  <r>
    <s v="SKU-20"/>
    <s v="Holiday Gift Box Small"/>
    <s v="Seasonal Assortment"/>
    <x v="5"/>
    <x v="4"/>
    <n v="5458"/>
    <n v="8.99"/>
    <n v="8.2000000000000003E-2"/>
    <n v="4.6748000000000003"/>
    <n v="8.2528199999999998"/>
    <n v="45043.891559999996"/>
    <n v="25515.058400000002"/>
    <n v="19528.833159999995"/>
    <n v="0.43355119825708055"/>
  </r>
  <r>
    <s v="SKU-20"/>
    <s v="Holiday Gift Box Small"/>
    <s v="Seasonal Assortment"/>
    <x v="5"/>
    <x v="5"/>
    <n v="5106"/>
    <n v="8.99"/>
    <n v="0.1177"/>
    <n v="4.6748000000000003"/>
    <n v="7.9318770000000001"/>
    <n v="40500.163961999999"/>
    <n v="23869.5288"/>
    <n v="16630.635161999999"/>
    <n v="0.41063130454493935"/>
  </r>
  <r>
    <s v="SKU-20"/>
    <s v="Holiday Gift Box Small"/>
    <s v="Seasonal Assortment"/>
    <x v="5"/>
    <x v="6"/>
    <n v="4851"/>
    <n v="8.99"/>
    <n v="7.2900000000000006E-2"/>
    <n v="4.6748000000000003"/>
    <n v="8.3346290000000014"/>
    <n v="40431.285279000003"/>
    <n v="22677.454800000003"/>
    <n v="17753.830479"/>
    <n v="0.43911120698953726"/>
  </r>
  <r>
    <s v="SKU-20"/>
    <s v="Holiday Gift Box Small"/>
    <s v="Seasonal Assortment"/>
    <x v="5"/>
    <x v="7"/>
    <n v="4753"/>
    <n v="8.99"/>
    <n v="6.1800000000000001E-2"/>
    <n v="4.6748000000000003"/>
    <n v="8.4344180000000009"/>
    <n v="40088.788754000001"/>
    <n v="22219.324400000001"/>
    <n v="17869.464354"/>
    <n v="0.44574717544233639"/>
  </r>
  <r>
    <s v="SKU-20"/>
    <s v="Holiday Gift Box Small"/>
    <s v="Seasonal Assortment"/>
    <x v="5"/>
    <x v="8"/>
    <n v="6806"/>
    <n v="8.99"/>
    <n v="0.05"/>
    <n v="4.6748000000000003"/>
    <n v="8.5404999999999998"/>
    <n v="58126.642999999996"/>
    <n v="31816.688800000004"/>
    <n v="26309.954199999993"/>
    <n v="0.45263157894736833"/>
  </r>
  <r>
    <s v="SKU-20"/>
    <s v="Holiday Gift Box Small"/>
    <s v="Seasonal Assortment"/>
    <x v="5"/>
    <x v="9"/>
    <n v="7895"/>
    <n v="8.99"/>
    <n v="7.0499999999999993E-2"/>
    <n v="4.6748000000000003"/>
    <n v="8.356205000000001"/>
    <n v="65972.238475000006"/>
    <n v="36907.546000000002"/>
    <n v="29064.692475000003"/>
    <n v="0.44055944055944057"/>
  </r>
  <r>
    <s v="SKU-20"/>
    <s v="Holiday Gift Box Small"/>
    <s v="Seasonal Assortment"/>
    <x v="5"/>
    <x v="10"/>
    <n v="10850"/>
    <n v="8.99"/>
    <n v="7.0599999999999996E-2"/>
    <n v="4.6748000000000003"/>
    <n v="8.3553060000000006"/>
    <n v="90655.070100000012"/>
    <n v="50721.58"/>
    <n v="39933.49010000001"/>
    <n v="0.44049924682590924"/>
  </r>
  <r>
    <s v="SKU-20"/>
    <s v="Holiday Gift Box Small"/>
    <s v="Seasonal Assortment"/>
    <x v="5"/>
    <x v="11"/>
    <n v="7909"/>
    <n v="8.99"/>
    <n v="4.2099999999999999E-2"/>
    <n v="4.6748000000000003"/>
    <n v="8.6115209999999998"/>
    <n v="68108.519589000003"/>
    <n v="36972.993200000004"/>
    <n v="31135.526388999999"/>
    <n v="0.45714583985802271"/>
  </r>
  <r>
    <s v="SKU-20"/>
    <s v="Holiday Gift Box Small"/>
    <s v="Seasonal Assortment"/>
    <x v="5"/>
    <x v="12"/>
    <n v="5209"/>
    <n v="9.17"/>
    <n v="7.9899999999999999E-2"/>
    <n v="4.7099000000000002"/>
    <n v="8.4373170000000002"/>
    <n v="43949.984253000002"/>
    <n v="24533.8691"/>
    <n v="19416.115153000002"/>
    <n v="0.44177752240433782"/>
  </r>
  <r>
    <s v="SKU-20"/>
    <s v="Holiday Gift Box Small"/>
    <s v="Seasonal Assortment"/>
    <x v="5"/>
    <x v="13"/>
    <n v="5459"/>
    <n v="9.17"/>
    <n v="8.6999999999999994E-2"/>
    <n v="4.7449000000000003"/>
    <n v="8.3722100000000008"/>
    <n v="45703.894390000001"/>
    <n v="25902.409100000001"/>
    <n v="19801.485290000001"/>
    <n v="0.43325597422902673"/>
  </r>
  <r>
    <s v="SKU-20"/>
    <s v="Holiday Gift Box Small"/>
    <s v="Seasonal Assortment"/>
    <x v="5"/>
    <x v="14"/>
    <n v="6571"/>
    <n v="9.17"/>
    <n v="8.6999999999999994E-2"/>
    <n v="4.78"/>
    <n v="8.3722100000000008"/>
    <n v="55013.791910000007"/>
    <n v="31409.38"/>
    <n v="23604.411910000006"/>
    <n v="0.42906353280675003"/>
  </r>
  <r>
    <s v="SKU-20"/>
    <s v="Holiday Gift Box Small"/>
    <s v="Seasonal Assortment"/>
    <x v="5"/>
    <x v="15"/>
    <n v="6801"/>
    <n v="9.17"/>
    <n v="7.9799999999999996E-2"/>
    <n v="4.8150000000000004"/>
    <n v="8.4382339999999996"/>
    <n v="57388.429433999998"/>
    <n v="32746.815000000002"/>
    <n v="24641.614433999996"/>
    <n v="0.42938297278790793"/>
  </r>
  <r>
    <s v="SKU-20"/>
    <s v="Holiday Gift Box Small"/>
    <s v="Seasonal Assortment"/>
    <x v="5"/>
    <x v="16"/>
    <n v="5541"/>
    <n v="9.17"/>
    <n v="8.3000000000000004E-2"/>
    <n v="4.8501000000000003"/>
    <n v="8.4088899999999995"/>
    <n v="46593.659489999998"/>
    <n v="26874.404100000003"/>
    <n v="19719.255389999995"/>
    <n v="0.42321757092791074"/>
  </r>
  <r>
    <s v="SKU-20"/>
    <s v="Holiday Gift Box Small"/>
    <s v="Seasonal Assortment"/>
    <x v="5"/>
    <x v="17"/>
    <n v="4406"/>
    <n v="9.17"/>
    <n v="4.7500000000000001E-2"/>
    <n v="4.8852000000000002"/>
    <n v="8.7344249999999999"/>
    <n v="38483.876550000001"/>
    <n v="21524.191200000001"/>
    <n v="16959.68535"/>
    <n v="0.44069586721507137"/>
  </r>
  <r>
    <s v="SKU-20"/>
    <s v="Holiday Gift Box Small"/>
    <s v="Seasonal Assortment"/>
    <x v="5"/>
    <x v="18"/>
    <n v="4507"/>
    <n v="9.44"/>
    <n v="6.8099999999999994E-2"/>
    <n v="4.9202000000000004"/>
    <n v="8.7971359999999983"/>
    <n v="39648.691951999994"/>
    <n v="22175.341400000001"/>
    <n v="17473.350551999993"/>
    <n v="0.44070433832101708"/>
  </r>
  <r>
    <s v="SKU-20"/>
    <s v="Holiday Gift Box Small"/>
    <s v="Seasonal Assortment"/>
    <x v="5"/>
    <x v="19"/>
    <n v="5491"/>
    <n v="9.44"/>
    <n v="7.4899999999999994E-2"/>
    <n v="4.9553000000000003"/>
    <n v="8.7329439999999998"/>
    <n v="47952.595503999997"/>
    <n v="27209.552300000003"/>
    <n v="20743.043203999994"/>
    <n v="0.4325739407008678"/>
  </r>
  <r>
    <s v="SKU-20"/>
    <s v="Holiday Gift Box Small"/>
    <s v="Seasonal Assortment"/>
    <x v="5"/>
    <x v="20"/>
    <n v="6725"/>
    <n v="9.44"/>
    <n v="8.72E-2"/>
    <n v="4.9903000000000004"/>
    <n v="8.6168320000000005"/>
    <n v="57948.195200000002"/>
    <n v="33559.767500000002"/>
    <n v="24388.4277"/>
    <n v="0.42086604450452325"/>
  </r>
  <r>
    <s v="SKU-20"/>
    <s v="Holiday Gift Box Small"/>
    <s v="Seasonal Assortment"/>
    <x v="5"/>
    <x v="21"/>
    <n v="8645"/>
    <n v="9.44"/>
    <n v="7.3599999999999999E-2"/>
    <n v="5.0254000000000003"/>
    <n v="8.7452159999999992"/>
    <n v="75602.392319999999"/>
    <n v="43444.583000000006"/>
    <n v="32157.809319999993"/>
    <n v="0.42535438804484638"/>
  </r>
  <r>
    <s v="SKU-20"/>
    <s v="Holiday Gift Box Small"/>
    <s v="Seasonal Assortment"/>
    <x v="5"/>
    <x v="22"/>
    <n v="9219"/>
    <n v="9.44"/>
    <n v="6.7199999999999996E-2"/>
    <n v="5.0605000000000002"/>
    <n v="8.8056319999999992"/>
    <n v="81179.121407999992"/>
    <n v="46652.749500000005"/>
    <n v="34526.371907999986"/>
    <n v="0.4253109827891966"/>
  </r>
  <r>
    <s v="SKU-20"/>
    <s v="Holiday Gift Box Small"/>
    <s v="Seasonal Assortment"/>
    <x v="5"/>
    <x v="23"/>
    <n v="8200"/>
    <n v="9.44"/>
    <n v="1.89E-2"/>
    <n v="5.0955000000000004"/>
    <n v="9.2615839999999992"/>
    <n v="75944.988799999992"/>
    <n v="41783.100000000006"/>
    <n v="34161.888799999986"/>
    <n v="0.44982413375508973"/>
  </r>
  <r>
    <s v="SKU-21"/>
    <s v="Holiday Gift Box Large"/>
    <s v="Seasonal Assortment"/>
    <x v="0"/>
    <x v="0"/>
    <n v="11922"/>
    <n v="14.99"/>
    <n v="0.1085"/>
    <n v="7.6448999999999998"/>
    <n v="13.363584999999999"/>
    <n v="159320.66037"/>
    <n v="91142.497799999997"/>
    <n v="68178.16257"/>
    <n v="0.42793045429052162"/>
  </r>
  <r>
    <s v="SKU-21"/>
    <s v="Holiday Gift Box Large"/>
    <s v="Seasonal Assortment"/>
    <x v="0"/>
    <x v="1"/>
    <n v="12075"/>
    <n v="14.99"/>
    <n v="0.12889999999999999"/>
    <n v="7.6448999999999998"/>
    <n v="13.057789"/>
    <n v="157672.80217499999"/>
    <n v="92312.167499999996"/>
    <n v="65360.634674999994"/>
    <n v="0.41453334863965102"/>
  </r>
  <r>
    <s v="SKU-21"/>
    <s v="Holiday Gift Box Large"/>
    <s v="Seasonal Assortment"/>
    <x v="0"/>
    <x v="2"/>
    <n v="12294"/>
    <n v="14.99"/>
    <n v="0.10199999999999999"/>
    <n v="7.6448999999999998"/>
    <n v="13.461020000000001"/>
    <n v="165489.77988000002"/>
    <n v="93986.400599999994"/>
    <n v="71503.379280000023"/>
    <n v="0.43207126948775065"/>
  </r>
  <r>
    <s v="SKU-21"/>
    <s v="Holiday Gift Box Large"/>
    <s v="Seasonal Assortment"/>
    <x v="0"/>
    <x v="3"/>
    <n v="12750"/>
    <n v="14.99"/>
    <n v="0.12479999999999999"/>
    <n v="7.6448999999999998"/>
    <n v="13.119248000000001"/>
    <n v="167270.41200000001"/>
    <n v="97472.474999999991"/>
    <n v="69797.93700000002"/>
    <n v="0.41727605118829991"/>
  </r>
  <r>
    <s v="SKU-21"/>
    <s v="Holiday Gift Box Large"/>
    <s v="Seasonal Assortment"/>
    <x v="0"/>
    <x v="4"/>
    <n v="10721"/>
    <n v="14.99"/>
    <n v="0.1022"/>
    <n v="7.6448999999999998"/>
    <n v="13.458022000000001"/>
    <n v="144283.45386200002"/>
    <n v="81960.972899999993"/>
    <n v="62322.480962000031"/>
    <n v="0.43194475384272679"/>
  </r>
  <r>
    <s v="SKU-21"/>
    <s v="Holiday Gift Box Large"/>
    <s v="Seasonal Assortment"/>
    <x v="0"/>
    <x v="5"/>
    <n v="11060"/>
    <n v="14.99"/>
    <n v="0.10879999999999999"/>
    <n v="7.6448999999999998"/>
    <n v="13.359088"/>
    <n v="147751.51327999998"/>
    <n v="84552.593999999997"/>
    <n v="63198.919279999987"/>
    <n v="0.42773788150807895"/>
  </r>
  <r>
    <s v="SKU-21"/>
    <s v="Holiday Gift Box Large"/>
    <s v="Seasonal Assortment"/>
    <x v="0"/>
    <x v="6"/>
    <n v="9563"/>
    <n v="14.99"/>
    <n v="0.1167"/>
    <n v="7.6448999999999998"/>
    <n v="13.240667"/>
    <n v="126620.498521"/>
    <n v="73108.178700000004"/>
    <n v="53512.319820999997"/>
    <n v="0.42261972149892446"/>
  </r>
  <r>
    <s v="SKU-21"/>
    <s v="Holiday Gift Box Large"/>
    <s v="Seasonal Assortment"/>
    <x v="0"/>
    <x v="7"/>
    <n v="12719"/>
    <n v="14.99"/>
    <n v="0.1048"/>
    <n v="7.6448999999999998"/>
    <n v="13.419048"/>
    <n v="170676.87151200001"/>
    <n v="97235.483099999998"/>
    <n v="73441.388412000015"/>
    <n v="0.4302949061662199"/>
  </r>
  <r>
    <s v="SKU-21"/>
    <s v="Holiday Gift Box Large"/>
    <s v="Seasonal Assortment"/>
    <x v="0"/>
    <x v="8"/>
    <n v="12703"/>
    <n v="14.99"/>
    <n v="0.1026"/>
    <n v="7.6448999999999998"/>
    <n v="13.452026"/>
    <n v="170881.086278"/>
    <n v="97113.164699999994"/>
    <n v="73767.921578000009"/>
    <n v="0.43169155337642079"/>
  </r>
  <r>
    <s v="SKU-21"/>
    <s v="Holiday Gift Box Large"/>
    <s v="Seasonal Assortment"/>
    <x v="0"/>
    <x v="9"/>
    <n v="20306"/>
    <n v="14.99"/>
    <n v="9.0999999999999998E-2"/>
    <n v="7.6448999999999998"/>
    <n v="13.625910000000001"/>
    <n v="276687.72846000001"/>
    <n v="155237.3394"/>
    <n v="121450.38906000002"/>
    <n v="0.43894389438943898"/>
  </r>
  <r>
    <s v="SKU-21"/>
    <s v="Holiday Gift Box Large"/>
    <s v="Seasonal Assortment"/>
    <x v="0"/>
    <x v="10"/>
    <n v="19414"/>
    <n v="14.99"/>
    <n v="7.6899999999999996E-2"/>
    <n v="7.6448999999999998"/>
    <n v="13.837269000000001"/>
    <n v="268636.74036600004"/>
    <n v="148418.08859999999"/>
    <n v="120218.65176600005"/>
    <n v="0.44751381215469627"/>
  </r>
  <r>
    <s v="SKU-21"/>
    <s v="Holiday Gift Box Large"/>
    <s v="Seasonal Assortment"/>
    <x v="0"/>
    <x v="11"/>
    <n v="14857"/>
    <n v="14.99"/>
    <n v="9.2200000000000004E-2"/>
    <n v="7.6448999999999998"/>
    <n v="13.607921999999999"/>
    <n v="202172.89715399998"/>
    <n v="113580.27929999999"/>
    <n v="88592.617853999982"/>
    <n v="0.4382022471910112"/>
  </r>
  <r>
    <s v="SKU-21"/>
    <s v="Holiday Gift Box Large"/>
    <s v="Seasonal Assortment"/>
    <x v="0"/>
    <x v="12"/>
    <n v="10058"/>
    <n v="15.29"/>
    <n v="0.1265"/>
    <n v="7.7022000000000004"/>
    <n v="13.355814999999998"/>
    <n v="134332.78726999997"/>
    <n v="77468.727599999998"/>
    <n v="56864.059669999973"/>
    <n v="0.42330737585089329"/>
  </r>
  <r>
    <s v="SKU-21"/>
    <s v="Holiday Gift Box Large"/>
    <s v="Seasonal Assortment"/>
    <x v="0"/>
    <x v="13"/>
    <n v="12942"/>
    <n v="15.29"/>
    <n v="8.6300000000000002E-2"/>
    <n v="7.7595999999999998"/>
    <n v="13.970472999999998"/>
    <n v="180805.86156599998"/>
    <n v="100424.7432"/>
    <n v="80381.118365999981"/>
    <n v="0.44457141859119581"/>
  </r>
  <r>
    <s v="SKU-21"/>
    <s v="Holiday Gift Box Large"/>
    <s v="Seasonal Assortment"/>
    <x v="0"/>
    <x v="14"/>
    <n v="11838"/>
    <n v="15.29"/>
    <n v="0.1206"/>
    <n v="7.8169000000000004"/>
    <n v="13.446025999999998"/>
    <n v="159174.05578799997"/>
    <n v="92536.462200000009"/>
    <n v="66637.59358799996"/>
    <n v="0.41864607431221668"/>
  </r>
  <r>
    <s v="SKU-21"/>
    <s v="Holiday Gift Box Large"/>
    <s v="Seasonal Assortment"/>
    <x v="0"/>
    <x v="15"/>
    <n v="14099"/>
    <n v="15.29"/>
    <n v="0.1004"/>
    <n v="7.8742000000000001"/>
    <n v="13.754883999999999"/>
    <n v="193930.109516"/>
    <n v="111018.3458"/>
    <n v="82911.763716000001"/>
    <n v="0.4275342489256907"/>
  </r>
  <r>
    <s v="SKU-21"/>
    <s v="Holiday Gift Box Large"/>
    <s v="Seasonal Assortment"/>
    <x v="0"/>
    <x v="16"/>
    <n v="10361"/>
    <n v="15.29"/>
    <n v="0.1169"/>
    <n v="7.9316000000000004"/>
    <n v="13.502599"/>
    <n v="139900.428239"/>
    <n v="82179.3076"/>
    <n v="57721.120639000001"/>
    <n v="0.41258716192341932"/>
  </r>
  <r>
    <s v="SKU-21"/>
    <s v="Holiday Gift Box Large"/>
    <s v="Seasonal Assortment"/>
    <x v="0"/>
    <x v="17"/>
    <n v="9396"/>
    <n v="15.29"/>
    <n v="0.10589999999999999"/>
    <n v="7.9889000000000001"/>
    <n v="13.670788999999999"/>
    <n v="128450.733444"/>
    <n v="75063.704400000002"/>
    <n v="53387.029043999995"/>
    <n v="0.41562260963869752"/>
  </r>
  <r>
    <s v="SKU-21"/>
    <s v="Holiday Gift Box Large"/>
    <s v="Seasonal Assortment"/>
    <x v="0"/>
    <x v="18"/>
    <n v="11016"/>
    <n v="15.74"/>
    <n v="0.1031"/>
    <n v="8.0463000000000005"/>
    <n v="14.117206000000001"/>
    <n v="155515.14129600002"/>
    <n v="88638.040800000002"/>
    <n v="66877.100496000014"/>
    <n v="0.43003594337293094"/>
  </r>
  <r>
    <s v="SKU-21"/>
    <s v="Holiday Gift Box Large"/>
    <s v="Seasonal Assortment"/>
    <x v="0"/>
    <x v="19"/>
    <n v="10112"/>
    <n v="15.74"/>
    <n v="0.1062"/>
    <n v="8.1036000000000001"/>
    <n v="14.068412"/>
    <n v="142259.782144"/>
    <n v="81943.603199999998"/>
    <n v="60316.178943999999"/>
    <n v="0.42398616133789657"/>
  </r>
  <r>
    <s v="SKU-21"/>
    <s v="Holiday Gift Box Large"/>
    <s v="Seasonal Assortment"/>
    <x v="0"/>
    <x v="20"/>
    <n v="12064"/>
    <n v="15.74"/>
    <n v="7.9100000000000004E-2"/>
    <n v="8.1608999999999998"/>
    <n v="14.494966000000002"/>
    <n v="174867.26982400002"/>
    <n v="98453.097599999994"/>
    <n v="76414.172224000024"/>
    <n v="0.43698384666787088"/>
  </r>
  <r>
    <s v="SKU-21"/>
    <s v="Holiday Gift Box Large"/>
    <s v="Seasonal Assortment"/>
    <x v="0"/>
    <x v="21"/>
    <n v="19318"/>
    <n v="15.74"/>
    <n v="0.1168"/>
    <n v="8.2182999999999993"/>
    <n v="13.901567999999999"/>
    <n v="268550.49062399997"/>
    <n v="158761.1194"/>
    <n v="109789.37122399997"/>
    <n v="0.40882208395484593"/>
  </r>
  <r>
    <s v="SKU-21"/>
    <s v="Holiday Gift Box Large"/>
    <s v="Seasonal Assortment"/>
    <x v="0"/>
    <x v="22"/>
    <n v="19175"/>
    <n v="15.74"/>
    <n v="9.4299999999999995E-2"/>
    <n v="8.2756000000000007"/>
    <n v="14.255718"/>
    <n v="273353.39264999999"/>
    <n v="158684.63"/>
    <n v="114668.76264999999"/>
    <n v="0.4194890779966326"/>
  </r>
  <r>
    <s v="SKU-21"/>
    <s v="Holiday Gift Box Large"/>
    <s v="Seasonal Assortment"/>
    <x v="0"/>
    <x v="23"/>
    <n v="14958"/>
    <n v="15.74"/>
    <n v="9.7799999999999998E-2"/>
    <n v="8.3329000000000004"/>
    <n v="14.200628"/>
    <n v="212412.993624"/>
    <n v="124643.51820000001"/>
    <n v="87769.475423999989"/>
    <n v="0.41320200768585724"/>
  </r>
  <r>
    <s v="SKU-21"/>
    <s v="Holiday Gift Box Large"/>
    <s v="Seasonal Assortment"/>
    <x v="1"/>
    <x v="0"/>
    <n v="8329"/>
    <n v="14.99"/>
    <n v="0.1148"/>
    <n v="7.6448999999999998"/>
    <n v="13.269147999999999"/>
    <n v="110518.73369199999"/>
    <n v="63674.372100000001"/>
    <n v="46844.361591999994"/>
    <n v="0.42385901491188427"/>
  </r>
  <r>
    <s v="SKU-21"/>
    <s v="Holiday Gift Box Large"/>
    <s v="Seasonal Assortment"/>
    <x v="1"/>
    <x v="1"/>
    <n v="12129"/>
    <n v="14.99"/>
    <n v="0.13700000000000001"/>
    <n v="7.6448999999999998"/>
    <n v="12.93637"/>
    <n v="156905.23173"/>
    <n v="92724.992100000003"/>
    <n v="64180.239629999996"/>
    <n v="0.40903823870220157"/>
  </r>
  <r>
    <s v="SKU-21"/>
    <s v="Holiday Gift Box Large"/>
    <s v="Seasonal Assortment"/>
    <x v="1"/>
    <x v="2"/>
    <n v="11139"/>
    <n v="14.99"/>
    <n v="0.14330000000000001"/>
    <n v="7.6448999999999998"/>
    <n v="12.841933000000001"/>
    <n v="143046.29168700002"/>
    <n v="85156.541100000002"/>
    <n v="57889.750587000017"/>
    <n v="0.40469242441928338"/>
  </r>
  <r>
    <s v="SKU-21"/>
    <s v="Holiday Gift Box Large"/>
    <s v="Seasonal Assortment"/>
    <x v="1"/>
    <x v="3"/>
    <n v="11826"/>
    <n v="14.99"/>
    <n v="0.12379999999999999"/>
    <n v="7.6448999999999998"/>
    <n v="13.134238"/>
    <n v="155325.49858799999"/>
    <n v="90408.587400000004"/>
    <n v="64916.911187999984"/>
    <n v="0.417941109335768"/>
  </r>
  <r>
    <s v="SKU-21"/>
    <s v="Holiday Gift Box Large"/>
    <s v="Seasonal Assortment"/>
    <x v="1"/>
    <x v="4"/>
    <n v="9355"/>
    <n v="14.99"/>
    <n v="0.126"/>
    <n v="7.6448999999999998"/>
    <n v="13.10126"/>
    <n v="122562.2873"/>
    <n v="71518.039499999999"/>
    <n v="51044.247799999997"/>
    <n v="0.41647597254004576"/>
  </r>
  <r>
    <s v="SKU-21"/>
    <s v="Holiday Gift Box Large"/>
    <s v="Seasonal Assortment"/>
    <x v="1"/>
    <x v="5"/>
    <n v="8936"/>
    <n v="14.99"/>
    <n v="0.1351"/>
    <n v="7.6448999999999998"/>
    <n v="12.964850999999999"/>
    <n v="115853.90853599999"/>
    <n v="68314.826400000005"/>
    <n v="47539.082135999983"/>
    <n v="0.41033645508151223"/>
  </r>
  <r>
    <s v="SKU-21"/>
    <s v="Holiday Gift Box Large"/>
    <s v="Seasonal Assortment"/>
    <x v="1"/>
    <x v="6"/>
    <n v="7941"/>
    <n v="14.99"/>
    <n v="0.1101"/>
    <n v="7.6448999999999998"/>
    <n v="13.339601"/>
    <n v="105929.77154099999"/>
    <n v="60708.150900000001"/>
    <n v="45221.620640999994"/>
    <n v="0.42690189908978532"/>
  </r>
  <r>
    <s v="SKU-21"/>
    <s v="Holiday Gift Box Large"/>
    <s v="Seasonal Assortment"/>
    <x v="1"/>
    <x v="7"/>
    <n v="9274"/>
    <n v="14.99"/>
    <n v="0.12690000000000001"/>
    <n v="7.6448999999999998"/>
    <n v="13.087769"/>
    <n v="121375.969706"/>
    <n v="70898.802599999995"/>
    <n v="50477.167106000008"/>
    <n v="0.4158744702783187"/>
  </r>
  <r>
    <s v="SKU-21"/>
    <s v="Holiday Gift Box Large"/>
    <s v="Seasonal Assortment"/>
    <x v="1"/>
    <x v="8"/>
    <n v="9293"/>
    <n v="14.99"/>
    <n v="0.1376"/>
    <n v="7.6448999999999998"/>
    <n v="12.927376000000001"/>
    <n v="120134.10516800001"/>
    <n v="71044.055699999997"/>
    <n v="49090.049468000012"/>
    <n v="0.40862708719851581"/>
  </r>
  <r>
    <s v="SKU-21"/>
    <s v="Holiday Gift Box Large"/>
    <s v="Seasonal Assortment"/>
    <x v="1"/>
    <x v="9"/>
    <n v="16878"/>
    <n v="14.99"/>
    <n v="0.16789999999999999"/>
    <n v="7.6448999999999998"/>
    <n v="12.473179000000002"/>
    <n v="210522.31516200004"/>
    <n v="129030.6222"/>
    <n v="81491.692962000045"/>
    <n v="0.38709289748828279"/>
  </r>
  <r>
    <s v="SKU-21"/>
    <s v="Holiday Gift Box Large"/>
    <s v="Seasonal Assortment"/>
    <x v="1"/>
    <x v="10"/>
    <n v="16369"/>
    <n v="14.99"/>
    <n v="0.12189999999999999"/>
    <n v="7.6448999999999998"/>
    <n v="13.162719000000001"/>
    <n v="215460.547311"/>
    <n v="125139.36809999999"/>
    <n v="90321.17921100001"/>
    <n v="0.41920054663477968"/>
  </r>
  <r>
    <s v="SKU-21"/>
    <s v="Holiday Gift Box Large"/>
    <s v="Seasonal Assortment"/>
    <x v="1"/>
    <x v="11"/>
    <n v="12701"/>
    <n v="14.99"/>
    <n v="0.1331"/>
    <n v="7.6448999999999998"/>
    <n v="12.994831"/>
    <n v="165047.348531"/>
    <n v="97097.874899999995"/>
    <n v="67949.473631000001"/>
    <n v="0.41169685084784868"/>
  </r>
  <r>
    <s v="SKU-21"/>
    <s v="Holiday Gift Box Large"/>
    <s v="Seasonal Assortment"/>
    <x v="1"/>
    <x v="12"/>
    <n v="8705"/>
    <n v="15.29"/>
    <n v="0.1178"/>
    <n v="7.7022000000000004"/>
    <n v="13.488837999999999"/>
    <n v="117420.33478999999"/>
    <n v="67047.650999999998"/>
    <n v="50372.683789999995"/>
    <n v="0.42899455090201244"/>
  </r>
  <r>
    <s v="SKU-21"/>
    <s v="Holiday Gift Box Large"/>
    <s v="Seasonal Assortment"/>
    <x v="1"/>
    <x v="13"/>
    <n v="10473"/>
    <n v="15.29"/>
    <n v="0.1003"/>
    <n v="7.7595999999999998"/>
    <n v="13.756412999999998"/>
    <n v="144070.91334899998"/>
    <n v="81266.290800000002"/>
    <n v="62804.622548999978"/>
    <n v="0.43592853747557586"/>
  </r>
  <r>
    <s v="SKU-21"/>
    <s v="Holiday Gift Box Large"/>
    <s v="Seasonal Assortment"/>
    <x v="1"/>
    <x v="14"/>
    <n v="11290"/>
    <n v="15.29"/>
    <n v="0.11840000000000001"/>
    <n v="7.8169000000000004"/>
    <n v="13.479663999999998"/>
    <n v="152185.40655999997"/>
    <n v="88252.801000000007"/>
    <n v="63932.605559999967"/>
    <n v="0.42009682140445032"/>
  </r>
  <r>
    <s v="SKU-21"/>
    <s v="Holiday Gift Box Large"/>
    <s v="Seasonal Assortment"/>
    <x v="1"/>
    <x v="15"/>
    <n v="11081"/>
    <n v="15.29"/>
    <n v="0.1086"/>
    <n v="7.8742000000000001"/>
    <n v="13.629505999999999"/>
    <n v="151028.55598599999"/>
    <n v="87254.010200000004"/>
    <n v="63774.545785999988"/>
    <n v="0.42226812916036716"/>
  </r>
  <r>
    <s v="SKU-21"/>
    <s v="Holiday Gift Box Large"/>
    <s v="Seasonal Assortment"/>
    <x v="1"/>
    <x v="16"/>
    <n v="8718"/>
    <n v="15.29"/>
    <n v="0.1258"/>
    <n v="7.9316000000000004"/>
    <n v="13.366517999999999"/>
    <n v="116529.30392399999"/>
    <n v="69147.688800000004"/>
    <n v="47381.615123999989"/>
    <n v="0.40660686650031064"/>
  </r>
  <r>
    <s v="SKU-21"/>
    <s v="Holiday Gift Box Large"/>
    <s v="Seasonal Assortment"/>
    <x v="1"/>
    <x v="17"/>
    <n v="8577"/>
    <n v="15.29"/>
    <n v="0.13719999999999999"/>
    <n v="7.9889000000000001"/>
    <n v="13.192212"/>
    <n v="113149.60232399999"/>
    <n v="68520.795299999998"/>
    <n v="44628.807023999994"/>
    <n v="0.3944230126077416"/>
  </r>
  <r>
    <s v="SKU-21"/>
    <s v="Holiday Gift Box Large"/>
    <s v="Seasonal Assortment"/>
    <x v="1"/>
    <x v="18"/>
    <n v="8892"/>
    <n v="15.74"/>
    <n v="0.14099999999999999"/>
    <n v="8.0463000000000005"/>
    <n v="13.520659999999999"/>
    <n v="120225.70872"/>
    <n v="71547.699600000007"/>
    <n v="48678.009119999988"/>
    <n v="0.40488851875574111"/>
  </r>
  <r>
    <s v="SKU-21"/>
    <s v="Holiday Gift Box Large"/>
    <s v="Seasonal Assortment"/>
    <x v="1"/>
    <x v="19"/>
    <n v="9700"/>
    <n v="15.74"/>
    <n v="0.1517"/>
    <n v="8.1036000000000001"/>
    <n v="13.352242"/>
    <n v="129516.74740000001"/>
    <n v="78604.92"/>
    <n v="50911.827400000009"/>
    <n v="0.39309068844018857"/>
  </r>
  <r>
    <s v="SKU-21"/>
    <s v="Holiday Gift Box Large"/>
    <s v="Seasonal Assortment"/>
    <x v="1"/>
    <x v="20"/>
    <n v="11026"/>
    <n v="15.74"/>
    <n v="0.12939999999999999"/>
    <n v="8.1608999999999998"/>
    <n v="13.703244000000002"/>
    <n v="151091.96834400002"/>
    <n v="89982.083400000003"/>
    <n v="61109.884944000019"/>
    <n v="0.40445488674068714"/>
  </r>
  <r>
    <s v="SKU-21"/>
    <s v="Holiday Gift Box Large"/>
    <s v="Seasonal Assortment"/>
    <x v="1"/>
    <x v="21"/>
    <n v="16758"/>
    <n v="15.74"/>
    <n v="0.14610000000000001"/>
    <n v="8.2182999999999993"/>
    <n v="13.440386"/>
    <n v="225233.98858800001"/>
    <n v="137722.2714"/>
    <n v="87511.71718800001"/>
    <n v="0.38853690660372409"/>
  </r>
  <r>
    <s v="SKU-21"/>
    <s v="Holiday Gift Box Large"/>
    <s v="Seasonal Assortment"/>
    <x v="1"/>
    <x v="22"/>
    <n v="17418"/>
    <n v="15.74"/>
    <n v="0.1082"/>
    <n v="8.2756000000000007"/>
    <n v="14.036932"/>
    <n v="244495.28157600001"/>
    <n v="144144.4008"/>
    <n v="100350.88077600001"/>
    <n v="0.41044097100420518"/>
  </r>
  <r>
    <s v="SKU-21"/>
    <s v="Holiday Gift Box Large"/>
    <s v="Seasonal Assortment"/>
    <x v="1"/>
    <x v="23"/>
    <n v="12829"/>
    <n v="15.74"/>
    <n v="0.12590000000000001"/>
    <n v="8.3329000000000004"/>
    <n v="13.758334"/>
    <n v="176505.66688599999"/>
    <n v="106902.77410000001"/>
    <n v="69602.892785999982"/>
    <n v="0.39433800633128974"/>
  </r>
  <r>
    <s v="SKU-21"/>
    <s v="Holiday Gift Box Large"/>
    <s v="Seasonal Assortment"/>
    <x v="2"/>
    <x v="0"/>
    <n v="5916"/>
    <n v="14.99"/>
    <n v="0.1797"/>
    <n v="7.6448999999999998"/>
    <n v="12.296297000000001"/>
    <n v="72744.893051999999"/>
    <n v="45227.2284"/>
    <n v="27517.664651999999"/>
    <n v="0.37827624039985369"/>
  </r>
  <r>
    <s v="SKU-21"/>
    <s v="Holiday Gift Box Large"/>
    <s v="Seasonal Assortment"/>
    <x v="2"/>
    <x v="1"/>
    <n v="7481"/>
    <n v="14.99"/>
    <n v="0.19969999999999999"/>
    <n v="7.6448999999999998"/>
    <n v="11.996497"/>
    <n v="89745.794056999992"/>
    <n v="57191.496899999998"/>
    <n v="32554.297156999994"/>
    <n v="0.36273897288516804"/>
  </r>
  <r>
    <s v="SKU-21"/>
    <s v="Holiday Gift Box Large"/>
    <s v="Seasonal Assortment"/>
    <x v="2"/>
    <x v="2"/>
    <n v="7512"/>
    <n v="14.99"/>
    <n v="0.1981"/>
    <n v="7.6448999999999998"/>
    <n v="12.020481"/>
    <n v="90297.853272000008"/>
    <n v="57428.488799999999"/>
    <n v="32869.364472000008"/>
    <n v="0.3640104751215863"/>
  </r>
  <r>
    <s v="SKU-21"/>
    <s v="Holiday Gift Box Large"/>
    <s v="Seasonal Assortment"/>
    <x v="2"/>
    <x v="3"/>
    <n v="6733"/>
    <n v="14.99"/>
    <n v="0.18720000000000001"/>
    <n v="7.6448999999999998"/>
    <n v="12.183871999999999"/>
    <n v="82034.010175999996"/>
    <n v="51473.111700000001"/>
    <n v="30560.898475999995"/>
    <n v="0.37253937007874011"/>
  </r>
  <r>
    <s v="SKU-21"/>
    <s v="Holiday Gift Box Large"/>
    <s v="Seasonal Assortment"/>
    <x v="2"/>
    <x v="4"/>
    <n v="5687"/>
    <n v="14.99"/>
    <n v="0.15529999999999999"/>
    <n v="7.6448999999999998"/>
    <n v="12.662053"/>
    <n v="72009.095411000002"/>
    <n v="43476.546300000002"/>
    <n v="28532.549111"/>
    <n v="0.39623534982834141"/>
  </r>
  <r>
    <s v="SKU-21"/>
    <s v="Holiday Gift Box Large"/>
    <s v="Seasonal Assortment"/>
    <x v="2"/>
    <x v="5"/>
    <n v="5497"/>
    <n v="14.99"/>
    <n v="0.19989999999999999"/>
    <n v="7.6448999999999998"/>
    <n v="11.993499"/>
    <n v="65928.264003000004"/>
    <n v="42024.015299999999"/>
    <n v="23904.248703000005"/>
    <n v="0.36257967754030751"/>
  </r>
  <r>
    <s v="SKU-21"/>
    <s v="Holiday Gift Box Large"/>
    <s v="Seasonal Assortment"/>
    <x v="2"/>
    <x v="6"/>
    <n v="5450"/>
    <n v="14.99"/>
    <n v="0.21029999999999999"/>
    <n v="7.6448999999999998"/>
    <n v="11.837603000000001"/>
    <n v="64514.936350000011"/>
    <n v="41664.705000000002"/>
    <n v="22850.231350000009"/>
    <n v="0.35418513359503617"/>
  </r>
  <r>
    <s v="SKU-21"/>
    <s v="Holiday Gift Box Large"/>
    <s v="Seasonal Assortment"/>
    <x v="2"/>
    <x v="7"/>
    <n v="6014"/>
    <n v="14.99"/>
    <n v="0.2167"/>
    <n v="7.6448999999999998"/>
    <n v="11.741667"/>
    <n v="70614.385337999993"/>
    <n v="45976.428599999999"/>
    <n v="24637.956737999993"/>
    <n v="0.34890846418996546"/>
  </r>
  <r>
    <s v="SKU-21"/>
    <s v="Holiday Gift Box Large"/>
    <s v="Seasonal Assortment"/>
    <x v="2"/>
    <x v="8"/>
    <n v="7016"/>
    <n v="14.99"/>
    <n v="0.18029999999999999"/>
    <n v="7.6448999999999998"/>
    <n v="12.287303"/>
    <n v="86207.717848"/>
    <n v="53636.618399999999"/>
    <n v="32571.099448000001"/>
    <n v="0.37782115408076128"/>
  </r>
  <r>
    <s v="SKU-21"/>
    <s v="Holiday Gift Box Large"/>
    <s v="Seasonal Assortment"/>
    <x v="2"/>
    <x v="9"/>
    <n v="9314"/>
    <n v="14.99"/>
    <n v="0.19670000000000001"/>
    <n v="7.6448999999999998"/>
    <n v="12.041467000000001"/>
    <n v="112154.22363800001"/>
    <n v="71204.598599999998"/>
    <n v="40949.625038000013"/>
    <n v="0.36511888460102088"/>
  </r>
  <r>
    <s v="SKU-21"/>
    <s v="Holiday Gift Box Large"/>
    <s v="Seasonal Assortment"/>
    <x v="2"/>
    <x v="10"/>
    <n v="10507"/>
    <n v="14.99"/>
    <n v="0.17030000000000001"/>
    <n v="7.6448999999999998"/>
    <n v="12.437203"/>
    <n v="130677.69192100001"/>
    <n v="80324.964299999992"/>
    <n v="50352.727621000013"/>
    <n v="0.38531999517898041"/>
  </r>
  <r>
    <s v="SKU-21"/>
    <s v="Holiday Gift Box Large"/>
    <s v="Seasonal Assortment"/>
    <x v="2"/>
    <x v="11"/>
    <n v="9709"/>
    <n v="14.99"/>
    <n v="0.19739999999999999"/>
    <n v="7.6448999999999998"/>
    <n v="12.030974000000001"/>
    <n v="116808.72656600001"/>
    <n v="74224.334099999993"/>
    <n v="42584.392466000019"/>
    <n v="0.36456516321953664"/>
  </r>
  <r>
    <s v="SKU-21"/>
    <s v="Holiday Gift Box Large"/>
    <s v="Seasonal Assortment"/>
    <x v="2"/>
    <x v="12"/>
    <n v="5994"/>
    <n v="15.29"/>
    <n v="0.17460000000000001"/>
    <n v="7.7022000000000004"/>
    <n v="12.620365999999999"/>
    <n v="75646.473803999994"/>
    <n v="46166.986799999999"/>
    <n v="29479.487003999995"/>
    <n v="0.38970074243488656"/>
  </r>
  <r>
    <s v="SKU-21"/>
    <s v="Holiday Gift Box Large"/>
    <s v="Seasonal Assortment"/>
    <x v="2"/>
    <x v="13"/>
    <n v="6836"/>
    <n v="15.29"/>
    <n v="0.17910000000000001"/>
    <n v="7.7595999999999998"/>
    <n v="12.551561"/>
    <n v="85802.470996000004"/>
    <n v="53044.625599999999"/>
    <n v="32757.845396000004"/>
    <n v="0.38178207475548265"/>
  </r>
  <r>
    <s v="SKU-21"/>
    <s v="Holiday Gift Box Large"/>
    <s v="Seasonal Assortment"/>
    <x v="2"/>
    <x v="14"/>
    <n v="7237"/>
    <n v="15.29"/>
    <n v="0.20330000000000001"/>
    <n v="7.8169000000000004"/>
    <n v="12.181543"/>
    <n v="88157.826690999995"/>
    <n v="56570.905300000006"/>
    <n v="31586.921390999989"/>
    <n v="0.35829968338165358"/>
  </r>
  <r>
    <s v="SKU-21"/>
    <s v="Holiday Gift Box Large"/>
    <s v="Seasonal Assortment"/>
    <x v="2"/>
    <x v="15"/>
    <n v="7373"/>
    <n v="15.29"/>
    <n v="0.20960000000000001"/>
    <n v="7.8742000000000001"/>
    <n v="12.085215999999999"/>
    <n v="89104.297567999994"/>
    <n v="58056.476600000002"/>
    <n v="31047.820967999993"/>
    <n v="0.34844358594831892"/>
  </r>
  <r>
    <s v="SKU-21"/>
    <s v="Holiday Gift Box Large"/>
    <s v="Seasonal Assortment"/>
    <x v="2"/>
    <x v="16"/>
    <n v="6250"/>
    <n v="15.29"/>
    <n v="0.17649999999999999"/>
    <n v="7.9316000000000004"/>
    <n v="12.591315"/>
    <n v="78695.71875"/>
    <n v="49572.5"/>
    <n v="29123.21875"/>
    <n v="0.37007373733402749"/>
  </r>
  <r>
    <s v="SKU-21"/>
    <s v="Holiday Gift Box Large"/>
    <s v="Seasonal Assortment"/>
    <x v="2"/>
    <x v="17"/>
    <n v="5876"/>
    <n v="15.29"/>
    <n v="0.2056"/>
    <n v="7.9889000000000001"/>
    <n v="12.146376"/>
    <n v="71372.105376000007"/>
    <n v="46942.776400000002"/>
    <n v="24429.328976000004"/>
    <n v="0.34228118740931457"/>
  </r>
  <r>
    <s v="SKU-21"/>
    <s v="Holiday Gift Box Large"/>
    <s v="Seasonal Assortment"/>
    <x v="2"/>
    <x v="18"/>
    <n v="5958"/>
    <n v="15.74"/>
    <n v="0.1978"/>
    <n v="8.0463000000000005"/>
    <n v="12.626628"/>
    <n v="75229.449624000001"/>
    <n v="47939.8554"/>
    <n v="27289.594224"/>
    <n v="0.36275148044275957"/>
  </r>
  <r>
    <s v="SKU-21"/>
    <s v="Holiday Gift Box Large"/>
    <s v="Seasonal Assortment"/>
    <x v="2"/>
    <x v="19"/>
    <n v="5891"/>
    <n v="15.74"/>
    <n v="0.1767"/>
    <n v="8.1036000000000001"/>
    <n v="12.958742000000001"/>
    <n v="76339.949122000005"/>
    <n v="47738.3076"/>
    <n v="28601.641522000005"/>
    <n v="0.37466152192859464"/>
  </r>
  <r>
    <s v="SKU-21"/>
    <s v="Holiday Gift Box Large"/>
    <s v="Seasonal Assortment"/>
    <x v="2"/>
    <x v="20"/>
    <n v="7137"/>
    <n v="15.74"/>
    <n v="0.2051"/>
    <n v="8.1608999999999998"/>
    <n v="12.511725999999999"/>
    <n v="89296.188461999991"/>
    <n v="58244.3433"/>
    <n v="31051.845161999991"/>
    <n v="0.34773987218070468"/>
  </r>
  <r>
    <s v="SKU-21"/>
    <s v="Holiday Gift Box Large"/>
    <s v="Seasonal Assortment"/>
    <x v="2"/>
    <x v="21"/>
    <n v="10435"/>
    <n v="15.74"/>
    <n v="0.18679999999999999"/>
    <n v="8.2182999999999993"/>
    <n v="12.799768"/>
    <n v="133565.57908"/>
    <n v="85757.960499999986"/>
    <n v="47807.618580000009"/>
    <n v="0.35793367504786033"/>
  </r>
  <r>
    <s v="SKU-21"/>
    <s v="Holiday Gift Box Large"/>
    <s v="Seasonal Assortment"/>
    <x v="2"/>
    <x v="22"/>
    <n v="10820"/>
    <n v="15.74"/>
    <n v="0.17510000000000001"/>
    <n v="8.2756000000000007"/>
    <n v="12.983926"/>
    <n v="140486.07931999999"/>
    <n v="89541.992000000013"/>
    <n v="50944.087319999977"/>
    <n v="0.36262729778342839"/>
  </r>
  <r>
    <s v="SKU-21"/>
    <s v="Holiday Gift Box Large"/>
    <s v="Seasonal Assortment"/>
    <x v="2"/>
    <x v="23"/>
    <n v="8721"/>
    <n v="15.74"/>
    <n v="0.182"/>
    <n v="8.3329000000000004"/>
    <n v="12.87532"/>
    <n v="112285.66572"/>
    <n v="72671.2209"/>
    <n v="39614.444820000004"/>
    <n v="0.35280055175327685"/>
  </r>
  <r>
    <s v="SKU-21"/>
    <s v="Holiday Gift Box Large"/>
    <s v="Seasonal Assortment"/>
    <x v="3"/>
    <x v="0"/>
    <n v="5142"/>
    <n v="14.99"/>
    <n v="4.7600000000000003E-2"/>
    <n v="7.6448999999999998"/>
    <n v="14.276476000000001"/>
    <n v="73409.639592000007"/>
    <n v="39310.075799999999"/>
    <n v="34099.563792000008"/>
    <n v="0.46451070978580433"/>
  </r>
  <r>
    <s v="SKU-21"/>
    <s v="Holiday Gift Box Large"/>
    <s v="Seasonal Assortment"/>
    <x v="3"/>
    <x v="1"/>
    <n v="5691"/>
    <n v="14.99"/>
    <n v="4.1300000000000003E-2"/>
    <n v="7.6448999999999998"/>
    <n v="14.370913"/>
    <n v="81784.865883000006"/>
    <n v="43507.125899999999"/>
    <n v="38277.739983000007"/>
    <n v="0.46802962344841981"/>
  </r>
  <r>
    <s v="SKU-21"/>
    <s v="Holiday Gift Box Large"/>
    <s v="Seasonal Assortment"/>
    <x v="3"/>
    <x v="2"/>
    <n v="5954"/>
    <n v="14.99"/>
    <n v="6.3700000000000007E-2"/>
    <n v="7.6448999999999998"/>
    <n v="14.035137000000001"/>
    <n v="83565.205698000005"/>
    <n v="45517.734599999996"/>
    <n v="38047.471098000009"/>
    <n v="0.45530278756808723"/>
  </r>
  <r>
    <s v="SKU-21"/>
    <s v="Holiday Gift Box Large"/>
    <s v="Seasonal Assortment"/>
    <x v="3"/>
    <x v="3"/>
    <n v="6615"/>
    <n v="14.99"/>
    <n v="5.1999999999999998E-2"/>
    <n v="7.6448999999999998"/>
    <n v="14.210519999999999"/>
    <n v="94002.589799999987"/>
    <n v="50571.013500000001"/>
    <n v="43431.576299999986"/>
    <n v="0.46202531645569611"/>
  </r>
  <r>
    <s v="SKU-21"/>
    <s v="Holiday Gift Box Large"/>
    <s v="Seasonal Assortment"/>
    <x v="3"/>
    <x v="4"/>
    <n v="5055"/>
    <n v="14.99"/>
    <n v="4.8500000000000001E-2"/>
    <n v="7.6448999999999998"/>
    <n v="14.262985"/>
    <n v="72099.389175000004"/>
    <n v="38644.969499999999"/>
    <n v="33454.419675000005"/>
    <n v="0.46400420388859698"/>
  </r>
  <r>
    <s v="SKU-21"/>
    <s v="Holiday Gift Box Large"/>
    <s v="Seasonal Assortment"/>
    <x v="3"/>
    <x v="5"/>
    <n v="4760"/>
    <n v="14.99"/>
    <n v="5.3100000000000001E-2"/>
    <n v="7.6448999999999998"/>
    <n v="14.194030999999999"/>
    <n v="67563.58756"/>
    <n v="36389.724000000002"/>
    <n v="31173.863559999998"/>
    <n v="0.46140035906642723"/>
  </r>
  <r>
    <s v="SKU-21"/>
    <s v="Holiday Gift Box Large"/>
    <s v="Seasonal Assortment"/>
    <x v="3"/>
    <x v="6"/>
    <n v="4338"/>
    <n v="14.99"/>
    <n v="5.1400000000000001E-2"/>
    <n v="7.6448999999999998"/>
    <n v="14.219514"/>
    <n v="61684.251732000004"/>
    <n v="33163.576199999996"/>
    <n v="28520.675532000008"/>
    <n v="0.46236559139784955"/>
  </r>
  <r>
    <s v="SKU-21"/>
    <s v="Holiday Gift Box Large"/>
    <s v="Seasonal Assortment"/>
    <x v="3"/>
    <x v="7"/>
    <n v="5014"/>
    <n v="14.99"/>
    <n v="4.7100000000000003E-2"/>
    <n v="7.6448999999999998"/>
    <n v="14.283970999999999"/>
    <n v="71619.830593999999"/>
    <n v="38331.528599999998"/>
    <n v="33288.301994000001"/>
    <n v="0.46479168852975133"/>
  </r>
  <r>
    <s v="SKU-21"/>
    <s v="Holiday Gift Box Large"/>
    <s v="Seasonal Assortment"/>
    <x v="3"/>
    <x v="8"/>
    <n v="5574"/>
    <n v="14.99"/>
    <n v="6.7100000000000007E-2"/>
    <n v="7.6448999999999998"/>
    <n v="13.984171"/>
    <n v="77947.769153999994"/>
    <n v="42612.672599999998"/>
    <n v="35335.096553999996"/>
    <n v="0.4533176117483117"/>
  </r>
  <r>
    <s v="SKU-21"/>
    <s v="Holiday Gift Box Large"/>
    <s v="Seasonal Assortment"/>
    <x v="3"/>
    <x v="9"/>
    <n v="9958"/>
    <n v="14.99"/>
    <n v="3.7999999999999999E-2"/>
    <n v="7.6448999999999998"/>
    <n v="14.42038"/>
    <n v="143598.14403999998"/>
    <n v="76127.914199999999"/>
    <n v="67470.229839999985"/>
    <n v="0.46985446985446983"/>
  </r>
  <r>
    <s v="SKU-21"/>
    <s v="Holiday Gift Box Large"/>
    <s v="Seasonal Assortment"/>
    <x v="3"/>
    <x v="10"/>
    <n v="8124"/>
    <n v="14.99"/>
    <n v="4.0399999999999998E-2"/>
    <n v="7.6448999999999998"/>
    <n v="14.384404"/>
    <n v="116858.898096"/>
    <n v="62107.167600000001"/>
    <n v="54751.730496000004"/>
    <n v="0.46852855356398498"/>
  </r>
  <r>
    <s v="SKU-21"/>
    <s v="Holiday Gift Box Large"/>
    <s v="Seasonal Assortment"/>
    <x v="3"/>
    <x v="11"/>
    <n v="7237"/>
    <n v="14.99"/>
    <n v="5.8999999999999997E-2"/>
    <n v="7.6448999999999998"/>
    <n v="14.105590000000001"/>
    <n v="102082.15483000001"/>
    <n v="55326.141299999996"/>
    <n v="46756.013530000018"/>
    <n v="0.45802337938363452"/>
  </r>
  <r>
    <s v="SKU-21"/>
    <s v="Holiday Gift Box Large"/>
    <s v="Seasonal Assortment"/>
    <x v="3"/>
    <x v="12"/>
    <n v="4732"/>
    <n v="15.29"/>
    <n v="5.1700000000000003E-2"/>
    <n v="7.7022000000000004"/>
    <n v="14.499506999999999"/>
    <n v="68611.667124"/>
    <n v="36446.810400000002"/>
    <n v="32164.856723999997"/>
    <n v="0.46879573215834164"/>
  </r>
  <r>
    <s v="SKU-21"/>
    <s v="Holiday Gift Box Large"/>
    <s v="Seasonal Assortment"/>
    <x v="3"/>
    <x v="13"/>
    <n v="5821"/>
    <n v="15.29"/>
    <n v="4.3099999999999999E-2"/>
    <n v="7.7595999999999998"/>
    <n v="14.631000999999999"/>
    <n v="85167.056820999991"/>
    <n v="45168.631600000001"/>
    <n v="39998.42522099999"/>
    <n v="0.46964667694301976"/>
  </r>
  <r>
    <s v="SKU-21"/>
    <s v="Holiday Gift Box Large"/>
    <s v="Seasonal Assortment"/>
    <x v="3"/>
    <x v="14"/>
    <n v="5517"/>
    <n v="15.29"/>
    <n v="4.9799999999999997E-2"/>
    <n v="7.8169000000000004"/>
    <n v="14.528558"/>
    <n v="80154.054486000008"/>
    <n v="43125.837299999999"/>
    <n v="37028.217186000009"/>
    <n v="0.46196312118518584"/>
  </r>
  <r>
    <s v="SKU-21"/>
    <s v="Holiday Gift Box Large"/>
    <s v="Seasonal Assortment"/>
    <x v="3"/>
    <x v="15"/>
    <n v="5228"/>
    <n v="15.29"/>
    <n v="3.8399999999999997E-2"/>
    <n v="7.8742000000000001"/>
    <n v="14.702864"/>
    <n v="76866.572992000001"/>
    <n v="41166.317600000002"/>
    <n v="35700.255391999999"/>
    <n v="0.46444447830028218"/>
  </r>
  <r>
    <s v="SKU-21"/>
    <s v="Holiday Gift Box Large"/>
    <s v="Seasonal Assortment"/>
    <x v="3"/>
    <x v="16"/>
    <n v="4434"/>
    <n v="15.29"/>
    <n v="5.7599999999999998E-2"/>
    <n v="7.9316000000000004"/>
    <n v="14.409295999999999"/>
    <n v="63890.818463999996"/>
    <n v="35168.714400000004"/>
    <n v="28722.104063999992"/>
    <n v="0.44954979063515654"/>
  </r>
  <r>
    <s v="SKU-21"/>
    <s v="Holiday Gift Box Large"/>
    <s v="Seasonal Assortment"/>
    <x v="3"/>
    <x v="17"/>
    <n v="4622"/>
    <n v="15.29"/>
    <n v="5.6099999999999997E-2"/>
    <n v="7.9889000000000001"/>
    <n v="14.432230999999998"/>
    <n v="66705.771681999991"/>
    <n v="36924.695800000001"/>
    <n v="29781.07588199999"/>
    <n v="0.44645425922021331"/>
  </r>
  <r>
    <s v="SKU-21"/>
    <s v="Holiday Gift Box Large"/>
    <s v="Seasonal Assortment"/>
    <x v="3"/>
    <x v="18"/>
    <n v="3726"/>
    <n v="15.74"/>
    <n v="3.5200000000000002E-2"/>
    <n v="8.0463000000000005"/>
    <n v="15.185952"/>
    <n v="56582.857152000004"/>
    <n v="29980.513800000001"/>
    <n v="26602.343352000004"/>
    <n v="0.47014846352734424"/>
  </r>
  <r>
    <s v="SKU-21"/>
    <s v="Holiday Gift Box Large"/>
    <s v="Seasonal Assortment"/>
    <x v="3"/>
    <x v="19"/>
    <n v="5035"/>
    <n v="15.74"/>
    <n v="2.2200000000000001E-2"/>
    <n v="8.1036000000000001"/>
    <n v="15.390572000000001"/>
    <n v="77491.530020000006"/>
    <n v="40801.626000000004"/>
    <n v="36689.904020000002"/>
    <n v="0.47346986193885449"/>
  </r>
  <r>
    <s v="SKU-21"/>
    <s v="Holiday Gift Box Large"/>
    <s v="Seasonal Assortment"/>
    <x v="3"/>
    <x v="20"/>
    <n v="6094"/>
    <n v="15.74"/>
    <n v="3.1800000000000002E-2"/>
    <n v="8.1608999999999998"/>
    <n v="15.239467999999999"/>
    <n v="92869.317991999997"/>
    <n v="49732.524599999997"/>
    <n v="43136.793392"/>
    <n v="0.46448918033096692"/>
  </r>
  <r>
    <s v="SKU-21"/>
    <s v="Holiday Gift Box Large"/>
    <s v="Seasonal Assortment"/>
    <x v="3"/>
    <x v="21"/>
    <n v="8775"/>
    <n v="15.74"/>
    <n v="4.1099999999999998E-2"/>
    <n v="8.2182999999999993"/>
    <n v="15.093086"/>
    <n v="132441.82965"/>
    <n v="72115.58249999999"/>
    <n v="60326.24715000001"/>
    <n v="0.45549240228274068"/>
  </r>
  <r>
    <s v="SKU-21"/>
    <s v="Holiday Gift Box Large"/>
    <s v="Seasonal Assortment"/>
    <x v="3"/>
    <x v="22"/>
    <n v="9469"/>
    <n v="15.74"/>
    <n v="8.2100000000000006E-2"/>
    <n v="8.2756000000000007"/>
    <n v="14.447745999999999"/>
    <n v="136805.706874"/>
    <n v="78361.656400000007"/>
    <n v="58444.050473999989"/>
    <n v="0.42720476951906539"/>
  </r>
  <r>
    <s v="SKU-21"/>
    <s v="Holiday Gift Box Large"/>
    <s v="Seasonal Assortment"/>
    <x v="3"/>
    <x v="23"/>
    <n v="6069"/>
    <n v="15.74"/>
    <n v="5.7000000000000002E-2"/>
    <n v="8.3329000000000004"/>
    <n v="14.84282"/>
    <n v="90081.07458"/>
    <n v="50572.3701"/>
    <n v="39508.70448"/>
    <n v="0.4385905104286113"/>
  </r>
  <r>
    <s v="SKU-21"/>
    <s v="Holiday Gift Box Large"/>
    <s v="Seasonal Assortment"/>
    <x v="4"/>
    <x v="0"/>
    <n v="5791"/>
    <n v="14.99"/>
    <n v="9.64E-2"/>
    <n v="7.6448999999999998"/>
    <n v="13.544964"/>
    <n v="78438.886524000001"/>
    <n v="44271.615899999997"/>
    <n v="34167.270624000004"/>
    <n v="0.43559096945551135"/>
  </r>
  <r>
    <s v="SKU-21"/>
    <s v="Holiday Gift Box Large"/>
    <s v="Seasonal Assortment"/>
    <x v="4"/>
    <x v="1"/>
    <n v="8071"/>
    <n v="14.99"/>
    <n v="9.1899999999999996E-2"/>
    <n v="7.6448999999999998"/>
    <n v="13.612419000000001"/>
    <n v="109865.83374900001"/>
    <n v="61701.9879"/>
    <n v="48163.845849000012"/>
    <n v="0.43838784274859605"/>
  </r>
  <r>
    <s v="SKU-21"/>
    <s v="Holiday Gift Box Large"/>
    <s v="Seasonal Assortment"/>
    <x v="4"/>
    <x v="2"/>
    <n v="7667"/>
    <n v="14.99"/>
    <n v="0.1017"/>
    <n v="7.6448999999999998"/>
    <n v="13.465517"/>
    <n v="103240.118839"/>
    <n v="58613.448299999996"/>
    <n v="44626.670539000006"/>
    <n v="0.43226093732606041"/>
  </r>
  <r>
    <s v="SKU-21"/>
    <s v="Holiday Gift Box Large"/>
    <s v="Seasonal Assortment"/>
    <x v="4"/>
    <x v="3"/>
    <n v="7710"/>
    <n v="14.99"/>
    <n v="0.1086"/>
    <n v="7.6448999999999998"/>
    <n v="13.362086"/>
    <n v="103021.68306"/>
    <n v="58942.178999999996"/>
    <n v="44079.504059999999"/>
    <n v="0.427866277765313"/>
  </r>
  <r>
    <s v="SKU-21"/>
    <s v="Holiday Gift Box Large"/>
    <s v="Seasonal Assortment"/>
    <x v="4"/>
    <x v="4"/>
    <n v="6819"/>
    <n v="14.99"/>
    <n v="6.9000000000000006E-2"/>
    <n v="7.6448999999999998"/>
    <n v="13.955690000000001"/>
    <n v="95163.850109999999"/>
    <n v="52130.573100000001"/>
    <n v="43033.277009999998"/>
    <n v="0.45220193340494091"/>
  </r>
  <r>
    <s v="SKU-21"/>
    <s v="Holiday Gift Box Large"/>
    <s v="Seasonal Assortment"/>
    <x v="4"/>
    <x v="5"/>
    <n v="7370"/>
    <n v="14.99"/>
    <n v="8.8999999999999996E-2"/>
    <n v="7.6448999999999998"/>
    <n v="13.655890000000001"/>
    <n v="100643.90930000001"/>
    <n v="56342.913"/>
    <n v="44300.996300000013"/>
    <n v="0.44017563117453357"/>
  </r>
  <r>
    <s v="SKU-21"/>
    <s v="Holiday Gift Box Large"/>
    <s v="Seasonal Assortment"/>
    <x v="4"/>
    <x v="6"/>
    <n v="7073"/>
    <n v="14.99"/>
    <n v="0.10829999999999999"/>
    <n v="7.6448999999999998"/>
    <n v="13.366583"/>
    <n v="94541.841559000008"/>
    <n v="54072.377699999997"/>
    <n v="40469.46385900001"/>
    <n v="0.42805876415834931"/>
  </r>
  <r>
    <s v="SKU-21"/>
    <s v="Holiday Gift Box Large"/>
    <s v="Seasonal Assortment"/>
    <x v="4"/>
    <x v="7"/>
    <n v="6628"/>
    <n v="14.99"/>
    <n v="8.8700000000000001E-2"/>
    <n v="7.6448999999999998"/>
    <n v="13.660387"/>
    <n v="90541.045035999996"/>
    <n v="50670.397199999999"/>
    <n v="39870.647835999996"/>
    <n v="0.44035992538132335"/>
  </r>
  <r>
    <s v="SKU-21"/>
    <s v="Holiday Gift Box Large"/>
    <s v="Seasonal Assortment"/>
    <x v="4"/>
    <x v="8"/>
    <n v="8259"/>
    <n v="14.99"/>
    <n v="0.1129"/>
    <n v="7.6448999999999998"/>
    <n v="13.297629000000001"/>
    <n v="109825.11791100001"/>
    <n v="63139.229099999997"/>
    <n v="46685.888811000012"/>
    <n v="0.42509299966181946"/>
  </r>
  <r>
    <s v="SKU-21"/>
    <s v="Holiday Gift Box Large"/>
    <s v="Seasonal Assortment"/>
    <x v="4"/>
    <x v="9"/>
    <n v="12460"/>
    <n v="14.99"/>
    <n v="9.2600000000000002E-2"/>
    <n v="7.6448999999999998"/>
    <n v="13.601926000000001"/>
    <n v="169479.99796000001"/>
    <n v="95255.453999999998"/>
    <n v="74224.54396000001"/>
    <n v="0.43795459554771882"/>
  </r>
  <r>
    <s v="SKU-21"/>
    <s v="Holiday Gift Box Large"/>
    <s v="Seasonal Assortment"/>
    <x v="4"/>
    <x v="10"/>
    <n v="12690"/>
    <n v="14.99"/>
    <n v="8.9200000000000002E-2"/>
    <n v="7.6448999999999998"/>
    <n v="13.652892000000001"/>
    <n v="173255.19948000001"/>
    <n v="97013.781000000003"/>
    <n v="76241.418480000008"/>
    <n v="0.44005270092226617"/>
  </r>
  <r>
    <s v="SKU-21"/>
    <s v="Holiday Gift Box Large"/>
    <s v="Seasonal Assortment"/>
    <x v="4"/>
    <x v="11"/>
    <n v="11492"/>
    <n v="14.99"/>
    <n v="9.01E-2"/>
    <n v="7.6448999999999998"/>
    <n v="13.639401000000001"/>
    <n v="156743.99629200003"/>
    <n v="87855.190799999997"/>
    <n v="68888.805492000029"/>
    <n v="0.43949884602703604"/>
  </r>
  <r>
    <s v="SKU-21"/>
    <s v="Holiday Gift Box Large"/>
    <s v="Seasonal Assortment"/>
    <x v="4"/>
    <x v="12"/>
    <n v="6382"/>
    <n v="15.29"/>
    <n v="9.6500000000000002E-2"/>
    <n v="7.7022000000000004"/>
    <n v="13.814514999999998"/>
    <n v="88164.234729999996"/>
    <n v="49155.440399999999"/>
    <n v="39008.794329999997"/>
    <n v="0.44245599646458811"/>
  </r>
  <r>
    <s v="SKU-21"/>
    <s v="Holiday Gift Box Large"/>
    <s v="Seasonal Assortment"/>
    <x v="4"/>
    <x v="13"/>
    <n v="7794"/>
    <n v="15.29"/>
    <n v="9.9000000000000005E-2"/>
    <n v="7.7595999999999998"/>
    <n v="13.776289999999999"/>
    <n v="107372.40426"/>
    <n v="60478.322399999997"/>
    <n v="46894.081859999998"/>
    <n v="0.43674240307078321"/>
  </r>
  <r>
    <s v="SKU-21"/>
    <s v="Holiday Gift Box Large"/>
    <s v="Seasonal Assortment"/>
    <x v="4"/>
    <x v="14"/>
    <n v="7682"/>
    <n v="15.29"/>
    <n v="0.1575"/>
    <n v="7.8169000000000004"/>
    <n v="12.881824999999999"/>
    <n v="98958.179649999991"/>
    <n v="60049.425800000005"/>
    <n v="38908.753849999986"/>
    <n v="0.3931838074185916"/>
  </r>
  <r>
    <s v="SKU-21"/>
    <s v="Holiday Gift Box Large"/>
    <s v="Seasonal Assortment"/>
    <x v="4"/>
    <x v="15"/>
    <n v="8371"/>
    <n v="15.29"/>
    <n v="0.16059999999999999"/>
    <n v="7.8742000000000001"/>
    <n v="12.834426000000001"/>
    <n v="107436.98004600001"/>
    <n v="65914.928199999995"/>
    <n v="41522.051846000017"/>
    <n v="0.38647821102400698"/>
  </r>
  <r>
    <s v="SKU-21"/>
    <s v="Holiday Gift Box Large"/>
    <s v="Seasonal Assortment"/>
    <x v="4"/>
    <x v="16"/>
    <n v="5744"/>
    <n v="15.29"/>
    <n v="0.17349999999999999"/>
    <n v="7.9316000000000004"/>
    <n v="12.637184999999999"/>
    <n v="72587.990639999989"/>
    <n v="45559.110400000005"/>
    <n v="27028.880239999984"/>
    <n v="0.37236022104606348"/>
  </r>
  <r>
    <s v="SKU-21"/>
    <s v="Holiday Gift Box Large"/>
    <s v="Seasonal Assortment"/>
    <x v="4"/>
    <x v="17"/>
    <n v="6490"/>
    <n v="15.29"/>
    <n v="0.17280000000000001"/>
    <n v="7.9889000000000001"/>
    <n v="12.647887999999998"/>
    <n v="82084.793119999988"/>
    <n v="51847.961000000003"/>
    <n v="30236.832119999985"/>
    <n v="0.3683609469027555"/>
  </r>
  <r>
    <s v="SKU-21"/>
    <s v="Holiday Gift Box Large"/>
    <s v="Seasonal Assortment"/>
    <x v="4"/>
    <x v="18"/>
    <n v="6256"/>
    <n v="15.74"/>
    <n v="0.18759999999999999"/>
    <n v="8.0463000000000005"/>
    <n v="12.787176000000001"/>
    <n v="79996.573056000008"/>
    <n v="50337.652800000003"/>
    <n v="29658.920256000005"/>
    <n v="0.37075238504576774"/>
  </r>
  <r>
    <s v="SKU-21"/>
    <s v="Holiday Gift Box Large"/>
    <s v="Seasonal Assortment"/>
    <x v="4"/>
    <x v="19"/>
    <n v="5917"/>
    <n v="15.74"/>
    <n v="0.2238"/>
    <n v="8.1036000000000001"/>
    <n v="12.217388"/>
    <n v="72290.284795999993"/>
    <n v="47949.001199999999"/>
    <n v="24341.283595999994"/>
    <n v="0.33671583484129336"/>
  </r>
  <r>
    <s v="SKU-21"/>
    <s v="Holiday Gift Box Large"/>
    <s v="Seasonal Assortment"/>
    <x v="4"/>
    <x v="20"/>
    <n v="8246"/>
    <n v="15.74"/>
    <n v="0.2203"/>
    <n v="8.1608999999999998"/>
    <n v="12.272478000000001"/>
    <n v="101198.85358800001"/>
    <n v="67294.781399999993"/>
    <n v="33904.07218800002"/>
    <n v="0.3350242713818678"/>
  </r>
  <r>
    <s v="SKU-21"/>
    <s v="Holiday Gift Box Large"/>
    <s v="Seasonal Assortment"/>
    <x v="4"/>
    <x v="21"/>
    <n v="11160"/>
    <n v="15.74"/>
    <n v="0.218"/>
    <n v="8.2182999999999993"/>
    <n v="12.308680000000001"/>
    <n v="137364.8688"/>
    <n v="91716.227999999988"/>
    <n v="45648.640800000008"/>
    <n v="0.33231670658429668"/>
  </r>
  <r>
    <s v="SKU-21"/>
    <s v="Holiday Gift Box Large"/>
    <s v="Seasonal Assortment"/>
    <x v="4"/>
    <x v="22"/>
    <n v="12941"/>
    <n v="15.74"/>
    <n v="0.2792"/>
    <n v="8.2756000000000007"/>
    <n v="11.345392"/>
    <n v="146820.71787200001"/>
    <n v="107094.5396"/>
    <n v="39726.178272000005"/>
    <n v="0.27057610702212848"/>
  </r>
  <r>
    <s v="SKU-21"/>
    <s v="Holiday Gift Box Large"/>
    <s v="Seasonal Assortment"/>
    <x v="4"/>
    <x v="23"/>
    <n v="10573"/>
    <n v="15.74"/>
    <n v="0.24929999999999999"/>
    <n v="8.3329000000000004"/>
    <n v="11.816018000000001"/>
    <n v="124930.75831400002"/>
    <n v="88103.751700000008"/>
    <n v="36827.006614000013"/>
    <n v="0.29477934106058407"/>
  </r>
  <r>
    <s v="SKU-21"/>
    <s v="Holiday Gift Box Large"/>
    <s v="Seasonal Assortment"/>
    <x v="5"/>
    <x v="0"/>
    <n v="3108"/>
    <n v="14.99"/>
    <n v="6.9199999999999998E-2"/>
    <n v="7.6448999999999998"/>
    <n v="13.952691999999999"/>
    <n v="43364.966735999995"/>
    <n v="23760.349200000001"/>
    <n v="19604.617535999994"/>
    <n v="0.45208422862054137"/>
  </r>
  <r>
    <s v="SKU-21"/>
    <s v="Holiday Gift Box Large"/>
    <s v="Seasonal Assortment"/>
    <x v="5"/>
    <x v="1"/>
    <n v="4009"/>
    <n v="14.99"/>
    <n v="7.9100000000000004E-2"/>
    <n v="7.6448999999999998"/>
    <n v="13.804291000000001"/>
    <n v="55341.402619"/>
    <n v="30648.4041"/>
    <n v="24692.998519000001"/>
    <n v="0.44619394071017482"/>
  </r>
  <r>
    <s v="SKU-21"/>
    <s v="Holiday Gift Box Large"/>
    <s v="Seasonal Assortment"/>
    <x v="5"/>
    <x v="2"/>
    <n v="2990"/>
    <n v="14.99"/>
    <n v="7.8200000000000006E-2"/>
    <n v="7.6448999999999998"/>
    <n v="13.817781999999999"/>
    <n v="41315.168180000001"/>
    <n v="22858.251"/>
    <n v="18456.91718"/>
    <n v="0.44673464959861142"/>
  </r>
  <r>
    <s v="SKU-21"/>
    <s v="Holiday Gift Box Large"/>
    <s v="Seasonal Assortment"/>
    <x v="5"/>
    <x v="3"/>
    <n v="3682"/>
    <n v="14.99"/>
    <n v="4.87E-2"/>
    <n v="7.6448999999999998"/>
    <n v="14.259987000000001"/>
    <n v="52505.272133999999"/>
    <n v="28148.521799999999"/>
    <n v="24356.750334"/>
    <n v="0.46389151687164931"/>
  </r>
  <r>
    <s v="SKU-21"/>
    <s v="Holiday Gift Box Large"/>
    <s v="Seasonal Assortment"/>
    <x v="5"/>
    <x v="4"/>
    <n v="3197"/>
    <n v="14.99"/>
    <n v="7.6200000000000004E-2"/>
    <n v="7.6448999999999998"/>
    <n v="13.847761999999999"/>
    <n v="44271.295114"/>
    <n v="24440.745299999999"/>
    <n v="19830.549814000002"/>
    <n v="0.44793245291188571"/>
  </r>
  <r>
    <s v="SKU-21"/>
    <s v="Holiday Gift Box Large"/>
    <s v="Seasonal Assortment"/>
    <x v="5"/>
    <x v="5"/>
    <n v="2709"/>
    <n v="14.99"/>
    <n v="8.0600000000000005E-2"/>
    <n v="7.6448999999999998"/>
    <n v="13.781806"/>
    <n v="37334.912453999998"/>
    <n v="20710.034100000001"/>
    <n v="16624.878353999997"/>
    <n v="0.44529040678703496"/>
  </r>
  <r>
    <s v="SKU-21"/>
    <s v="Holiday Gift Box Large"/>
    <s v="Seasonal Assortment"/>
    <x v="5"/>
    <x v="6"/>
    <n v="3034"/>
    <n v="14.99"/>
    <n v="7.0699999999999999E-2"/>
    <n v="7.6448999999999998"/>
    <n v="13.930207000000001"/>
    <n v="42264.248038000005"/>
    <n v="23194.6266"/>
    <n v="19069.621438000006"/>
    <n v="0.45119982782739704"/>
  </r>
  <r>
    <s v="SKU-21"/>
    <s v="Holiday Gift Box Large"/>
    <s v="Seasonal Assortment"/>
    <x v="5"/>
    <x v="7"/>
    <n v="3043"/>
    <n v="14.99"/>
    <n v="5.5300000000000002E-2"/>
    <n v="7.6448999999999998"/>
    <n v="14.161053000000001"/>
    <n v="43092.084279000002"/>
    <n v="23263.430700000001"/>
    <n v="19828.653579000002"/>
    <n v="0.4601460781200381"/>
  </r>
  <r>
    <s v="SKU-21"/>
    <s v="Holiday Gift Box Large"/>
    <s v="Seasonal Assortment"/>
    <x v="5"/>
    <x v="8"/>
    <n v="4051"/>
    <n v="14.99"/>
    <n v="4.7300000000000002E-2"/>
    <n v="7.6448999999999998"/>
    <n v="14.280972999999999"/>
    <n v="57852.221622999998"/>
    <n v="30969.4899"/>
    <n v="26882.731722999997"/>
    <n v="0.46467933242363807"/>
  </r>
  <r>
    <s v="SKU-21"/>
    <s v="Holiday Gift Box Large"/>
    <s v="Seasonal Assortment"/>
    <x v="5"/>
    <x v="9"/>
    <n v="5996"/>
    <n v="14.99"/>
    <n v="6.7500000000000004E-2"/>
    <n v="7.6448999999999998"/>
    <n v="13.978175"/>
    <n v="83813.137300000002"/>
    <n v="45838.820399999997"/>
    <n v="37974.316900000005"/>
    <n v="0.45308310991957107"/>
  </r>
  <r>
    <s v="SKU-21"/>
    <s v="Holiday Gift Box Large"/>
    <s v="Seasonal Assortment"/>
    <x v="5"/>
    <x v="10"/>
    <n v="5900"/>
    <n v="14.99"/>
    <n v="4.4400000000000002E-2"/>
    <n v="7.6448999999999998"/>
    <n v="14.324444"/>
    <n v="84514.219599999997"/>
    <n v="45104.909999999996"/>
    <n v="39409.309600000001"/>
    <n v="0.46630389284219342"/>
  </r>
  <r>
    <s v="SKU-21"/>
    <s v="Holiday Gift Box Large"/>
    <s v="Seasonal Assortment"/>
    <x v="5"/>
    <x v="11"/>
    <n v="4810"/>
    <n v="14.99"/>
    <n v="7.9200000000000007E-2"/>
    <n v="7.6448999999999998"/>
    <n v="13.802792"/>
    <n v="66391.429520000005"/>
    <n v="36771.968999999997"/>
    <n v="29619.460520000008"/>
    <n v="0.4461337966985231"/>
  </r>
  <r>
    <s v="SKU-21"/>
    <s v="Holiday Gift Box Large"/>
    <s v="Seasonal Assortment"/>
    <x v="5"/>
    <x v="12"/>
    <n v="2746"/>
    <n v="15.29"/>
    <n v="7.7499999999999999E-2"/>
    <n v="7.7022000000000004"/>
    <n v="14.105024999999999"/>
    <n v="38732.398649999996"/>
    <n v="21150.2412"/>
    <n v="17582.157449999995"/>
    <n v="0.45393928759431473"/>
  </r>
  <r>
    <s v="SKU-21"/>
    <s v="Holiday Gift Box Large"/>
    <s v="Seasonal Assortment"/>
    <x v="5"/>
    <x v="13"/>
    <n v="3766"/>
    <n v="15.29"/>
    <n v="6.0299999999999999E-2"/>
    <n v="7.7595999999999998"/>
    <n v="14.368012999999999"/>
    <n v="54109.936957999998"/>
    <n v="29222.653599999998"/>
    <n v="24887.283358000001"/>
    <n v="0.45993924142468412"/>
  </r>
  <r>
    <s v="SKU-21"/>
    <s v="Holiday Gift Box Large"/>
    <s v="Seasonal Assortment"/>
    <x v="5"/>
    <x v="14"/>
    <n v="3966"/>
    <n v="15.29"/>
    <n v="3.6999999999999998E-2"/>
    <n v="7.8169000000000004"/>
    <n v="14.724269999999999"/>
    <n v="58396.454819999999"/>
    <n v="31001.825400000002"/>
    <n v="27394.629419999997"/>
    <n v="0.46911459787140547"/>
  </r>
  <r>
    <s v="SKU-21"/>
    <s v="Holiday Gift Box Large"/>
    <s v="Seasonal Assortment"/>
    <x v="5"/>
    <x v="15"/>
    <n v="4016"/>
    <n v="15.29"/>
    <n v="9.4299999999999995E-2"/>
    <n v="7.8742000000000001"/>
    <n v="13.848152999999998"/>
    <n v="55614.182447999992"/>
    <n v="31622.787199999999"/>
    <n v="23991.395247999993"/>
    <n v="0.43138987560290526"/>
  </r>
  <r>
    <s v="SKU-21"/>
    <s v="Holiday Gift Box Large"/>
    <s v="Seasonal Assortment"/>
    <x v="5"/>
    <x v="16"/>
    <n v="3531"/>
    <n v="15.29"/>
    <n v="7.5800000000000006E-2"/>
    <n v="7.9316000000000004"/>
    <n v="14.131017999999999"/>
    <n v="49896.624557999996"/>
    <n v="28006.479600000002"/>
    <n v="21890.144957999993"/>
    <n v="0.43870993583052537"/>
  </r>
  <r>
    <s v="SKU-21"/>
    <s v="Holiday Gift Box Large"/>
    <s v="Seasonal Assortment"/>
    <x v="5"/>
    <x v="17"/>
    <n v="2965"/>
    <n v="15.29"/>
    <n v="6.0499999999999998E-2"/>
    <n v="7.9889000000000001"/>
    <n v="14.364954999999998"/>
    <n v="42592.091574999999"/>
    <n v="23687.088500000002"/>
    <n v="18905.003074999997"/>
    <n v="0.44386181509096262"/>
  </r>
  <r>
    <s v="SKU-21"/>
    <s v="Holiday Gift Box Large"/>
    <s v="Seasonal Assortment"/>
    <x v="5"/>
    <x v="18"/>
    <n v="2791"/>
    <n v="15.74"/>
    <n v="7.8200000000000006E-2"/>
    <n v="8.0463000000000005"/>
    <n v="14.509131999999999"/>
    <n v="40494.987411999995"/>
    <n v="22457.223300000001"/>
    <n v="18037.764111999993"/>
    <n v="0.44543202170881058"/>
  </r>
  <r>
    <s v="SKU-21"/>
    <s v="Holiday Gift Box Large"/>
    <s v="Seasonal Assortment"/>
    <x v="5"/>
    <x v="19"/>
    <n v="3026"/>
    <n v="15.74"/>
    <n v="8.14E-2"/>
    <n v="8.1036000000000001"/>
    <n v="14.458764"/>
    <n v="43752.219863999999"/>
    <n v="24521.493600000002"/>
    <n v="19230.726263999997"/>
    <n v="0.43953715545810135"/>
  </r>
  <r>
    <s v="SKU-21"/>
    <s v="Holiday Gift Box Large"/>
    <s v="Seasonal Assortment"/>
    <x v="5"/>
    <x v="20"/>
    <n v="4301"/>
    <n v="15.74"/>
    <n v="6.9099999999999995E-2"/>
    <n v="8.1608999999999998"/>
    <n v="14.652366000000001"/>
    <n v="63019.826166000006"/>
    <n v="35100.030899999998"/>
    <n v="27919.795266000008"/>
    <n v="0.4430319308158151"/>
  </r>
  <r>
    <s v="SKU-21"/>
    <s v="Holiday Gift Box Large"/>
    <s v="Seasonal Assortment"/>
    <x v="5"/>
    <x v="21"/>
    <n v="5004"/>
    <n v="15.74"/>
    <n v="4.9799999999999997E-2"/>
    <n v="8.2182999999999993"/>
    <n v="14.956148000000001"/>
    <n v="74840.56459200001"/>
    <n v="41124.373199999995"/>
    <n v="33716.191392000015"/>
    <n v="0.45050690859705333"/>
  </r>
  <r>
    <s v="SKU-21"/>
    <s v="Holiday Gift Box Large"/>
    <s v="Seasonal Assortment"/>
    <x v="5"/>
    <x v="22"/>
    <n v="6200"/>
    <n v="15.74"/>
    <n v="6.9099999999999995E-2"/>
    <n v="8.2756000000000007"/>
    <n v="14.652366000000001"/>
    <n v="90844.669200000004"/>
    <n v="51308.72"/>
    <n v="39535.949200000003"/>
    <n v="0.43520384352943409"/>
  </r>
  <r>
    <s v="SKU-21"/>
    <s v="Holiday Gift Box Large"/>
    <s v="Seasonal Assortment"/>
    <x v="5"/>
    <x v="23"/>
    <n v="5107"/>
    <n v="15.74"/>
    <n v="6.2E-2"/>
    <n v="8.3329000000000004"/>
    <n v="14.76412"/>
    <n v="75400.360839999994"/>
    <n v="42556.120300000002"/>
    <n v="32844.240539999992"/>
    <n v="0.43559792253110913"/>
  </r>
  <r>
    <s v="SKU-22"/>
    <s v="Valentine Heart Box"/>
    <s v="Seasonal Assortment"/>
    <x v="0"/>
    <x v="0"/>
    <n v="13491"/>
    <n v="9.49"/>
    <n v="9.7600000000000006E-2"/>
    <n v="5.0297000000000001"/>
    <n v="8.5637760000000007"/>
    <n v="115533.90201600001"/>
    <n v="67855.682700000005"/>
    <n v="47678.219316000002"/>
    <n v="0.41267730496453903"/>
  </r>
  <r>
    <s v="SKU-22"/>
    <s v="Valentine Heart Box"/>
    <s v="Seasonal Assortment"/>
    <x v="0"/>
    <x v="1"/>
    <n v="14942"/>
    <n v="9.49"/>
    <n v="9.4E-2"/>
    <n v="5.0297000000000001"/>
    <n v="8.5979400000000012"/>
    <n v="128470.41948000001"/>
    <n v="75153.777400000006"/>
    <n v="53316.642080000005"/>
    <n v="0.41501103752759383"/>
  </r>
  <r>
    <s v="SKU-22"/>
    <s v="Valentine Heart Box"/>
    <s v="Seasonal Assortment"/>
    <x v="0"/>
    <x v="2"/>
    <n v="14430"/>
    <n v="9.49"/>
    <n v="0.1298"/>
    <n v="5.0297000000000001"/>
    <n v="8.2581980000000001"/>
    <n v="119165.79714"/>
    <n v="72578.570999999996"/>
    <n v="46587.226139999999"/>
    <n v="0.39094461043438289"/>
  </r>
  <r>
    <s v="SKU-22"/>
    <s v="Valentine Heart Box"/>
    <s v="Seasonal Assortment"/>
    <x v="0"/>
    <x v="3"/>
    <n v="16389"/>
    <n v="9.49"/>
    <n v="0.10970000000000001"/>
    <n v="5.0297000000000001"/>
    <n v="8.4489470000000004"/>
    <n v="138469.79238299999"/>
    <n v="82431.753299999997"/>
    <n v="56038.039082999996"/>
    <n v="0.40469504661350109"/>
  </r>
  <r>
    <s v="SKU-22"/>
    <s v="Valentine Heart Box"/>
    <s v="Seasonal Assortment"/>
    <x v="0"/>
    <x v="4"/>
    <n v="12993"/>
    <n v="9.49"/>
    <n v="8.4199999999999997E-2"/>
    <n v="5.0297000000000001"/>
    <n v="8.6909419999999997"/>
    <n v="112921.40940599999"/>
    <n v="65350.892099999997"/>
    <n v="47570.517305999994"/>
    <n v="0.42127101987333476"/>
  </r>
  <r>
    <s v="SKU-22"/>
    <s v="Valentine Heart Box"/>
    <s v="Seasonal Assortment"/>
    <x v="0"/>
    <x v="5"/>
    <n v="12541"/>
    <n v="9.49"/>
    <n v="0.11650000000000001"/>
    <n v="5.0297000000000001"/>
    <n v="8.3844150000000006"/>
    <n v="105148.94851500001"/>
    <n v="63077.467700000001"/>
    <n v="42071.48081500001"/>
    <n v="0.40011318619128472"/>
  </r>
  <r>
    <s v="SKU-22"/>
    <s v="Valentine Heart Box"/>
    <s v="Seasonal Assortment"/>
    <x v="0"/>
    <x v="6"/>
    <n v="11563"/>
    <n v="9.49"/>
    <n v="8.6900000000000005E-2"/>
    <n v="5.0297000000000001"/>
    <n v="8.6653190000000002"/>
    <n v="100197.083597"/>
    <n v="58158.4211"/>
    <n v="42038.662497000005"/>
    <n v="0.41955974153980946"/>
  </r>
  <r>
    <s v="SKU-22"/>
    <s v="Valentine Heart Box"/>
    <s v="Seasonal Assortment"/>
    <x v="0"/>
    <x v="7"/>
    <n v="13647"/>
    <n v="9.49"/>
    <n v="0.1075"/>
    <n v="5.0297000000000001"/>
    <n v="8.4698250000000002"/>
    <n v="115587.70177500001"/>
    <n v="68640.315900000001"/>
    <n v="46947.385875000007"/>
    <n v="0.40616246498599445"/>
  </r>
  <r>
    <s v="SKU-22"/>
    <s v="Valentine Heart Box"/>
    <s v="Seasonal Assortment"/>
    <x v="0"/>
    <x v="8"/>
    <n v="17561"/>
    <n v="9.49"/>
    <n v="0.1053"/>
    <n v="5.0297000000000001"/>
    <n v="8.4907029999999999"/>
    <n v="149105.23538299999"/>
    <n v="88326.561700000006"/>
    <n v="60778.673682999986"/>
    <n v="0.40762266681569231"/>
  </r>
  <r>
    <s v="SKU-22"/>
    <s v="Valentine Heart Box"/>
    <s v="Seasonal Assortment"/>
    <x v="0"/>
    <x v="9"/>
    <n v="24298"/>
    <n v="9.49"/>
    <n v="0.1108"/>
    <n v="5.0297000000000001"/>
    <n v="8.4385080000000006"/>
    <n v="205038.86738400001"/>
    <n v="122211.65060000001"/>
    <n v="82827.216784000004"/>
    <n v="0.40395861448493026"/>
  </r>
  <r>
    <s v="SKU-22"/>
    <s v="Valentine Heart Box"/>
    <s v="Seasonal Assortment"/>
    <x v="0"/>
    <x v="10"/>
    <n v="22752"/>
    <n v="9.49"/>
    <n v="8.5599999999999996E-2"/>
    <n v="5.0297000000000001"/>
    <n v="8.6776560000000007"/>
    <n v="197434.02931200003"/>
    <n v="114435.7344"/>
    <n v="82998.294912000027"/>
    <n v="0.42038495188101493"/>
  </r>
  <r>
    <s v="SKU-22"/>
    <s v="Valentine Heart Box"/>
    <s v="Seasonal Assortment"/>
    <x v="0"/>
    <x v="11"/>
    <n v="18714"/>
    <n v="9.49"/>
    <n v="0.08"/>
    <n v="5.0297000000000001"/>
    <n v="8.7308000000000003"/>
    <n v="163388.1912"/>
    <n v="94125.805800000002"/>
    <n v="69262.385399999999"/>
    <n v="0.42391304347826086"/>
  </r>
  <r>
    <s v="SKU-22"/>
    <s v="Valentine Heart Box"/>
    <s v="Seasonal Assortment"/>
    <x v="0"/>
    <x v="12"/>
    <n v="13325"/>
    <n v="9.68"/>
    <n v="0.10440000000000001"/>
    <n v="5.0674000000000001"/>
    <n v="8.6694079999999989"/>
    <n v="115519.86159999999"/>
    <n v="67523.104999999996"/>
    <n v="47996.756599999993"/>
    <n v="0.41548488662663008"/>
  </r>
  <r>
    <s v="SKU-22"/>
    <s v="Valentine Heart Box"/>
    <s v="Seasonal Assortment"/>
    <x v="0"/>
    <x v="13"/>
    <n v="15679"/>
    <n v="9.68"/>
    <n v="6.1100000000000002E-2"/>
    <n v="5.1051000000000002"/>
    <n v="9.088552"/>
    <n v="142499.406808"/>
    <n v="80042.862900000007"/>
    <n v="62456.543907999992"/>
    <n v="0.43829336070256292"/>
  </r>
  <r>
    <s v="SKU-22"/>
    <s v="Valentine Heart Box"/>
    <s v="Seasonal Assortment"/>
    <x v="0"/>
    <x v="14"/>
    <n v="17836"/>
    <n v="9.68"/>
    <n v="8.6599999999999996E-2"/>
    <n v="5.1429"/>
    <n v="8.8417119999999993"/>
    <n v="157700.77523199999"/>
    <n v="91728.7644"/>
    <n v="65972.010831999985"/>
    <n v="0.4183366298291552"/>
  </r>
  <r>
    <s v="SKU-22"/>
    <s v="Valentine Heart Box"/>
    <s v="Seasonal Assortment"/>
    <x v="0"/>
    <x v="15"/>
    <n v="18681"/>
    <n v="9.68"/>
    <n v="7.8299999999999995E-2"/>
    <n v="5.1806000000000001"/>
    <n v="8.9220559999999995"/>
    <n v="166672.928136"/>
    <n v="96778.7886"/>
    <n v="69894.139536000002"/>
    <n v="0.41934908276746974"/>
  </r>
  <r>
    <s v="SKU-22"/>
    <s v="Valentine Heart Box"/>
    <s v="Seasonal Assortment"/>
    <x v="0"/>
    <x v="16"/>
    <n v="12605"/>
    <n v="9.68"/>
    <n v="6.7000000000000004E-2"/>
    <n v="5.2183000000000002"/>
    <n v="9.0314399999999999"/>
    <n v="113841.3012"/>
    <n v="65776.671499999997"/>
    <n v="48064.629700000005"/>
    <n v="0.42220731134791356"/>
  </r>
  <r>
    <s v="SKU-22"/>
    <s v="Valentine Heart Box"/>
    <s v="Seasonal Assortment"/>
    <x v="0"/>
    <x v="17"/>
    <n v="12942"/>
    <n v="9.68"/>
    <n v="8.3500000000000005E-2"/>
    <n v="5.2560000000000002"/>
    <n v="8.8717199999999998"/>
    <n v="114817.80024"/>
    <n v="68023.152000000002"/>
    <n v="46794.648239999995"/>
    <n v="0.40755569382261836"/>
  </r>
  <r>
    <s v="SKU-22"/>
    <s v="Valentine Heart Box"/>
    <s v="Seasonal Assortment"/>
    <x v="0"/>
    <x v="18"/>
    <n v="10988"/>
    <n v="9.9600000000000009"/>
    <n v="7.9399999999999998E-2"/>
    <n v="5.2938000000000001"/>
    <n v="9.1691760000000002"/>
    <n v="100750.90588800001"/>
    <n v="58168.274400000002"/>
    <n v="42582.631488000006"/>
    <n v="0.4226525916832658"/>
  </r>
  <r>
    <s v="SKU-22"/>
    <s v="Valentine Heart Box"/>
    <s v="Seasonal Assortment"/>
    <x v="0"/>
    <x v="19"/>
    <n v="14092"/>
    <n v="9.9600000000000009"/>
    <n v="0.11070000000000001"/>
    <n v="5.3315000000000001"/>
    <n v="8.8574280000000005"/>
    <n v="124818.87537600001"/>
    <n v="75131.498000000007"/>
    <n v="49687.377376000004"/>
    <n v="0.39807582968780553"/>
  </r>
  <r>
    <s v="SKU-22"/>
    <s v="Valentine Heart Box"/>
    <s v="Seasonal Assortment"/>
    <x v="0"/>
    <x v="20"/>
    <n v="17570"/>
    <n v="9.9600000000000009"/>
    <n v="8.9700000000000002E-2"/>
    <n v="5.3692000000000002"/>
    <n v="9.0665880000000012"/>
    <n v="159299.95116000003"/>
    <n v="94336.843999999997"/>
    <n v="64963.107160000029"/>
    <n v="0.40780368535550543"/>
  </r>
  <r>
    <s v="SKU-22"/>
    <s v="Valentine Heart Box"/>
    <s v="Seasonal Assortment"/>
    <x v="0"/>
    <x v="21"/>
    <n v="23370"/>
    <n v="9.9600000000000009"/>
    <n v="8.0699999999999994E-2"/>
    <n v="5.4069000000000003"/>
    <n v="9.1562280000000005"/>
    <n v="213981.04836000002"/>
    <n v="126359.25300000001"/>
    <n v="87621.795360000004"/>
    <n v="0.40948390538112417"/>
  </r>
  <r>
    <s v="SKU-22"/>
    <s v="Valentine Heart Box"/>
    <s v="Seasonal Assortment"/>
    <x v="0"/>
    <x v="22"/>
    <n v="23928"/>
    <n v="9.9600000000000009"/>
    <n v="9.2200000000000004E-2"/>
    <n v="5.4447000000000001"/>
    <n v="9.0416880000000006"/>
    <n v="216349.51046400002"/>
    <n v="130280.7816"/>
    <n v="86068.728864000019"/>
    <n v="0.39782261896230003"/>
  </r>
  <r>
    <s v="SKU-22"/>
    <s v="Valentine Heart Box"/>
    <s v="Seasonal Assortment"/>
    <x v="0"/>
    <x v="23"/>
    <n v="20699"/>
    <n v="9.9600000000000009"/>
    <n v="0.1153"/>
    <n v="5.4824000000000002"/>
    <n v="8.811612000000002"/>
    <n v="182391.55678800005"/>
    <n v="113480.1976"/>
    <n v="68911.359188000046"/>
    <n v="0.37782099347996728"/>
  </r>
  <r>
    <s v="SKU-22"/>
    <s v="Valentine Heart Box"/>
    <s v="Seasonal Assortment"/>
    <x v="1"/>
    <x v="0"/>
    <n v="11589"/>
    <n v="9.49"/>
    <n v="0.1174"/>
    <n v="5.0297000000000001"/>
    <n v="8.3758740000000014"/>
    <n v="97068.003786000016"/>
    <n v="58289.193299999999"/>
    <n v="38778.810486000017"/>
    <n v="0.39950147292091559"/>
  </r>
  <r>
    <s v="SKU-22"/>
    <s v="Valentine Heart Box"/>
    <s v="Seasonal Assortment"/>
    <x v="1"/>
    <x v="1"/>
    <n v="14323"/>
    <n v="9.49"/>
    <n v="0.1293"/>
    <n v="5.0297000000000001"/>
    <n v="8.2629429999999999"/>
    <n v="118350.132589"/>
    <n v="72040.393100000001"/>
    <n v="46309.739489"/>
    <n v="0.39129436085907887"/>
  </r>
  <r>
    <s v="SKU-22"/>
    <s v="Valentine Heart Box"/>
    <s v="Seasonal Assortment"/>
    <x v="1"/>
    <x v="2"/>
    <n v="13083"/>
    <n v="9.49"/>
    <n v="0.11940000000000001"/>
    <n v="5.0297000000000001"/>
    <n v="8.3568940000000005"/>
    <n v="109333.244202"/>
    <n v="65803.565100000007"/>
    <n v="43529.679101999995"/>
    <n v="0.39813763343175101"/>
  </r>
  <r>
    <s v="SKU-22"/>
    <s v="Valentine Heart Box"/>
    <s v="Seasonal Assortment"/>
    <x v="1"/>
    <x v="3"/>
    <n v="13475"/>
    <n v="9.49"/>
    <n v="0.15609999999999999"/>
    <n v="5.0297000000000001"/>
    <n v="8.0086110000000001"/>
    <n v="107916.03322500001"/>
    <n v="67775.207500000004"/>
    <n v="40140.825725000002"/>
    <n v="0.37196350278469015"/>
  </r>
  <r>
    <s v="SKU-22"/>
    <s v="Valentine Heart Box"/>
    <s v="Seasonal Assortment"/>
    <x v="1"/>
    <x v="4"/>
    <n v="11722"/>
    <n v="9.49"/>
    <n v="0.1326"/>
    <n v="5.0297000000000001"/>
    <n v="8.2316260000000003"/>
    <n v="96491.119972"/>
    <n v="58958.143400000001"/>
    <n v="37532.976572"/>
    <n v="0.38897855660594882"/>
  </r>
  <r>
    <s v="SKU-22"/>
    <s v="Valentine Heart Box"/>
    <s v="Seasonal Assortment"/>
    <x v="1"/>
    <x v="5"/>
    <n v="10639"/>
    <n v="9.49"/>
    <n v="0.16669999999999999"/>
    <n v="5.0297000000000001"/>
    <n v="7.908017000000001"/>
    <n v="84133.392863000015"/>
    <n v="53510.978300000002"/>
    <n v="30622.414563000013"/>
    <n v="0.36397455898235936"/>
  </r>
  <r>
    <s v="SKU-22"/>
    <s v="Valentine Heart Box"/>
    <s v="Seasonal Assortment"/>
    <x v="1"/>
    <x v="6"/>
    <n v="11132"/>
    <n v="9.49"/>
    <n v="0.1192"/>
    <n v="5.0297000000000001"/>
    <n v="8.3587920000000011"/>
    <n v="93050.07254400001"/>
    <n v="55990.6204"/>
    <n v="37059.45214400001"/>
    <n v="0.39827429609445963"/>
  </r>
  <r>
    <s v="SKU-22"/>
    <s v="Valentine Heart Box"/>
    <s v="Seasonal Assortment"/>
    <x v="1"/>
    <x v="7"/>
    <n v="11255"/>
    <n v="9.49"/>
    <n v="0.1268"/>
    <n v="5.0297000000000001"/>
    <n v="8.2866680000000006"/>
    <n v="93266.448340000003"/>
    <n v="56609.273500000003"/>
    <n v="36657.17484"/>
    <n v="0.39303710490151167"/>
  </r>
  <r>
    <s v="SKU-22"/>
    <s v="Valentine Heart Box"/>
    <s v="Seasonal Assortment"/>
    <x v="1"/>
    <x v="8"/>
    <n v="13524"/>
    <n v="9.49"/>
    <n v="0.1195"/>
    <n v="5.0297000000000001"/>
    <n v="8.3559450000000002"/>
    <n v="113005.80018000001"/>
    <n v="68021.662800000006"/>
    <n v="44984.13738"/>
    <n v="0.3980692788188529"/>
  </r>
  <r>
    <s v="SKU-22"/>
    <s v="Valentine Heart Box"/>
    <s v="Seasonal Assortment"/>
    <x v="1"/>
    <x v="9"/>
    <n v="20370"/>
    <n v="9.49"/>
    <n v="0.15179999999999999"/>
    <n v="5.0297000000000001"/>
    <n v="8.0494180000000011"/>
    <n v="163966.64466000002"/>
    <n v="102454.989"/>
    <n v="61511.655660000019"/>
    <n v="0.37514737090308897"/>
  </r>
  <r>
    <s v="SKU-22"/>
    <s v="Valentine Heart Box"/>
    <s v="Seasonal Assortment"/>
    <x v="1"/>
    <x v="10"/>
    <n v="19103"/>
    <n v="9.49"/>
    <n v="0.11310000000000001"/>
    <n v="5.0297000000000001"/>
    <n v="8.4166810000000005"/>
    <n v="160783.857143"/>
    <n v="96082.359100000001"/>
    <n v="64701.498043"/>
    <n v="0.40241289886120191"/>
  </r>
  <r>
    <s v="SKU-22"/>
    <s v="Valentine Heart Box"/>
    <s v="Seasonal Assortment"/>
    <x v="1"/>
    <x v="11"/>
    <n v="16630"/>
    <n v="9.49"/>
    <n v="0.1234"/>
    <n v="5.0297000000000001"/>
    <n v="8.3189340000000005"/>
    <n v="138343.87242"/>
    <n v="83643.911000000007"/>
    <n v="54699.961419999992"/>
    <n v="0.39539128450832756"/>
  </r>
  <r>
    <s v="SKU-22"/>
    <s v="Valentine Heart Box"/>
    <s v="Seasonal Assortment"/>
    <x v="1"/>
    <x v="12"/>
    <n v="12230"/>
    <n v="9.68"/>
    <n v="0.14499999999999999"/>
    <n v="5.0674000000000001"/>
    <n v="8.2763999999999989"/>
    <n v="101220.37199999999"/>
    <n v="61974.302000000003"/>
    <n v="39246.069999999985"/>
    <n v="0.38772896428398812"/>
  </r>
  <r>
    <s v="SKU-22"/>
    <s v="Valentine Heart Box"/>
    <s v="Seasonal Assortment"/>
    <x v="1"/>
    <x v="13"/>
    <n v="14130"/>
    <n v="9.68"/>
    <n v="0.126"/>
    <n v="5.1051000000000002"/>
    <n v="8.4603199999999994"/>
    <n v="119544.3216"/>
    <n v="72135.063000000009"/>
    <n v="47409.258599999986"/>
    <n v="0.39658310796754725"/>
  </r>
  <r>
    <s v="SKU-22"/>
    <s v="Valentine Heart Box"/>
    <s v="Seasonal Assortment"/>
    <x v="1"/>
    <x v="14"/>
    <n v="12988"/>
    <n v="9.68"/>
    <n v="0.1082"/>
    <n v="5.1429"/>
    <n v="8.6326239999999999"/>
    <n v="112120.520512"/>
    <n v="66795.985199999996"/>
    <n v="45324.535312000007"/>
    <n v="0.4042483490535439"/>
  </r>
  <r>
    <s v="SKU-22"/>
    <s v="Valentine Heart Box"/>
    <s v="Seasonal Assortment"/>
    <x v="1"/>
    <x v="15"/>
    <n v="14645"/>
    <n v="9.68"/>
    <n v="0.13739999999999999"/>
    <n v="5.1806000000000001"/>
    <n v="8.3499680000000005"/>
    <n v="122285.28136000001"/>
    <n v="75869.887000000002"/>
    <n v="46415.394360000006"/>
    <n v="0.37956648456616843"/>
  </r>
  <r>
    <s v="SKU-22"/>
    <s v="Valentine Heart Box"/>
    <s v="Seasonal Assortment"/>
    <x v="1"/>
    <x v="16"/>
    <n v="12383"/>
    <n v="9.68"/>
    <n v="0.1268"/>
    <n v="5.2183000000000002"/>
    <n v="8.4525759999999988"/>
    <n v="104668.24860799998"/>
    <n v="64618.208900000005"/>
    <n v="40050.039707999975"/>
    <n v="0.38263790825424093"/>
  </r>
  <r>
    <s v="SKU-22"/>
    <s v="Valentine Heart Box"/>
    <s v="Seasonal Assortment"/>
    <x v="1"/>
    <x v="17"/>
    <n v="10623"/>
    <n v="9.68"/>
    <n v="0.1326"/>
    <n v="5.2560000000000002"/>
    <n v="8.396431999999999"/>
    <n v="89195.297135999994"/>
    <n v="55834.488000000005"/>
    <n v="33360.809135999989"/>
    <n v="0.37401982175285875"/>
  </r>
  <r>
    <s v="SKU-22"/>
    <s v="Valentine Heart Box"/>
    <s v="Seasonal Assortment"/>
    <x v="1"/>
    <x v="18"/>
    <n v="10728"/>
    <n v="9.9600000000000009"/>
    <n v="0.1079"/>
    <n v="5.2938000000000001"/>
    <n v="8.8853160000000013"/>
    <n v="95321.670048000015"/>
    <n v="56791.886400000003"/>
    <n v="38529.783648000011"/>
    <n v="0.40420802141420747"/>
  </r>
  <r>
    <s v="SKU-22"/>
    <s v="Valentine Heart Box"/>
    <s v="Seasonal Assortment"/>
    <x v="1"/>
    <x v="19"/>
    <n v="11946"/>
    <n v="9.9600000000000009"/>
    <n v="0.12970000000000001"/>
    <n v="5.3315000000000001"/>
    <n v="8.6681880000000007"/>
    <n v="103550.17384800001"/>
    <n v="63690.099000000002"/>
    <n v="39860.074848000004"/>
    <n v="0.38493489065996261"/>
  </r>
  <r>
    <s v="SKU-22"/>
    <s v="Valentine Heart Box"/>
    <s v="Seasonal Assortment"/>
    <x v="1"/>
    <x v="20"/>
    <n v="12271"/>
    <n v="9.9600000000000009"/>
    <n v="9.8699999999999996E-2"/>
    <n v="5.3692000000000002"/>
    <n v="8.9769480000000001"/>
    <n v="110156.128908"/>
    <n v="65885.453200000004"/>
    <n v="44270.675707999995"/>
    <n v="0.4018902638179479"/>
  </r>
  <r>
    <s v="SKU-22"/>
    <s v="Valentine Heart Box"/>
    <s v="Seasonal Assortment"/>
    <x v="1"/>
    <x v="21"/>
    <n v="19378"/>
    <n v="9.9600000000000009"/>
    <n v="0.1517"/>
    <n v="5.4069000000000003"/>
    <n v="8.4490680000000005"/>
    <n v="163726.039704"/>
    <n v="104774.90820000001"/>
    <n v="58951.13150399999"/>
    <n v="0.36005959473873328"/>
  </r>
  <r>
    <s v="SKU-22"/>
    <s v="Valentine Heart Box"/>
    <s v="Seasonal Assortment"/>
    <x v="1"/>
    <x v="22"/>
    <n v="23269"/>
    <n v="9.9600000000000009"/>
    <n v="0.1353"/>
    <n v="5.4447000000000001"/>
    <n v="8.6124120000000008"/>
    <n v="200402.21482800003"/>
    <n v="126692.7243"/>
    <n v="73709.490528000024"/>
    <n v="0.3678077639574141"/>
  </r>
  <r>
    <s v="SKU-22"/>
    <s v="Valentine Heart Box"/>
    <s v="Seasonal Assortment"/>
    <x v="1"/>
    <x v="23"/>
    <n v="19381"/>
    <n v="9.9600000000000009"/>
    <n v="0.12939999999999999"/>
    <n v="5.4824000000000002"/>
    <n v="8.6711760000000009"/>
    <n v="168056.06205600002"/>
    <n v="106254.3944"/>
    <n v="61801.66765600002"/>
    <n v="0.36774435209249595"/>
  </r>
  <r>
    <s v="SKU-22"/>
    <s v="Valentine Heart Box"/>
    <s v="Seasonal Assortment"/>
    <x v="2"/>
    <x v="0"/>
    <n v="7480"/>
    <n v="9.49"/>
    <n v="0.17319999999999999"/>
    <n v="5.0297000000000001"/>
    <n v="7.8463320000000003"/>
    <n v="58690.56336"/>
    <n v="37622.156000000003"/>
    <n v="21068.407359999997"/>
    <n v="0.35897435897435892"/>
  </r>
  <r>
    <s v="SKU-22"/>
    <s v="Valentine Heart Box"/>
    <s v="Seasonal Assortment"/>
    <x v="2"/>
    <x v="1"/>
    <n v="8350"/>
    <n v="9.49"/>
    <n v="0.16980000000000001"/>
    <n v="5.0297000000000001"/>
    <n v="7.8785980000000002"/>
    <n v="65786.293300000005"/>
    <n v="41997.995000000003"/>
    <n v="23788.298300000002"/>
    <n v="0.36159961455071066"/>
  </r>
  <r>
    <s v="SKU-22"/>
    <s v="Valentine Heart Box"/>
    <s v="Seasonal Assortment"/>
    <x v="2"/>
    <x v="2"/>
    <n v="7413"/>
    <n v="9.49"/>
    <n v="0.1993"/>
    <n v="5.0297000000000001"/>
    <n v="7.598643"/>
    <n v="56328.740558999998"/>
    <n v="37285.166100000002"/>
    <n v="19043.574458999996"/>
    <n v="0.33807918071687265"/>
  </r>
  <r>
    <s v="SKU-22"/>
    <s v="Valentine Heart Box"/>
    <s v="Seasonal Assortment"/>
    <x v="2"/>
    <x v="3"/>
    <n v="8667"/>
    <n v="9.49"/>
    <n v="0.16800000000000001"/>
    <n v="5.0297000000000001"/>
    <n v="7.8956799999999996"/>
    <n v="68431.858559999993"/>
    <n v="43592.409899999999"/>
    <n v="24839.448659999995"/>
    <n v="0.36298076923076916"/>
  </r>
  <r>
    <s v="SKU-22"/>
    <s v="Valentine Heart Box"/>
    <s v="Seasonal Assortment"/>
    <x v="2"/>
    <x v="4"/>
    <n v="6812"/>
    <n v="9.49"/>
    <n v="0.1769"/>
    <n v="5.0297000000000001"/>
    <n v="7.8112189999999995"/>
    <n v="53210.023827999998"/>
    <n v="34262.316400000003"/>
    <n v="18947.707427999994"/>
    <n v="0.35609281982748137"/>
  </r>
  <r>
    <s v="SKU-22"/>
    <s v="Valentine Heart Box"/>
    <s v="Seasonal Assortment"/>
    <x v="2"/>
    <x v="5"/>
    <n v="7878"/>
    <n v="9.49"/>
    <n v="0.2114"/>
    <n v="5.0297000000000001"/>
    <n v="7.4838139999999997"/>
    <n v="58957.486691999999"/>
    <n v="39623.976600000002"/>
    <n v="19333.510091999997"/>
    <n v="0.32792290134415414"/>
  </r>
  <r>
    <s v="SKU-22"/>
    <s v="Valentine Heart Box"/>
    <s v="Seasonal Assortment"/>
    <x v="2"/>
    <x v="6"/>
    <n v="5833"/>
    <n v="9.49"/>
    <n v="0.17469999999999999"/>
    <n v="5.0297000000000001"/>
    <n v="7.8320970000000001"/>
    <n v="45684.621801000001"/>
    <n v="29338.240099999999"/>
    <n v="16346.381701000002"/>
    <n v="0.35780928147340363"/>
  </r>
  <r>
    <s v="SKU-22"/>
    <s v="Valentine Heart Box"/>
    <s v="Seasonal Assortment"/>
    <x v="2"/>
    <x v="7"/>
    <n v="6887"/>
    <n v="9.49"/>
    <n v="0.1948"/>
    <n v="5.0297000000000001"/>
    <n v="7.6413480000000007"/>
    <n v="52625.963676000007"/>
    <n v="34639.543899999997"/>
    <n v="17986.41977600001"/>
    <n v="0.34177844013909603"/>
  </r>
  <r>
    <s v="SKU-22"/>
    <s v="Valentine Heart Box"/>
    <s v="Seasonal Assortment"/>
    <x v="2"/>
    <x v="8"/>
    <n v="8836"/>
    <n v="9.49"/>
    <n v="0.17050000000000001"/>
    <n v="5.0297000000000001"/>
    <n v="7.8719550000000007"/>
    <n v="69556.59438000001"/>
    <n v="44442.429199999999"/>
    <n v="25114.165180000011"/>
    <n v="0.36106088004822195"/>
  </r>
  <r>
    <s v="SKU-22"/>
    <s v="Valentine Heart Box"/>
    <s v="Seasonal Assortment"/>
    <x v="2"/>
    <x v="9"/>
    <n v="12852"/>
    <n v="9.49"/>
    <n v="0.17280000000000001"/>
    <n v="5.0297000000000001"/>
    <n v="7.8501279999999998"/>
    <n v="100889.84505599999"/>
    <n v="64641.704400000002"/>
    <n v="36248.140655999989"/>
    <n v="0.35928433268858795"/>
  </r>
  <r>
    <s v="SKU-22"/>
    <s v="Valentine Heart Box"/>
    <s v="Seasonal Assortment"/>
    <x v="2"/>
    <x v="10"/>
    <n v="15151"/>
    <n v="9.49"/>
    <n v="0.18820000000000001"/>
    <n v="5.0297000000000001"/>
    <n v="7.7039819999999999"/>
    <n v="116723.031282"/>
    <n v="76204.984700000001"/>
    <n v="40518.046581999995"/>
    <n v="0.34712983493471294"/>
  </r>
  <r>
    <s v="SKU-22"/>
    <s v="Valentine Heart Box"/>
    <s v="Seasonal Assortment"/>
    <x v="2"/>
    <x v="11"/>
    <n v="11660"/>
    <n v="9.49"/>
    <n v="0.14000000000000001"/>
    <n v="5.0297000000000001"/>
    <n v="8.1614000000000004"/>
    <n v="95161.923999999999"/>
    <n v="58646.302000000003"/>
    <n v="36515.621999999996"/>
    <n v="0.3837209302325581"/>
  </r>
  <r>
    <s v="SKU-22"/>
    <s v="Valentine Heart Box"/>
    <s v="Seasonal Assortment"/>
    <x v="2"/>
    <x v="12"/>
    <n v="6910"/>
    <n v="9.68"/>
    <n v="0.2112"/>
    <n v="5.0674000000000001"/>
    <n v="7.6355839999999988"/>
    <n v="52761.885439999991"/>
    <n v="35015.734000000004"/>
    <n v="17746.151439999987"/>
    <n v="0.33634414865974871"/>
  </r>
  <r>
    <s v="SKU-22"/>
    <s v="Valentine Heart Box"/>
    <s v="Seasonal Assortment"/>
    <x v="2"/>
    <x v="13"/>
    <n v="9372"/>
    <n v="9.68"/>
    <n v="0.15229999999999999"/>
    <n v="5.1051000000000002"/>
    <n v="8.2057359999999999"/>
    <n v="76904.157791999998"/>
    <n v="47844.997200000005"/>
    <n v="29059.160591999993"/>
    <n v="0.37786202237069283"/>
  </r>
  <r>
    <s v="SKU-22"/>
    <s v="Valentine Heart Box"/>
    <s v="Seasonal Assortment"/>
    <x v="2"/>
    <x v="14"/>
    <n v="8388"/>
    <n v="9.68"/>
    <n v="0.16200000000000001"/>
    <n v="5.1429"/>
    <n v="8.1118399999999991"/>
    <n v="68042.113919999989"/>
    <n v="43138.645199999999"/>
    <n v="24903.46871999999"/>
    <n v="0.36600080869445145"/>
  </r>
  <r>
    <s v="SKU-22"/>
    <s v="Valentine Heart Box"/>
    <s v="Seasonal Assortment"/>
    <x v="2"/>
    <x v="15"/>
    <n v="10060"/>
    <n v="9.68"/>
    <n v="0.1837"/>
    <n v="5.1806000000000001"/>
    <n v="7.9017840000000001"/>
    <n v="79491.947039999999"/>
    <n v="52116.836000000003"/>
    <n v="27375.111039999996"/>
    <n v="0.34437590296064785"/>
  </r>
  <r>
    <s v="SKU-22"/>
    <s v="Valentine Heart Box"/>
    <s v="Seasonal Assortment"/>
    <x v="2"/>
    <x v="16"/>
    <n v="6956"/>
    <n v="9.68"/>
    <n v="0.18049999999999999"/>
    <n v="5.2183000000000002"/>
    <n v="7.93276"/>
    <n v="55180.278559999999"/>
    <n v="36298.4948"/>
    <n v="18881.783759999998"/>
    <n v="0.3421835527609558"/>
  </r>
  <r>
    <s v="SKU-22"/>
    <s v="Valentine Heart Box"/>
    <s v="Seasonal Assortment"/>
    <x v="2"/>
    <x v="17"/>
    <n v="5675"/>
    <n v="9.68"/>
    <n v="0.16370000000000001"/>
    <n v="5.2560000000000002"/>
    <n v="8.095384000000001"/>
    <n v="45941.304200000006"/>
    <n v="29827.800000000003"/>
    <n v="16113.504200000003"/>
    <n v="0.35074111370133898"/>
  </r>
  <r>
    <s v="SKU-22"/>
    <s v="Valentine Heart Box"/>
    <s v="Seasonal Assortment"/>
    <x v="2"/>
    <x v="18"/>
    <n v="6551"/>
    <n v="9.9600000000000009"/>
    <n v="0.19270000000000001"/>
    <n v="5.2938000000000001"/>
    <n v="8.0407080000000004"/>
    <n v="52674.678108"/>
    <n v="34679.683799999999"/>
    <n v="17994.994308000001"/>
    <n v="0.34162514047270465"/>
  </r>
  <r>
    <s v="SKU-22"/>
    <s v="Valentine Heart Box"/>
    <s v="Seasonal Assortment"/>
    <x v="2"/>
    <x v="19"/>
    <n v="6352"/>
    <n v="9.9600000000000009"/>
    <n v="0.17430000000000001"/>
    <n v="5.3315000000000001"/>
    <n v="8.2239719999999998"/>
    <n v="52238.670143999996"/>
    <n v="33865.688000000002"/>
    <n v="18372.982143999994"/>
    <n v="0.35171228695817536"/>
  </r>
  <r>
    <s v="SKU-22"/>
    <s v="Valentine Heart Box"/>
    <s v="Seasonal Assortment"/>
    <x v="2"/>
    <x v="20"/>
    <n v="9182"/>
    <n v="9.9600000000000009"/>
    <n v="0.15820000000000001"/>
    <n v="5.3692000000000002"/>
    <n v="8.384328"/>
    <n v="76984.899695999993"/>
    <n v="49299.994400000003"/>
    <n v="27684.90529599999"/>
    <n v="0.35961474789631309"/>
  </r>
  <r>
    <s v="SKU-22"/>
    <s v="Valentine Heart Box"/>
    <s v="Seasonal Assortment"/>
    <x v="2"/>
    <x v="21"/>
    <n v="12863"/>
    <n v="9.9600000000000009"/>
    <n v="0.18099999999999999"/>
    <n v="5.4069000000000003"/>
    <n v="8.1572399999999998"/>
    <n v="104926.57811999999"/>
    <n v="69548.954700000002"/>
    <n v="35377.623419999989"/>
    <n v="0.33716551186430699"/>
  </r>
  <r>
    <s v="SKU-22"/>
    <s v="Valentine Heart Box"/>
    <s v="Seasonal Assortment"/>
    <x v="2"/>
    <x v="22"/>
    <n v="15094"/>
    <n v="9.9600000000000009"/>
    <n v="0.17649999999999999"/>
    <n v="5.4447000000000001"/>
    <n v="8.2020600000000012"/>
    <n v="123801.89364000002"/>
    <n v="82182.301800000001"/>
    <n v="41619.591840000023"/>
    <n v="0.33617895991982516"/>
  </r>
  <r>
    <s v="SKU-22"/>
    <s v="Valentine Heart Box"/>
    <s v="Seasonal Assortment"/>
    <x v="2"/>
    <x v="23"/>
    <n v="10894"/>
    <n v="9.9600000000000009"/>
    <n v="0.1928"/>
    <n v="5.4824000000000002"/>
    <n v="8.0397120000000015"/>
    <n v="87584.622528000022"/>
    <n v="59725.265599999999"/>
    <n v="27859.356928000023"/>
    <n v="0.3180850259312773"/>
  </r>
  <r>
    <s v="SKU-22"/>
    <s v="Valentine Heart Box"/>
    <s v="Seasonal Assortment"/>
    <x v="3"/>
    <x v="0"/>
    <n v="5205"/>
    <n v="9.49"/>
    <n v="4.7800000000000002E-2"/>
    <n v="5.0297000000000001"/>
    <n v="9.0363780000000009"/>
    <n v="47034.347490000007"/>
    <n v="26179.588500000002"/>
    <n v="20854.758990000006"/>
    <n v="0.44339424490653229"/>
  </r>
  <r>
    <s v="SKU-22"/>
    <s v="Valentine Heart Box"/>
    <s v="Seasonal Assortment"/>
    <x v="3"/>
    <x v="1"/>
    <n v="6861"/>
    <n v="9.49"/>
    <n v="4.8599999999999997E-2"/>
    <n v="5.0297000000000001"/>
    <n v="9.0287860000000002"/>
    <n v="61946.500745999998"/>
    <n v="34508.771699999998"/>
    <n v="27437.729046"/>
    <n v="0.44292621400042048"/>
  </r>
  <r>
    <s v="SKU-22"/>
    <s v="Valentine Heart Box"/>
    <s v="Seasonal Assortment"/>
    <x v="3"/>
    <x v="2"/>
    <n v="7508"/>
    <n v="9.49"/>
    <n v="5.5500000000000001E-2"/>
    <n v="5.0297000000000001"/>
    <n v="8.9633050000000001"/>
    <n v="67296.49394"/>
    <n v="37762.9876"/>
    <n v="29533.50634"/>
    <n v="0.43885653785071466"/>
  </r>
  <r>
    <s v="SKU-22"/>
    <s v="Valentine Heart Box"/>
    <s v="Seasonal Assortment"/>
    <x v="3"/>
    <x v="3"/>
    <n v="7036"/>
    <n v="9.49"/>
    <n v="5.1400000000000001E-2"/>
    <n v="5.0297000000000001"/>
    <n v="9.0022140000000004"/>
    <n v="63339.577704000003"/>
    <n v="35388.9692"/>
    <n v="27950.608504000003"/>
    <n v="0.44128188909972593"/>
  </r>
  <r>
    <s v="SKU-22"/>
    <s v="Valentine Heart Box"/>
    <s v="Seasonal Assortment"/>
    <x v="3"/>
    <x v="4"/>
    <n v="6709"/>
    <n v="9.49"/>
    <n v="4.1700000000000001E-2"/>
    <n v="5.0297000000000001"/>
    <n v="9.0942670000000003"/>
    <n v="61013.437302999999"/>
    <n v="33744.257299999997"/>
    <n v="27269.180003000001"/>
    <n v="0.44693728477512262"/>
  </r>
  <r>
    <s v="SKU-22"/>
    <s v="Valentine Heart Box"/>
    <s v="Seasonal Assortment"/>
    <x v="3"/>
    <x v="5"/>
    <n v="5796"/>
    <n v="9.49"/>
    <n v="4.8099999999999997E-2"/>
    <n v="5.0297000000000001"/>
    <n v="9.033531"/>
    <n v="52358.345675999997"/>
    <n v="29152.141200000002"/>
    <n v="23206.204475999995"/>
    <n v="0.44321882550688091"/>
  </r>
  <r>
    <s v="SKU-22"/>
    <s v="Valentine Heart Box"/>
    <s v="Seasonal Assortment"/>
    <x v="3"/>
    <x v="6"/>
    <n v="5376"/>
    <n v="9.49"/>
    <n v="3.3700000000000001E-2"/>
    <n v="5.0297000000000001"/>
    <n v="9.1701870000000003"/>
    <n v="49298.925311999999"/>
    <n v="27039.6672"/>
    <n v="22259.258112"/>
    <n v="0.45151609231087653"/>
  </r>
  <r>
    <s v="SKU-22"/>
    <s v="Valentine Heart Box"/>
    <s v="Seasonal Assortment"/>
    <x v="3"/>
    <x v="7"/>
    <n v="6675"/>
    <n v="9.49"/>
    <n v="4.2299999999999997E-2"/>
    <n v="5.0297000000000001"/>
    <n v="9.0885730000000002"/>
    <n v="60666.224775000002"/>
    <n v="33573.247499999998"/>
    <n v="27092.977275000005"/>
    <n v="0.44659079043541827"/>
  </r>
  <r>
    <s v="SKU-22"/>
    <s v="Valentine Heart Box"/>
    <s v="Seasonal Assortment"/>
    <x v="3"/>
    <x v="8"/>
    <n v="7597"/>
    <n v="9.49"/>
    <n v="4.3799999999999999E-2"/>
    <n v="5.0297000000000001"/>
    <n v="9.0743380000000009"/>
    <n v="68937.745786000014"/>
    <n v="38210.630900000004"/>
    <n v="30727.11488600001"/>
    <n v="0.44572265216481916"/>
  </r>
  <r>
    <s v="SKU-22"/>
    <s v="Valentine Heart Box"/>
    <s v="Seasonal Assortment"/>
    <x v="3"/>
    <x v="9"/>
    <n v="10004"/>
    <n v="9.49"/>
    <n v="6.2100000000000002E-2"/>
    <n v="5.0297000000000001"/>
    <n v="8.9006709999999991"/>
    <n v="89042.31268399999"/>
    <n v="50317.118800000004"/>
    <n v="38725.193883999986"/>
    <n v="0.43490777268365488"/>
  </r>
  <r>
    <s v="SKU-22"/>
    <s v="Valentine Heart Box"/>
    <s v="Seasonal Assortment"/>
    <x v="3"/>
    <x v="10"/>
    <n v="11912"/>
    <n v="9.49"/>
    <n v="5.21E-2"/>
    <n v="5.0297000000000001"/>
    <n v="8.995571"/>
    <n v="107155.241752"/>
    <n v="59913.786399999997"/>
    <n v="47241.455352000004"/>
    <n v="0.44086929000949471"/>
  </r>
  <r>
    <s v="SKU-22"/>
    <s v="Valentine Heart Box"/>
    <s v="Seasonal Assortment"/>
    <x v="3"/>
    <x v="11"/>
    <n v="9598"/>
    <n v="9.49"/>
    <n v="4.7100000000000003E-2"/>
    <n v="5.0297000000000001"/>
    <n v="9.0430209999999995"/>
    <n v="86794.915557999993"/>
    <n v="48275.060599999997"/>
    <n v="38519.854957999996"/>
    <n v="0.44380312729562388"/>
  </r>
  <r>
    <s v="SKU-22"/>
    <s v="Valentine Heart Box"/>
    <s v="Seasonal Assortment"/>
    <x v="3"/>
    <x v="12"/>
    <n v="5677"/>
    <n v="9.68"/>
    <n v="4.3400000000000001E-2"/>
    <n v="5.0674000000000001"/>
    <n v="9.2598880000000001"/>
    <n v="52568.384176"/>
    <n v="28767.629800000002"/>
    <n v="23800.754375999997"/>
    <n v="0.45275795992348933"/>
  </r>
  <r>
    <s v="SKU-22"/>
    <s v="Valentine Heart Box"/>
    <s v="Seasonal Assortment"/>
    <x v="3"/>
    <x v="13"/>
    <n v="7461"/>
    <n v="9.68"/>
    <n v="4.3099999999999999E-2"/>
    <n v="5.1051000000000002"/>
    <n v="9.2627919999999992"/>
    <n v="69109.691112"/>
    <n v="38089.151100000003"/>
    <n v="31020.540011999998"/>
    <n v="0.44885947994945796"/>
  </r>
  <r>
    <s v="SKU-22"/>
    <s v="Valentine Heart Box"/>
    <s v="Seasonal Assortment"/>
    <x v="3"/>
    <x v="14"/>
    <n v="7746"/>
    <n v="9.68"/>
    <n v="4.6800000000000001E-2"/>
    <n v="5.1429"/>
    <n v="9.2269760000000005"/>
    <n v="71472.156096000006"/>
    <n v="39836.903400000003"/>
    <n v="31635.252696000003"/>
    <n v="0.44262345539860515"/>
  </r>
  <r>
    <s v="SKU-22"/>
    <s v="Valentine Heart Box"/>
    <s v="Seasonal Assortment"/>
    <x v="3"/>
    <x v="15"/>
    <n v="7361"/>
    <n v="9.68"/>
    <n v="5.7599999999999998E-2"/>
    <n v="5.1806000000000001"/>
    <n v="9.1224319999999999"/>
    <n v="67150.221951999993"/>
    <n v="38134.3966"/>
    <n v="29015.825351999993"/>
    <n v="0.43210319353435567"/>
  </r>
  <r>
    <s v="SKU-22"/>
    <s v="Valentine Heart Box"/>
    <s v="Seasonal Assortment"/>
    <x v="3"/>
    <x v="16"/>
    <n v="6024"/>
    <n v="9.68"/>
    <n v="4.7E-2"/>
    <n v="5.2183000000000002"/>
    <n v="9.2250399999999999"/>
    <n v="55571.640959999997"/>
    <n v="31435.039199999999"/>
    <n v="24136.601759999998"/>
    <n v="0.43433307606254279"/>
  </r>
  <r>
    <s v="SKU-22"/>
    <s v="Valentine Heart Box"/>
    <s v="Seasonal Assortment"/>
    <x v="3"/>
    <x v="17"/>
    <n v="5668"/>
    <n v="9.68"/>
    <n v="5.8900000000000001E-2"/>
    <n v="5.2560000000000002"/>
    <n v="9.1098479999999995"/>
    <n v="51634.618463999999"/>
    <n v="29791.008000000002"/>
    <n v="21843.610463999998"/>
    <n v="0.4230419651348738"/>
  </r>
  <r>
    <s v="SKU-22"/>
    <s v="Valentine Heart Box"/>
    <s v="Seasonal Assortment"/>
    <x v="3"/>
    <x v="18"/>
    <n v="5098"/>
    <n v="9.9600000000000009"/>
    <n v="4.87E-2"/>
    <n v="5.2938000000000001"/>
    <n v="9.4749480000000013"/>
    <n v="48303.284904000007"/>
    <n v="26987.792400000002"/>
    <n v="21315.492504000005"/>
    <n v="0.44128453264334544"/>
  </r>
  <r>
    <s v="SKU-22"/>
    <s v="Valentine Heart Box"/>
    <s v="Seasonal Assortment"/>
    <x v="3"/>
    <x v="19"/>
    <n v="6019"/>
    <n v="9.9600000000000009"/>
    <n v="5.8599999999999999E-2"/>
    <n v="5.3315000000000001"/>
    <n v="9.3763440000000013"/>
    <n v="56436.214536000007"/>
    <n v="32090.298500000001"/>
    <n v="24345.916036000006"/>
    <n v="0.43138818285677238"/>
  </r>
  <r>
    <s v="SKU-22"/>
    <s v="Valentine Heart Box"/>
    <s v="Seasonal Assortment"/>
    <x v="3"/>
    <x v="20"/>
    <n v="6968"/>
    <n v="9.9600000000000009"/>
    <n v="6.8099999999999994E-2"/>
    <n v="5.3692000000000002"/>
    <n v="9.2817240000000005"/>
    <n v="64675.052832000001"/>
    <n v="37412.585599999999"/>
    <n v="27262.467232000003"/>
    <n v="0.42152987957840593"/>
  </r>
  <r>
    <s v="SKU-22"/>
    <s v="Valentine Heart Box"/>
    <s v="Seasonal Assortment"/>
    <x v="3"/>
    <x v="21"/>
    <n v="10244"/>
    <n v="9.9600000000000009"/>
    <n v="4.7600000000000003E-2"/>
    <n v="5.4069000000000003"/>
    <n v="9.4859040000000014"/>
    <n v="97173.600576000012"/>
    <n v="55388.283600000002"/>
    <n v="41785.316976000009"/>
    <n v="0.43000688179007507"/>
  </r>
  <r>
    <s v="SKU-22"/>
    <s v="Valentine Heart Box"/>
    <s v="Seasonal Assortment"/>
    <x v="3"/>
    <x v="22"/>
    <n v="10894"/>
    <n v="9.9600000000000009"/>
    <n v="3.6799999999999999E-2"/>
    <n v="5.4447000000000001"/>
    <n v="9.593472000000002"/>
    <n v="104511.28396800002"/>
    <n v="59314.561800000003"/>
    <n v="45196.722168000015"/>
    <n v="0.43245782131849664"/>
  </r>
  <r>
    <s v="SKU-22"/>
    <s v="Valentine Heart Box"/>
    <s v="Seasonal Assortment"/>
    <x v="3"/>
    <x v="23"/>
    <n v="8367"/>
    <n v="9.9600000000000009"/>
    <n v="4.4699999999999997E-2"/>
    <n v="5.4824000000000002"/>
    <n v="9.5147880000000011"/>
    <n v="79610.231196000008"/>
    <n v="45871.2408"/>
    <n v="33738.990396000008"/>
    <n v="0.42380219086331727"/>
  </r>
  <r>
    <s v="SKU-22"/>
    <s v="Valentine Heart Box"/>
    <s v="Seasonal Assortment"/>
    <x v="4"/>
    <x v="0"/>
    <n v="8946"/>
    <n v="9.49"/>
    <n v="8.9499999999999996E-2"/>
    <n v="5.0297000000000001"/>
    <n v="8.6406449999999992"/>
    <n v="77299.210169999991"/>
    <n v="44995.696199999998"/>
    <n v="32303.513969999993"/>
    <n v="0.4179022515101592"/>
  </r>
  <r>
    <s v="SKU-22"/>
    <s v="Valentine Heart Box"/>
    <s v="Seasonal Assortment"/>
    <x v="4"/>
    <x v="1"/>
    <n v="9890"/>
    <n v="9.49"/>
    <n v="0.1084"/>
    <n v="5.0297000000000001"/>
    <n v="8.4612839999999991"/>
    <n v="83682.098759999993"/>
    <n v="49743.733"/>
    <n v="33938.365759999993"/>
    <n v="0.40556303275011213"/>
  </r>
  <r>
    <s v="SKU-22"/>
    <s v="Valentine Heart Box"/>
    <s v="Seasonal Assortment"/>
    <x v="4"/>
    <x v="2"/>
    <n v="11349"/>
    <n v="9.49"/>
    <n v="0.10879999999999999"/>
    <n v="5.0297000000000001"/>
    <n v="8.4574879999999997"/>
    <n v="95984.031311999992"/>
    <n v="57082.065300000002"/>
    <n v="38901.96601199999"/>
    <n v="0.4052962298025134"/>
  </r>
  <r>
    <s v="SKU-22"/>
    <s v="Valentine Heart Box"/>
    <s v="Seasonal Assortment"/>
    <x v="4"/>
    <x v="3"/>
    <n v="10085"/>
    <n v="9.49"/>
    <n v="8.2600000000000007E-2"/>
    <n v="5.0297000000000001"/>
    <n v="8.7061259999999994"/>
    <n v="87801.280709999992"/>
    <n v="50724.5245"/>
    <n v="37076.756209999992"/>
    <n v="0.42228035753215604"/>
  </r>
  <r>
    <s v="SKU-22"/>
    <s v="Valentine Heart Box"/>
    <s v="Seasonal Assortment"/>
    <x v="4"/>
    <x v="4"/>
    <n v="9889"/>
    <n v="9.49"/>
    <n v="9.3600000000000003E-2"/>
    <n v="5.0297000000000001"/>
    <n v="8.6017360000000007"/>
    <n v="85062.567304000011"/>
    <n v="49738.703300000001"/>
    <n v="35323.86400400001"/>
    <n v="0.41526919682259494"/>
  </r>
  <r>
    <s v="SKU-22"/>
    <s v="Valentine Heart Box"/>
    <s v="Seasonal Assortment"/>
    <x v="4"/>
    <x v="5"/>
    <n v="8132"/>
    <n v="9.49"/>
    <n v="0.1008"/>
    <n v="5.0297000000000001"/>
    <n v="8.5334079999999997"/>
    <n v="69393.673855999994"/>
    <n v="40901.520400000001"/>
    <n v="28492.153455999993"/>
    <n v="0.41058718861209959"/>
  </r>
  <r>
    <s v="SKU-22"/>
    <s v="Valentine Heart Box"/>
    <s v="Seasonal Assortment"/>
    <x v="4"/>
    <x v="6"/>
    <n v="8350"/>
    <n v="9.49"/>
    <n v="8.14E-2"/>
    <n v="5.0297000000000001"/>
    <n v="8.7175139999999995"/>
    <n v="72791.241899999994"/>
    <n v="41997.995000000003"/>
    <n v="30793.246899999991"/>
    <n v="0.42303505334204217"/>
  </r>
  <r>
    <s v="SKU-22"/>
    <s v="Valentine Heart Box"/>
    <s v="Seasonal Assortment"/>
    <x v="4"/>
    <x v="7"/>
    <n v="8910"/>
    <n v="9.49"/>
    <n v="0.10390000000000001"/>
    <n v="5.0297000000000001"/>
    <n v="8.5039890000000007"/>
    <n v="75770.541990000012"/>
    <n v="44814.627"/>
    <n v="30955.914990000012"/>
    <n v="0.40854815310791215"/>
  </r>
  <r>
    <s v="SKU-22"/>
    <s v="Valentine Heart Box"/>
    <s v="Seasonal Assortment"/>
    <x v="4"/>
    <x v="8"/>
    <n v="9406"/>
    <n v="9.49"/>
    <n v="9.0200000000000002E-2"/>
    <n v="5.0297000000000001"/>
    <n v="8.6340019999999988"/>
    <n v="81211.42281199999"/>
    <n v="47309.358200000002"/>
    <n v="33902.064611999987"/>
    <n v="0.41745438557924808"/>
  </r>
  <r>
    <s v="SKU-22"/>
    <s v="Valentine Heart Box"/>
    <s v="Seasonal Assortment"/>
    <x v="4"/>
    <x v="9"/>
    <n v="13934"/>
    <n v="9.49"/>
    <n v="7.5200000000000003E-2"/>
    <n v="5.0297000000000001"/>
    <n v="8.7763519999999993"/>
    <n v="122289.68876799999"/>
    <n v="70083.839800000002"/>
    <n v="52205.848967999991"/>
    <n v="0.42690311418685117"/>
  </r>
  <r>
    <s v="SKU-22"/>
    <s v="Valentine Heart Box"/>
    <s v="Seasonal Assortment"/>
    <x v="4"/>
    <x v="10"/>
    <n v="15453"/>
    <n v="9.49"/>
    <n v="9.7199999999999995E-2"/>
    <n v="5.0297000000000001"/>
    <n v="8.5675720000000002"/>
    <n v="132394.69011600001"/>
    <n v="77723.954100000003"/>
    <n v="54670.73601600001"/>
    <n v="0.41293752769162606"/>
  </r>
  <r>
    <s v="SKU-22"/>
    <s v="Valentine Heart Box"/>
    <s v="Seasonal Assortment"/>
    <x v="4"/>
    <x v="11"/>
    <n v="12866"/>
    <n v="9.49"/>
    <n v="8.0299999999999996E-2"/>
    <n v="5.0297000000000001"/>
    <n v="8.7279529999999994"/>
    <n v="112293.84329799999"/>
    <n v="64712.120199999998"/>
    <n v="47581.723097999995"/>
    <n v="0.42372512775905186"/>
  </r>
  <r>
    <s v="SKU-22"/>
    <s v="Valentine Heart Box"/>
    <s v="Seasonal Assortment"/>
    <x v="4"/>
    <x v="12"/>
    <n v="8234"/>
    <n v="9.68"/>
    <n v="8.7800000000000003E-2"/>
    <n v="5.0674000000000001"/>
    <n v="8.8300959999999993"/>
    <n v="72707.010463999992"/>
    <n v="41724.971600000004"/>
    <n v="30982.038863999987"/>
    <n v="0.42612175450867112"/>
  </r>
  <r>
    <s v="SKU-22"/>
    <s v="Valentine Heart Box"/>
    <s v="Seasonal Assortment"/>
    <x v="4"/>
    <x v="13"/>
    <n v="10439"/>
    <n v="9.68"/>
    <n v="0.13700000000000001"/>
    <n v="5.1051000000000002"/>
    <n v="8.3538399999999999"/>
    <n v="87205.735759999996"/>
    <n v="53292.138900000005"/>
    <n v="33913.596859999991"/>
    <n v="0.38889181502159476"/>
  </r>
  <r>
    <s v="SKU-22"/>
    <s v="Valentine Heart Box"/>
    <s v="Seasonal Assortment"/>
    <x v="4"/>
    <x v="14"/>
    <n v="10079"/>
    <n v="9.68"/>
    <n v="0.13200000000000001"/>
    <n v="5.1429"/>
    <n v="8.402239999999999"/>
    <n v="84686.176959999997"/>
    <n v="51835.289100000002"/>
    <n v="32850.887859999995"/>
    <n v="0.38791322314049581"/>
  </r>
  <r>
    <s v="SKU-22"/>
    <s v="Valentine Heart Box"/>
    <s v="Seasonal Assortment"/>
    <x v="4"/>
    <x v="15"/>
    <n v="10895"/>
    <n v="9.68"/>
    <n v="0.1196"/>
    <n v="5.1806000000000001"/>
    <n v="8.5222719999999992"/>
    <n v="92850.153439999995"/>
    <n v="56442.637000000002"/>
    <n v="36407.516439999992"/>
    <n v="0.39211046068466243"/>
  </r>
  <r>
    <s v="SKU-22"/>
    <s v="Valentine Heart Box"/>
    <s v="Seasonal Assortment"/>
    <x v="4"/>
    <x v="16"/>
    <n v="9014"/>
    <n v="9.68"/>
    <n v="0.21149999999999999"/>
    <n v="5.2183000000000002"/>
    <n v="7.6326799999999997"/>
    <n v="68800.97752"/>
    <n v="47037.756200000003"/>
    <n v="21763.221319999997"/>
    <n v="0.31632139694052414"/>
  </r>
  <r>
    <s v="SKU-22"/>
    <s v="Valentine Heart Box"/>
    <s v="Seasonal Assortment"/>
    <x v="4"/>
    <x v="17"/>
    <n v="8134"/>
    <n v="9.68"/>
    <n v="0.1782"/>
    <n v="5.2560000000000002"/>
    <n v="7.9550239999999999"/>
    <n v="64706.165216000001"/>
    <n v="42752.304000000004"/>
    <n v="21953.861215999998"/>
    <n v="0.33928546287226785"/>
  </r>
  <r>
    <s v="SKU-22"/>
    <s v="Valentine Heart Box"/>
    <s v="Seasonal Assortment"/>
    <x v="4"/>
    <x v="18"/>
    <n v="8124"/>
    <n v="9.9600000000000009"/>
    <n v="0.21970000000000001"/>
    <n v="5.2938000000000001"/>
    <n v="7.7717880000000008"/>
    <n v="63138.005712000006"/>
    <n v="43006.831200000001"/>
    <n v="20131.174512000005"/>
    <n v="0.31884400346483982"/>
  </r>
  <r>
    <s v="SKU-22"/>
    <s v="Valentine Heart Box"/>
    <s v="Seasonal Assortment"/>
    <x v="4"/>
    <x v="19"/>
    <n v="9280"/>
    <n v="9.9600000000000009"/>
    <n v="0.1777"/>
    <n v="5.3315000000000001"/>
    <n v="8.1901080000000004"/>
    <n v="76004.202239999999"/>
    <n v="49476.32"/>
    <n v="26527.882239999999"/>
    <n v="0.34903178321946426"/>
  </r>
  <r>
    <s v="SKU-22"/>
    <s v="Valentine Heart Box"/>
    <s v="Seasonal Assortment"/>
    <x v="4"/>
    <x v="20"/>
    <n v="10535"/>
    <n v="9.9600000000000009"/>
    <n v="0.2636"/>
    <n v="5.3692000000000002"/>
    <n v="7.3345440000000002"/>
    <n v="77269.421040000001"/>
    <n v="56564.522000000004"/>
    <n v="20704.899039999997"/>
    <n v="0.2679572172448621"/>
  </r>
  <r>
    <s v="SKU-22"/>
    <s v="Valentine Heart Box"/>
    <s v="Seasonal Assortment"/>
    <x v="4"/>
    <x v="21"/>
    <n v="15613"/>
    <n v="9.9600000000000009"/>
    <n v="0.22270000000000001"/>
    <n v="5.4069000000000003"/>
    <n v="7.7419080000000005"/>
    <n v="120874.409604"/>
    <n v="84417.929700000008"/>
    <n v="36456.479903999993"/>
    <n v="0.30160627070226093"/>
  </r>
  <r>
    <s v="SKU-22"/>
    <s v="Valentine Heart Box"/>
    <s v="Seasonal Assortment"/>
    <x v="4"/>
    <x v="22"/>
    <n v="16241"/>
    <n v="9.9600000000000009"/>
    <n v="0.23580000000000001"/>
    <n v="5.4447000000000001"/>
    <n v="7.6114320000000006"/>
    <n v="123617.26711200002"/>
    <n v="88427.372700000007"/>
    <n v="35189.894412000009"/>
    <n v="0.28466811501436262"/>
  </r>
  <r>
    <s v="SKU-22"/>
    <s v="Valentine Heart Box"/>
    <s v="Seasonal Assortment"/>
    <x v="4"/>
    <x v="23"/>
    <n v="14155"/>
    <n v="9.9600000000000009"/>
    <n v="0.25569999999999998"/>
    <n v="5.4824000000000002"/>
    <n v="7.4132280000000002"/>
    <n v="104934.24234"/>
    <n v="77603.372000000003"/>
    <n v="27330.870339999994"/>
    <n v="0.26045711800581334"/>
  </r>
  <r>
    <s v="SKU-22"/>
    <s v="Valentine Heart Box"/>
    <s v="Seasonal Assortment"/>
    <x v="5"/>
    <x v="0"/>
    <n v="3845"/>
    <n v="9.49"/>
    <n v="5.7099999999999998E-2"/>
    <n v="5.0297000000000001"/>
    <n v="8.9481210000000004"/>
    <n v="34405.525245000004"/>
    <n v="19339.196500000002"/>
    <n v="15066.328745000003"/>
    <n v="0.43790433768162057"/>
  </r>
  <r>
    <s v="SKU-22"/>
    <s v="Valentine Heart Box"/>
    <s v="Seasonal Assortment"/>
    <x v="5"/>
    <x v="1"/>
    <n v="4544"/>
    <n v="9.49"/>
    <n v="9.2299999999999993E-2"/>
    <n v="5.0297000000000001"/>
    <n v="8.6140729999999994"/>
    <n v="39142.347711999995"/>
    <n v="22854.9568"/>
    <n v="16287.390911999995"/>
    <n v="0.41610664316404089"/>
  </r>
  <r>
    <s v="SKU-22"/>
    <s v="Valentine Heart Box"/>
    <s v="Seasonal Assortment"/>
    <x v="5"/>
    <x v="2"/>
    <n v="4759"/>
    <n v="9.49"/>
    <n v="6.1600000000000002E-2"/>
    <n v="5.0297000000000001"/>
    <n v="8.9054160000000007"/>
    <n v="42380.874744000001"/>
    <n v="23936.3423"/>
    <n v="18444.532444"/>
    <n v="0.43520886615515769"/>
  </r>
  <r>
    <s v="SKU-22"/>
    <s v="Valentine Heart Box"/>
    <s v="Seasonal Assortment"/>
    <x v="5"/>
    <x v="3"/>
    <n v="4553"/>
    <n v="9.49"/>
    <n v="4.19E-2"/>
    <n v="5.0297000000000001"/>
    <n v="9.0923689999999997"/>
    <n v="41397.556057000002"/>
    <n v="22900.224099999999"/>
    <n v="18497.331957000002"/>
    <n v="0.44682183488153643"/>
  </r>
  <r>
    <s v="SKU-22"/>
    <s v="Valentine Heart Box"/>
    <s v="Seasonal Assortment"/>
    <x v="5"/>
    <x v="4"/>
    <n v="3695"/>
    <n v="9.49"/>
    <n v="7.17E-2"/>
    <n v="5.0297000000000001"/>
    <n v="8.8095669999999995"/>
    <n v="32551.350064999999"/>
    <n v="18584.7415"/>
    <n v="13966.608564999999"/>
    <n v="0.42906388021113862"/>
  </r>
  <r>
    <s v="SKU-22"/>
    <s v="Valentine Heart Box"/>
    <s v="Seasonal Assortment"/>
    <x v="5"/>
    <x v="5"/>
    <n v="4087"/>
    <n v="9.49"/>
    <n v="6.1600000000000002E-2"/>
    <n v="5.0297000000000001"/>
    <n v="8.9054160000000007"/>
    <n v="36396.435192000004"/>
    <n v="20556.383900000001"/>
    <n v="15840.051292000004"/>
    <n v="0.43520886615515775"/>
  </r>
  <r>
    <s v="SKU-22"/>
    <s v="Valentine Heart Box"/>
    <s v="Seasonal Assortment"/>
    <x v="5"/>
    <x v="6"/>
    <n v="3996"/>
    <n v="9.49"/>
    <n v="5.9200000000000003E-2"/>
    <n v="5.0297000000000001"/>
    <n v="8.9281919999999992"/>
    <n v="35677.055231999999"/>
    <n v="20098.681199999999"/>
    <n v="15578.374032"/>
    <n v="0.43664965986394561"/>
  </r>
  <r>
    <s v="SKU-22"/>
    <s v="Valentine Heart Box"/>
    <s v="Seasonal Assortment"/>
    <x v="5"/>
    <x v="7"/>
    <n v="3983"/>
    <n v="9.49"/>
    <n v="5.3800000000000001E-2"/>
    <n v="5.0297000000000001"/>
    <n v="8.979438"/>
    <n v="35765.101554000001"/>
    <n v="20033.295099999999"/>
    <n v="15731.806454000001"/>
    <n v="0.43986472204607907"/>
  </r>
  <r>
    <s v="SKU-22"/>
    <s v="Valentine Heart Box"/>
    <s v="Seasonal Assortment"/>
    <x v="5"/>
    <x v="8"/>
    <n v="5053"/>
    <n v="9.49"/>
    <n v="0.10150000000000001"/>
    <n v="5.0297000000000001"/>
    <n v="8.5267649999999993"/>
    <n v="43085.743544999998"/>
    <n v="25415.074100000002"/>
    <n v="17670.669444999996"/>
    <n v="0.41012799109627152"/>
  </r>
  <r>
    <s v="SKU-22"/>
    <s v="Valentine Heart Box"/>
    <s v="Seasonal Assortment"/>
    <x v="5"/>
    <x v="9"/>
    <n v="6115"/>
    <n v="9.49"/>
    <n v="6.4799999999999996E-2"/>
    <n v="5.0297000000000001"/>
    <n v="8.8750480000000014"/>
    <n v="54270.918520000007"/>
    <n v="30756.6155"/>
    <n v="23514.303020000007"/>
    <n v="0.43327630453378962"/>
  </r>
  <r>
    <s v="SKU-22"/>
    <s v="Valentine Heart Box"/>
    <s v="Seasonal Assortment"/>
    <x v="5"/>
    <x v="10"/>
    <n v="8082"/>
    <n v="9.49"/>
    <n v="4.8300000000000003E-2"/>
    <n v="5.0297000000000001"/>
    <n v="9.0316329999999994"/>
    <n v="72993.657905999993"/>
    <n v="40650.035400000001"/>
    <n v="32343.622505999992"/>
    <n v="0.44310181779972674"/>
  </r>
  <r>
    <s v="SKU-22"/>
    <s v="Valentine Heart Box"/>
    <s v="Seasonal Assortment"/>
    <x v="5"/>
    <x v="11"/>
    <n v="6316"/>
    <n v="9.49"/>
    <n v="8.8300000000000003E-2"/>
    <n v="5.0297000000000001"/>
    <n v="8.6520329999999994"/>
    <n v="54646.240427999997"/>
    <n v="31767.585200000001"/>
    <n v="22878.655227999996"/>
    <n v="0.41866842162992207"/>
  </r>
  <r>
    <s v="SKU-22"/>
    <s v="Valentine Heart Box"/>
    <s v="Seasonal Assortment"/>
    <x v="5"/>
    <x v="12"/>
    <n v="3807"/>
    <n v="9.68"/>
    <n v="7.8299999999999995E-2"/>
    <n v="5.0674000000000001"/>
    <n v="8.9220559999999995"/>
    <n v="33966.267191999999"/>
    <n v="19291.591800000002"/>
    <n v="14674.675391999997"/>
    <n v="0.43203674130716052"/>
  </r>
  <r>
    <s v="SKU-22"/>
    <s v="Valentine Heart Box"/>
    <s v="Seasonal Assortment"/>
    <x v="5"/>
    <x v="13"/>
    <n v="5254"/>
    <n v="9.68"/>
    <n v="9.9199999999999997E-2"/>
    <n v="5.1051000000000002"/>
    <n v="8.7197440000000004"/>
    <n v="45813.534976000003"/>
    <n v="26822.195400000001"/>
    <n v="18991.339576000002"/>
    <n v="0.41453556434684324"/>
  </r>
  <r>
    <s v="SKU-22"/>
    <s v="Valentine Heart Box"/>
    <s v="Seasonal Assortment"/>
    <x v="5"/>
    <x v="14"/>
    <n v="4657"/>
    <n v="9.68"/>
    <n v="6.2E-2"/>
    <n v="5.1429"/>
    <n v="9.079839999999999"/>
    <n v="42284.814879999998"/>
    <n v="23950.4853"/>
    <n v="18334.329579999998"/>
    <n v="0.43359134081657824"/>
  </r>
  <r>
    <s v="SKU-22"/>
    <s v="Valentine Heart Box"/>
    <s v="Seasonal Assortment"/>
    <x v="5"/>
    <x v="15"/>
    <n v="4585"/>
    <n v="9.68"/>
    <n v="8.4699999999999998E-2"/>
    <n v="5.1806000000000001"/>
    <n v="8.8601039999999998"/>
    <n v="40623.576840000002"/>
    <n v="23753.050999999999"/>
    <n v="16870.525840000002"/>
    <n v="0.41528903046736249"/>
  </r>
  <r>
    <s v="SKU-22"/>
    <s v="Valentine Heart Box"/>
    <s v="Seasonal Assortment"/>
    <x v="5"/>
    <x v="16"/>
    <n v="3624"/>
    <n v="9.68"/>
    <n v="6.6199999999999995E-2"/>
    <n v="5.2183000000000002"/>
    <n v="9.0391839999999988"/>
    <n v="32758.002815999997"/>
    <n v="18911.119200000001"/>
    <n v="13846.883615999996"/>
    <n v="0.42270231472221376"/>
  </r>
  <r>
    <s v="SKU-22"/>
    <s v="Valentine Heart Box"/>
    <s v="Seasonal Assortment"/>
    <x v="5"/>
    <x v="17"/>
    <n v="3814"/>
    <n v="9.68"/>
    <n v="6.25E-2"/>
    <n v="5.2560000000000002"/>
    <n v="9.0749999999999993"/>
    <n v="34612.049999999996"/>
    <n v="20046.384000000002"/>
    <n v="14565.665999999994"/>
    <n v="0.42082644628099158"/>
  </r>
  <r>
    <s v="SKU-22"/>
    <s v="Valentine Heart Box"/>
    <s v="Seasonal Assortment"/>
    <x v="5"/>
    <x v="18"/>
    <n v="3634"/>
    <n v="9.9600000000000009"/>
    <n v="0.1085"/>
    <n v="5.2938000000000001"/>
    <n v="8.8793400000000009"/>
    <n v="32267.521560000005"/>
    <n v="19237.6692"/>
    <n v="13029.852360000004"/>
    <n v="0.40380703971241111"/>
  </r>
  <r>
    <s v="SKU-22"/>
    <s v="Valentine Heart Box"/>
    <s v="Seasonal Assortment"/>
    <x v="5"/>
    <x v="19"/>
    <n v="3975"/>
    <n v="9.9600000000000009"/>
    <n v="6.3500000000000001E-2"/>
    <n v="5.3315000000000001"/>
    <n v="9.3275400000000008"/>
    <n v="37076.971500000007"/>
    <n v="21192.712500000001"/>
    <n v="15884.259000000005"/>
    <n v="0.42841306496675441"/>
  </r>
  <r>
    <s v="SKU-22"/>
    <s v="Valentine Heart Box"/>
    <s v="Seasonal Assortment"/>
    <x v="5"/>
    <x v="20"/>
    <n v="5010"/>
    <n v="9.9600000000000009"/>
    <n v="7.3599999999999999E-2"/>
    <n v="5.3692000000000002"/>
    <n v="9.2269440000000014"/>
    <n v="46226.989440000005"/>
    <n v="26899.692000000003"/>
    <n v="19327.297440000002"/>
    <n v="0.41809552545241413"/>
  </r>
  <r>
    <s v="SKU-22"/>
    <s v="Valentine Heart Box"/>
    <s v="Seasonal Assortment"/>
    <x v="5"/>
    <x v="21"/>
    <n v="7601"/>
    <n v="9.9600000000000009"/>
    <n v="7.2499999999999995E-2"/>
    <n v="5.4069000000000003"/>
    <n v="9.2379000000000016"/>
    <n v="70217.277900000016"/>
    <n v="41097.846900000004"/>
    <n v="29119.431000000011"/>
    <n v="0.41470464066508628"/>
  </r>
  <r>
    <s v="SKU-22"/>
    <s v="Valentine Heart Box"/>
    <s v="Seasonal Assortment"/>
    <x v="5"/>
    <x v="22"/>
    <n v="7223"/>
    <n v="9.9600000000000009"/>
    <n v="4.3200000000000002E-2"/>
    <n v="5.4447000000000001"/>
    <n v="9.5297280000000004"/>
    <n v="68833.225344000006"/>
    <n v="39327.068100000004"/>
    <n v="29506.157244000002"/>
    <n v="0.42866155256477412"/>
  </r>
  <r>
    <s v="SKU-22"/>
    <s v="Valentine Heart Box"/>
    <s v="Seasonal Assortment"/>
    <x v="5"/>
    <x v="23"/>
    <n v="5332"/>
    <n v="9.9600000000000009"/>
    <n v="4.2500000000000003E-2"/>
    <n v="5.4824000000000002"/>
    <n v="9.5367000000000015"/>
    <n v="50849.684400000006"/>
    <n v="29232.156800000001"/>
    <n v="21617.527600000005"/>
    <n v="0.42512609183470179"/>
  </r>
  <r>
    <s v="SKU-23"/>
    <s v="Easter Assortment Bag"/>
    <s v="Seasonal Assortment"/>
    <x v="0"/>
    <x v="0"/>
    <n v="15706"/>
    <n v="7.99"/>
    <n v="7.9600000000000004E-2"/>
    <n v="4.3146000000000004"/>
    <n v="7.3539960000000004"/>
    <n v="115501.86117600001"/>
    <n v="67765.107600000003"/>
    <n v="47736.753576000003"/>
    <n v="0.41329856584093871"/>
  </r>
  <r>
    <s v="SKU-23"/>
    <s v="Easter Assortment Bag"/>
    <s v="Seasonal Assortment"/>
    <x v="0"/>
    <x v="1"/>
    <n v="20561"/>
    <n v="7.99"/>
    <n v="0.10050000000000001"/>
    <n v="4.3146000000000004"/>
    <n v="7.1870050000000001"/>
    <n v="147772.00980500001"/>
    <n v="88712.490600000005"/>
    <n v="59059.519205000004"/>
    <n v="0.39966648137854366"/>
  </r>
  <r>
    <s v="SKU-23"/>
    <s v="Easter Assortment Bag"/>
    <s v="Seasonal Assortment"/>
    <x v="0"/>
    <x v="2"/>
    <n v="18577"/>
    <n v="7.99"/>
    <n v="8.7300000000000003E-2"/>
    <n v="4.3146000000000004"/>
    <n v="7.2924730000000002"/>
    <n v="135472.27092100002"/>
    <n v="80152.324200000003"/>
    <n v="55319.946721000015"/>
    <n v="0.40834885504546953"/>
  </r>
  <r>
    <s v="SKU-23"/>
    <s v="Easter Assortment Bag"/>
    <s v="Seasonal Assortment"/>
    <x v="0"/>
    <x v="3"/>
    <n v="20662"/>
    <n v="7.99"/>
    <n v="8.7900000000000006E-2"/>
    <n v="4.3146000000000004"/>
    <n v="7.2876790000000007"/>
    <n v="150578.02349800002"/>
    <n v="89148.265200000009"/>
    <n v="61429.758298000015"/>
    <n v="0.40795965354676028"/>
  </r>
  <r>
    <s v="SKU-23"/>
    <s v="Easter Assortment Bag"/>
    <s v="Seasonal Assortment"/>
    <x v="0"/>
    <x v="4"/>
    <n v="15083"/>
    <n v="7.99"/>
    <n v="0.1178"/>
    <n v="4.3146000000000004"/>
    <n v="7.0487780000000004"/>
    <n v="106316.71857400001"/>
    <n v="65077.111800000006"/>
    <n v="41239.606774000007"/>
    <n v="0.38789390160961235"/>
  </r>
  <r>
    <s v="SKU-23"/>
    <s v="Easter Assortment Bag"/>
    <s v="Seasonal Assortment"/>
    <x v="0"/>
    <x v="5"/>
    <n v="15680"/>
    <n v="7.99"/>
    <n v="9.6500000000000002E-2"/>
    <n v="4.3146000000000004"/>
    <n v="7.2189649999999999"/>
    <n v="113193.37119999999"/>
    <n v="67652.928"/>
    <n v="45540.443199999994"/>
    <n v="0.40232429441062534"/>
  </r>
  <r>
    <s v="SKU-23"/>
    <s v="Easter Assortment Bag"/>
    <s v="Seasonal Assortment"/>
    <x v="0"/>
    <x v="6"/>
    <n v="15047"/>
    <n v="7.99"/>
    <n v="0.10009999999999999"/>
    <n v="4.3146000000000004"/>
    <n v="7.1902010000000001"/>
    <n v="108190.954447"/>
    <n v="64921.78620000001"/>
    <n v="43269.168246999987"/>
    <n v="0.39993332592510267"/>
  </r>
  <r>
    <s v="SKU-23"/>
    <s v="Easter Assortment Bag"/>
    <s v="Seasonal Assortment"/>
    <x v="0"/>
    <x v="7"/>
    <n v="16634"/>
    <n v="7.99"/>
    <n v="8.77E-2"/>
    <n v="4.3146000000000004"/>
    <n v="7.2892770000000002"/>
    <n v="121249.833618"/>
    <n v="71769.056400000001"/>
    <n v="49480.777218000003"/>
    <n v="0.40808944426175603"/>
  </r>
  <r>
    <s v="SKU-23"/>
    <s v="Easter Assortment Bag"/>
    <s v="Seasonal Assortment"/>
    <x v="0"/>
    <x v="8"/>
    <n v="21639"/>
    <n v="7.99"/>
    <n v="9.1300000000000006E-2"/>
    <n v="4.3146000000000004"/>
    <n v="7.2605129999999996"/>
    <n v="157110.24080699999"/>
    <n v="93363.629400000005"/>
    <n v="63746.611406999989"/>
    <n v="0.40574447012215248"/>
  </r>
  <r>
    <s v="SKU-23"/>
    <s v="Easter Assortment Bag"/>
    <s v="Seasonal Assortment"/>
    <x v="0"/>
    <x v="9"/>
    <n v="30939"/>
    <n v="7.99"/>
    <n v="9.7199999999999995E-2"/>
    <n v="4.3146000000000004"/>
    <n v="7.2133720000000006"/>
    <n v="223174.51630800002"/>
    <n v="133489.4094"/>
    <n v="89685.106908000016"/>
    <n v="0.40186087727071335"/>
  </r>
  <r>
    <s v="SKU-23"/>
    <s v="Easter Assortment Bag"/>
    <s v="Seasonal Assortment"/>
    <x v="0"/>
    <x v="10"/>
    <n v="31378"/>
    <n v="7.99"/>
    <n v="0.111"/>
    <n v="4.3146000000000004"/>
    <n v="7.10311"/>
    <n v="222881.38558"/>
    <n v="135383.51880000002"/>
    <n v="87497.866779999982"/>
    <n v="0.39257592800899876"/>
  </r>
  <r>
    <s v="SKU-23"/>
    <s v="Easter Assortment Bag"/>
    <s v="Seasonal Assortment"/>
    <x v="0"/>
    <x v="11"/>
    <n v="26251"/>
    <n v="7.99"/>
    <n v="8.7400000000000005E-2"/>
    <n v="4.3146000000000004"/>
    <n v="7.2916739999999995"/>
    <n v="191413.73417399998"/>
    <n v="113262.56460000001"/>
    <n v="78151.16957399997"/>
    <n v="0.40828402366863892"/>
  </r>
  <r>
    <s v="SKU-23"/>
    <s v="Easter Assortment Bag"/>
    <s v="Seasonal Assortment"/>
    <x v="0"/>
    <x v="12"/>
    <n v="16287"/>
    <n v="8.15"/>
    <n v="0.12770000000000001"/>
    <n v="4.3470000000000004"/>
    <n v="7.1092449999999996"/>
    <n v="115788.273315"/>
    <n v="70799.589000000007"/>
    <n v="44988.684314999991"/>
    <n v="0.38854266521972441"/>
  </r>
  <r>
    <s v="SKU-23"/>
    <s v="Easter Assortment Bag"/>
    <s v="Seasonal Assortment"/>
    <x v="0"/>
    <x v="13"/>
    <n v="18372"/>
    <n v="8.15"/>
    <n v="0.10050000000000001"/>
    <n v="4.3792999999999997"/>
    <n v="7.3309249999999997"/>
    <n v="134683.75409999999"/>
    <n v="80456.499599999996"/>
    <n v="54227.254499999995"/>
    <n v="0.40262654439924017"/>
  </r>
  <r>
    <s v="SKU-23"/>
    <s v="Easter Assortment Bag"/>
    <s v="Seasonal Assortment"/>
    <x v="0"/>
    <x v="14"/>
    <n v="18025"/>
    <n v="8.15"/>
    <n v="9.4799999999999995E-2"/>
    <n v="4.4116999999999997"/>
    <n v="7.3773800000000005"/>
    <n v="132977.2745"/>
    <n v="79520.892500000002"/>
    <n v="53456.381999999998"/>
    <n v="0.40199637269599775"/>
  </r>
  <r>
    <s v="SKU-23"/>
    <s v="Easter Assortment Bag"/>
    <s v="Seasonal Assortment"/>
    <x v="0"/>
    <x v="15"/>
    <n v="21950"/>
    <n v="8.15"/>
    <n v="8.4900000000000003E-2"/>
    <n v="4.444"/>
    <n v="7.4580650000000004"/>
    <n v="163704.52675000002"/>
    <n v="97545.8"/>
    <n v="66158.726750000016"/>
    <n v="0.40413498675594817"/>
  </r>
  <r>
    <s v="SKU-23"/>
    <s v="Easter Assortment Bag"/>
    <s v="Seasonal Assortment"/>
    <x v="0"/>
    <x v="16"/>
    <n v="14980"/>
    <n v="8.15"/>
    <n v="0.1242"/>
    <n v="4.4763999999999999"/>
    <n v="7.1377700000000006"/>
    <n v="106923.79460000001"/>
    <n v="67056.471999999994"/>
    <n v="39867.322600000014"/>
    <n v="0.37285734900396073"/>
  </r>
  <r>
    <s v="SKU-23"/>
    <s v="Easter Assortment Bag"/>
    <s v="Seasonal Assortment"/>
    <x v="0"/>
    <x v="17"/>
    <n v="15809"/>
    <n v="8.15"/>
    <n v="0.1318"/>
    <n v="4.5087999999999999"/>
    <n v="7.0758299999999998"/>
    <n v="111861.79647"/>
    <n v="71279.619200000001"/>
    <n v="40582.17727"/>
    <n v="0.36278853505525149"/>
  </r>
  <r>
    <s v="SKU-23"/>
    <s v="Easter Assortment Bag"/>
    <s v="Seasonal Assortment"/>
    <x v="0"/>
    <x v="18"/>
    <n v="13806"/>
    <n v="8.39"/>
    <n v="0.1019"/>
    <n v="4.5411000000000001"/>
    <n v="7.5350590000000004"/>
    <n v="104029.024554"/>
    <n v="62694.426599999999"/>
    <n v="41334.597954000004"/>
    <n v="0.39733716749928571"/>
  </r>
  <r>
    <s v="SKU-23"/>
    <s v="Easter Assortment Bag"/>
    <s v="Seasonal Assortment"/>
    <x v="0"/>
    <x v="19"/>
    <n v="15296"/>
    <n v="8.39"/>
    <n v="0.1021"/>
    <n v="4.5735000000000001"/>
    <n v="7.5333810000000012"/>
    <n v="115230.59577600002"/>
    <n v="69956.256000000008"/>
    <n v="45274.339776000008"/>
    <n v="0.39290207146034434"/>
  </r>
  <r>
    <s v="SKU-23"/>
    <s v="Easter Assortment Bag"/>
    <s v="Seasonal Assortment"/>
    <x v="0"/>
    <x v="20"/>
    <n v="16387"/>
    <n v="8.39"/>
    <n v="0.1103"/>
    <n v="4.6058000000000003"/>
    <n v="7.4645830000000011"/>
    <n v="122322.12162100001"/>
    <n v="75475.244600000005"/>
    <n v="46846.877021000008"/>
    <n v="0.38297959845848056"/>
  </r>
  <r>
    <s v="SKU-23"/>
    <s v="Easter Assortment Bag"/>
    <s v="Seasonal Assortment"/>
    <x v="0"/>
    <x v="21"/>
    <n v="28246"/>
    <n v="8.39"/>
    <n v="9.9099999999999994E-2"/>
    <n v="4.6382000000000003"/>
    <n v="7.5585510000000005"/>
    <n v="213498.831546"/>
    <n v="131010.5972"/>
    <n v="82488.234345999997"/>
    <n v="0.38636386788949362"/>
  </r>
  <r>
    <s v="SKU-23"/>
    <s v="Easter Assortment Bag"/>
    <s v="Seasonal Assortment"/>
    <x v="0"/>
    <x v="22"/>
    <n v="28600"/>
    <n v="8.39"/>
    <n v="8.6599999999999996E-2"/>
    <n v="4.6706000000000003"/>
    <n v="7.6634260000000003"/>
    <n v="219173.98360000001"/>
    <n v="133579.16"/>
    <n v="85594.823600000003"/>
    <n v="0.39053368558657708"/>
  </r>
  <r>
    <s v="SKU-23"/>
    <s v="Easter Assortment Bag"/>
    <s v="Seasonal Assortment"/>
    <x v="0"/>
    <x v="23"/>
    <n v="25282"/>
    <n v="8.39"/>
    <n v="8.2400000000000001E-2"/>
    <n v="4.7028999999999996"/>
    <n v="7.698664"/>
    <n v="194637.62324799999"/>
    <n v="118898.71779999998"/>
    <n v="75738.905448000005"/>
    <n v="0.38912777593618847"/>
  </r>
  <r>
    <s v="SKU-23"/>
    <s v="Easter Assortment Bag"/>
    <s v="Seasonal Assortment"/>
    <x v="1"/>
    <x v="0"/>
    <n v="13471"/>
    <n v="7.99"/>
    <n v="0.16109999999999999"/>
    <n v="4.3146000000000004"/>
    <n v="6.7028109999999996"/>
    <n v="90293.566980999996"/>
    <n v="58121.976600000009"/>
    <n v="32171.590380999987"/>
    <n v="0.35629991655739646"/>
  </r>
  <r>
    <s v="SKU-23"/>
    <s v="Easter Assortment Bag"/>
    <s v="Seasonal Assortment"/>
    <x v="1"/>
    <x v="1"/>
    <n v="17736"/>
    <n v="7.99"/>
    <n v="0.1074"/>
    <n v="4.3146000000000004"/>
    <n v="7.1318740000000007"/>
    <n v="126490.91726400002"/>
    <n v="76523.745600000009"/>
    <n v="49967.171664000009"/>
    <n v="0.39502576742101725"/>
  </r>
  <r>
    <s v="SKU-23"/>
    <s v="Easter Assortment Bag"/>
    <s v="Seasonal Assortment"/>
    <x v="1"/>
    <x v="2"/>
    <n v="15461"/>
    <n v="7.99"/>
    <n v="0.1363"/>
    <n v="4.3146000000000004"/>
    <n v="6.900963"/>
    <n v="106695.78894299999"/>
    <n v="66708.030600000013"/>
    <n v="39987.75834299998"/>
    <n v="0.37478291073289322"/>
  </r>
  <r>
    <s v="SKU-23"/>
    <s v="Easter Assortment Bag"/>
    <s v="Seasonal Assortment"/>
    <x v="1"/>
    <x v="3"/>
    <n v="16747"/>
    <n v="7.99"/>
    <n v="0.109"/>
    <n v="4.3146000000000004"/>
    <n v="7.1190899999999999"/>
    <n v="119223.40023"/>
    <n v="72256.606200000009"/>
    <n v="46966.79402999999"/>
    <n v="0.39393939393939387"/>
  </r>
  <r>
    <s v="SKU-23"/>
    <s v="Easter Assortment Bag"/>
    <s v="Seasonal Assortment"/>
    <x v="1"/>
    <x v="4"/>
    <n v="14141"/>
    <n v="7.99"/>
    <n v="0.1298"/>
    <n v="4.3146000000000004"/>
    <n v="6.9528980000000002"/>
    <n v="98320.930617999999"/>
    <n v="61012.758600000008"/>
    <n v="37308.17201799999"/>
    <n v="0.37945299931050325"/>
  </r>
  <r>
    <s v="SKU-23"/>
    <s v="Easter Assortment Bag"/>
    <s v="Seasonal Assortment"/>
    <x v="1"/>
    <x v="5"/>
    <n v="14748"/>
    <n v="7.99"/>
    <n v="0.12620000000000001"/>
    <n v="4.3146000000000004"/>
    <n v="6.981662"/>
    <n v="102965.55117599999"/>
    <n v="63631.720800000003"/>
    <n v="39333.830375999991"/>
    <n v="0.38200961318379484"/>
  </r>
  <r>
    <s v="SKU-23"/>
    <s v="Easter Assortment Bag"/>
    <s v="Seasonal Assortment"/>
    <x v="1"/>
    <x v="6"/>
    <n v="13241"/>
    <n v="7.99"/>
    <n v="0.111"/>
    <n v="4.3146000000000004"/>
    <n v="7.10311"/>
    <n v="94052.279510000008"/>
    <n v="57129.618600000009"/>
    <n v="36922.660909999999"/>
    <n v="0.39257592800899882"/>
  </r>
  <r>
    <s v="SKU-23"/>
    <s v="Easter Assortment Bag"/>
    <s v="Seasonal Assortment"/>
    <x v="1"/>
    <x v="7"/>
    <n v="12779"/>
    <n v="7.99"/>
    <n v="0.14080000000000001"/>
    <n v="4.3146000000000004"/>
    <n v="6.8650079999999996"/>
    <n v="87727.937231999997"/>
    <n v="55136.273400000005"/>
    <n v="32591.663831999991"/>
    <n v="0.37150837988826807"/>
  </r>
  <r>
    <s v="SKU-23"/>
    <s v="Easter Assortment Bag"/>
    <s v="Seasonal Assortment"/>
    <x v="1"/>
    <x v="8"/>
    <n v="17284"/>
    <n v="7.99"/>
    <n v="0.11559999999999999"/>
    <n v="4.3146000000000004"/>
    <n v="7.0663559999999999"/>
    <n v="122134.897104"/>
    <n v="74573.546400000007"/>
    <n v="47561.350703999997"/>
    <n v="0.38941655359565802"/>
  </r>
  <r>
    <s v="SKU-23"/>
    <s v="Easter Assortment Bag"/>
    <s v="Seasonal Assortment"/>
    <x v="1"/>
    <x v="9"/>
    <n v="23755"/>
    <n v="7.99"/>
    <n v="0.10929999999999999"/>
    <n v="4.3146000000000004"/>
    <n v="7.1166930000000006"/>
    <n v="169057.04221500002"/>
    <n v="102493.323"/>
    <n v="66563.719215000019"/>
    <n v="0.39373526439878753"/>
  </r>
  <r>
    <s v="SKU-23"/>
    <s v="Easter Assortment Bag"/>
    <s v="Seasonal Assortment"/>
    <x v="1"/>
    <x v="10"/>
    <n v="24925"/>
    <n v="7.99"/>
    <n v="0.1426"/>
    <n v="4.3146000000000004"/>
    <n v="6.8506260000000001"/>
    <n v="170751.85305000001"/>
    <n v="107541.40500000001"/>
    <n v="63210.448049999992"/>
    <n v="0.37018894331700486"/>
  </r>
  <r>
    <s v="SKU-23"/>
    <s v="Easter Assortment Bag"/>
    <s v="Seasonal Assortment"/>
    <x v="1"/>
    <x v="11"/>
    <n v="20026"/>
    <n v="7.99"/>
    <n v="0.1263"/>
    <n v="4.3146000000000004"/>
    <n v="6.9808630000000003"/>
    <n v="139798.76243800001"/>
    <n v="86404.179600000003"/>
    <n v="53394.582838000002"/>
    <n v="0.38193888062263937"/>
  </r>
  <r>
    <s v="SKU-23"/>
    <s v="Easter Assortment Bag"/>
    <s v="Seasonal Assortment"/>
    <x v="1"/>
    <x v="12"/>
    <n v="11857"/>
    <n v="8.15"/>
    <n v="0.1203"/>
    <n v="4.3470000000000004"/>
    <n v="7.1695550000000008"/>
    <n v="85009.413635000004"/>
    <n v="51542.379000000008"/>
    <n v="33467.034634999996"/>
    <n v="0.393686219019172"/>
  </r>
  <r>
    <s v="SKU-23"/>
    <s v="Easter Assortment Bag"/>
    <s v="Seasonal Assortment"/>
    <x v="1"/>
    <x v="13"/>
    <n v="17862"/>
    <n v="8.15"/>
    <n v="0.13109999999999999"/>
    <n v="4.3792999999999997"/>
    <n v="7.0815350000000006"/>
    <n v="126490.37817000001"/>
    <n v="78223.056599999996"/>
    <n v="48267.321570000015"/>
    <n v="0.38158887868237618"/>
  </r>
  <r>
    <s v="SKU-23"/>
    <s v="Easter Assortment Bag"/>
    <s v="Seasonal Assortment"/>
    <x v="1"/>
    <x v="14"/>
    <n v="14788"/>
    <n v="8.15"/>
    <n v="0.12529999999999999"/>
    <n v="4.4116999999999997"/>
    <n v="7.1288050000000007"/>
    <n v="105420.76834000001"/>
    <n v="65240.219599999997"/>
    <n v="40180.548740000013"/>
    <n v="0.38114452562526269"/>
  </r>
  <r>
    <s v="SKU-23"/>
    <s v="Easter Assortment Bag"/>
    <s v="Seasonal Assortment"/>
    <x v="1"/>
    <x v="15"/>
    <n v="14799"/>
    <n v="8.15"/>
    <n v="0.1148"/>
    <n v="4.444"/>
    <n v="7.2143800000000002"/>
    <n v="106765.60962"/>
    <n v="65766.755999999994"/>
    <n v="40998.853620000009"/>
    <n v="0.38400805058785376"/>
  </r>
  <r>
    <s v="SKU-23"/>
    <s v="Easter Assortment Bag"/>
    <s v="Seasonal Assortment"/>
    <x v="1"/>
    <x v="16"/>
    <n v="14930"/>
    <n v="8.15"/>
    <n v="0.12790000000000001"/>
    <n v="4.4763999999999999"/>
    <n v="7.107615"/>
    <n v="106116.69194999999"/>
    <n v="66832.652000000002"/>
    <n v="39284.039949999991"/>
    <n v="0.37019661306922219"/>
  </r>
  <r>
    <s v="SKU-23"/>
    <s v="Easter Assortment Bag"/>
    <s v="Seasonal Assortment"/>
    <x v="1"/>
    <x v="17"/>
    <n v="14579"/>
    <n v="8.15"/>
    <n v="0.12859999999999999"/>
    <n v="4.5087999999999999"/>
    <n v="7.1019100000000002"/>
    <n v="103538.74589000001"/>
    <n v="65733.795199999993"/>
    <n v="37804.950690000012"/>
    <n v="0.36512853584458277"/>
  </r>
  <r>
    <s v="SKU-23"/>
    <s v="Easter Assortment Bag"/>
    <s v="Seasonal Assortment"/>
    <x v="1"/>
    <x v="18"/>
    <n v="12087"/>
    <n v="8.39"/>
    <n v="0.1396"/>
    <n v="4.5411000000000001"/>
    <n v="7.2187560000000008"/>
    <n v="87253.103772000017"/>
    <n v="54888.275699999998"/>
    <n v="32364.828072000018"/>
    <n v="0.37093039299292024"/>
  </r>
  <r>
    <s v="SKU-23"/>
    <s v="Easter Assortment Bag"/>
    <s v="Seasonal Assortment"/>
    <x v="1"/>
    <x v="19"/>
    <n v="11082"/>
    <n v="8.39"/>
    <n v="0.1331"/>
    <n v="4.5735000000000001"/>
    <n v="7.2732910000000004"/>
    <n v="80602.610862000001"/>
    <n v="50683.527000000002"/>
    <n v="29919.083861999999"/>
    <n v="0.37119249044208458"/>
  </r>
  <r>
    <s v="SKU-23"/>
    <s v="Easter Assortment Bag"/>
    <s v="Seasonal Assortment"/>
    <x v="1"/>
    <x v="20"/>
    <n v="15850"/>
    <n v="8.39"/>
    <n v="0.15229999999999999"/>
    <n v="4.6058000000000003"/>
    <n v="7.1122030000000009"/>
    <n v="112728.41755000001"/>
    <n v="73001.930000000008"/>
    <n v="39726.487550000005"/>
    <n v="0.35240881060340939"/>
  </r>
  <r>
    <s v="SKU-23"/>
    <s v="Easter Assortment Bag"/>
    <s v="Seasonal Assortment"/>
    <x v="1"/>
    <x v="21"/>
    <n v="25063"/>
    <n v="8.39"/>
    <n v="0.113"/>
    <n v="4.6382000000000003"/>
    <n v="7.4419300000000002"/>
    <n v="186517.09159"/>
    <n v="116247.2066"/>
    <n v="70269.884989999991"/>
    <n v="0.376747698513692"/>
  </r>
  <r>
    <s v="SKU-23"/>
    <s v="Easter Assortment Bag"/>
    <s v="Seasonal Assortment"/>
    <x v="1"/>
    <x v="22"/>
    <n v="27166"/>
    <n v="8.39"/>
    <n v="0.12609999999999999"/>
    <n v="4.6706000000000003"/>
    <n v="7.332021000000001"/>
    <n v="199181.68248600003"/>
    <n v="126881.51960000001"/>
    <n v="72300.16288600002"/>
    <n v="0.3629860034497992"/>
  </r>
  <r>
    <s v="SKU-23"/>
    <s v="Easter Assortment Bag"/>
    <s v="Seasonal Assortment"/>
    <x v="1"/>
    <x v="23"/>
    <n v="19154"/>
    <n v="8.39"/>
    <n v="0.13300000000000001"/>
    <n v="4.7028999999999996"/>
    <n v="7.2741300000000004"/>
    <n v="139328.68601999999"/>
    <n v="90079.34659999999"/>
    <n v="49249.339420000004"/>
    <n v="0.35347594832646656"/>
  </r>
  <r>
    <s v="SKU-23"/>
    <s v="Easter Assortment Bag"/>
    <s v="Seasonal Assortment"/>
    <x v="2"/>
    <x v="0"/>
    <n v="8296"/>
    <n v="7.99"/>
    <n v="0.2031"/>
    <n v="4.3146000000000004"/>
    <n v="6.3672309999999994"/>
    <n v="52822.548375999992"/>
    <n v="35793.921600000001"/>
    <n v="17028.62677599999"/>
    <n v="0.32237420002509709"/>
  </r>
  <r>
    <s v="SKU-23"/>
    <s v="Easter Assortment Bag"/>
    <s v="Seasonal Assortment"/>
    <x v="2"/>
    <x v="1"/>
    <n v="10643"/>
    <n v="7.99"/>
    <n v="0.18310000000000001"/>
    <n v="4.3146000000000004"/>
    <n v="6.527031"/>
    <n v="69467.190933000005"/>
    <n v="45920.287800000006"/>
    <n v="23546.903133"/>
    <n v="0.33896437752478881"/>
  </r>
  <r>
    <s v="SKU-23"/>
    <s v="Easter Assortment Bag"/>
    <s v="Seasonal Assortment"/>
    <x v="2"/>
    <x v="2"/>
    <n v="11050"/>
    <n v="7.99"/>
    <n v="0.19639999999999999"/>
    <n v="4.3146000000000004"/>
    <n v="6.4207640000000001"/>
    <n v="70949.442200000005"/>
    <n v="47676.33"/>
    <n v="23273.112200000003"/>
    <n v="0.3280238924838228"/>
  </r>
  <r>
    <s v="SKU-23"/>
    <s v="Easter Assortment Bag"/>
    <s v="Seasonal Assortment"/>
    <x v="2"/>
    <x v="3"/>
    <n v="11487"/>
    <n v="7.99"/>
    <n v="0.20130000000000001"/>
    <n v="4.3146000000000004"/>
    <n v="6.3816129999999998"/>
    <n v="73305.588531000001"/>
    <n v="49561.810200000007"/>
    <n v="23743.778330999994"/>
    <n v="0.32390133967697499"/>
  </r>
  <r>
    <s v="SKU-23"/>
    <s v="Easter Assortment Bag"/>
    <s v="Seasonal Assortment"/>
    <x v="2"/>
    <x v="4"/>
    <n v="9290"/>
    <n v="7.99"/>
    <n v="0.1825"/>
    <n v="4.3146000000000004"/>
    <n v="6.5318250000000004"/>
    <n v="60680.654250000007"/>
    <n v="40082.634000000005"/>
    <n v="20598.020250000001"/>
    <n v="0.33944954128440363"/>
  </r>
  <r>
    <s v="SKU-23"/>
    <s v="Easter Assortment Bag"/>
    <s v="Seasonal Assortment"/>
    <x v="2"/>
    <x v="5"/>
    <n v="9145"/>
    <n v="7.99"/>
    <n v="0.17860000000000001"/>
    <n v="4.3146000000000004"/>
    <n v="6.5629860000000004"/>
    <n v="60018.506970000002"/>
    <n v="39457.017000000007"/>
    <n v="20561.489969999995"/>
    <n v="0.34258582907231544"/>
  </r>
  <r>
    <s v="SKU-23"/>
    <s v="Easter Assortment Bag"/>
    <s v="Seasonal Assortment"/>
    <x v="2"/>
    <x v="6"/>
    <n v="7938"/>
    <n v="7.99"/>
    <n v="0.20580000000000001"/>
    <n v="4.3146000000000004"/>
    <n v="6.3456580000000002"/>
    <n v="50371.833204000002"/>
    <n v="34249.294800000003"/>
    <n v="16122.538403999999"/>
    <n v="0.32007051120624525"/>
  </r>
  <r>
    <s v="SKU-23"/>
    <s v="Easter Assortment Bag"/>
    <s v="Seasonal Assortment"/>
    <x v="2"/>
    <x v="7"/>
    <n v="9922"/>
    <n v="7.99"/>
    <n v="0.1799"/>
    <n v="4.3146000000000004"/>
    <n v="6.5525990000000007"/>
    <n v="65014.887278000009"/>
    <n v="42809.461200000005"/>
    <n v="22205.426078000004"/>
    <n v="0.34154371418119744"/>
  </r>
  <r>
    <s v="SKU-23"/>
    <s v="Easter Assortment Bag"/>
    <s v="Seasonal Assortment"/>
    <x v="2"/>
    <x v="8"/>
    <n v="10065"/>
    <n v="7.99"/>
    <n v="0.2019"/>
    <n v="4.3146000000000004"/>
    <n v="6.3768190000000002"/>
    <n v="64182.683235000004"/>
    <n v="43426.449000000008"/>
    <n v="20756.234234999996"/>
    <n v="0.3233930585139706"/>
  </r>
  <r>
    <s v="SKU-23"/>
    <s v="Easter Assortment Bag"/>
    <s v="Seasonal Assortment"/>
    <x v="2"/>
    <x v="9"/>
    <n v="16205"/>
    <n v="7.99"/>
    <n v="0.1847"/>
    <n v="4.3146000000000004"/>
    <n v="6.5142470000000001"/>
    <n v="105563.37263500001"/>
    <n v="69918.093000000008"/>
    <n v="35645.279634999999"/>
    <n v="0.33766711639887154"/>
  </r>
  <r>
    <s v="SKU-23"/>
    <s v="Easter Assortment Bag"/>
    <s v="Seasonal Assortment"/>
    <x v="2"/>
    <x v="10"/>
    <n v="15967"/>
    <n v="7.99"/>
    <n v="0.185"/>
    <n v="4.3146000000000004"/>
    <n v="6.5118499999999999"/>
    <n v="103974.70895"/>
    <n v="68891.218200000003"/>
    <n v="35083.490749999997"/>
    <n v="0.33742331288343558"/>
  </r>
  <r>
    <s v="SKU-23"/>
    <s v="Easter Assortment Bag"/>
    <s v="Seasonal Assortment"/>
    <x v="2"/>
    <x v="11"/>
    <n v="13345"/>
    <n v="7.99"/>
    <n v="0.17"/>
    <n v="4.3146000000000004"/>
    <n v="6.6316999999999995"/>
    <n v="88500.036499999987"/>
    <n v="57578.337000000007"/>
    <n v="30921.699499999981"/>
    <n v="0.34939759036144563"/>
  </r>
  <r>
    <s v="SKU-23"/>
    <s v="Easter Assortment Bag"/>
    <s v="Seasonal Assortment"/>
    <x v="2"/>
    <x v="12"/>
    <n v="8406"/>
    <n v="8.15"/>
    <n v="0.184"/>
    <n v="4.3470000000000004"/>
    <n v="6.6504000000000012"/>
    <n v="55903.262400000007"/>
    <n v="36540.882000000005"/>
    <n v="19362.380400000002"/>
    <n v="0.34635510645976181"/>
  </r>
  <r>
    <s v="SKU-23"/>
    <s v="Easter Assortment Bag"/>
    <s v="Seasonal Assortment"/>
    <x v="2"/>
    <x v="13"/>
    <n v="10021"/>
    <n v="8.15"/>
    <n v="0.19359999999999999"/>
    <n v="4.3792999999999997"/>
    <n v="6.5721600000000002"/>
    <n v="65859.615359999996"/>
    <n v="43884.965299999996"/>
    <n v="21974.65006"/>
    <n v="0.33365894926477752"/>
  </r>
  <r>
    <s v="SKU-23"/>
    <s v="Easter Assortment Bag"/>
    <s v="Seasonal Assortment"/>
    <x v="2"/>
    <x v="14"/>
    <n v="11219"/>
    <n v="8.15"/>
    <n v="0.19450000000000001"/>
    <n v="4.4116999999999997"/>
    <n v="6.5648249999999999"/>
    <n v="73650.771674999996"/>
    <n v="49494.862299999993"/>
    <n v="24155.909375000003"/>
    <n v="0.32797903980684945"/>
  </r>
  <r>
    <s v="SKU-23"/>
    <s v="Easter Assortment Bag"/>
    <s v="Seasonal Assortment"/>
    <x v="2"/>
    <x v="15"/>
    <n v="10573"/>
    <n v="8.15"/>
    <n v="0.1913"/>
    <n v="4.444"/>
    <n v="6.5909050000000002"/>
    <n v="69685.638565000001"/>
    <n v="46986.411999999997"/>
    <n v="22699.226565000004"/>
    <n v="0.325737512526732"/>
  </r>
  <r>
    <s v="SKU-23"/>
    <s v="Easter Assortment Bag"/>
    <s v="Seasonal Assortment"/>
    <x v="2"/>
    <x v="16"/>
    <n v="8869"/>
    <n v="8.15"/>
    <n v="0.1615"/>
    <n v="4.4763999999999999"/>
    <n v="6.8337750000000002"/>
    <n v="60608.750475000001"/>
    <n v="39701.191599999998"/>
    <n v="20907.558875000002"/>
    <n v="0.34495941116001044"/>
  </r>
  <r>
    <s v="SKU-23"/>
    <s v="Easter Assortment Bag"/>
    <s v="Seasonal Assortment"/>
    <x v="2"/>
    <x v="17"/>
    <n v="8723"/>
    <n v="8.15"/>
    <n v="0.1822"/>
    <n v="4.5087999999999999"/>
    <n v="6.6650700000000001"/>
    <n v="58139.405610000002"/>
    <n v="39330.2624"/>
    <n v="18809.143210000002"/>
    <n v="0.3235179825568224"/>
  </r>
  <r>
    <s v="SKU-23"/>
    <s v="Easter Assortment Bag"/>
    <s v="Seasonal Assortment"/>
    <x v="2"/>
    <x v="18"/>
    <n v="9264"/>
    <n v="8.39"/>
    <n v="0.2019"/>
    <n v="4.5411000000000001"/>
    <n v="6.6960590000000009"/>
    <n v="62032.290576000007"/>
    <n v="42068.750400000004"/>
    <n v="19963.540176000002"/>
    <n v="0.32182497197231985"/>
  </r>
  <r>
    <s v="SKU-23"/>
    <s v="Easter Assortment Bag"/>
    <s v="Seasonal Assortment"/>
    <x v="2"/>
    <x v="19"/>
    <n v="9260"/>
    <n v="8.39"/>
    <n v="0.1837"/>
    <n v="4.5735000000000001"/>
    <n v="6.8487570000000009"/>
    <n v="63419.48982000001"/>
    <n v="42350.61"/>
    <n v="21068.879820000009"/>
    <n v="0.3322145901803788"/>
  </r>
  <r>
    <s v="SKU-23"/>
    <s v="Easter Assortment Bag"/>
    <s v="Seasonal Assortment"/>
    <x v="2"/>
    <x v="20"/>
    <n v="10409"/>
    <n v="8.39"/>
    <n v="0.16489999999999999"/>
    <n v="4.6058000000000003"/>
    <n v="7.0064890000000002"/>
    <n v="72930.544001000002"/>
    <n v="47941.772200000007"/>
    <n v="24988.771800999995"/>
    <n v="0.34263794605258063"/>
  </r>
  <r>
    <s v="SKU-23"/>
    <s v="Easter Assortment Bag"/>
    <s v="Seasonal Assortment"/>
    <x v="2"/>
    <x v="21"/>
    <n v="13342"/>
    <n v="8.39"/>
    <n v="0.16689999999999999"/>
    <n v="4.6382000000000003"/>
    <n v="6.9897090000000004"/>
    <n v="93256.697478000002"/>
    <n v="61882.864400000006"/>
    <n v="31373.833077999996"/>
    <n v="0.33642444914373398"/>
  </r>
  <r>
    <s v="SKU-23"/>
    <s v="Easter Assortment Bag"/>
    <s v="Seasonal Assortment"/>
    <x v="2"/>
    <x v="22"/>
    <n v="16118"/>
    <n v="8.39"/>
    <n v="0.1484"/>
    <n v="4.6706000000000003"/>
    <n v="7.1449240000000005"/>
    <n v="115161.88503200001"/>
    <n v="75280.730800000005"/>
    <n v="39881.154232000001"/>
    <n v="0.34630515314088717"/>
  </r>
  <r>
    <s v="SKU-23"/>
    <s v="Easter Assortment Bag"/>
    <s v="Seasonal Assortment"/>
    <x v="2"/>
    <x v="23"/>
    <n v="12727"/>
    <n v="8.39"/>
    <n v="0.17630000000000001"/>
    <n v="4.7028999999999996"/>
    <n v="6.9108430000000007"/>
    <n v="87954.298861000003"/>
    <n v="59853.808299999997"/>
    <n v="28100.490561000006"/>
    <n v="0.31948967730854261"/>
  </r>
  <r>
    <s v="SKU-23"/>
    <s v="Easter Assortment Bag"/>
    <s v="Seasonal Assortment"/>
    <x v="3"/>
    <x v="0"/>
    <n v="6781"/>
    <n v="7.99"/>
    <n v="4.3400000000000001E-2"/>
    <n v="4.3146000000000004"/>
    <n v="7.6432340000000005"/>
    <n v="51828.769754000001"/>
    <n v="29257.302600000003"/>
    <n v="22571.467153999998"/>
    <n v="0.43550073175831067"/>
  </r>
  <r>
    <s v="SKU-23"/>
    <s v="Easter Assortment Bag"/>
    <s v="Seasonal Assortment"/>
    <x v="3"/>
    <x v="1"/>
    <n v="8302"/>
    <n v="7.99"/>
    <n v="6.7199999999999996E-2"/>
    <n v="4.3146000000000004"/>
    <n v="7.4530719999999997"/>
    <n v="61875.403743999996"/>
    <n v="35819.809200000003"/>
    <n v="26055.594543999992"/>
    <n v="0.42109777015437383"/>
  </r>
  <r>
    <s v="SKU-23"/>
    <s v="Easter Assortment Bag"/>
    <s v="Seasonal Assortment"/>
    <x v="3"/>
    <x v="2"/>
    <n v="8899"/>
    <n v="7.99"/>
    <n v="4.4400000000000002E-2"/>
    <n v="4.3146000000000004"/>
    <n v="7.6352440000000001"/>
    <n v="67946.036355999997"/>
    <n v="38395.625400000004"/>
    <n v="29550.410955999992"/>
    <n v="0.43491000418585174"/>
  </r>
  <r>
    <s v="SKU-23"/>
    <s v="Easter Assortment Bag"/>
    <s v="Seasonal Assortment"/>
    <x v="3"/>
    <x v="3"/>
    <n v="8867"/>
    <n v="7.99"/>
    <n v="4.9700000000000001E-2"/>
    <n v="4.3146000000000004"/>
    <n v="7.5928970000000007"/>
    <n v="67326.217699000001"/>
    <n v="38257.558200000007"/>
    <n v="29068.659498999994"/>
    <n v="0.43175839208670935"/>
  </r>
  <r>
    <s v="SKU-23"/>
    <s v="Easter Assortment Bag"/>
    <s v="Seasonal Assortment"/>
    <x v="3"/>
    <x v="4"/>
    <n v="6898"/>
    <n v="7.99"/>
    <n v="4.2299999999999997E-2"/>
    <n v="4.3146000000000004"/>
    <n v="7.6520229999999998"/>
    <n v="52783.654653999998"/>
    <n v="29762.110800000002"/>
    <n v="23021.543853999996"/>
    <n v="0.43614910723608641"/>
  </r>
  <r>
    <s v="SKU-23"/>
    <s v="Easter Assortment Bag"/>
    <s v="Seasonal Assortment"/>
    <x v="3"/>
    <x v="5"/>
    <n v="7372"/>
    <n v="7.99"/>
    <n v="4.58E-2"/>
    <n v="4.3146000000000004"/>
    <n v="7.6240580000000007"/>
    <n v="56204.555576000006"/>
    <n v="31807.231200000002"/>
    <n v="24397.324376000004"/>
    <n v="0.43408090547055128"/>
  </r>
  <r>
    <s v="SKU-23"/>
    <s v="Easter Assortment Bag"/>
    <s v="Seasonal Assortment"/>
    <x v="3"/>
    <x v="6"/>
    <n v="5983"/>
    <n v="7.99"/>
    <n v="4.9599999999999998E-2"/>
    <n v="4.3146000000000004"/>
    <n v="7.5936960000000004"/>
    <n v="45433.083168000005"/>
    <n v="25814.251800000002"/>
    <n v="19618.831368000003"/>
    <n v="0.43181818181818182"/>
  </r>
  <r>
    <s v="SKU-23"/>
    <s v="Easter Assortment Bag"/>
    <s v="Seasonal Assortment"/>
    <x v="3"/>
    <x v="7"/>
    <n v="7350"/>
    <n v="7.99"/>
    <n v="3.0300000000000001E-2"/>
    <n v="4.3146000000000004"/>
    <n v="7.747903"/>
    <n v="56947.087050000002"/>
    <n v="31712.310000000005"/>
    <n v="25234.777049999997"/>
    <n v="0.44312674022893672"/>
  </r>
  <r>
    <s v="SKU-23"/>
    <s v="Easter Assortment Bag"/>
    <s v="Seasonal Assortment"/>
    <x v="3"/>
    <x v="8"/>
    <n v="8481"/>
    <n v="7.99"/>
    <n v="5.8700000000000002E-2"/>
    <n v="4.3146000000000004"/>
    <n v="7.5209870000000008"/>
    <n v="63785.490747000003"/>
    <n v="36592.122600000002"/>
    <n v="27193.368147000001"/>
    <n v="0.42632529480505682"/>
  </r>
  <r>
    <s v="SKU-23"/>
    <s v="Easter Assortment Bag"/>
    <s v="Seasonal Assortment"/>
    <x v="3"/>
    <x v="9"/>
    <n v="12952"/>
    <n v="7.99"/>
    <n v="7.2300000000000003E-2"/>
    <n v="4.3146000000000004"/>
    <n v="7.4123229999999998"/>
    <n v="96004.407496"/>
    <n v="55882.699200000003"/>
    <n v="40121.708295999997"/>
    <n v="0.41791527433437531"/>
  </r>
  <r>
    <s v="SKU-23"/>
    <s v="Easter Assortment Bag"/>
    <s v="Seasonal Assortment"/>
    <x v="3"/>
    <x v="10"/>
    <n v="14535"/>
    <n v="7.99"/>
    <n v="6.4500000000000002E-2"/>
    <n v="4.3146000000000004"/>
    <n v="7.4746449999999998"/>
    <n v="108643.965075"/>
    <n v="62712.711000000003"/>
    <n v="45931.254074999997"/>
    <n v="0.42276857295563869"/>
  </r>
  <r>
    <s v="SKU-23"/>
    <s v="Easter Assortment Bag"/>
    <s v="Seasonal Assortment"/>
    <x v="3"/>
    <x v="11"/>
    <n v="13078"/>
    <n v="7.99"/>
    <n v="5.7599999999999998E-2"/>
    <n v="4.3146000000000004"/>
    <n v="7.529776"/>
    <n v="98474.410527999993"/>
    <n v="56426.338800000005"/>
    <n v="42048.071727999988"/>
    <n v="0.42699490662139211"/>
  </r>
  <r>
    <s v="SKU-23"/>
    <s v="Easter Assortment Bag"/>
    <s v="Seasonal Assortment"/>
    <x v="3"/>
    <x v="12"/>
    <n v="6894"/>
    <n v="8.15"/>
    <n v="5.9700000000000003E-2"/>
    <n v="4.3470000000000004"/>
    <n v="7.6634450000000003"/>
    <n v="52831.789830000002"/>
    <n v="29968.218000000004"/>
    <n v="22863.571829999997"/>
    <n v="0.43276163657467359"/>
  </r>
  <r>
    <s v="SKU-23"/>
    <s v="Easter Assortment Bag"/>
    <s v="Seasonal Assortment"/>
    <x v="3"/>
    <x v="13"/>
    <n v="8090"/>
    <n v="8.15"/>
    <n v="5.11E-2"/>
    <n v="4.3792999999999997"/>
    <n v="7.7335349999999998"/>
    <n v="62564.298149999995"/>
    <n v="35428.536999999997"/>
    <n v="27135.761149999998"/>
    <n v="0.4337259739562826"/>
  </r>
  <r>
    <s v="SKU-23"/>
    <s v="Easter Assortment Bag"/>
    <s v="Seasonal Assortment"/>
    <x v="3"/>
    <x v="14"/>
    <n v="8038"/>
    <n v="8.15"/>
    <n v="5.3999999999999999E-2"/>
    <n v="4.4116999999999997"/>
    <n v="7.7099000000000002"/>
    <n v="61972.176200000002"/>
    <n v="35461.244599999998"/>
    <n v="26510.931600000004"/>
    <n v="0.42778764964526134"/>
  </r>
  <r>
    <s v="SKU-23"/>
    <s v="Easter Assortment Bag"/>
    <s v="Seasonal Assortment"/>
    <x v="3"/>
    <x v="15"/>
    <n v="8418"/>
    <n v="8.15"/>
    <n v="4.3099999999999999E-2"/>
    <n v="4.444"/>
    <n v="7.7987349999999998"/>
    <n v="65649.751229999994"/>
    <n v="37409.591999999997"/>
    <n v="28240.159229999997"/>
    <n v="0.43016399454526921"/>
  </r>
  <r>
    <s v="SKU-23"/>
    <s v="Easter Assortment Bag"/>
    <s v="Seasonal Assortment"/>
    <x v="3"/>
    <x v="16"/>
    <n v="7426"/>
    <n v="8.15"/>
    <n v="4.8599999999999997E-2"/>
    <n v="4.4763999999999999"/>
    <n v="7.7539100000000003"/>
    <n v="57580.535660000001"/>
    <n v="33241.746399999996"/>
    <n v="24338.789260000005"/>
    <n v="0.42269126156996928"/>
  </r>
  <r>
    <s v="SKU-23"/>
    <s v="Easter Assortment Bag"/>
    <s v="Seasonal Assortment"/>
    <x v="3"/>
    <x v="17"/>
    <n v="5896"/>
    <n v="8.15"/>
    <n v="3.5400000000000001E-2"/>
    <n v="4.5087999999999999"/>
    <n v="7.8614900000000008"/>
    <n v="46351.345040000007"/>
    <n v="26583.8848"/>
    <n v="19767.460240000008"/>
    <n v="0.42647004575468528"/>
  </r>
  <r>
    <s v="SKU-23"/>
    <s v="Easter Assortment Bag"/>
    <s v="Seasonal Assortment"/>
    <x v="3"/>
    <x v="18"/>
    <n v="5900"/>
    <n v="8.39"/>
    <n v="4.1200000000000001E-2"/>
    <n v="4.5411000000000001"/>
    <n v="8.0443320000000007"/>
    <n v="47461.558800000006"/>
    <n v="26792.49"/>
    <n v="20669.068800000005"/>
    <n v="0.43549072813006728"/>
  </r>
  <r>
    <s v="SKU-23"/>
    <s v="Easter Assortment Bag"/>
    <s v="Seasonal Assortment"/>
    <x v="3"/>
    <x v="19"/>
    <n v="7426"/>
    <n v="8.39"/>
    <n v="5.2200000000000003E-2"/>
    <n v="4.5735000000000001"/>
    <n v="7.9520420000000005"/>
    <n v="59051.863892000001"/>
    <n v="33962.811000000002"/>
    <n v="25089.052892"/>
    <n v="0.42486470770652368"/>
  </r>
  <r>
    <s v="SKU-23"/>
    <s v="Easter Assortment Bag"/>
    <s v="Seasonal Assortment"/>
    <x v="3"/>
    <x v="20"/>
    <n v="9048"/>
    <n v="8.39"/>
    <n v="5.7500000000000002E-2"/>
    <n v="4.6058000000000003"/>
    <n v="7.9075750000000005"/>
    <n v="71547.738599999997"/>
    <n v="41673.278400000003"/>
    <n v="29874.460199999994"/>
    <n v="0.41754583421592578"/>
  </r>
  <r>
    <s v="SKU-23"/>
    <s v="Easter Assortment Bag"/>
    <s v="Seasonal Assortment"/>
    <x v="3"/>
    <x v="21"/>
    <n v="13362"/>
    <n v="8.39"/>
    <n v="5.6099999999999997E-2"/>
    <n v="4.6382000000000003"/>
    <n v="7.9193210000000001"/>
    <n v="105817.967202"/>
    <n v="61975.628400000001"/>
    <n v="43842.338801999998"/>
    <n v="0.41431847503087699"/>
  </r>
  <r>
    <s v="SKU-23"/>
    <s v="Easter Assortment Bag"/>
    <s v="Seasonal Assortment"/>
    <x v="3"/>
    <x v="22"/>
    <n v="13426"/>
    <n v="8.39"/>
    <n v="6.0999999999999999E-2"/>
    <n v="4.6706000000000003"/>
    <n v="7.878210000000001"/>
    <n v="105772.84746000002"/>
    <n v="62707.475600000005"/>
    <n v="43065.371860000014"/>
    <n v="0.40714959362596331"/>
  </r>
  <r>
    <s v="SKU-23"/>
    <s v="Easter Assortment Bag"/>
    <s v="Seasonal Assortment"/>
    <x v="3"/>
    <x v="23"/>
    <n v="11522"/>
    <n v="8.39"/>
    <n v="5.3800000000000001E-2"/>
    <n v="4.7028999999999996"/>
    <n v="7.9386180000000008"/>
    <n v="91468.756596000007"/>
    <n v="54186.813799999996"/>
    <n v="37281.94279600001"/>
    <n v="0.40759210230294501"/>
  </r>
  <r>
    <s v="SKU-23"/>
    <s v="Easter Assortment Bag"/>
    <s v="Seasonal Assortment"/>
    <x v="4"/>
    <x v="0"/>
    <n v="10830"/>
    <n v="7.99"/>
    <n v="5.4800000000000001E-2"/>
    <n v="4.3146000000000004"/>
    <n v="7.5521480000000007"/>
    <n v="81789.76284000001"/>
    <n v="46727.118000000002"/>
    <n v="35062.644840000008"/>
    <n v="0.42869234024545072"/>
  </r>
  <r>
    <s v="SKU-23"/>
    <s v="Easter Assortment Bag"/>
    <s v="Seasonal Assortment"/>
    <x v="4"/>
    <x v="1"/>
    <n v="12035"/>
    <n v="7.99"/>
    <n v="8.5400000000000004E-2"/>
    <n v="4.3146000000000004"/>
    <n v="7.3076540000000003"/>
    <n v="87947.615890000001"/>
    <n v="51926.211000000003"/>
    <n v="36021.404889999998"/>
    <n v="0.40957795757708287"/>
  </r>
  <r>
    <s v="SKU-23"/>
    <s v="Easter Assortment Bag"/>
    <s v="Seasonal Assortment"/>
    <x v="4"/>
    <x v="2"/>
    <n v="13276"/>
    <n v="7.99"/>
    <n v="0.11360000000000001"/>
    <n v="4.3146000000000004"/>
    <n v="7.0823359999999997"/>
    <n v="94025.092735999991"/>
    <n v="57280.629600000007"/>
    <n v="36744.463135999984"/>
    <n v="0.39079422382671469"/>
  </r>
  <r>
    <s v="SKU-23"/>
    <s v="Easter Assortment Bag"/>
    <s v="Seasonal Assortment"/>
    <x v="4"/>
    <x v="3"/>
    <n v="11564"/>
    <n v="7.99"/>
    <n v="0.11119999999999999"/>
    <n v="4.3146000000000004"/>
    <n v="7.1015120000000005"/>
    <n v="82121.884768000004"/>
    <n v="49894.034400000004"/>
    <n v="32227.850367999999"/>
    <n v="0.39243924392439239"/>
  </r>
  <r>
    <s v="SKU-23"/>
    <s v="Easter Assortment Bag"/>
    <s v="Seasonal Assortment"/>
    <x v="4"/>
    <x v="4"/>
    <n v="9667"/>
    <n v="7.99"/>
    <n v="7.2900000000000006E-2"/>
    <n v="4.3146000000000004"/>
    <n v="7.4075290000000003"/>
    <n v="71608.582842999997"/>
    <n v="41709.238200000007"/>
    <n v="29899.344642999989"/>
    <n v="0.41753856110451937"/>
  </r>
  <r>
    <s v="SKU-23"/>
    <s v="Easter Assortment Bag"/>
    <s v="Seasonal Assortment"/>
    <x v="4"/>
    <x v="5"/>
    <n v="9782"/>
    <n v="7.99"/>
    <n v="8.5199999999999998E-2"/>
    <n v="4.3146000000000004"/>
    <n v="7.3092520000000007"/>
    <n v="71499.10306400001"/>
    <n v="42205.417200000004"/>
    <n v="29293.685864000006"/>
    <n v="0.40970703979011808"/>
  </r>
  <r>
    <s v="SKU-23"/>
    <s v="Easter Assortment Bag"/>
    <s v="Seasonal Assortment"/>
    <x v="4"/>
    <x v="6"/>
    <n v="8339"/>
    <n v="7.99"/>
    <n v="9.9699999999999997E-2"/>
    <n v="4.3146000000000004"/>
    <n v="7.193397"/>
    <n v="59985.737583000002"/>
    <n v="35979.449400000005"/>
    <n v="24006.288182999997"/>
    <n v="0.4001999333555481"/>
  </r>
  <r>
    <s v="SKU-23"/>
    <s v="Easter Assortment Bag"/>
    <s v="Seasonal Assortment"/>
    <x v="4"/>
    <x v="7"/>
    <n v="11031"/>
    <n v="7.99"/>
    <n v="0.10580000000000001"/>
    <n v="4.3146000000000004"/>
    <n v="7.1446579999999997"/>
    <n v="78812.722397999998"/>
    <n v="47594.352600000006"/>
    <n v="31218.369797999992"/>
    <n v="0.39610825318720638"/>
  </r>
  <r>
    <s v="SKU-23"/>
    <s v="Easter Assortment Bag"/>
    <s v="Seasonal Assortment"/>
    <x v="4"/>
    <x v="8"/>
    <n v="11912"/>
    <n v="7.99"/>
    <n v="8.9399999999999993E-2"/>
    <n v="4.3146000000000004"/>
    <n v="7.2756939999999997"/>
    <n v="86668.066928"/>
    <n v="51395.515200000002"/>
    <n v="35272.551727999999"/>
    <n v="0.40698440588622886"/>
  </r>
  <r>
    <s v="SKU-23"/>
    <s v="Easter Assortment Bag"/>
    <s v="Seasonal Assortment"/>
    <x v="4"/>
    <x v="9"/>
    <n v="18096"/>
    <n v="7.99"/>
    <n v="0.1153"/>
    <n v="4.3146000000000004"/>
    <n v="7.068753000000001"/>
    <n v="127916.15428800002"/>
    <n v="78077.001600000003"/>
    <n v="49839.152688000016"/>
    <n v="0.38962360122075285"/>
  </r>
  <r>
    <s v="SKU-23"/>
    <s v="Easter Assortment Bag"/>
    <s v="Seasonal Assortment"/>
    <x v="4"/>
    <x v="10"/>
    <n v="15475"/>
    <n v="7.99"/>
    <n v="7.5600000000000001E-2"/>
    <n v="4.3146000000000004"/>
    <n v="7.3859560000000002"/>
    <n v="114297.6691"/>
    <n v="66768.435000000012"/>
    <n v="47529.234099999987"/>
    <n v="0.41583729987018597"/>
  </r>
  <r>
    <s v="SKU-23"/>
    <s v="Easter Assortment Bag"/>
    <s v="Seasonal Assortment"/>
    <x v="4"/>
    <x v="11"/>
    <n v="15801"/>
    <n v="7.99"/>
    <n v="7.3700000000000002E-2"/>
    <n v="4.3146000000000004"/>
    <n v="7.4011370000000003"/>
    <n v="116945.365737"/>
    <n v="68174.994600000005"/>
    <n v="48770.371136999995"/>
    <n v="0.41703551765086899"/>
  </r>
  <r>
    <s v="SKU-23"/>
    <s v="Easter Assortment Bag"/>
    <s v="Seasonal Assortment"/>
    <x v="4"/>
    <x v="12"/>
    <n v="9668"/>
    <n v="8.15"/>
    <n v="0.1031"/>
    <n v="4.3470000000000004"/>
    <n v="7.3097350000000008"/>
    <n v="70670.517980000004"/>
    <n v="42026.796000000002"/>
    <n v="28643.721980000002"/>
    <n v="0.40531359891979668"/>
  </r>
  <r>
    <s v="SKU-23"/>
    <s v="Easter Assortment Bag"/>
    <s v="Seasonal Assortment"/>
    <x v="4"/>
    <x v="13"/>
    <n v="11602"/>
    <n v="8.15"/>
    <n v="0.121"/>
    <n v="4.3792999999999997"/>
    <n v="7.1638500000000001"/>
    <n v="83114.987699999998"/>
    <n v="50808.638599999998"/>
    <n v="32306.349099999999"/>
    <n v="0.38869462649273784"/>
  </r>
  <r>
    <s v="SKU-23"/>
    <s v="Easter Assortment Bag"/>
    <s v="Seasonal Assortment"/>
    <x v="4"/>
    <x v="14"/>
    <n v="12697"/>
    <n v="8.15"/>
    <n v="0.13150000000000001"/>
    <n v="4.4116999999999997"/>
    <n v="7.0782750000000005"/>
    <n v="89872.857675000007"/>
    <n v="56015.354899999998"/>
    <n v="33857.502775000008"/>
    <n v="0.37672667422500544"/>
  </r>
  <r>
    <s v="SKU-23"/>
    <s v="Easter Assortment Bag"/>
    <s v="Seasonal Assortment"/>
    <x v="4"/>
    <x v="15"/>
    <n v="12337"/>
    <n v="8.15"/>
    <n v="0.14749999999999999"/>
    <n v="4.444"/>
    <n v="6.9478750000000007"/>
    <n v="85715.933875000002"/>
    <n v="54825.627999999997"/>
    <n v="30890.305875000005"/>
    <n v="0.36037997229368696"/>
  </r>
  <r>
    <s v="SKU-23"/>
    <s v="Easter Assortment Bag"/>
    <s v="Seasonal Assortment"/>
    <x v="4"/>
    <x v="16"/>
    <n v="10419"/>
    <n v="8.15"/>
    <n v="0.1389"/>
    <n v="4.4763999999999999"/>
    <n v="7.0179650000000002"/>
    <n v="73120.177335"/>
    <n v="46639.611599999997"/>
    <n v="26480.565735000004"/>
    <n v="0.36215127889637527"/>
  </r>
  <r>
    <s v="SKU-23"/>
    <s v="Easter Assortment Bag"/>
    <s v="Seasonal Assortment"/>
    <x v="4"/>
    <x v="17"/>
    <n v="10164"/>
    <n v="8.15"/>
    <n v="0.17319999999999999"/>
    <n v="4.5087999999999999"/>
    <n v="6.7384200000000005"/>
    <n v="68489.30088000001"/>
    <n v="45827.443200000002"/>
    <n v="22661.857680000008"/>
    <n v="0.33088172004713279"/>
  </r>
  <r>
    <s v="SKU-23"/>
    <s v="Easter Assortment Bag"/>
    <s v="Seasonal Assortment"/>
    <x v="4"/>
    <x v="18"/>
    <n v="10085"/>
    <n v="8.39"/>
    <n v="0.2039"/>
    <n v="4.5411000000000001"/>
    <n v="6.6792790000000011"/>
    <n v="67360.528715000008"/>
    <n v="45796.993500000004"/>
    <n v="21563.535215000004"/>
    <n v="0.32012122865357173"/>
  </r>
  <r>
    <s v="SKU-23"/>
    <s v="Easter Assortment Bag"/>
    <s v="Seasonal Assortment"/>
    <x v="4"/>
    <x v="19"/>
    <n v="11279"/>
    <n v="8.39"/>
    <n v="0.1948"/>
    <n v="4.5735000000000001"/>
    <n v="6.7556280000000006"/>
    <n v="76196.728212000002"/>
    <n v="51584.506500000003"/>
    <n v="24612.221711999999"/>
    <n v="0.32300890457556275"/>
  </r>
  <r>
    <s v="SKU-23"/>
    <s v="Easter Assortment Bag"/>
    <s v="Seasonal Assortment"/>
    <x v="4"/>
    <x v="20"/>
    <n v="11846"/>
    <n v="8.39"/>
    <n v="0.2064"/>
    <n v="4.6058000000000003"/>
    <n v="6.6583040000000002"/>
    <n v="78874.269184000004"/>
    <n v="54560.306800000006"/>
    <n v="24313.962383999999"/>
    <n v="0.30826228420931212"/>
  </r>
  <r>
    <s v="SKU-23"/>
    <s v="Easter Assortment Bag"/>
    <s v="Seasonal Assortment"/>
    <x v="4"/>
    <x v="21"/>
    <n v="17067"/>
    <n v="8.39"/>
    <n v="0.25879999999999997"/>
    <n v="4.6382000000000003"/>
    <n v="6.218668000000001"/>
    <n v="106134.00675600002"/>
    <n v="79160.159400000004"/>
    <n v="26973.847356000013"/>
    <n v="0.25414895923049768"/>
  </r>
  <r>
    <s v="SKU-23"/>
    <s v="Easter Assortment Bag"/>
    <s v="Seasonal Assortment"/>
    <x v="4"/>
    <x v="22"/>
    <n v="21102"/>
    <n v="8.39"/>
    <n v="0.23780000000000001"/>
    <n v="4.6706000000000003"/>
    <n v="6.3948580000000002"/>
    <n v="134944.29351600001"/>
    <n v="98559.001200000013"/>
    <n v="36385.292315999992"/>
    <n v="0.26963194491574316"/>
  </r>
  <r>
    <s v="SKU-23"/>
    <s v="Easter Assortment Bag"/>
    <s v="Seasonal Assortment"/>
    <x v="4"/>
    <x v="23"/>
    <n v="15135"/>
    <n v="8.39"/>
    <n v="0.26889999999999997"/>
    <n v="4.7028999999999996"/>
    <n v="6.1339290000000011"/>
    <n v="92837.015415000016"/>
    <n v="71178.391499999998"/>
    <n v="21658.623915000018"/>
    <n v="0.23329728792100479"/>
  </r>
  <r>
    <s v="SKU-23"/>
    <s v="Easter Assortment Bag"/>
    <s v="Seasonal Assortment"/>
    <x v="5"/>
    <x v="0"/>
    <n v="4778"/>
    <n v="7.99"/>
    <n v="4.36E-2"/>
    <n v="4.3146000000000004"/>
    <n v="7.6416360000000001"/>
    <n v="36511.736808000001"/>
    <n v="20615.158800000001"/>
    <n v="15896.578008"/>
    <n v="0.43538268506900879"/>
  </r>
  <r>
    <s v="SKU-23"/>
    <s v="Easter Assortment Bag"/>
    <s v="Seasonal Assortment"/>
    <x v="5"/>
    <x v="1"/>
    <n v="5034"/>
    <n v="7.99"/>
    <n v="7.7299999999999994E-2"/>
    <n v="4.3146000000000004"/>
    <n v="7.3723729999999996"/>
    <n v="37112.525682"/>
    <n v="21719.696400000001"/>
    <n v="15392.829281999999"/>
    <n v="0.41476102741952964"/>
  </r>
  <r>
    <s v="SKU-23"/>
    <s v="Easter Assortment Bag"/>
    <s v="Seasonal Assortment"/>
    <x v="5"/>
    <x v="2"/>
    <n v="4896"/>
    <n v="7.99"/>
    <n v="6.3299999999999995E-2"/>
    <n v="4.3146000000000004"/>
    <n v="7.4842329999999997"/>
    <n v="36642.804768000002"/>
    <n v="21124.281600000002"/>
    <n v="15518.523168"/>
    <n v="0.42350806021138038"/>
  </r>
  <r>
    <s v="SKU-23"/>
    <s v="Easter Assortment Bag"/>
    <s v="Seasonal Assortment"/>
    <x v="5"/>
    <x v="3"/>
    <n v="6007"/>
    <n v="7.99"/>
    <n v="7.6200000000000004E-2"/>
    <n v="4.3146000000000004"/>
    <n v="7.3811619999999998"/>
    <n v="44338.640134000001"/>
    <n v="25917.802200000002"/>
    <n v="18420.837933999999"/>
    <n v="0.41545789131846717"/>
  </r>
  <r>
    <s v="SKU-23"/>
    <s v="Easter Assortment Bag"/>
    <s v="Seasonal Assortment"/>
    <x v="5"/>
    <x v="4"/>
    <n v="4812"/>
    <n v="7.99"/>
    <n v="6.4500000000000002E-2"/>
    <n v="4.3146000000000004"/>
    <n v="7.4746449999999998"/>
    <n v="35967.991739999998"/>
    <n v="20761.855200000002"/>
    <n v="15206.136539999996"/>
    <n v="0.42276857295563863"/>
  </r>
  <r>
    <s v="SKU-23"/>
    <s v="Easter Assortment Bag"/>
    <s v="Seasonal Assortment"/>
    <x v="5"/>
    <x v="5"/>
    <n v="4861"/>
    <n v="7.99"/>
    <n v="7.4300000000000005E-2"/>
    <n v="4.3146000000000004"/>
    <n v="7.3963429999999999"/>
    <n v="35953.623323"/>
    <n v="20973.270600000003"/>
    <n v="14980.352722999996"/>
    <n v="0.41665766447013064"/>
  </r>
  <r>
    <s v="SKU-23"/>
    <s v="Easter Assortment Bag"/>
    <s v="Seasonal Assortment"/>
    <x v="5"/>
    <x v="6"/>
    <n v="4124"/>
    <n v="7.99"/>
    <n v="7.0599999999999996E-2"/>
    <n v="4.3146000000000004"/>
    <n v="7.4259060000000003"/>
    <n v="30624.436344000002"/>
    <n v="17793.410400000001"/>
    <n v="12831.025944000001"/>
    <n v="0.41897998708844414"/>
  </r>
  <r>
    <s v="SKU-23"/>
    <s v="Easter Assortment Bag"/>
    <s v="Seasonal Assortment"/>
    <x v="5"/>
    <x v="7"/>
    <n v="4990"/>
    <n v="7.99"/>
    <n v="9.5799999999999996E-2"/>
    <n v="4.3146000000000004"/>
    <n v="7.224558"/>
    <n v="36050.544419999998"/>
    <n v="21529.854000000003"/>
    <n v="14520.690419999995"/>
    <n v="0.40278699402786983"/>
  </r>
  <r>
    <s v="SKU-23"/>
    <s v="Easter Assortment Bag"/>
    <s v="Seasonal Assortment"/>
    <x v="5"/>
    <x v="8"/>
    <n v="5982"/>
    <n v="7.99"/>
    <n v="8.8200000000000001E-2"/>
    <n v="4.3146000000000004"/>
    <n v="7.2852819999999996"/>
    <n v="43580.556923999997"/>
    <n v="25809.937200000004"/>
    <n v="17770.619723999993"/>
    <n v="0.40776486071506896"/>
  </r>
  <r>
    <s v="SKU-23"/>
    <s v="Easter Assortment Bag"/>
    <s v="Seasonal Assortment"/>
    <x v="5"/>
    <x v="9"/>
    <n v="8012"/>
    <n v="7.99"/>
    <n v="6.2100000000000002E-2"/>
    <n v="4.3146000000000004"/>
    <n v="7.4938209999999996"/>
    <n v="60040.493852"/>
    <n v="34568.575200000007"/>
    <n v="25471.918651999993"/>
    <n v="0.42424565518712004"/>
  </r>
  <r>
    <s v="SKU-23"/>
    <s v="Easter Assortment Bag"/>
    <s v="Seasonal Assortment"/>
    <x v="5"/>
    <x v="10"/>
    <n v="8763"/>
    <n v="7.99"/>
    <n v="6.7799999999999999E-2"/>
    <n v="4.3146000000000004"/>
    <n v="7.4482780000000002"/>
    <n v="65269.260114000004"/>
    <n v="37808.839800000002"/>
    <n v="27460.420314000003"/>
    <n v="0.4207251662733319"/>
  </r>
  <r>
    <s v="SKU-23"/>
    <s v="Easter Assortment Bag"/>
    <s v="Seasonal Assortment"/>
    <x v="5"/>
    <x v="11"/>
    <n v="6776"/>
    <n v="7.99"/>
    <n v="8.8999999999999996E-2"/>
    <n v="4.3146000000000004"/>
    <n v="7.2788900000000005"/>
    <n v="49321.75864"/>
    <n v="29235.729600000002"/>
    <n v="20086.029039999998"/>
    <n v="0.40724478594950597"/>
  </r>
  <r>
    <s v="SKU-23"/>
    <s v="Easter Assortment Bag"/>
    <s v="Seasonal Assortment"/>
    <x v="5"/>
    <x v="12"/>
    <n v="4825"/>
    <n v="8.15"/>
    <n v="6.54E-2"/>
    <n v="4.3470000000000004"/>
    <n v="7.6169900000000004"/>
    <n v="36751.976750000002"/>
    <n v="20974.275000000001"/>
    <n v="15777.70175"/>
    <n v="0.42930212590537731"/>
  </r>
  <r>
    <s v="SKU-23"/>
    <s v="Easter Assortment Bag"/>
    <s v="Seasonal Assortment"/>
    <x v="5"/>
    <x v="13"/>
    <n v="5865"/>
    <n v="8.15"/>
    <n v="7.3300000000000004E-2"/>
    <n v="4.3792999999999997"/>
    <n v="7.5526049999999998"/>
    <n v="44296.028324999999"/>
    <n v="25684.594499999999"/>
    <n v="18611.433825"/>
    <n v="0.42016032878721976"/>
  </r>
  <r>
    <s v="SKU-23"/>
    <s v="Easter Assortment Bag"/>
    <s v="Seasonal Assortment"/>
    <x v="5"/>
    <x v="14"/>
    <n v="5896"/>
    <n v="8.15"/>
    <n v="4.9799999999999997E-2"/>
    <n v="4.4116999999999997"/>
    <n v="7.7441300000000011"/>
    <n v="45659.390480000009"/>
    <n v="26011.3832"/>
    <n v="19648.007280000009"/>
    <n v="0.43031689808926255"/>
  </r>
  <r>
    <s v="SKU-23"/>
    <s v="Easter Assortment Bag"/>
    <s v="Seasonal Assortment"/>
    <x v="5"/>
    <x v="15"/>
    <n v="5821"/>
    <n v="8.15"/>
    <n v="6.9099999999999995E-2"/>
    <n v="4.444"/>
    <n v="7.5868350000000007"/>
    <n v="44162.966535000007"/>
    <n v="25868.524000000001"/>
    <n v="18294.442535000006"/>
    <n v="0.41424849756189513"/>
  </r>
  <r>
    <s v="SKU-23"/>
    <s v="Easter Assortment Bag"/>
    <s v="Seasonal Assortment"/>
    <x v="5"/>
    <x v="16"/>
    <n v="5021"/>
    <n v="8.15"/>
    <n v="6.0600000000000001E-2"/>
    <n v="4.4763999999999999"/>
    <n v="7.6561100000000009"/>
    <n v="38441.328310000004"/>
    <n v="22476.004399999998"/>
    <n v="15965.323910000006"/>
    <n v="0.41531665558619207"/>
  </r>
  <r>
    <s v="SKU-23"/>
    <s v="Easter Assortment Bag"/>
    <s v="Seasonal Assortment"/>
    <x v="5"/>
    <x v="17"/>
    <n v="3749"/>
    <n v="8.15"/>
    <n v="5.3800000000000001E-2"/>
    <n v="4.5087999999999999"/>
    <n v="7.7115300000000007"/>
    <n v="28910.525970000002"/>
    <n v="16903.4912"/>
    <n v="12007.034770000002"/>
    <n v="0.41531706418829989"/>
  </r>
  <r>
    <s v="SKU-23"/>
    <s v="Easter Assortment Bag"/>
    <s v="Seasonal Assortment"/>
    <x v="5"/>
    <x v="18"/>
    <n v="4259"/>
    <n v="8.39"/>
    <n v="7.0999999999999994E-2"/>
    <n v="4.5411000000000001"/>
    <n v="7.7943100000000012"/>
    <n v="33195.966290000004"/>
    <n v="19340.544900000001"/>
    <n v="13855.421390000003"/>
    <n v="0.41738268044252796"/>
  </r>
  <r>
    <s v="SKU-23"/>
    <s v="Easter Assortment Bag"/>
    <s v="Seasonal Assortment"/>
    <x v="5"/>
    <x v="19"/>
    <n v="5378"/>
    <n v="8.39"/>
    <n v="7.8700000000000006E-2"/>
    <n v="4.5735000000000001"/>
    <n v="7.7297070000000003"/>
    <n v="41570.364246000005"/>
    <n v="24596.282999999999"/>
    <n v="16974.081246000005"/>
    <n v="0.4083216867081767"/>
  </r>
  <r>
    <s v="SKU-23"/>
    <s v="Easter Assortment Bag"/>
    <s v="Seasonal Assortment"/>
    <x v="5"/>
    <x v="20"/>
    <n v="5645"/>
    <n v="8.39"/>
    <n v="6.9500000000000006E-2"/>
    <n v="4.6058000000000003"/>
    <n v="7.8068950000000008"/>
    <n v="44069.922275000004"/>
    <n v="25999.741000000002"/>
    <n v="18070.181275000003"/>
    <n v="0.41003433503332631"/>
  </r>
  <r>
    <s v="SKU-23"/>
    <s v="Easter Assortment Bag"/>
    <s v="Seasonal Assortment"/>
    <x v="5"/>
    <x v="21"/>
    <n v="8927"/>
    <n v="8.39"/>
    <n v="6.1100000000000002E-2"/>
    <n v="4.6382000000000003"/>
    <n v="7.8773710000000001"/>
    <n v="70321.290917000006"/>
    <n v="41405.2114"/>
    <n v="28916.079517000006"/>
    <n v="0.41119949790355187"/>
  </r>
  <r>
    <s v="SKU-23"/>
    <s v="Easter Assortment Bag"/>
    <s v="Seasonal Assortment"/>
    <x v="5"/>
    <x v="22"/>
    <n v="8734"/>
    <n v="8.39"/>
    <n v="5.3699999999999998E-2"/>
    <n v="4.6706000000000003"/>
    <n v="7.9394570000000009"/>
    <n v="69343.217438000007"/>
    <n v="40793.020400000001"/>
    <n v="28550.197038000006"/>
    <n v="0.41172299314676059"/>
  </r>
  <r>
    <s v="SKU-23"/>
    <s v="Easter Assortment Bag"/>
    <s v="Seasonal Assortment"/>
    <x v="5"/>
    <x v="23"/>
    <n v="7934"/>
    <n v="8.39"/>
    <n v="7.5899999999999995E-2"/>
    <n v="4.7028999999999996"/>
    <n v="7.7531990000000004"/>
    <n v="61513.880866"/>
    <n v="37312.808599999997"/>
    <n v="24201.072266000003"/>
    <n v="0.39342457223141059"/>
  </r>
  <r>
    <s v="SKU-24"/>
    <s v="Trick-or-Treat Variety Bag"/>
    <s v="Seasonal Assortment"/>
    <x v="0"/>
    <x v="0"/>
    <n v="24237"/>
    <n v="10.99"/>
    <n v="9.8299999999999998E-2"/>
    <n v="5.7148000000000003"/>
    <n v="9.9096829999999994"/>
    <n v="240180.98687099997"/>
    <n v="138509.60760000002"/>
    <n v="101671.37927099995"/>
    <n v="0.42331152267938327"/>
  </r>
  <r>
    <s v="SKU-24"/>
    <s v="Trick-or-Treat Variety Bag"/>
    <s v="Seasonal Assortment"/>
    <x v="0"/>
    <x v="1"/>
    <n v="32624"/>
    <n v="10.99"/>
    <n v="9.6199999999999994E-2"/>
    <n v="5.7148000000000003"/>
    <n v="9.9327620000000003"/>
    <n v="324046.42748800002"/>
    <n v="186439.63520000002"/>
    <n v="137606.792288"/>
    <n v="0.42465147156450539"/>
  </r>
  <r>
    <s v="SKU-24"/>
    <s v="Trick-or-Treat Variety Bag"/>
    <s v="Seasonal Assortment"/>
    <x v="0"/>
    <x v="2"/>
    <n v="30321"/>
    <n v="10.99"/>
    <n v="9.0200000000000002E-2"/>
    <n v="5.7148000000000003"/>
    <n v="9.9987019999999998"/>
    <n v="303170.64334199997"/>
    <n v="173278.45080000002"/>
    <n v="129892.19254199995"/>
    <n v="0.42844581226643208"/>
  </r>
  <r>
    <s v="SKU-24"/>
    <s v="Trick-or-Treat Variety Bag"/>
    <s v="Seasonal Assortment"/>
    <x v="0"/>
    <x v="3"/>
    <n v="33783"/>
    <n v="10.99"/>
    <n v="9.4600000000000004E-2"/>
    <n v="5.7148000000000003"/>
    <n v="9.9503459999999997"/>
    <n v="336152.53891800001"/>
    <n v="193063.08840000001"/>
    <n v="143089.450518"/>
    <n v="0.42566821294455487"/>
  </r>
  <r>
    <s v="SKU-24"/>
    <s v="Trick-or-Treat Variety Bag"/>
    <s v="Seasonal Assortment"/>
    <x v="0"/>
    <x v="4"/>
    <n v="26142"/>
    <n v="10.99"/>
    <n v="0.08"/>
    <n v="5.7148000000000003"/>
    <n v="10.110800000000001"/>
    <n v="264316.53360000002"/>
    <n v="149396.30160000001"/>
    <n v="114920.23200000002"/>
    <n v="0.43478260869565222"/>
  </r>
  <r>
    <s v="SKU-24"/>
    <s v="Trick-or-Treat Variety Bag"/>
    <s v="Seasonal Assortment"/>
    <x v="0"/>
    <x v="5"/>
    <n v="25639"/>
    <n v="10.99"/>
    <n v="9.7299999999999998E-2"/>
    <n v="5.7148000000000003"/>
    <n v="9.9206730000000007"/>
    <n v="254356.13504700002"/>
    <n v="146521.75720000002"/>
    <n v="107834.377847"/>
    <n v="0.4239503711088955"/>
  </r>
  <r>
    <s v="SKU-24"/>
    <s v="Trick-or-Treat Variety Bag"/>
    <s v="Seasonal Assortment"/>
    <x v="0"/>
    <x v="6"/>
    <n v="23460"/>
    <n v="10.99"/>
    <n v="0.10299999999999999"/>
    <n v="5.7148000000000003"/>
    <n v="9.8580300000000012"/>
    <n v="231269.38380000004"/>
    <n v="134069.20800000001"/>
    <n v="97200.175800000026"/>
    <n v="0.4202898550724638"/>
  </r>
  <r>
    <s v="SKU-24"/>
    <s v="Trick-or-Treat Variety Bag"/>
    <s v="Seasonal Assortment"/>
    <x v="0"/>
    <x v="7"/>
    <n v="28414"/>
    <n v="10.99"/>
    <n v="0.1105"/>
    <n v="5.7148000000000003"/>
    <n v="9.7756050000000005"/>
    <n v="277764.04047000001"/>
    <n v="162380.3272"/>
    <n v="115383.71327000001"/>
    <n v="0.41540191118605962"/>
  </r>
  <r>
    <s v="SKU-24"/>
    <s v="Trick-or-Treat Variety Bag"/>
    <s v="Seasonal Assortment"/>
    <x v="0"/>
    <x v="8"/>
    <n v="32719"/>
    <n v="10.99"/>
    <n v="9.64E-2"/>
    <n v="5.7148000000000003"/>
    <n v="9.9305640000000004"/>
    <n v="324918.12351599999"/>
    <n v="186982.54120000001"/>
    <n v="137935.58231599999"/>
    <n v="0.42452412571934478"/>
  </r>
  <r>
    <s v="SKU-24"/>
    <s v="Trick-or-Treat Variety Bag"/>
    <s v="Seasonal Assortment"/>
    <x v="0"/>
    <x v="9"/>
    <n v="44654"/>
    <n v="10.99"/>
    <n v="8.43E-2"/>
    <n v="5.7148000000000003"/>
    <n v="10.063542999999999"/>
    <n v="449377.44912199996"/>
    <n v="255188.67920000001"/>
    <n v="194188.76992199995"/>
    <n v="0.43212842634050447"/>
  </r>
  <r>
    <s v="SKU-24"/>
    <s v="Trick-or-Treat Variety Bag"/>
    <s v="Seasonal Assortment"/>
    <x v="0"/>
    <x v="10"/>
    <n v="47445"/>
    <n v="10.99"/>
    <n v="0.1003"/>
    <n v="5.7148000000000003"/>
    <n v="9.8877030000000001"/>
    <n v="469122.06883499998"/>
    <n v="271138.68599999999"/>
    <n v="197983.382835"/>
    <n v="0.42202956541069248"/>
  </r>
  <r>
    <s v="SKU-24"/>
    <s v="Trick-or-Treat Variety Bag"/>
    <s v="Seasonal Assortment"/>
    <x v="0"/>
    <x v="11"/>
    <n v="38271"/>
    <n v="10.99"/>
    <n v="0.1014"/>
    <n v="5.7148000000000003"/>
    <n v="9.8756140000000006"/>
    <n v="377949.62339399999"/>
    <n v="218711.11080000002"/>
    <n v="159238.51259399997"/>
    <n v="0.42132205653238364"/>
  </r>
  <r>
    <s v="SKU-24"/>
    <s v="Trick-or-Treat Variety Bag"/>
    <s v="Seasonal Assortment"/>
    <x v="0"/>
    <x v="12"/>
    <n v="23539"/>
    <n v="11.21"/>
    <n v="7.51E-2"/>
    <n v="5.7576999999999998"/>
    <n v="10.368129000000001"/>
    <n v="244055.38853100003"/>
    <n v="135530.50029999999"/>
    <n v="108524.88823100005"/>
    <n v="0.44467319031235059"/>
  </r>
  <r>
    <s v="SKU-24"/>
    <s v="Trick-or-Treat Variety Bag"/>
    <s v="Seasonal Assortment"/>
    <x v="0"/>
    <x v="13"/>
    <n v="32974"/>
    <n v="11.21"/>
    <n v="9.2899999999999996E-2"/>
    <n v="5.8005000000000004"/>
    <n v="10.168591000000001"/>
    <n v="335299.11963400006"/>
    <n v="191265.68700000001"/>
    <n v="144033.43263400006"/>
    <n v="0.42956698720599551"/>
  </r>
  <r>
    <s v="SKU-24"/>
    <s v="Trick-or-Treat Variety Bag"/>
    <s v="Seasonal Assortment"/>
    <x v="0"/>
    <x v="14"/>
    <n v="29358"/>
    <n v="11.21"/>
    <n v="8.3599999999999994E-2"/>
    <n v="5.8433999999999999"/>
    <n v="10.272844000000001"/>
    <n v="301590.15415200003"/>
    <n v="171550.53719999999"/>
    <n v="130039.61695200004"/>
    <n v="0.4311799147344203"/>
  </r>
  <r>
    <s v="SKU-24"/>
    <s v="Trick-or-Treat Variety Bag"/>
    <s v="Seasonal Assortment"/>
    <x v="0"/>
    <x v="15"/>
    <n v="33637"/>
    <n v="11.21"/>
    <n v="0.1206"/>
    <n v="5.8861999999999997"/>
    <n v="9.8580740000000002"/>
    <n v="331596.03513800004"/>
    <n v="197994.10939999999"/>
    <n v="133601.92573800005"/>
    <n v="0.40290567914178782"/>
  </r>
  <r>
    <s v="SKU-24"/>
    <s v="Trick-or-Treat Variety Bag"/>
    <s v="Seasonal Assortment"/>
    <x v="0"/>
    <x v="16"/>
    <n v="25976"/>
    <n v="11.21"/>
    <n v="9.6799999999999997E-2"/>
    <n v="5.9291"/>
    <n v="10.124872000000002"/>
    <n v="263003.67507200007"/>
    <n v="154014.30160000001"/>
    <n v="108989.37347200006"/>
    <n v="0.41440247343373837"/>
  </r>
  <r>
    <s v="SKU-24"/>
    <s v="Trick-or-Treat Variety Bag"/>
    <s v="Seasonal Assortment"/>
    <x v="0"/>
    <x v="17"/>
    <n v="27139"/>
    <n v="11.21"/>
    <n v="7.2800000000000004E-2"/>
    <n v="5.9720000000000004"/>
    <n v="10.393912"/>
    <n v="282080.37776800001"/>
    <n v="162074.10800000001"/>
    <n v="120006.269768"/>
    <n v="0.42543288802137252"/>
  </r>
  <r>
    <s v="SKU-24"/>
    <s v="Trick-or-Treat Variety Bag"/>
    <s v="Seasonal Assortment"/>
    <x v="0"/>
    <x v="18"/>
    <n v="27031"/>
    <n v="11.54"/>
    <n v="0.13669999999999999"/>
    <n v="6.0148000000000001"/>
    <n v="9.9624819999999996"/>
    <n v="269295.85094199999"/>
    <n v="162586.0588"/>
    <n v="106709.79214199999"/>
    <n v="0.39625486901758011"/>
  </r>
  <r>
    <s v="SKU-24"/>
    <s v="Trick-or-Treat Variety Bag"/>
    <s v="Seasonal Assortment"/>
    <x v="0"/>
    <x v="19"/>
    <n v="21666"/>
    <n v="11.54"/>
    <n v="9.8500000000000004E-2"/>
    <n v="6.0576999999999996"/>
    <n v="10.403309999999999"/>
    <n v="225398.11445999998"/>
    <n v="131246.12820000001"/>
    <n v="94151.986259999976"/>
    <n v="0.41771416981710624"/>
  </r>
  <r>
    <s v="SKU-24"/>
    <s v="Trick-or-Treat Variety Bag"/>
    <s v="Seasonal Assortment"/>
    <x v="0"/>
    <x v="20"/>
    <n v="29616"/>
    <n v="11.54"/>
    <n v="9.6000000000000002E-2"/>
    <n v="6.1005000000000003"/>
    <n v="10.43216"/>
    <n v="308958.85055999999"/>
    <n v="180672.408"/>
    <n v="128286.44256"/>
    <n v="0.41522177573963587"/>
  </r>
  <r>
    <s v="SKU-24"/>
    <s v="Trick-or-Treat Variety Bag"/>
    <s v="Seasonal Assortment"/>
    <x v="0"/>
    <x v="21"/>
    <n v="44687"/>
    <n v="11.54"/>
    <n v="0.11219999999999999"/>
    <n v="6.1433999999999997"/>
    <n v="10.245212"/>
    <n v="457827.78864400001"/>
    <n v="274530.11579999997"/>
    <n v="183297.67284400004"/>
    <n v="0.40036379920688814"/>
  </r>
  <r>
    <s v="SKU-24"/>
    <s v="Trick-or-Treat Variety Bag"/>
    <s v="Seasonal Assortment"/>
    <x v="0"/>
    <x v="22"/>
    <n v="48619"/>
    <n v="11.54"/>
    <n v="8.6300000000000002E-2"/>
    <n v="6.1863000000000001"/>
    <n v="10.544097999999998"/>
    <n v="512643.50066199992"/>
    <n v="300771.71970000002"/>
    <n v="211871.7809619999"/>
    <n v="0.41329263062615679"/>
  </r>
  <r>
    <s v="SKU-24"/>
    <s v="Trick-or-Treat Variety Bag"/>
    <s v="Seasonal Assortment"/>
    <x v="0"/>
    <x v="23"/>
    <n v="39612"/>
    <n v="11.54"/>
    <n v="0.1077"/>
    <n v="6.2290999999999999"/>
    <n v="10.297141999999999"/>
    <n v="407890.38890399999"/>
    <n v="246747.10920000001"/>
    <n v="161143.27970399999"/>
    <n v="0.39506515497212719"/>
  </r>
  <r>
    <s v="SKU-24"/>
    <s v="Trick-or-Treat Variety Bag"/>
    <s v="Seasonal Assortment"/>
    <x v="1"/>
    <x v="0"/>
    <n v="19879"/>
    <n v="10.99"/>
    <n v="0.1053"/>
    <n v="5.7148000000000003"/>
    <n v="9.8327530000000003"/>
    <n v="195465.296887"/>
    <n v="113604.5092"/>
    <n v="81860.787687000004"/>
    <n v="0.41879959763049068"/>
  </r>
  <r>
    <s v="SKU-24"/>
    <s v="Trick-or-Treat Variety Bag"/>
    <s v="Seasonal Assortment"/>
    <x v="1"/>
    <x v="1"/>
    <n v="30510"/>
    <n v="10.99"/>
    <n v="0.12039999999999999"/>
    <n v="5.7148000000000003"/>
    <n v="9.6668040000000008"/>
    <n v="294934.19004000002"/>
    <n v="174358.54800000001"/>
    <n v="120575.64204000001"/>
    <n v="0.40882219190541152"/>
  </r>
  <r>
    <s v="SKU-24"/>
    <s v="Trick-or-Treat Variety Bag"/>
    <s v="Seasonal Assortment"/>
    <x v="1"/>
    <x v="2"/>
    <n v="26518"/>
    <n v="10.99"/>
    <n v="0.124"/>
    <n v="5.7148000000000003"/>
    <n v="9.6272400000000005"/>
    <n v="255295.15032000002"/>
    <n v="151545.06640000001"/>
    <n v="103750.08392"/>
    <n v="0.40639269406392692"/>
  </r>
  <r>
    <s v="SKU-24"/>
    <s v="Trick-or-Treat Variety Bag"/>
    <s v="Seasonal Assortment"/>
    <x v="1"/>
    <x v="3"/>
    <n v="29126"/>
    <n v="10.99"/>
    <n v="0.15659999999999999"/>
    <n v="5.7148000000000003"/>
    <n v="9.2689660000000007"/>
    <n v="269967.90371600003"/>
    <n v="166449.2648"/>
    <n v="103518.63891600003"/>
    <n v="0.38344794877875271"/>
  </r>
  <r>
    <s v="SKU-24"/>
    <s v="Trick-or-Treat Variety Bag"/>
    <s v="Seasonal Assortment"/>
    <x v="1"/>
    <x v="4"/>
    <n v="23882"/>
    <n v="10.99"/>
    <n v="0.1072"/>
    <n v="5.7148000000000003"/>
    <n v="9.811872000000001"/>
    <n v="234327.12710400001"/>
    <n v="136480.8536"/>
    <n v="97846.273504000012"/>
    <n v="0.41756272401433692"/>
  </r>
  <r>
    <s v="SKU-24"/>
    <s v="Trick-or-Treat Variety Bag"/>
    <s v="Seasonal Assortment"/>
    <x v="1"/>
    <x v="5"/>
    <n v="19575"/>
    <n v="10.99"/>
    <n v="0.124"/>
    <n v="5.7148000000000003"/>
    <n v="9.6272400000000005"/>
    <n v="188453.223"/>
    <n v="111867.21"/>
    <n v="76586.012999999992"/>
    <n v="0.40639269406392692"/>
  </r>
  <r>
    <s v="SKU-24"/>
    <s v="Trick-or-Treat Variety Bag"/>
    <s v="Seasonal Assortment"/>
    <x v="1"/>
    <x v="6"/>
    <n v="20017"/>
    <n v="10.99"/>
    <n v="0.1042"/>
    <n v="5.7148000000000003"/>
    <n v="9.8448419999999999"/>
    <n v="197064.20231399999"/>
    <n v="114393.15160000001"/>
    <n v="82671.050713999983"/>
    <n v="0.41951328421522655"/>
  </r>
  <r>
    <s v="SKU-24"/>
    <s v="Trick-or-Treat Variety Bag"/>
    <s v="Seasonal Assortment"/>
    <x v="1"/>
    <x v="7"/>
    <n v="24266"/>
    <n v="10.99"/>
    <n v="0.1137"/>
    <n v="5.7148000000000003"/>
    <n v="9.740437"/>
    <n v="236361.444242"/>
    <n v="138675.33680000002"/>
    <n v="97686.107441999979"/>
    <n v="0.41329121065102103"/>
  </r>
  <r>
    <s v="SKU-24"/>
    <s v="Trick-or-Treat Variety Bag"/>
    <s v="Seasonal Assortment"/>
    <x v="1"/>
    <x v="8"/>
    <n v="29574"/>
    <n v="10.99"/>
    <n v="0.1573"/>
    <n v="5.7148000000000003"/>
    <n v="9.261273000000001"/>
    <n v="273892.88770200004"/>
    <n v="169009.4952"/>
    <n v="104883.39250200003"/>
    <n v="0.38293580159012702"/>
  </r>
  <r>
    <s v="SKU-24"/>
    <s v="Trick-or-Treat Variety Bag"/>
    <s v="Seasonal Assortment"/>
    <x v="1"/>
    <x v="9"/>
    <n v="38838"/>
    <n v="10.99"/>
    <n v="0.1366"/>
    <n v="5.7148000000000003"/>
    <n v="9.488766"/>
    <n v="368524.69390800002"/>
    <n v="221951.40240000002"/>
    <n v="146573.29150799999"/>
    <n v="0.39772990502663885"/>
  </r>
  <r>
    <s v="SKU-24"/>
    <s v="Trick-or-Treat Variety Bag"/>
    <s v="Seasonal Assortment"/>
    <x v="1"/>
    <x v="10"/>
    <n v="38447"/>
    <n v="10.99"/>
    <n v="0.1394"/>
    <n v="5.7148000000000003"/>
    <n v="9.4579940000000011"/>
    <n v="363631.49531800003"/>
    <n v="219716.91560000001"/>
    <n v="143914.57971800002"/>
    <n v="0.39577039274924475"/>
  </r>
  <r>
    <s v="SKU-24"/>
    <s v="Trick-or-Treat Variety Bag"/>
    <s v="Seasonal Assortment"/>
    <x v="1"/>
    <x v="11"/>
    <n v="33224"/>
    <n v="10.99"/>
    <n v="0.1137"/>
    <n v="5.7148000000000003"/>
    <n v="9.740437"/>
    <n v="323616.278888"/>
    <n v="189868.51520000002"/>
    <n v="133747.76368799998"/>
    <n v="0.41329121065102103"/>
  </r>
  <r>
    <s v="SKU-24"/>
    <s v="Trick-or-Treat Variety Bag"/>
    <s v="Seasonal Assortment"/>
    <x v="1"/>
    <x v="12"/>
    <n v="21024"/>
    <n v="11.21"/>
    <n v="0.123"/>
    <n v="5.7576999999999998"/>
    <n v="9.8311700000000002"/>
    <n v="206690.51808000001"/>
    <n v="121049.8848"/>
    <n v="85640.633280000009"/>
    <n v="0.41434234175586426"/>
  </r>
  <r>
    <s v="SKU-24"/>
    <s v="Trick-or-Treat Variety Bag"/>
    <s v="Seasonal Assortment"/>
    <x v="1"/>
    <x v="13"/>
    <n v="25904"/>
    <n v="11.21"/>
    <n v="0.14419999999999999"/>
    <n v="5.8005000000000004"/>
    <n v="9.5935180000000013"/>
    <n v="248510.49027200002"/>
    <n v="150256.152"/>
    <n v="98254.338272000023"/>
    <n v="0.39537300081158971"/>
  </r>
  <r>
    <s v="SKU-24"/>
    <s v="Trick-or-Treat Variety Bag"/>
    <s v="Seasonal Assortment"/>
    <x v="1"/>
    <x v="14"/>
    <n v="25050"/>
    <n v="11.21"/>
    <n v="0.156"/>
    <n v="5.8433999999999999"/>
    <n v="9.4612400000000001"/>
    <n v="237004.06200000001"/>
    <n v="146377.16999999998"/>
    <n v="90626.892000000022"/>
    <n v="0.38238539557182788"/>
  </r>
  <r>
    <s v="SKU-24"/>
    <s v="Trick-or-Treat Variety Bag"/>
    <s v="Seasonal Assortment"/>
    <x v="1"/>
    <x v="15"/>
    <n v="25194"/>
    <n v="11.21"/>
    <n v="0.1542"/>
    <n v="5.8861999999999997"/>
    <n v="9.4814180000000015"/>
    <n v="238874.84509200003"/>
    <n v="148296.9228"/>
    <n v="90577.922292000032"/>
    <n v="0.37918568720417145"/>
  </r>
  <r>
    <s v="SKU-24"/>
    <s v="Trick-or-Treat Variety Bag"/>
    <s v="Seasonal Assortment"/>
    <x v="1"/>
    <x v="16"/>
    <n v="21104"/>
    <n v="11.21"/>
    <n v="0.13"/>
    <n v="5.9291"/>
    <n v="9.7527000000000008"/>
    <n v="205820.98080000002"/>
    <n v="125127.7264"/>
    <n v="80693.25440000002"/>
    <n v="0.39205553333948556"/>
  </r>
  <r>
    <s v="SKU-24"/>
    <s v="Trick-or-Treat Variety Bag"/>
    <s v="Seasonal Assortment"/>
    <x v="1"/>
    <x v="17"/>
    <n v="20722"/>
    <n v="11.21"/>
    <n v="0.12479999999999999"/>
    <n v="5.9720000000000004"/>
    <n v="9.8109920000000006"/>
    <n v="203303.37622400001"/>
    <n v="123751.78400000001"/>
    <n v="79551.592223999993"/>
    <n v="0.39129498831514686"/>
  </r>
  <r>
    <s v="SKU-24"/>
    <s v="Trick-or-Treat Variety Bag"/>
    <s v="Seasonal Assortment"/>
    <x v="1"/>
    <x v="18"/>
    <n v="21329"/>
    <n v="11.54"/>
    <n v="0.1525"/>
    <n v="6.0148000000000001"/>
    <n v="9.780149999999999"/>
    <n v="208600.81934999998"/>
    <n v="128289.6692"/>
    <n v="80311.150149999972"/>
    <n v="0.38499920757861578"/>
  </r>
  <r>
    <s v="SKU-24"/>
    <s v="Trick-or-Treat Variety Bag"/>
    <s v="Seasonal Assortment"/>
    <x v="1"/>
    <x v="19"/>
    <n v="24614"/>
    <n v="11.54"/>
    <n v="0.1239"/>
    <n v="6.0576999999999996"/>
    <n v="10.110194"/>
    <n v="248852.31511599998"/>
    <n v="149104.22779999999"/>
    <n v="99748.08731599999"/>
    <n v="0.40083246671626677"/>
  </r>
  <r>
    <s v="SKU-24"/>
    <s v="Trick-or-Treat Variety Bag"/>
    <s v="Seasonal Assortment"/>
    <x v="1"/>
    <x v="20"/>
    <n v="26849"/>
    <n v="11.54"/>
    <n v="0.1183"/>
    <n v="6.1005000000000003"/>
    <n v="10.174818"/>
    <n v="273183.68848200003"/>
    <n v="163792.32450000002"/>
    <n v="109391.36398200001"/>
    <n v="0.40043153597440267"/>
  </r>
  <r>
    <s v="SKU-24"/>
    <s v="Trick-or-Treat Variety Bag"/>
    <s v="Seasonal Assortment"/>
    <x v="1"/>
    <x v="21"/>
    <n v="36414"/>
    <n v="11.54"/>
    <n v="0.1128"/>
    <n v="6.1433999999999997"/>
    <n v="10.238287999999999"/>
    <n v="372817.01923199993"/>
    <n v="223705.76759999999"/>
    <n v="149111.25163199994"/>
    <n v="0.39995827427398012"/>
  </r>
  <r>
    <s v="SKU-24"/>
    <s v="Trick-or-Treat Variety Bag"/>
    <s v="Seasonal Assortment"/>
    <x v="1"/>
    <x v="22"/>
    <n v="40378"/>
    <n v="11.54"/>
    <n v="0.13370000000000001"/>
    <n v="6.1863000000000001"/>
    <n v="9.9971019999999982"/>
    <n v="403662.98455599992"/>
    <n v="249790.42139999999"/>
    <n v="153872.56315599993"/>
    <n v="0.38119066905589227"/>
  </r>
  <r>
    <s v="SKU-24"/>
    <s v="Trick-or-Treat Variety Bag"/>
    <s v="Seasonal Assortment"/>
    <x v="1"/>
    <x v="23"/>
    <n v="29520"/>
    <n v="11.54"/>
    <n v="0.1293"/>
    <n v="6.2290999999999999"/>
    <n v="10.047877999999999"/>
    <n v="296613.35855999996"/>
    <n v="183883.03200000001"/>
    <n v="112730.32655999996"/>
    <n v="0.38005815755326638"/>
  </r>
  <r>
    <s v="SKU-24"/>
    <s v="Trick-or-Treat Variety Bag"/>
    <s v="Seasonal Assortment"/>
    <x v="2"/>
    <x v="0"/>
    <n v="15513"/>
    <n v="10.99"/>
    <n v="0.1968"/>
    <n v="5.7148000000000003"/>
    <n v="8.8271680000000003"/>
    <n v="136935.85718399999"/>
    <n v="88653.6924"/>
    <n v="48282.164783999993"/>
    <n v="0.35258964143426291"/>
  </r>
  <r>
    <s v="SKU-24"/>
    <s v="Trick-or-Treat Variety Bag"/>
    <s v="Seasonal Assortment"/>
    <x v="2"/>
    <x v="1"/>
    <n v="16615"/>
    <n v="10.99"/>
    <n v="0.159"/>
    <n v="5.7148000000000003"/>
    <n v="9.2425899999999999"/>
    <n v="153565.63284999999"/>
    <n v="94951.402000000002"/>
    <n v="58614.230849999993"/>
    <n v="0.38168846611177165"/>
  </r>
  <r>
    <s v="SKU-24"/>
    <s v="Trick-or-Treat Variety Bag"/>
    <s v="Seasonal Assortment"/>
    <x v="2"/>
    <x v="2"/>
    <n v="17883"/>
    <n v="10.99"/>
    <n v="0.1452"/>
    <n v="5.7148000000000003"/>
    <n v="9.3942519999999998"/>
    <n v="167997.408516"/>
    <n v="102197.7684"/>
    <n v="65799.640115999995"/>
    <n v="0.39167056621431912"/>
  </r>
  <r>
    <s v="SKU-24"/>
    <s v="Trick-or-Treat Variety Bag"/>
    <s v="Seasonal Assortment"/>
    <x v="2"/>
    <x v="3"/>
    <n v="19560"/>
    <n v="10.99"/>
    <n v="0.17680000000000001"/>
    <n v="5.7148000000000003"/>
    <n v="9.0469679999999997"/>
    <n v="176958.69407999999"/>
    <n v="111781.48800000001"/>
    <n v="65177.206079999974"/>
    <n v="0.368318756073858"/>
  </r>
  <r>
    <s v="SKU-24"/>
    <s v="Trick-or-Treat Variety Bag"/>
    <s v="Seasonal Assortment"/>
    <x v="2"/>
    <x v="4"/>
    <n v="16754"/>
    <n v="10.99"/>
    <n v="0.15409999999999999"/>
    <n v="5.7148000000000003"/>
    <n v="9.2964409999999997"/>
    <n v="155752.572514"/>
    <n v="95745.7592"/>
    <n v="60006.813313999999"/>
    <n v="0.3852701264924932"/>
  </r>
  <r>
    <s v="SKU-24"/>
    <s v="Trick-or-Treat Variety Bag"/>
    <s v="Seasonal Assortment"/>
    <x v="2"/>
    <x v="5"/>
    <n v="14926"/>
    <n v="10.99"/>
    <n v="0.17849999999999999"/>
    <n v="5.7148000000000003"/>
    <n v="9.0282850000000003"/>
    <n v="134756.18191000001"/>
    <n v="85299.104800000001"/>
    <n v="49457.077110000013"/>
    <n v="0.36701156421180775"/>
  </r>
  <r>
    <s v="SKU-24"/>
    <s v="Trick-or-Treat Variety Bag"/>
    <s v="Seasonal Assortment"/>
    <x v="2"/>
    <x v="6"/>
    <n v="12894"/>
    <n v="10.99"/>
    <n v="0.1595"/>
    <n v="5.7148000000000003"/>
    <n v="9.2370950000000001"/>
    <n v="119103.10292999999"/>
    <n v="73686.631200000003"/>
    <n v="45416.47172999999"/>
    <n v="0.38132064247471736"/>
  </r>
  <r>
    <s v="SKU-24"/>
    <s v="Trick-or-Treat Variety Bag"/>
    <s v="Seasonal Assortment"/>
    <x v="2"/>
    <x v="7"/>
    <n v="15469"/>
    <n v="10.99"/>
    <n v="0.19009999999999999"/>
    <n v="5.7148000000000003"/>
    <n v="8.9008010000000013"/>
    <n v="137686.49066900002"/>
    <n v="88402.241200000004"/>
    <n v="49284.249469000017"/>
    <n v="0.35794542536115576"/>
  </r>
  <r>
    <s v="SKU-24"/>
    <s v="Trick-or-Treat Variety Bag"/>
    <s v="Seasonal Assortment"/>
    <x v="2"/>
    <x v="8"/>
    <n v="19490"/>
    <n v="10.99"/>
    <n v="0.1951"/>
    <n v="5.7148000000000003"/>
    <n v="8.8458509999999997"/>
    <n v="172405.63598999998"/>
    <n v="111381.452"/>
    <n v="61024.183989999976"/>
    <n v="0.35395701329357676"/>
  </r>
  <r>
    <s v="SKU-24"/>
    <s v="Trick-or-Treat Variety Bag"/>
    <s v="Seasonal Assortment"/>
    <x v="2"/>
    <x v="9"/>
    <n v="24512"/>
    <n v="10.99"/>
    <n v="0.16489999999999999"/>
    <n v="5.7148000000000003"/>
    <n v="9.1777490000000004"/>
    <n v="224964.983488"/>
    <n v="140081.1776"/>
    <n v="84883.805888000003"/>
    <n v="0.377320081427374"/>
  </r>
  <r>
    <s v="SKU-24"/>
    <s v="Trick-or-Treat Variety Bag"/>
    <s v="Seasonal Assortment"/>
    <x v="2"/>
    <x v="10"/>
    <n v="24617"/>
    <n v="10.99"/>
    <n v="0.2021"/>
    <n v="5.7148000000000003"/>
    <n v="8.7689210000000006"/>
    <n v="215864.52825700003"/>
    <n v="140681.2316"/>
    <n v="75183.296657000028"/>
    <n v="0.3482892593056775"/>
  </r>
  <r>
    <s v="SKU-24"/>
    <s v="Trick-or-Treat Variety Bag"/>
    <s v="Seasonal Assortment"/>
    <x v="2"/>
    <x v="11"/>
    <n v="21062"/>
    <n v="10.99"/>
    <n v="0.20219999999999999"/>
    <n v="5.7148000000000003"/>
    <n v="8.7678220000000007"/>
    <n v="184667.86696400002"/>
    <n v="120365.11760000001"/>
    <n v="64302.749364000003"/>
    <n v="0.34820757081975429"/>
  </r>
  <r>
    <s v="SKU-24"/>
    <s v="Trick-or-Treat Variety Bag"/>
    <s v="Seasonal Assortment"/>
    <x v="2"/>
    <x v="12"/>
    <n v="14395"/>
    <n v="11.21"/>
    <n v="0.18490000000000001"/>
    <n v="5.7576999999999998"/>
    <n v="9.1372710000000001"/>
    <n v="131531.016045"/>
    <n v="82882.091499999995"/>
    <n v="48648.924545000002"/>
    <n v="0.36986656081449265"/>
  </r>
  <r>
    <s v="SKU-24"/>
    <s v="Trick-or-Treat Variety Bag"/>
    <s v="Seasonal Assortment"/>
    <x v="2"/>
    <x v="13"/>
    <n v="16783"/>
    <n v="11.21"/>
    <n v="0.18990000000000001"/>
    <n v="5.8005000000000004"/>
    <n v="9.0812210000000011"/>
    <n v="152410.13204300002"/>
    <n v="97349.791500000007"/>
    <n v="55060.340543000013"/>
    <n v="0.36126430575800328"/>
  </r>
  <r>
    <s v="SKU-24"/>
    <s v="Trick-or-Treat Variety Bag"/>
    <s v="Seasonal Assortment"/>
    <x v="2"/>
    <x v="14"/>
    <n v="17133"/>
    <n v="11.21"/>
    <n v="0.17449999999999999"/>
    <n v="5.8433999999999999"/>
    <n v="9.2538550000000015"/>
    <n v="158546.29771500002"/>
    <n v="100114.9722"/>
    <n v="58431.325515000019"/>
    <n v="0.36854424453376466"/>
  </r>
  <r>
    <s v="SKU-24"/>
    <s v="Trick-or-Treat Variety Bag"/>
    <s v="Seasonal Assortment"/>
    <x v="2"/>
    <x v="15"/>
    <n v="18844"/>
    <n v="11.21"/>
    <n v="0.17780000000000001"/>
    <n v="5.8861999999999997"/>
    <n v="9.2168620000000008"/>
    <n v="173682.54752800002"/>
    <n v="110919.55279999999"/>
    <n v="62762.994728000034"/>
    <n v="0.36136615694148416"/>
  </r>
  <r>
    <s v="SKU-24"/>
    <s v="Trick-or-Treat Variety Bag"/>
    <s v="Seasonal Assortment"/>
    <x v="2"/>
    <x v="16"/>
    <n v="13880"/>
    <n v="11.21"/>
    <n v="0.189"/>
    <n v="5.9291"/>
    <n v="9.09131"/>
    <n v="126187.38280000001"/>
    <n v="82295.907999999996"/>
    <n v="43891.474800000011"/>
    <n v="0.34782776079574895"/>
  </r>
  <r>
    <s v="SKU-24"/>
    <s v="Trick-or-Treat Variety Bag"/>
    <s v="Seasonal Assortment"/>
    <x v="2"/>
    <x v="17"/>
    <n v="13823"/>
    <n v="11.21"/>
    <n v="0.18729999999999999"/>
    <n v="5.9720000000000004"/>
    <n v="9.1103670000000001"/>
    <n v="125932.60304099999"/>
    <n v="82550.956000000006"/>
    <n v="43381.647040999989"/>
    <n v="0.34448304881680392"/>
  </r>
  <r>
    <s v="SKU-24"/>
    <s v="Trick-or-Treat Variety Bag"/>
    <s v="Seasonal Assortment"/>
    <x v="2"/>
    <x v="18"/>
    <n v="12653"/>
    <n v="11.54"/>
    <n v="0.16189999999999999"/>
    <n v="6.0148000000000001"/>
    <n v="9.6716739999999994"/>
    <n v="122375.69112199999"/>
    <n v="76105.2644"/>
    <n v="46270.426721999989"/>
    <n v="0.37810145379176341"/>
  </r>
  <r>
    <s v="SKU-24"/>
    <s v="Trick-or-Treat Variety Bag"/>
    <s v="Seasonal Assortment"/>
    <x v="2"/>
    <x v="19"/>
    <n v="16487"/>
    <n v="11.54"/>
    <n v="0.20319999999999999"/>
    <n v="6.0576999999999996"/>
    <n v="9.1950719999999979"/>
    <n v="151599.15206399997"/>
    <n v="99873.299899999998"/>
    <n v="51725.852163999967"/>
    <n v="0.34120146095647741"/>
  </r>
  <r>
    <s v="SKU-24"/>
    <s v="Trick-or-Treat Variety Bag"/>
    <s v="Seasonal Assortment"/>
    <x v="2"/>
    <x v="20"/>
    <n v="18213"/>
    <n v="11.54"/>
    <n v="0.17419999999999999"/>
    <n v="6.1005000000000003"/>
    <n v="9.5297319999999992"/>
    <n v="173565.00891599999"/>
    <n v="111108.40650000001"/>
    <n v="62456.60241599998"/>
    <n v="0.35984558642362652"/>
  </r>
  <r>
    <s v="SKU-24"/>
    <s v="Trick-or-Treat Variety Bag"/>
    <s v="Seasonal Assortment"/>
    <x v="2"/>
    <x v="21"/>
    <n v="24787"/>
    <n v="11.54"/>
    <n v="0.20069999999999999"/>
    <n v="6.1433999999999997"/>
    <n v="9.223922"/>
    <n v="228633.35461400001"/>
    <n v="152276.4558"/>
    <n v="76356.898814000015"/>
    <n v="0.33397095075175187"/>
  </r>
  <r>
    <s v="SKU-24"/>
    <s v="Trick-or-Treat Variety Bag"/>
    <s v="Seasonal Assortment"/>
    <x v="2"/>
    <x v="22"/>
    <n v="26285"/>
    <n v="11.54"/>
    <n v="0.17050000000000001"/>
    <n v="6.1863000000000001"/>
    <n v="9.5724299999999989"/>
    <n v="251611.32254999998"/>
    <n v="162606.89550000001"/>
    <n v="89004.427049999969"/>
    <n v="0.35373776564571369"/>
  </r>
  <r>
    <s v="SKU-24"/>
    <s v="Trick-or-Treat Variety Bag"/>
    <s v="Seasonal Assortment"/>
    <x v="2"/>
    <x v="23"/>
    <n v="24942"/>
    <n v="11.54"/>
    <n v="0.17929999999999999"/>
    <n v="6.2290999999999999"/>
    <n v="9.470877999999999"/>
    <n v="236222.63907599996"/>
    <n v="155366.21220000001"/>
    <n v="80856.426875999954"/>
    <n v="0.34228906760281347"/>
  </r>
  <r>
    <s v="SKU-24"/>
    <s v="Trick-or-Treat Variety Bag"/>
    <s v="Seasonal Assortment"/>
    <x v="3"/>
    <x v="0"/>
    <n v="12895"/>
    <n v="10.99"/>
    <n v="3.5999999999999997E-2"/>
    <n v="5.7148000000000003"/>
    <n v="10.59436"/>
    <n v="136614.27220000001"/>
    <n v="73692.346000000005"/>
    <n v="62921.926200000002"/>
    <n v="0.46058091286307051"/>
  </r>
  <r>
    <s v="SKU-24"/>
    <s v="Trick-or-Treat Variety Bag"/>
    <s v="Seasonal Assortment"/>
    <x v="3"/>
    <x v="1"/>
    <n v="14689"/>
    <n v="10.99"/>
    <n v="7.0699999999999999E-2"/>
    <n v="5.7148000000000003"/>
    <n v="10.213007000000001"/>
    <n v="150018.85982300001"/>
    <n v="83944.69720000001"/>
    <n v="66074.162622999997"/>
    <n v="0.44043904013773805"/>
  </r>
  <r>
    <s v="SKU-24"/>
    <s v="Trick-or-Treat Variety Bag"/>
    <s v="Seasonal Assortment"/>
    <x v="3"/>
    <x v="2"/>
    <n v="14205"/>
    <n v="10.99"/>
    <n v="4.7399999999999998E-2"/>
    <n v="5.7148000000000003"/>
    <n v="10.469074000000001"/>
    <n v="148713.19617000001"/>
    <n v="81178.734000000011"/>
    <n v="67534.462169999999"/>
    <n v="0.4541255511232416"/>
  </r>
  <r>
    <s v="SKU-24"/>
    <s v="Trick-or-Treat Variety Bag"/>
    <s v="Seasonal Assortment"/>
    <x v="3"/>
    <x v="3"/>
    <n v="13636"/>
    <n v="10.99"/>
    <n v="6.08E-2"/>
    <n v="5.7148000000000003"/>
    <n v="10.321808000000001"/>
    <n v="140748.17388800002"/>
    <n v="77927.012800000011"/>
    <n v="62821.161088000008"/>
    <n v="0.44633730834752983"/>
  </r>
  <r>
    <s v="SKU-24"/>
    <s v="Trick-or-Treat Variety Bag"/>
    <s v="Seasonal Assortment"/>
    <x v="3"/>
    <x v="4"/>
    <n v="11495"/>
    <n v="10.99"/>
    <n v="4.9099999999999998E-2"/>
    <n v="5.7148000000000003"/>
    <n v="10.450391"/>
    <n v="120127.24454499999"/>
    <n v="65691.626000000004"/>
    <n v="54435.61854499999"/>
    <n v="0.45314964770217681"/>
  </r>
  <r>
    <s v="SKU-24"/>
    <s v="Trick-or-Treat Variety Bag"/>
    <s v="Seasonal Assortment"/>
    <x v="3"/>
    <x v="5"/>
    <n v="10483"/>
    <n v="10.99"/>
    <n v="6.5600000000000006E-2"/>
    <n v="5.7148000000000003"/>
    <n v="10.269056000000001"/>
    <n v="107650.51404800001"/>
    <n v="59908.248400000004"/>
    <n v="47742.265648000008"/>
    <n v="0.4434931506849315"/>
  </r>
  <r>
    <s v="SKU-24"/>
    <s v="Trick-or-Treat Variety Bag"/>
    <s v="Seasonal Assortment"/>
    <x v="3"/>
    <x v="6"/>
    <n v="11673"/>
    <n v="10.99"/>
    <n v="4.9700000000000001E-2"/>
    <n v="5.7148000000000003"/>
    <n v="10.443797"/>
    <n v="121910.442381"/>
    <n v="66708.860400000005"/>
    <n v="55201.581980999996"/>
    <n v="0.45280437756497943"/>
  </r>
  <r>
    <s v="SKU-24"/>
    <s v="Trick-or-Treat Variety Bag"/>
    <s v="Seasonal Assortment"/>
    <x v="3"/>
    <x v="7"/>
    <n v="11168"/>
    <n v="10.99"/>
    <n v="6.54E-2"/>
    <n v="5.7148000000000003"/>
    <n v="10.271254000000001"/>
    <n v="114709.36467200001"/>
    <n v="63822.886400000003"/>
    <n v="50886.478272000008"/>
    <n v="0.44361224053070836"/>
  </r>
  <r>
    <s v="SKU-24"/>
    <s v="Trick-or-Treat Variety Bag"/>
    <s v="Seasonal Assortment"/>
    <x v="3"/>
    <x v="8"/>
    <n v="13812"/>
    <n v="10.99"/>
    <n v="3.8899999999999997E-2"/>
    <n v="5.7148000000000003"/>
    <n v="10.562488999999999"/>
    <n v="145889.09806799999"/>
    <n v="78932.817600000009"/>
    <n v="66956.280467999983"/>
    <n v="0.45895328269690971"/>
  </r>
  <r>
    <s v="SKU-24"/>
    <s v="Trick-or-Treat Variety Bag"/>
    <s v="Seasonal Assortment"/>
    <x v="3"/>
    <x v="9"/>
    <n v="18344"/>
    <n v="10.99"/>
    <n v="4.3499999999999997E-2"/>
    <n v="5.7148000000000003"/>
    <n v="10.511935000000001"/>
    <n v="192830.93564000001"/>
    <n v="104832.29120000001"/>
    <n v="87998.644440000004"/>
    <n v="0.45635128071092523"/>
  </r>
  <r>
    <s v="SKU-24"/>
    <s v="Trick-or-Treat Variety Bag"/>
    <s v="Seasonal Assortment"/>
    <x v="3"/>
    <x v="10"/>
    <n v="20007"/>
    <n v="10.99"/>
    <n v="4.3799999999999999E-2"/>
    <n v="5.7148000000000003"/>
    <n v="10.508638000000001"/>
    <n v="210246.32046600003"/>
    <n v="114336.00360000001"/>
    <n v="95910.316866000023"/>
    <n v="0.45618071533152066"/>
  </r>
  <r>
    <s v="SKU-24"/>
    <s v="Trick-or-Treat Variety Bag"/>
    <s v="Seasonal Assortment"/>
    <x v="3"/>
    <x v="11"/>
    <n v="19175"/>
    <n v="10.99"/>
    <n v="4.6199999999999998E-2"/>
    <n v="5.7148000000000003"/>
    <n v="10.482262"/>
    <n v="200997.37385"/>
    <n v="109581.29000000001"/>
    <n v="91416.083849999995"/>
    <n v="0.45481232962885298"/>
  </r>
  <r>
    <s v="SKU-24"/>
    <s v="Trick-or-Treat Variety Bag"/>
    <s v="Seasonal Assortment"/>
    <x v="3"/>
    <x v="12"/>
    <n v="11643"/>
    <n v="11.21"/>
    <n v="4.2799999999999998E-2"/>
    <n v="5.7576999999999998"/>
    <n v="10.730212000000002"/>
    <n v="124931.85831600001"/>
    <n v="67036.901100000003"/>
    <n v="57894.95721600001"/>
    <n v="0.4634122792727674"/>
  </r>
  <r>
    <s v="SKU-24"/>
    <s v="Trick-or-Treat Variety Bag"/>
    <s v="Seasonal Assortment"/>
    <x v="3"/>
    <x v="13"/>
    <n v="14097"/>
    <n v="11.21"/>
    <n v="6.9199999999999998E-2"/>
    <n v="5.8005000000000004"/>
    <n v="10.434268000000001"/>
    <n v="147091.87599600002"/>
    <n v="81769.64850000001"/>
    <n v="65322.227496000007"/>
    <n v="0.44409133443764337"/>
  </r>
  <r>
    <s v="SKU-24"/>
    <s v="Trick-or-Treat Variety Bag"/>
    <s v="Seasonal Assortment"/>
    <x v="3"/>
    <x v="14"/>
    <n v="13691"/>
    <n v="11.21"/>
    <n v="5.3800000000000001E-2"/>
    <n v="5.8433999999999999"/>
    <n v="10.606902000000002"/>
    <n v="145219.09528200002"/>
    <n v="80001.989400000006"/>
    <n v="65217.105882000018"/>
    <n v="0.44909456125832031"/>
  </r>
  <r>
    <s v="SKU-24"/>
    <s v="Trick-or-Treat Variety Bag"/>
    <s v="Seasonal Assortment"/>
    <x v="3"/>
    <x v="15"/>
    <n v="13090"/>
    <n v="11.21"/>
    <n v="6.5199999999999994E-2"/>
    <n v="5.8861999999999997"/>
    <n v="10.479108"/>
    <n v="137171.52372"/>
    <n v="77050.357999999993"/>
    <n v="60121.165720000005"/>
    <n v="0.43829188514900319"/>
  </r>
  <r>
    <s v="SKU-24"/>
    <s v="Trick-or-Treat Variety Bag"/>
    <s v="Seasonal Assortment"/>
    <x v="3"/>
    <x v="16"/>
    <n v="11627"/>
    <n v="11.21"/>
    <n v="6.0499999999999998E-2"/>
    <n v="5.9291"/>
    <n v="10.531795000000001"/>
    <n v="122453.18046500001"/>
    <n v="68937.645699999994"/>
    <n v="53515.534765000019"/>
    <n v="0.43702854071884245"/>
  </r>
  <r>
    <s v="SKU-24"/>
    <s v="Trick-or-Treat Variety Bag"/>
    <s v="Seasonal Assortment"/>
    <x v="3"/>
    <x v="17"/>
    <n v="11262"/>
    <n v="11.21"/>
    <n v="5.6099999999999997E-2"/>
    <n v="5.9720000000000004"/>
    <n v="10.581119000000001"/>
    <n v="119164.56217800001"/>
    <n v="67256.664000000004"/>
    <n v="51907.898178000003"/>
    <n v="0.43559844662932151"/>
  </r>
  <r>
    <s v="SKU-24"/>
    <s v="Trick-or-Treat Variety Bag"/>
    <s v="Seasonal Assortment"/>
    <x v="3"/>
    <x v="18"/>
    <n v="11194"/>
    <n v="11.54"/>
    <n v="4.5499999999999999E-2"/>
    <n v="6.0148000000000001"/>
    <n v="11.01493"/>
    <n v="123301.12642"/>
    <n v="67329.671199999997"/>
    <n v="55971.455220000003"/>
    <n v="0.45394115078352748"/>
  </r>
  <r>
    <s v="SKU-24"/>
    <s v="Trick-or-Treat Variety Bag"/>
    <s v="Seasonal Assortment"/>
    <x v="3"/>
    <x v="19"/>
    <n v="12948"/>
    <n v="11.54"/>
    <n v="4.24E-2"/>
    <n v="6.0576999999999996"/>
    <n v="11.050704"/>
    <n v="143084.515392"/>
    <n v="78435.099600000001"/>
    <n v="64649.415792"/>
    <n v="0.4518267795427332"/>
  </r>
  <r>
    <s v="SKU-24"/>
    <s v="Trick-or-Treat Variety Bag"/>
    <s v="Seasonal Assortment"/>
    <x v="3"/>
    <x v="20"/>
    <n v="14797"/>
    <n v="11.54"/>
    <n v="4.6100000000000002E-2"/>
    <n v="6.1005000000000003"/>
    <n v="11.008005999999998"/>
    <n v="162885.46478199997"/>
    <n v="90269.098500000007"/>
    <n v="72616.366281999959"/>
    <n v="0.44581243869234793"/>
  </r>
  <r>
    <s v="SKU-24"/>
    <s v="Trick-or-Treat Variety Bag"/>
    <s v="Seasonal Assortment"/>
    <x v="3"/>
    <x v="21"/>
    <n v="21223"/>
    <n v="11.54"/>
    <n v="4.5400000000000003E-2"/>
    <n v="6.1433999999999997"/>
    <n v="11.016083999999999"/>
    <n v="233794.35073199999"/>
    <n v="130381.37819999999"/>
    <n v="103412.972532"/>
    <n v="0.4423245138653627"/>
  </r>
  <r>
    <s v="SKU-24"/>
    <s v="Trick-or-Treat Variety Bag"/>
    <s v="Seasonal Assortment"/>
    <x v="3"/>
    <x v="22"/>
    <n v="22129"/>
    <n v="11.54"/>
    <n v="3.9300000000000002E-2"/>
    <n v="6.1863000000000001"/>
    <n v="11.086478"/>
    <n v="245332.67166199998"/>
    <n v="136896.63270000002"/>
    <n v="108436.03896199996"/>
    <n v="0.44199591610608874"/>
  </r>
  <r>
    <s v="SKU-24"/>
    <s v="Trick-or-Treat Variety Bag"/>
    <s v="Seasonal Assortment"/>
    <x v="3"/>
    <x v="23"/>
    <n v="18355"/>
    <n v="11.54"/>
    <n v="5.04E-2"/>
    <n v="6.2290999999999999"/>
    <n v="10.958383999999999"/>
    <n v="201141.13831999997"/>
    <n v="114335.1305"/>
    <n v="86806.00781999997"/>
    <n v="0.43156764720053603"/>
  </r>
  <r>
    <s v="SKU-24"/>
    <s v="Trick-or-Treat Variety Bag"/>
    <s v="Seasonal Assortment"/>
    <x v="4"/>
    <x v="0"/>
    <n v="15948"/>
    <n v="10.99"/>
    <n v="8.9200000000000002E-2"/>
    <n v="5.7148000000000003"/>
    <n v="10.009692000000001"/>
    <n v="159634.568016"/>
    <n v="91139.630400000009"/>
    <n v="68494.937615999996"/>
    <n v="0.42907334211682036"/>
  </r>
  <r>
    <s v="SKU-24"/>
    <s v="Trick-or-Treat Variety Bag"/>
    <s v="Seasonal Assortment"/>
    <x v="4"/>
    <x v="1"/>
    <n v="20667"/>
    <n v="10.99"/>
    <n v="8.0799999999999997E-2"/>
    <n v="5.7148000000000003"/>
    <n v="10.102008"/>
    <n v="208778.19933599999"/>
    <n v="118107.77160000001"/>
    <n v="90670.427735999983"/>
    <n v="0.43429068755439504"/>
  </r>
  <r>
    <s v="SKU-24"/>
    <s v="Trick-or-Treat Variety Bag"/>
    <s v="Seasonal Assortment"/>
    <x v="4"/>
    <x v="2"/>
    <n v="20290"/>
    <n v="10.99"/>
    <n v="7.4899999999999994E-2"/>
    <n v="5.7148000000000003"/>
    <n v="10.166849000000001"/>
    <n v="206285.36621000001"/>
    <n v="115953.292"/>
    <n v="90332.074210000006"/>
    <n v="0.43789860555615612"/>
  </r>
  <r>
    <s v="SKU-24"/>
    <s v="Trick-or-Treat Variety Bag"/>
    <s v="Seasonal Assortment"/>
    <x v="4"/>
    <x v="3"/>
    <n v="24972"/>
    <n v="10.99"/>
    <n v="0.10589999999999999"/>
    <n v="5.7148000000000003"/>
    <n v="9.8261590000000005"/>
    <n v="245378.84254800002"/>
    <n v="142709.98560000001"/>
    <n v="102668.856948"/>
    <n v="0.41840957387316852"/>
  </r>
  <r>
    <s v="SKU-24"/>
    <s v="Trick-or-Treat Variety Bag"/>
    <s v="Seasonal Assortment"/>
    <x v="4"/>
    <x v="4"/>
    <n v="17885"/>
    <n v="10.99"/>
    <n v="0.1076"/>
    <n v="5.7148000000000003"/>
    <n v="9.8074759999999994"/>
    <n v="175406.70825999998"/>
    <n v="102209.198"/>
    <n v="73197.510259999981"/>
    <n v="0.41730165844912587"/>
  </r>
  <r>
    <s v="SKU-24"/>
    <s v="Trick-or-Treat Variety Bag"/>
    <s v="Seasonal Assortment"/>
    <x v="4"/>
    <x v="5"/>
    <n v="14279"/>
    <n v="10.99"/>
    <n v="5.16E-2"/>
    <n v="5.7148000000000003"/>
    <n v="10.422916000000001"/>
    <n v="148828.817564"/>
    <n v="81601.62920000001"/>
    <n v="67227.188363999987"/>
    <n v="0.45170814002530568"/>
  </r>
  <r>
    <s v="SKU-24"/>
    <s v="Trick-or-Treat Variety Bag"/>
    <s v="Seasonal Assortment"/>
    <x v="4"/>
    <x v="6"/>
    <n v="15164"/>
    <n v="10.99"/>
    <n v="6.93E-2"/>
    <n v="5.7148000000000003"/>
    <n v="10.228393000000001"/>
    <n v="155103.351452"/>
    <n v="86659.227200000008"/>
    <n v="68444.124251999994"/>
    <n v="0.44128075641989895"/>
  </r>
  <r>
    <s v="SKU-24"/>
    <s v="Trick-or-Treat Variety Bag"/>
    <s v="Seasonal Assortment"/>
    <x v="4"/>
    <x v="7"/>
    <n v="17259"/>
    <n v="10.99"/>
    <n v="9.3100000000000002E-2"/>
    <n v="5.7148000000000003"/>
    <n v="9.9668310000000009"/>
    <n v="172017.53622900002"/>
    <n v="98631.733200000002"/>
    <n v="73385.803029000017"/>
    <n v="0.42661814974087559"/>
  </r>
  <r>
    <s v="SKU-24"/>
    <s v="Trick-or-Treat Variety Bag"/>
    <s v="Seasonal Assortment"/>
    <x v="4"/>
    <x v="8"/>
    <n v="21794"/>
    <n v="10.99"/>
    <n v="7.2900000000000006E-2"/>
    <n v="5.7148000000000003"/>
    <n v="10.188829"/>
    <n v="222055.33922600001"/>
    <n v="124548.3512"/>
    <n v="97506.988026000006"/>
    <n v="0.43911120698953726"/>
  </r>
  <r>
    <s v="SKU-24"/>
    <s v="Trick-or-Treat Variety Bag"/>
    <s v="Seasonal Assortment"/>
    <x v="4"/>
    <x v="9"/>
    <n v="31071"/>
    <n v="10.99"/>
    <n v="9.0200000000000002E-2"/>
    <n v="5.7148000000000003"/>
    <n v="9.9987019999999998"/>
    <n v="310669.669842"/>
    <n v="177564.5508"/>
    <n v="133105.11904200001"/>
    <n v="0.42844581226643219"/>
  </r>
  <r>
    <s v="SKU-24"/>
    <s v="Trick-or-Treat Variety Bag"/>
    <s v="Seasonal Assortment"/>
    <x v="4"/>
    <x v="10"/>
    <n v="32958"/>
    <n v="10.99"/>
    <n v="8.2199999999999995E-2"/>
    <n v="5.7148000000000003"/>
    <n v="10.086622"/>
    <n v="332434.88787600002"/>
    <n v="188348.37840000002"/>
    <n v="144086.50947600001"/>
    <n v="0.43342776203966005"/>
  </r>
  <r>
    <s v="SKU-24"/>
    <s v="Trick-or-Treat Variety Bag"/>
    <s v="Seasonal Assortment"/>
    <x v="4"/>
    <x v="11"/>
    <n v="28874"/>
    <n v="10.99"/>
    <n v="8.8400000000000006E-2"/>
    <n v="5.7148000000000003"/>
    <n v="10.018483999999999"/>
    <n v="289273.707016"/>
    <n v="165009.13520000002"/>
    <n v="124264.57181599998"/>
    <n v="0.42957437472575682"/>
  </r>
  <r>
    <s v="SKU-24"/>
    <s v="Trick-or-Treat Variety Bag"/>
    <s v="Seasonal Assortment"/>
    <x v="4"/>
    <x v="12"/>
    <n v="18447"/>
    <n v="11.21"/>
    <n v="9.3100000000000002E-2"/>
    <n v="5.7576999999999998"/>
    <n v="10.166349000000002"/>
    <n v="187538.64000300004"/>
    <n v="106212.2919"/>
    <n v="81326.34810300004"/>
    <n v="0.43365115637875518"/>
  </r>
  <r>
    <s v="SKU-24"/>
    <s v="Trick-or-Treat Variety Bag"/>
    <s v="Seasonal Assortment"/>
    <x v="4"/>
    <x v="13"/>
    <n v="21324"/>
    <n v="11.21"/>
    <n v="0.1191"/>
    <n v="5.8005000000000004"/>
    <n v="9.8748890000000014"/>
    <n v="210572.13303600004"/>
    <n v="123689.86200000001"/>
    <n v="86882.271036000035"/>
    <n v="0.41260099227444491"/>
  </r>
  <r>
    <s v="SKU-24"/>
    <s v="Trick-or-Treat Variety Bag"/>
    <s v="Seasonal Assortment"/>
    <x v="4"/>
    <x v="14"/>
    <n v="19805"/>
    <n v="11.21"/>
    <n v="0.14449999999999999"/>
    <n v="5.8433999999999999"/>
    <n v="9.5901550000000011"/>
    <n v="189933.01977500002"/>
    <n v="115728.537"/>
    <n v="74204.482775000026"/>
    <n v="0.39068763747822643"/>
  </r>
  <r>
    <s v="SKU-24"/>
    <s v="Trick-or-Treat Variety Bag"/>
    <s v="Seasonal Assortment"/>
    <x v="4"/>
    <x v="15"/>
    <n v="20791"/>
    <n v="11.21"/>
    <n v="0.1101"/>
    <n v="5.8861999999999997"/>
    <n v="9.9757790000000011"/>
    <n v="207406.42118900002"/>
    <n v="122379.98419999999"/>
    <n v="85026.436989000023"/>
    <n v="0.40995084193424902"/>
  </r>
  <r>
    <s v="SKU-24"/>
    <s v="Trick-or-Treat Variety Bag"/>
    <s v="Seasonal Assortment"/>
    <x v="4"/>
    <x v="16"/>
    <n v="13649"/>
    <n v="11.21"/>
    <n v="0.18410000000000001"/>
    <n v="5.9291"/>
    <n v="9.1462389999999996"/>
    <n v="124837.01611099999"/>
    <n v="80926.285900000003"/>
    <n v="43910.730210999987"/>
    <n v="0.35174447114272867"/>
  </r>
  <r>
    <s v="SKU-24"/>
    <s v="Trick-or-Treat Variety Bag"/>
    <s v="Seasonal Assortment"/>
    <x v="4"/>
    <x v="17"/>
    <n v="17822"/>
    <n v="11.21"/>
    <n v="0.20830000000000001"/>
    <n v="5.9720000000000004"/>
    <n v="8.8749570000000002"/>
    <n v="158169.48365400001"/>
    <n v="106432.98400000001"/>
    <n v="51736.499653999999"/>
    <n v="0.32709533127878815"/>
  </r>
  <r>
    <s v="SKU-24"/>
    <s v="Trick-or-Treat Variety Bag"/>
    <s v="Seasonal Assortment"/>
    <x v="4"/>
    <x v="18"/>
    <n v="15425"/>
    <n v="11.54"/>
    <n v="0.17560000000000001"/>
    <n v="6.0148000000000001"/>
    <n v="9.5135759999999987"/>
    <n v="146746.90979999999"/>
    <n v="92778.290000000008"/>
    <n v="53968.619799999986"/>
    <n v="0.367766652623577"/>
  </r>
  <r>
    <s v="SKU-24"/>
    <s v="Trick-or-Treat Variety Bag"/>
    <s v="Seasonal Assortment"/>
    <x v="4"/>
    <x v="19"/>
    <n v="16864"/>
    <n v="11.54"/>
    <n v="0.2102"/>
    <n v="6.0576999999999996"/>
    <n v="9.1142920000000007"/>
    <n v="153703.42028800002"/>
    <n v="102157.05279999999"/>
    <n v="51546.367488000033"/>
    <n v="0.33536252733618821"/>
  </r>
  <r>
    <s v="SKU-24"/>
    <s v="Trick-or-Treat Variety Bag"/>
    <s v="Seasonal Assortment"/>
    <x v="4"/>
    <x v="20"/>
    <n v="18841"/>
    <n v="11.54"/>
    <n v="0.24970000000000001"/>
    <n v="6.1005000000000003"/>
    <n v="8.6584619999999983"/>
    <n v="163134.08254199996"/>
    <n v="114939.5205"/>
    <n v="48194.562041999961"/>
    <n v="0.29542914203469378"/>
  </r>
  <r>
    <s v="SKU-24"/>
    <s v="Trick-or-Treat Variety Bag"/>
    <s v="Seasonal Assortment"/>
    <x v="4"/>
    <x v="21"/>
    <n v="34614"/>
    <n v="11.54"/>
    <n v="0.2472"/>
    <n v="6.1433999999999997"/>
    <n v="8.6873120000000004"/>
    <n v="300702.61756799999"/>
    <n v="212647.6476"/>
    <n v="88054.96996799999"/>
    <n v="0.29283073981917535"/>
  </r>
  <r>
    <s v="SKU-24"/>
    <s v="Trick-or-Treat Variety Bag"/>
    <s v="Seasonal Assortment"/>
    <x v="4"/>
    <x v="22"/>
    <n v="31829"/>
    <n v="11.54"/>
    <n v="0.2356"/>
    <n v="6.1863000000000001"/>
    <n v="8.8211759999999995"/>
    <n v="280769.21090399998"/>
    <n v="196903.7427"/>
    <n v="83865.468203999975"/>
    <n v="0.29869894898367289"/>
  </r>
  <r>
    <s v="SKU-24"/>
    <s v="Trick-or-Treat Variety Bag"/>
    <s v="Seasonal Assortment"/>
    <x v="4"/>
    <x v="23"/>
    <n v="28883"/>
    <n v="11.54"/>
    <n v="0.27110000000000001"/>
    <n v="6.2290999999999999"/>
    <n v="8.4115059999999993"/>
    <n v="242949.52779799997"/>
    <n v="179915.09529999999"/>
    <n v="63034.43249799998"/>
    <n v="0.25945484673018121"/>
  </r>
  <r>
    <s v="SKU-24"/>
    <s v="Trick-or-Treat Variety Bag"/>
    <s v="Seasonal Assortment"/>
    <x v="5"/>
    <x v="0"/>
    <n v="7495"/>
    <n v="10.99"/>
    <n v="7.7200000000000005E-2"/>
    <n v="5.7148000000000003"/>
    <n v="10.141572"/>
    <n v="76011.082139999999"/>
    <n v="42832.425999999999"/>
    <n v="33178.656139999999"/>
    <n v="0.43649761595145209"/>
  </r>
  <r>
    <s v="SKU-24"/>
    <s v="Trick-or-Treat Variety Bag"/>
    <s v="Seasonal Assortment"/>
    <x v="5"/>
    <x v="1"/>
    <n v="9063"/>
    <n v="10.99"/>
    <n v="7.22E-2"/>
    <n v="5.7148000000000003"/>
    <n v="10.196522"/>
    <n v="92411.078886000003"/>
    <n v="51793.232400000001"/>
    <n v="40617.846486000002"/>
    <n v="0.43953438241000214"/>
  </r>
  <r>
    <s v="SKU-24"/>
    <s v="Trick-or-Treat Variety Bag"/>
    <s v="Seasonal Assortment"/>
    <x v="5"/>
    <x v="2"/>
    <n v="8496"/>
    <n v="10.99"/>
    <n v="8.6300000000000002E-2"/>
    <n v="5.7148000000000003"/>
    <n v="10.041563"/>
    <n v="85313.119248000003"/>
    <n v="48552.940800000004"/>
    <n v="36760.178447999999"/>
    <n v="0.43088541096640032"/>
  </r>
  <r>
    <s v="SKU-24"/>
    <s v="Trick-or-Treat Variety Bag"/>
    <s v="Seasonal Assortment"/>
    <x v="5"/>
    <x v="3"/>
    <n v="9828"/>
    <n v="10.99"/>
    <n v="8.7400000000000005E-2"/>
    <n v="5.7148000000000003"/>
    <n v="10.029474"/>
    <n v="98569.670471999998"/>
    <n v="56165.054400000001"/>
    <n v="42404.616071999997"/>
    <n v="0.43019943019943019"/>
  </r>
  <r>
    <s v="SKU-24"/>
    <s v="Trick-or-Treat Variety Bag"/>
    <s v="Seasonal Assortment"/>
    <x v="5"/>
    <x v="4"/>
    <n v="7986"/>
    <n v="10.99"/>
    <n v="6.8000000000000005E-2"/>
    <n v="5.7148000000000003"/>
    <n v="10.24268"/>
    <n v="81798.042480000004"/>
    <n v="45638.392800000001"/>
    <n v="36159.649680000002"/>
    <n v="0.44206008583690987"/>
  </r>
  <r>
    <s v="SKU-24"/>
    <s v="Trick-or-Treat Variety Bag"/>
    <s v="Seasonal Assortment"/>
    <x v="5"/>
    <x v="5"/>
    <n v="7001"/>
    <n v="10.99"/>
    <n v="8.14E-2"/>
    <n v="5.7148000000000003"/>
    <n v="10.095414"/>
    <n v="70677.993413999997"/>
    <n v="40009.3148"/>
    <n v="30668.678613999997"/>
    <n v="0.43392118441106026"/>
  </r>
  <r>
    <s v="SKU-24"/>
    <s v="Trick-or-Treat Variety Bag"/>
    <s v="Seasonal Assortment"/>
    <x v="5"/>
    <x v="6"/>
    <n v="6759"/>
    <n v="10.99"/>
    <n v="6.2700000000000006E-2"/>
    <n v="5.7148000000000003"/>
    <n v="10.300927"/>
    <n v="69623.965593000001"/>
    <n v="38626.333200000001"/>
    <n v="30997.632393"/>
    <n v="0.44521497919556169"/>
  </r>
  <r>
    <s v="SKU-24"/>
    <s v="Trick-or-Treat Variety Bag"/>
    <s v="Seasonal Assortment"/>
    <x v="5"/>
    <x v="7"/>
    <n v="8101"/>
    <n v="10.99"/>
    <n v="7.1800000000000003E-2"/>
    <n v="5.7148000000000003"/>
    <n v="10.200918"/>
    <n v="82637.636717999994"/>
    <n v="46295.594800000006"/>
    <n v="36342.041917999988"/>
    <n v="0.43977591036414554"/>
  </r>
  <r>
    <s v="SKU-24"/>
    <s v="Trick-or-Treat Variety Bag"/>
    <s v="Seasonal Assortment"/>
    <x v="5"/>
    <x v="8"/>
    <n v="8321"/>
    <n v="10.99"/>
    <n v="6.6500000000000004E-2"/>
    <n v="5.7148000000000003"/>
    <n v="10.259164999999999"/>
    <n v="85366.511964999998"/>
    <n v="47552.8508"/>
    <n v="37813.661164999998"/>
    <n v="0.44295661489019816"/>
  </r>
  <r>
    <s v="SKU-24"/>
    <s v="Trick-or-Treat Variety Bag"/>
    <s v="Seasonal Assortment"/>
    <x v="5"/>
    <x v="9"/>
    <n v="14727"/>
    <n v="10.99"/>
    <n v="6.4299999999999996E-2"/>
    <n v="5.7148000000000003"/>
    <n v="10.283343"/>
    <n v="151442.792361"/>
    <n v="84161.859600000011"/>
    <n v="67280.932760999989"/>
    <n v="0.44426632467671257"/>
  </r>
  <r>
    <s v="SKU-24"/>
    <s v="Trick-or-Treat Variety Bag"/>
    <s v="Seasonal Assortment"/>
    <x v="5"/>
    <x v="10"/>
    <n v="14616"/>
    <n v="10.99"/>
    <n v="7.2400000000000006E-2"/>
    <n v="5.7148000000000003"/>
    <n v="10.194324"/>
    <n v="149000.239584"/>
    <n v="83527.516799999998"/>
    <n v="65472.722783999998"/>
    <n v="0.43941354031910307"/>
  </r>
  <r>
    <s v="SKU-24"/>
    <s v="Trick-or-Treat Variety Bag"/>
    <s v="Seasonal Assortment"/>
    <x v="5"/>
    <x v="11"/>
    <n v="12043"/>
    <n v="10.99"/>
    <n v="5.45E-2"/>
    <n v="5.7148000000000003"/>
    <n v="10.391045"/>
    <n v="125139.354935"/>
    <n v="68823.3364"/>
    <n v="56316.018534999996"/>
    <n v="0.45002644103648859"/>
  </r>
  <r>
    <s v="SKU-24"/>
    <s v="Trick-or-Treat Variety Bag"/>
    <s v="Seasonal Assortment"/>
    <x v="5"/>
    <x v="12"/>
    <n v="7554"/>
    <n v="11.21"/>
    <n v="8.4900000000000003E-2"/>
    <n v="5.7576999999999998"/>
    <n v="10.258271000000001"/>
    <n v="77490.979134000008"/>
    <n v="43493.665799999995"/>
    <n v="33997.313334000013"/>
    <n v="0.4387260777181653"/>
  </r>
  <r>
    <s v="SKU-24"/>
    <s v="Trick-or-Treat Variety Bag"/>
    <s v="Seasonal Assortment"/>
    <x v="5"/>
    <x v="13"/>
    <n v="8667"/>
    <n v="11.21"/>
    <n v="6.4399999999999999E-2"/>
    <n v="5.8005000000000004"/>
    <n v="10.488076000000001"/>
    <n v="90900.154692000011"/>
    <n v="50272.933500000006"/>
    <n v="40627.221192000005"/>
    <n v="0.44694336692449599"/>
  </r>
  <r>
    <s v="SKU-24"/>
    <s v="Trick-or-Treat Variety Bag"/>
    <s v="Seasonal Assortment"/>
    <x v="5"/>
    <x v="14"/>
    <n v="8451"/>
    <n v="11.21"/>
    <n v="8.4099999999999994E-2"/>
    <n v="5.8433999999999999"/>
    <n v="10.267239000000002"/>
    <n v="86768.436789000014"/>
    <n v="49382.573400000001"/>
    <n v="37385.863389000013"/>
    <n v="0.43086938952136994"/>
  </r>
  <r>
    <s v="SKU-24"/>
    <s v="Trick-or-Treat Variety Bag"/>
    <s v="Seasonal Assortment"/>
    <x v="5"/>
    <x v="15"/>
    <n v="9738"/>
    <n v="11.21"/>
    <n v="5.7200000000000001E-2"/>
    <n v="5.8861999999999997"/>
    <n v="10.568788"/>
    <n v="102918.857544"/>
    <n v="57319.815599999994"/>
    <n v="45599.041944000004"/>
    <n v="0.44305818226271548"/>
  </r>
  <r>
    <s v="SKU-24"/>
    <s v="Trick-or-Treat Variety Bag"/>
    <s v="Seasonal Assortment"/>
    <x v="5"/>
    <x v="16"/>
    <n v="8071"/>
    <n v="11.21"/>
    <n v="5.1900000000000002E-2"/>
    <n v="5.9291"/>
    <n v="10.628201000000001"/>
    <n v="85780.210271000004"/>
    <n v="47853.766100000001"/>
    <n v="37926.444171000003"/>
    <n v="0.44213512710194325"/>
  </r>
  <r>
    <s v="SKU-24"/>
    <s v="Trick-or-Treat Variety Bag"/>
    <s v="Seasonal Assortment"/>
    <x v="5"/>
    <x v="17"/>
    <n v="7026"/>
    <n v="11.21"/>
    <n v="4.8099999999999997E-2"/>
    <n v="5.9720000000000004"/>
    <n v="10.670799000000001"/>
    <n v="74973.03377400001"/>
    <n v="41959.272000000004"/>
    <n v="33013.761774000006"/>
    <n v="0.44034181507870218"/>
  </r>
  <r>
    <s v="SKU-24"/>
    <s v="Trick-or-Treat Variety Bag"/>
    <s v="Seasonal Assortment"/>
    <x v="5"/>
    <x v="18"/>
    <n v="6596"/>
    <n v="11.54"/>
    <n v="9.0399999999999994E-2"/>
    <n v="6.0148000000000001"/>
    <n v="10.496783999999998"/>
    <n v="69236.787263999984"/>
    <n v="39673.620800000004"/>
    <n v="29563.16646399998"/>
    <n v="0.42698639888179063"/>
  </r>
  <r>
    <s v="SKU-24"/>
    <s v="Trick-or-Treat Variety Bag"/>
    <s v="Seasonal Assortment"/>
    <x v="5"/>
    <x v="19"/>
    <n v="7607"/>
    <n v="11.54"/>
    <n v="7.6999999999999999E-2"/>
    <n v="6.0576999999999996"/>
    <n v="10.65142"/>
    <n v="81025.351939999993"/>
    <n v="46080.923899999994"/>
    <n v="34944.428039999999"/>
    <n v="0.43127770757326256"/>
  </r>
  <r>
    <s v="SKU-24"/>
    <s v="Trick-or-Treat Variety Bag"/>
    <s v="Seasonal Assortment"/>
    <x v="5"/>
    <x v="20"/>
    <n v="8808"/>
    <n v="11.54"/>
    <n v="8.14E-2"/>
    <n v="6.1005000000000003"/>
    <n v="10.600643999999999"/>
    <n v="93370.472351999997"/>
    <n v="53733.204000000005"/>
    <n v="39637.268351999992"/>
    <n v="0.42451609543722052"/>
  </r>
  <r>
    <s v="SKU-24"/>
    <s v="Trick-or-Treat Variety Bag"/>
    <s v="Seasonal Assortment"/>
    <x v="5"/>
    <x v="21"/>
    <n v="12819"/>
    <n v="11.54"/>
    <n v="7.0599999999999996E-2"/>
    <n v="6.1433999999999997"/>
    <n v="10.725275999999999"/>
    <n v="137487.31304399998"/>
    <n v="78752.244599999991"/>
    <n v="58735.06844399999"/>
    <n v="0.42720355168482377"/>
  </r>
  <r>
    <s v="SKU-24"/>
    <s v="Trick-or-Treat Variety Bag"/>
    <s v="Seasonal Assortment"/>
    <x v="5"/>
    <x v="22"/>
    <n v="14756"/>
    <n v="11.54"/>
    <n v="0.10489999999999999"/>
    <n v="6.1863000000000001"/>
    <n v="10.329454"/>
    <n v="152421.423224"/>
    <n v="91285.042799999996"/>
    <n v="61136.380424000003"/>
    <n v="0.40110096816346735"/>
  </r>
  <r>
    <s v="SKU-24"/>
    <s v="Trick-or-Treat Variety Bag"/>
    <s v="Seasonal Assortment"/>
    <x v="5"/>
    <x v="23"/>
    <n v="12559"/>
    <n v="11.54"/>
    <n v="6.1100000000000002E-2"/>
    <n v="6.2290999999999999"/>
    <n v="10.834905999999998"/>
    <n v="136075.58445399997"/>
    <n v="78231.266900000002"/>
    <n v="57844.317553999965"/>
    <n v="0.42508961314477473"/>
  </r>
  <r>
    <m/>
    <m/>
    <m/>
    <x v="6"/>
    <x v="24"/>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6">
  <r>
    <s v="SKU-01"/>
    <s v="Classic Milk Bar 1.5oz"/>
    <s v="Standard Bar"/>
    <x v="0"/>
    <x v="0"/>
    <n v="121538"/>
    <n v="1.29"/>
    <n v="8.4400000000000003E-2"/>
    <n v="0.74819999999999998"/>
    <n v="1.1811240000000001"/>
    <n v="143551.44871200001"/>
    <n v="90934.731599999999"/>
    <n v="52616.717112000013"/>
    <n v="0.36653560506771521"/>
    <n v="1.1811240000000001"/>
    <n v="143551.44871200001"/>
  </r>
  <r>
    <s v="SKU-01"/>
    <s v="Classic Milk Bar 1.5oz"/>
    <s v="Standard Bar"/>
    <x v="0"/>
    <x v="1"/>
    <n v="154722"/>
    <n v="1.29"/>
    <n v="0.11409999999999999"/>
    <n v="0.74819999999999998"/>
    <n v="1.142811"/>
    <n v="176818.00354199999"/>
    <n v="115763.00039999999"/>
    <n v="61055.003142000001"/>
    <n v="0.34529856642961965"/>
    <n v="1.142811"/>
    <n v="176818.00354199999"/>
  </r>
  <r>
    <s v="SKU-01"/>
    <s v="Classic Milk Bar 1.5oz"/>
    <s v="Standard Bar"/>
    <x v="0"/>
    <x v="2"/>
    <n v="126924"/>
    <n v="1.29"/>
    <n v="8.0500000000000002E-2"/>
    <n v="0.74819999999999998"/>
    <n v="1.1861550000000001"/>
    <n v="150551.53722"/>
    <n v="94964.536800000002"/>
    <n v="55587.000419999997"/>
    <n v="0.36922240348015223"/>
    <n v="1.1861550000000001"/>
    <n v="150551.53722"/>
  </r>
  <r>
    <s v="SKU-01"/>
    <s v="Classic Milk Bar 1.5oz"/>
    <s v="Standard Bar"/>
    <x v="0"/>
    <x v="3"/>
    <n v="155378"/>
    <n v="1.29"/>
    <n v="9.5299999999999996E-2"/>
    <n v="0.74819999999999998"/>
    <n v="1.1670630000000002"/>
    <n v="181335.91481400002"/>
    <n v="116253.8196"/>
    <n v="65082.095214000015"/>
    <n v="0.35890350392395276"/>
    <n v="1.1670630000000002"/>
    <n v="181335.91481400002"/>
  </r>
  <r>
    <s v="SKU-01"/>
    <s v="Classic Milk Bar 1.5oz"/>
    <s v="Standard Bar"/>
    <x v="0"/>
    <x v="4"/>
    <n v="125852"/>
    <n v="1.29"/>
    <n v="8.72E-2"/>
    <n v="0.74819999999999998"/>
    <n v="1.1775120000000001"/>
    <n v="148192.24022400001"/>
    <n v="94162.46639999999"/>
    <n v="54029.773824000018"/>
    <n v="0.36459246275197205"/>
    <n v="1.1775120000000001"/>
    <n v="148192.24022400001"/>
  </r>
  <r>
    <s v="SKU-01"/>
    <s v="Classic Milk Bar 1.5oz"/>
    <s v="Standard Bar"/>
    <x v="0"/>
    <x v="5"/>
    <n v="126325"/>
    <n v="1.29"/>
    <n v="0.11169999999999999"/>
    <n v="0.74819999999999998"/>
    <n v="1.145907"/>
    <n v="144756.70177499999"/>
    <n v="94516.364999999991"/>
    <n v="50240.336775000003"/>
    <n v="0.34706743217381519"/>
    <n v="1.145907"/>
    <n v="144756.70177499999"/>
  </r>
  <r>
    <s v="SKU-01"/>
    <s v="Classic Milk Bar 1.5oz"/>
    <s v="Standard Bar"/>
    <x v="0"/>
    <x v="6"/>
    <n v="112518"/>
    <n v="1.29"/>
    <n v="0.1169"/>
    <n v="0.74819999999999998"/>
    <n v="1.1391990000000001"/>
    <n v="128180.39308200001"/>
    <n v="84185.967600000004"/>
    <n v="43994.425482000006"/>
    <n v="0.34322273808175746"/>
    <n v="1.1391990000000001"/>
    <n v="128180.39308200001"/>
  </r>
  <r>
    <s v="SKU-01"/>
    <s v="Classic Milk Bar 1.5oz"/>
    <s v="Standard Bar"/>
    <x v="0"/>
    <x v="7"/>
    <n v="130123"/>
    <n v="1.29"/>
    <n v="8.7099999999999997E-2"/>
    <n v="0.74819999999999998"/>
    <n v="1.1776410000000002"/>
    <n v="153238.17984300002"/>
    <n v="97358.028599999991"/>
    <n v="55880.151243000029"/>
    <n v="0.36466206594369605"/>
    <n v="1.1776410000000002"/>
    <n v="153238.17984300002"/>
  </r>
  <r>
    <s v="SKU-01"/>
    <s v="Classic Milk Bar 1.5oz"/>
    <s v="Standard Bar"/>
    <x v="0"/>
    <x v="8"/>
    <n v="150794"/>
    <n v="1.29"/>
    <n v="8.5599999999999996E-2"/>
    <n v="0.74819999999999998"/>
    <n v="1.179576"/>
    <n v="177872.98334400001"/>
    <n v="112824.0708"/>
    <n v="65048.912544000006"/>
    <n v="0.36570428696412949"/>
    <n v="1.179576"/>
    <n v="177872.98334400001"/>
  </r>
  <r>
    <s v="SKU-01"/>
    <s v="Classic Milk Bar 1.5oz"/>
    <s v="Standard Bar"/>
    <x v="0"/>
    <x v="9"/>
    <n v="230344"/>
    <n v="1.29"/>
    <n v="9.9299999999999999E-2"/>
    <n v="0.74819999999999998"/>
    <n v="1.1619030000000001"/>
    <n v="267637.384632"/>
    <n v="172343.38079999998"/>
    <n v="95294.003832000017"/>
    <n v="0.35605640057732879"/>
    <n v="1.1619030000000001"/>
    <n v="267637.384632"/>
  </r>
  <r>
    <s v="SKU-01"/>
    <s v="Classic Milk Bar 1.5oz"/>
    <s v="Standard Bar"/>
    <x v="0"/>
    <x v="10"/>
    <n v="228011"/>
    <n v="1.29"/>
    <n v="8.9800000000000005E-2"/>
    <n v="0.74819999999999998"/>
    <n v="1.174158"/>
    <n v="267720.93973799999"/>
    <n v="170597.8302"/>
    <n v="97123.10953799999"/>
    <n v="0.36277741155789933"/>
    <n v="1.174158"/>
    <n v="267720.93973799999"/>
  </r>
  <r>
    <s v="SKU-01"/>
    <s v="Classic Milk Bar 1.5oz"/>
    <s v="Standard Bar"/>
    <x v="0"/>
    <x v="11"/>
    <n v="205174"/>
    <n v="1.29"/>
    <n v="9.7699999999999995E-2"/>
    <n v="0.74819999999999998"/>
    <n v="1.163967"/>
    <n v="238815.765258"/>
    <n v="153511.1868"/>
    <n v="85304.578458000004"/>
    <n v="0.35719827108500501"/>
    <n v="1.163967"/>
    <n v="238815.765258"/>
  </r>
  <r>
    <s v="SKU-01"/>
    <s v="Classic Milk Bar 1.5oz"/>
    <s v="Standard Bar"/>
    <x v="0"/>
    <x v="12"/>
    <n v="107352"/>
    <n v="1.32"/>
    <n v="9.4700000000000006E-2"/>
    <n v="0.75380000000000003"/>
    <n v="1.1949959999999999"/>
    <n v="128285.21059199999"/>
    <n v="80921.937600000005"/>
    <n v="47363.272991999984"/>
    <n v="0.36920290946580564"/>
    <n v="1.1949959999999999"/>
    <n v="128285.21059199999"/>
  </r>
  <r>
    <s v="SKU-01"/>
    <s v="Classic Milk Bar 1.5oz"/>
    <s v="Standard Bar"/>
    <x v="0"/>
    <x v="13"/>
    <n v="141804"/>
    <n v="1.32"/>
    <n v="0.1055"/>
    <n v="0.75939999999999996"/>
    <n v="1.1807399999999999"/>
    <n v="167433.65495999999"/>
    <n v="107685.95759999999"/>
    <n v="59747.697359999991"/>
    <n v="0.35684401307654517"/>
    <n v="1.1807399999999999"/>
    <n v="167433.65495999999"/>
  </r>
  <r>
    <s v="SKU-01"/>
    <s v="Classic Milk Bar 1.5oz"/>
    <s v="Standard Bar"/>
    <x v="0"/>
    <x v="14"/>
    <n v="140660"/>
    <n v="1.32"/>
    <n v="0.1065"/>
    <n v="0.76500000000000001"/>
    <n v="1.1794199999999999"/>
    <n v="165897.21719999998"/>
    <n v="107604.90000000001"/>
    <n v="58292.317199999976"/>
    <n v="0.35137610011700654"/>
    <n v="1.1794199999999999"/>
    <n v="165897.21719999998"/>
  </r>
  <r>
    <s v="SKU-01"/>
    <s v="Classic Milk Bar 1.5oz"/>
    <s v="Standard Bar"/>
    <x v="0"/>
    <x v="15"/>
    <n v="164691"/>
    <n v="1.32"/>
    <n v="9.3899999999999997E-2"/>
    <n v="0.77059999999999995"/>
    <n v="1.1960520000000001"/>
    <n v="196978.99993200001"/>
    <n v="126910.88459999999"/>
    <n v="70068.115332000016"/>
    <n v="0.35571363117991533"/>
    <n v="1.1960520000000001"/>
    <n v="196978.99993200001"/>
  </r>
  <r>
    <s v="SKU-01"/>
    <s v="Classic Milk Bar 1.5oz"/>
    <s v="Standard Bar"/>
    <x v="0"/>
    <x v="16"/>
    <n v="112978"/>
    <n v="1.32"/>
    <n v="8.7800000000000003E-2"/>
    <n v="0.77629999999999999"/>
    <n v="1.2041040000000001"/>
    <n v="136037.26171200001"/>
    <n v="87704.821400000001"/>
    <n v="48332.440312000006"/>
    <n v="0.35528824752679172"/>
    <n v="1.2041040000000001"/>
    <n v="136037.26171200001"/>
  </r>
  <r>
    <s v="SKU-01"/>
    <s v="Classic Milk Bar 1.5oz"/>
    <s v="Standard Bar"/>
    <x v="0"/>
    <x v="17"/>
    <n v="115442"/>
    <n v="1.32"/>
    <n v="0.1169"/>
    <n v="0.78190000000000004"/>
    <n v="1.165692"/>
    <n v="134569.815864"/>
    <n v="90264.099800000011"/>
    <n v="44305.716063999993"/>
    <n v="0.32923962762033188"/>
    <n v="1.165692"/>
    <n v="134569.815864"/>
  </r>
  <r>
    <s v="SKU-01"/>
    <s v="Classic Milk Bar 1.5oz"/>
    <s v="Standard Bar"/>
    <x v="0"/>
    <x v="18"/>
    <n v="103329"/>
    <n v="1.35"/>
    <n v="8.7400000000000005E-2"/>
    <n v="0.78749999999999998"/>
    <n v="1.23201"/>
    <n v="127302.36129"/>
    <n v="81371.587499999994"/>
    <n v="45930.773790000007"/>
    <n v="0.36080064285192498"/>
    <n v="1.23201"/>
    <n v="127302.36129"/>
  </r>
  <r>
    <s v="SKU-01"/>
    <s v="Classic Milk Bar 1.5oz"/>
    <s v="Standard Bar"/>
    <x v="0"/>
    <x v="19"/>
    <n v="110417"/>
    <n v="1.35"/>
    <n v="0.10979999999999999"/>
    <n v="0.79310000000000003"/>
    <n v="1.20177"/>
    <n v="132695.83809"/>
    <n v="87571.722699999998"/>
    <n v="45124.115390000006"/>
    <n v="0.3400567496276326"/>
    <n v="1.20177"/>
    <n v="132695.83809"/>
  </r>
  <r>
    <s v="SKU-01"/>
    <s v="Classic Milk Bar 1.5oz"/>
    <s v="Standard Bar"/>
    <x v="0"/>
    <x v="20"/>
    <n v="143823"/>
    <n v="1.35"/>
    <n v="0.1081"/>
    <n v="0.79869999999999997"/>
    <n v="1.2040650000000002"/>
    <n v="173172.24049500003"/>
    <n v="114871.4301"/>
    <n v="58300.810395000037"/>
    <n v="0.3366637183208549"/>
    <n v="1.2040650000000002"/>
    <n v="173172.24049500003"/>
  </r>
  <r>
    <s v="SKU-01"/>
    <s v="Classic Milk Bar 1.5oz"/>
    <s v="Standard Bar"/>
    <x v="0"/>
    <x v="21"/>
    <n v="192409"/>
    <n v="1.35"/>
    <n v="0.10349999999999999"/>
    <n v="0.80430000000000001"/>
    <n v="1.210275"/>
    <n v="232867.802475"/>
    <n v="154754.55869999999"/>
    <n v="78113.24377500001"/>
    <n v="0.33544029249550728"/>
    <n v="1.210275"/>
    <n v="232867.802475"/>
  </r>
  <r>
    <s v="SKU-01"/>
    <s v="Classic Milk Bar 1.5oz"/>
    <s v="Standard Bar"/>
    <x v="0"/>
    <x v="22"/>
    <n v="216585"/>
    <n v="1.35"/>
    <n v="0.1033"/>
    <n v="0.80989999999999995"/>
    <n v="1.2105450000000002"/>
    <n v="262185.88882500003"/>
    <n v="175412.19149999999"/>
    <n v="86773.697325000045"/>
    <n v="0.33096250036140762"/>
    <n v="1.2105450000000002"/>
    <n v="262185.88882500003"/>
  </r>
  <r>
    <s v="SKU-01"/>
    <s v="Classic Milk Bar 1.5oz"/>
    <s v="Standard Bar"/>
    <x v="0"/>
    <x v="23"/>
    <n v="186492"/>
    <n v="1.35"/>
    <n v="0.10340000000000001"/>
    <n v="0.8155"/>
    <n v="1.21041"/>
    <n v="225731.78172"/>
    <n v="152084.226"/>
    <n v="73647.555720000004"/>
    <n v="0.32626134946010033"/>
    <n v="1.21041"/>
    <n v="225731.78172"/>
  </r>
  <r>
    <s v="SKU-01"/>
    <s v="Classic Milk Bar 1.5oz"/>
    <s v="Standard Bar"/>
    <x v="1"/>
    <x v="0"/>
    <n v="105957"/>
    <n v="1.29"/>
    <n v="0.13100000000000001"/>
    <n v="0.74819999999999998"/>
    <n v="1.1210100000000001"/>
    <n v="118778.85657"/>
    <n v="79277.027399999992"/>
    <n v="39501.829170000012"/>
    <n v="0.33256616800920608"/>
    <n v="1.1210100000000001"/>
    <n v="118778.85657"/>
  </r>
  <r>
    <s v="SKU-01"/>
    <s v="Classic Milk Bar 1.5oz"/>
    <s v="Standard Bar"/>
    <x v="1"/>
    <x v="1"/>
    <n v="127479"/>
    <n v="1.29"/>
    <n v="0.13950000000000001"/>
    <n v="0.74819999999999998"/>
    <n v="1.1100450000000002"/>
    <n v="141507.42655500001"/>
    <n v="95379.787799999991"/>
    <n v="46127.638755000022"/>
    <n v="0.32597327135386417"/>
    <n v="1.1100450000000002"/>
    <n v="141507.42655500001"/>
  </r>
  <r>
    <s v="SKU-01"/>
    <s v="Classic Milk Bar 1.5oz"/>
    <s v="Standard Bar"/>
    <x v="1"/>
    <x v="2"/>
    <n v="112205"/>
    <n v="1.29"/>
    <n v="0.12520000000000001"/>
    <n v="0.74819999999999998"/>
    <n v="1.1284920000000001"/>
    <n v="126622.44486"/>
    <n v="83951.781000000003"/>
    <n v="42670.663860000001"/>
    <n v="0.33699131229995427"/>
    <n v="1.1284920000000001"/>
    <n v="126622.44486"/>
  </r>
  <r>
    <s v="SKU-01"/>
    <s v="Classic Milk Bar 1.5oz"/>
    <s v="Standard Bar"/>
    <x v="1"/>
    <x v="3"/>
    <n v="126590"/>
    <n v="1.29"/>
    <n v="0.12039999999999999"/>
    <n v="0.74819999999999998"/>
    <n v="1.134684"/>
    <n v="143639.64756000001"/>
    <n v="94714.637999999992"/>
    <n v="48925.00956000002"/>
    <n v="0.34060936789449764"/>
    <n v="1.134684"/>
    <n v="143639.64756000001"/>
  </r>
  <r>
    <s v="SKU-01"/>
    <s v="Classic Milk Bar 1.5oz"/>
    <s v="Standard Bar"/>
    <x v="1"/>
    <x v="4"/>
    <n v="105037"/>
    <n v="1.29"/>
    <n v="0.15240000000000001"/>
    <n v="0.74819999999999998"/>
    <n v="1.093404"/>
    <n v="114847.875948"/>
    <n v="78588.683399999994"/>
    <n v="36259.192548000006"/>
    <n v="0.31571495988673909"/>
    <n v="1.093404"/>
    <n v="114847.875948"/>
  </r>
  <r>
    <s v="SKU-01"/>
    <s v="Classic Milk Bar 1.5oz"/>
    <s v="Standard Bar"/>
    <x v="1"/>
    <x v="5"/>
    <n v="95019"/>
    <n v="1.29"/>
    <n v="0.14449999999999999"/>
    <n v="0.74819999999999998"/>
    <n v="1.1035950000000001"/>
    <n v="104862.49330500001"/>
    <n v="71093.215799999991"/>
    <n v="33769.27750500002"/>
    <n v="0.32203389830508489"/>
    <n v="1.1035950000000001"/>
    <n v="104862.49330500001"/>
  </r>
  <r>
    <s v="SKU-01"/>
    <s v="Classic Milk Bar 1.5oz"/>
    <s v="Standard Bar"/>
    <x v="1"/>
    <x v="6"/>
    <n v="83985"/>
    <n v="1.29"/>
    <n v="0.125"/>
    <n v="0.74819999999999998"/>
    <n v="1.1287500000000001"/>
    <n v="94798.068750000006"/>
    <n v="62837.576999999997"/>
    <n v="31960.491750000008"/>
    <n v="0.33714285714285719"/>
    <n v="1.1287500000000001"/>
    <n v="94798.068750000006"/>
  </r>
  <r>
    <s v="SKU-01"/>
    <s v="Classic Milk Bar 1.5oz"/>
    <s v="Standard Bar"/>
    <x v="1"/>
    <x v="7"/>
    <n v="108320"/>
    <n v="1.29"/>
    <n v="0.13880000000000001"/>
    <n v="0.74819999999999998"/>
    <n v="1.110948"/>
    <n v="120337.88736000001"/>
    <n v="81045.02399999999"/>
    <n v="39292.863360000018"/>
    <n v="0.32652113330236893"/>
    <n v="1.110948"/>
    <n v="120337.88736000001"/>
  </r>
  <r>
    <s v="SKU-01"/>
    <s v="Classic Milk Bar 1.5oz"/>
    <s v="Standard Bar"/>
    <x v="1"/>
    <x v="8"/>
    <n v="131171"/>
    <n v="1.29"/>
    <n v="0.1419"/>
    <n v="0.74819999999999998"/>
    <n v="1.106949"/>
    <n v="145199.60727899999"/>
    <n v="98142.142200000002"/>
    <n v="47057.465078999987"/>
    <n v="0.32408810161985774"/>
    <n v="1.106949"/>
    <n v="145199.60727899999"/>
  </r>
  <r>
    <s v="SKU-01"/>
    <s v="Classic Milk Bar 1.5oz"/>
    <s v="Standard Bar"/>
    <x v="1"/>
    <x v="9"/>
    <n v="179947"/>
    <n v="1.29"/>
    <n v="0.1231"/>
    <n v="0.74819999999999998"/>
    <n v="1.1312010000000001"/>
    <n v="203556.22634700002"/>
    <n v="134636.34539999999"/>
    <n v="68919.880947000027"/>
    <n v="0.33857908541452858"/>
    <n v="1.1312010000000001"/>
    <n v="203556.22634700002"/>
  </r>
  <r>
    <s v="SKU-01"/>
    <s v="Classic Milk Bar 1.5oz"/>
    <s v="Standard Bar"/>
    <x v="1"/>
    <x v="10"/>
    <n v="208142"/>
    <n v="1.29"/>
    <n v="0.12709999999999999"/>
    <n v="0.74819999999999998"/>
    <n v="1.1260410000000001"/>
    <n v="234376.42582200002"/>
    <n v="155731.8444"/>
    <n v="78644.581422000017"/>
    <n v="0.33554817275747512"/>
    <n v="1.1260410000000001"/>
    <n v="234376.42582200002"/>
  </r>
  <r>
    <s v="SKU-01"/>
    <s v="Classic Milk Bar 1.5oz"/>
    <s v="Standard Bar"/>
    <x v="1"/>
    <x v="11"/>
    <n v="146304"/>
    <n v="1.29"/>
    <n v="0.113"/>
    <n v="0.74819999999999998"/>
    <n v="1.1442300000000001"/>
    <n v="167405.42592000001"/>
    <n v="109464.6528"/>
    <n v="57940.773120000013"/>
    <n v="0.34611048478015788"/>
    <n v="1.1442300000000001"/>
    <n v="167405.42592000001"/>
  </r>
  <r>
    <s v="SKU-01"/>
    <s v="Classic Milk Bar 1.5oz"/>
    <s v="Standard Bar"/>
    <x v="1"/>
    <x v="12"/>
    <n v="88015"/>
    <n v="1.32"/>
    <n v="0.13750000000000001"/>
    <n v="0.75380000000000003"/>
    <n v="1.1385000000000001"/>
    <n v="100205.0775"/>
    <n v="66345.707000000009"/>
    <n v="33859.37049999999"/>
    <n v="0.33790074659639868"/>
    <n v="1.1385000000000001"/>
    <n v="100205.0775"/>
  </r>
  <r>
    <s v="SKU-01"/>
    <s v="Classic Milk Bar 1.5oz"/>
    <s v="Standard Bar"/>
    <x v="1"/>
    <x v="13"/>
    <n v="117362"/>
    <n v="1.32"/>
    <n v="0.1404"/>
    <n v="0.75939999999999996"/>
    <n v="1.1346720000000001"/>
    <n v="133167.375264"/>
    <n v="89124.702799999999"/>
    <n v="44042.672464000003"/>
    <n v="0.33073170043854083"/>
    <n v="1.1346720000000001"/>
    <n v="133167.375264"/>
  </r>
  <r>
    <s v="SKU-01"/>
    <s v="Classic Milk Bar 1.5oz"/>
    <s v="Standard Bar"/>
    <x v="1"/>
    <x v="14"/>
    <n v="112728"/>
    <n v="1.32"/>
    <n v="0.13239999999999999"/>
    <n v="0.76500000000000001"/>
    <n v="1.145232"/>
    <n v="129099.712896"/>
    <n v="86236.92"/>
    <n v="42862.792895999999"/>
    <n v="0.33201307682635484"/>
    <n v="1.145232"/>
    <n v="129099.712896"/>
  </r>
  <r>
    <s v="SKU-01"/>
    <s v="Classic Milk Bar 1.5oz"/>
    <s v="Standard Bar"/>
    <x v="1"/>
    <x v="15"/>
    <n v="127068"/>
    <n v="1.32"/>
    <n v="0.12540000000000001"/>
    <n v="0.77059999999999995"/>
    <n v="1.1544720000000002"/>
    <n v="146696.44809600001"/>
    <n v="97918.6008"/>
    <n v="48777.847296000007"/>
    <n v="0.33250871394022552"/>
    <n v="1.1544720000000002"/>
    <n v="146696.44809600001"/>
  </r>
  <r>
    <s v="SKU-01"/>
    <s v="Classic Milk Bar 1.5oz"/>
    <s v="Standard Bar"/>
    <x v="1"/>
    <x v="16"/>
    <n v="102788"/>
    <n v="1.32"/>
    <n v="0.1201"/>
    <n v="0.77629999999999999"/>
    <n v="1.1614680000000002"/>
    <n v="119384.97278400001"/>
    <n v="79794.324399999998"/>
    <n v="39590.648384000015"/>
    <n v="0.33162170632337706"/>
    <n v="1.1614680000000002"/>
    <n v="119384.97278400001"/>
  </r>
  <r>
    <s v="SKU-01"/>
    <s v="Classic Milk Bar 1.5oz"/>
    <s v="Standard Bar"/>
    <x v="1"/>
    <x v="17"/>
    <n v="91679"/>
    <n v="1.32"/>
    <n v="0.12429999999999999"/>
    <n v="0.78190000000000004"/>
    <n v="1.1559240000000002"/>
    <n v="105973.95639600001"/>
    <n v="71683.810100000002"/>
    <n v="34290.146296000006"/>
    <n v="0.3235714458736042"/>
    <n v="1.1559240000000002"/>
    <n v="105973.95639600001"/>
  </r>
  <r>
    <s v="SKU-01"/>
    <s v="Classic Milk Bar 1.5oz"/>
    <s v="Standard Bar"/>
    <x v="1"/>
    <x v="18"/>
    <n v="81125"/>
    <n v="1.35"/>
    <n v="0.13730000000000001"/>
    <n v="0.78749999999999998"/>
    <n v="1.1646450000000002"/>
    <n v="94481.825625000012"/>
    <n v="63885.9375"/>
    <n v="30595.888125000012"/>
    <n v="0.32382829102430361"/>
    <n v="1.1646450000000002"/>
    <n v="94481.825625000012"/>
  </r>
  <r>
    <s v="SKU-01"/>
    <s v="Classic Milk Bar 1.5oz"/>
    <s v="Standard Bar"/>
    <x v="1"/>
    <x v="19"/>
    <n v="96330"/>
    <n v="1.35"/>
    <n v="0.13020000000000001"/>
    <n v="0.79310000000000003"/>
    <n v="1.1742300000000001"/>
    <n v="113113.57590000001"/>
    <n v="76399.323000000004"/>
    <n v="36714.252900000007"/>
    <n v="0.32457866005808067"/>
    <n v="1.1742300000000001"/>
    <n v="113113.57590000001"/>
  </r>
  <r>
    <s v="SKU-01"/>
    <s v="Classic Milk Bar 1.5oz"/>
    <s v="Standard Bar"/>
    <x v="1"/>
    <x v="20"/>
    <n v="120114"/>
    <n v="1.35"/>
    <n v="0.13669999999999999"/>
    <n v="0.79869999999999997"/>
    <n v="1.1654549999999999"/>
    <n v="139987.46187"/>
    <n v="95935.051800000001"/>
    <n v="44052.410069999998"/>
    <n v="0.3146882548017727"/>
    <n v="1.1654549999999999"/>
    <n v="139987.46187"/>
  </r>
  <r>
    <s v="SKU-01"/>
    <s v="Classic Milk Bar 1.5oz"/>
    <s v="Standard Bar"/>
    <x v="1"/>
    <x v="21"/>
    <n v="179528"/>
    <n v="1.35"/>
    <n v="0.1285"/>
    <n v="0.80430000000000001"/>
    <n v="1.176525"/>
    <n v="211219.1802"/>
    <n v="144394.37040000001"/>
    <n v="66824.809799999988"/>
    <n v="0.31637661758143681"/>
    <n v="1.176525"/>
    <n v="211219.1802"/>
  </r>
  <r>
    <s v="SKU-01"/>
    <s v="Classic Milk Bar 1.5oz"/>
    <s v="Standard Bar"/>
    <x v="1"/>
    <x v="22"/>
    <n v="177195"/>
    <n v="1.35"/>
    <n v="0.1288"/>
    <n v="0.80989999999999995"/>
    <n v="1.1761200000000001"/>
    <n v="208402.5834"/>
    <n v="143510.23050000001"/>
    <n v="64892.352899999998"/>
    <n v="0.31137979117777098"/>
    <n v="1.1761200000000001"/>
    <n v="208402.5834"/>
  </r>
  <r>
    <s v="SKU-01"/>
    <s v="Classic Milk Bar 1.5oz"/>
    <s v="Standard Bar"/>
    <x v="1"/>
    <x v="23"/>
    <n v="131758"/>
    <n v="1.35"/>
    <n v="0.10829999999999999"/>
    <n v="0.8155"/>
    <n v="1.2037950000000002"/>
    <n v="158609.62161000003"/>
    <n v="107448.649"/>
    <n v="51160.972610000026"/>
    <n v="0.32255907359641811"/>
    <n v="1.2037950000000002"/>
    <n v="158609.62161000003"/>
  </r>
  <r>
    <s v="SKU-01"/>
    <s v="Classic Milk Bar 1.5oz"/>
    <s v="Standard Bar"/>
    <x v="2"/>
    <x v="0"/>
    <n v="59390"/>
    <n v="1.29"/>
    <n v="0.16500000000000001"/>
    <n v="0.74819999999999998"/>
    <n v="1.0771500000000001"/>
    <n v="63971.938500000004"/>
    <n v="44435.597999999998"/>
    <n v="19536.340500000006"/>
    <n v="0.3053892215568863"/>
    <n v="1.0771500000000001"/>
    <n v="63971.938500000004"/>
  </r>
  <r>
    <s v="SKU-01"/>
    <s v="Classic Milk Bar 1.5oz"/>
    <s v="Standard Bar"/>
    <x v="2"/>
    <x v="1"/>
    <n v="83113"/>
    <n v="1.29"/>
    <n v="0.16639999999999999"/>
    <n v="0.74819999999999998"/>
    <n v="1.0753440000000001"/>
    <n v="89375.065872000006"/>
    <n v="62185.1466"/>
    <n v="27189.919272000006"/>
    <n v="0.30422264875239929"/>
    <n v="1.0753440000000001"/>
    <n v="89375.065872000006"/>
  </r>
  <r>
    <s v="SKU-01"/>
    <s v="Classic Milk Bar 1.5oz"/>
    <s v="Standard Bar"/>
    <x v="2"/>
    <x v="2"/>
    <n v="78710"/>
    <n v="1.29"/>
    <n v="0.19950000000000001"/>
    <n v="0.74819999999999998"/>
    <n v="1.032645"/>
    <n v="81279.48795000001"/>
    <n v="58890.822"/>
    <n v="22388.66595000001"/>
    <n v="0.27545284197376646"/>
    <n v="1.032645"/>
    <n v="81279.48795000001"/>
  </r>
  <r>
    <s v="SKU-01"/>
    <s v="Classic Milk Bar 1.5oz"/>
    <s v="Standard Bar"/>
    <x v="2"/>
    <x v="3"/>
    <n v="82588"/>
    <n v="1.29"/>
    <n v="0.19109999999999999"/>
    <n v="0.74819999999999998"/>
    <n v="1.0434809999999999"/>
    <n v="86179.008827999991"/>
    <n v="61792.3416"/>
    <n v="24386.667227999991"/>
    <n v="0.28297688218568418"/>
    <n v="1.0434809999999999"/>
    <n v="86179.008827999991"/>
  </r>
  <r>
    <s v="SKU-01"/>
    <s v="Classic Milk Bar 1.5oz"/>
    <s v="Standard Bar"/>
    <x v="2"/>
    <x v="4"/>
    <n v="64771"/>
    <n v="1.29"/>
    <n v="0.1769"/>
    <n v="0.74819999999999998"/>
    <n v="1.0617989999999999"/>
    <n v="68773.783028999998"/>
    <n v="48461.662199999999"/>
    <n v="20312.120829"/>
    <n v="0.29534685943384764"/>
    <n v="1.0617989999999999"/>
    <n v="68773.783028999998"/>
  </r>
  <r>
    <s v="SKU-01"/>
    <s v="Classic Milk Bar 1.5oz"/>
    <s v="Standard Bar"/>
    <x v="2"/>
    <x v="5"/>
    <n v="61097"/>
    <n v="1.29"/>
    <n v="0.1749"/>
    <n v="0.74819999999999998"/>
    <n v="1.064379"/>
    <n v="65030.363763000001"/>
    <n v="45712.775399999999"/>
    <n v="19317.588363000003"/>
    <n v="0.29705490243606841"/>
    <n v="1.064379"/>
    <n v="65030.363763000001"/>
  </r>
  <r>
    <s v="SKU-01"/>
    <s v="Classic Milk Bar 1.5oz"/>
    <s v="Standard Bar"/>
    <x v="2"/>
    <x v="6"/>
    <n v="65223"/>
    <n v="1.29"/>
    <n v="0.15409999999999999"/>
    <n v="0.74819999999999998"/>
    <n v="1.0912109999999999"/>
    <n v="71172.055052999989"/>
    <n v="48799.848599999998"/>
    <n v="22372.206452999992"/>
    <n v="0.3143397564723962"/>
    <n v="1.0912109999999999"/>
    <n v="71172.055052999989"/>
  </r>
  <r>
    <s v="SKU-01"/>
    <s v="Classic Milk Bar 1.5oz"/>
    <s v="Standard Bar"/>
    <x v="2"/>
    <x v="7"/>
    <n v="71407"/>
    <n v="1.29"/>
    <n v="0.18360000000000001"/>
    <n v="0.74819999999999998"/>
    <n v="1.053156"/>
    <n v="75202.710491999998"/>
    <n v="53426.717400000001"/>
    <n v="21775.993091999997"/>
    <n v="0.28956393924546786"/>
    <n v="1.053156"/>
    <n v="75202.710491999998"/>
  </r>
  <r>
    <s v="SKU-01"/>
    <s v="Classic Milk Bar 1.5oz"/>
    <s v="Standard Bar"/>
    <x v="2"/>
    <x v="8"/>
    <n v="77487"/>
    <n v="1.29"/>
    <n v="0.1583"/>
    <n v="0.74819999999999998"/>
    <n v="1.085793"/>
    <n v="84134.842191000003"/>
    <n v="57975.773399999998"/>
    <n v="26159.068791000005"/>
    <n v="0.31091837947012002"/>
    <n v="1.085793"/>
    <n v="84134.842191000003"/>
  </r>
  <r>
    <s v="SKU-01"/>
    <s v="Classic Milk Bar 1.5oz"/>
    <s v="Standard Bar"/>
    <x v="2"/>
    <x v="9"/>
    <n v="119953"/>
    <n v="1.29"/>
    <n v="0.1721"/>
    <n v="0.74819999999999998"/>
    <n v="1.0679909999999999"/>
    <n v="128108.72442299999"/>
    <n v="89748.834600000002"/>
    <n v="38359.88982299999"/>
    <n v="0.29943229858678577"/>
    <n v="1.0679909999999999"/>
    <n v="128108.72442299999"/>
  </r>
  <r>
    <s v="SKU-01"/>
    <s v="Classic Milk Bar 1.5oz"/>
    <s v="Standard Bar"/>
    <x v="2"/>
    <x v="10"/>
    <n v="129119"/>
    <n v="1.29"/>
    <n v="0.18029999999999999"/>
    <n v="0.74819999999999998"/>
    <n v="1.0574129999999999"/>
    <n v="136532.10914699998"/>
    <n v="96606.835800000001"/>
    <n v="39925.27334699998"/>
    <n v="0.2924240575820421"/>
    <n v="1.0574129999999999"/>
    <n v="136532.10914699998"/>
  </r>
  <r>
    <s v="SKU-01"/>
    <s v="Classic Milk Bar 1.5oz"/>
    <s v="Standard Bar"/>
    <x v="2"/>
    <x v="11"/>
    <n v="115605"/>
    <n v="1.29"/>
    <n v="0.1764"/>
    <n v="0.74819999999999998"/>
    <n v="1.0624439999999999"/>
    <n v="122823.83861999999"/>
    <n v="86495.660999999993"/>
    <n v="36328.177620000002"/>
    <n v="0.29577464788732399"/>
    <n v="1.0624439999999999"/>
    <n v="122823.83861999999"/>
  </r>
  <r>
    <s v="SKU-01"/>
    <s v="Classic Milk Bar 1.5oz"/>
    <s v="Standard Bar"/>
    <x v="2"/>
    <x v="12"/>
    <n v="56508"/>
    <n v="1.32"/>
    <n v="0.1827"/>
    <n v="0.75380000000000003"/>
    <n v="1.0788360000000001"/>
    <n v="60962.864688000009"/>
    <n v="42595.7304"/>
    <n v="18367.134288000008"/>
    <n v="0.30128397643386029"/>
    <n v="1.0788360000000001"/>
    <n v="60962.864688000009"/>
  </r>
  <r>
    <s v="SKU-01"/>
    <s v="Classic Milk Bar 1.5oz"/>
    <s v="Standard Bar"/>
    <x v="2"/>
    <x v="13"/>
    <n v="76348"/>
    <n v="1.32"/>
    <n v="0.20039999999999999"/>
    <n v="0.75939999999999996"/>
    <n v="1.055472"/>
    <n v="80583.176255999992"/>
    <n v="57978.671199999997"/>
    <n v="22604.505055999995"/>
    <n v="0.28051146785513964"/>
    <n v="1.055472"/>
    <n v="80583.176255999992"/>
  </r>
  <r>
    <s v="SKU-01"/>
    <s v="Classic Milk Bar 1.5oz"/>
    <s v="Standard Bar"/>
    <x v="2"/>
    <x v="14"/>
    <n v="79586"/>
    <n v="1.32"/>
    <n v="0.18540000000000001"/>
    <n v="0.76500000000000001"/>
    <n v="1.075272"/>
    <n v="85576.597391999996"/>
    <n v="60883.29"/>
    <n v="24693.307391999995"/>
    <n v="0.28855210588576652"/>
    <n v="1.075272"/>
    <n v="85576.597391999996"/>
  </r>
  <r>
    <s v="SKU-01"/>
    <s v="Classic Milk Bar 1.5oz"/>
    <s v="Standard Bar"/>
    <x v="2"/>
    <x v="15"/>
    <n v="86840"/>
    <n v="1.32"/>
    <n v="0.16220000000000001"/>
    <n v="0.77059999999999995"/>
    <n v="1.105896"/>
    <n v="96036.00864"/>
    <n v="66918.903999999995"/>
    <n v="29117.104640000005"/>
    <n v="0.30318945000253195"/>
    <n v="1.105896"/>
    <n v="96036.00864"/>
  </r>
  <r>
    <s v="SKU-01"/>
    <s v="Classic Milk Bar 1.5oz"/>
    <s v="Standard Bar"/>
    <x v="2"/>
    <x v="16"/>
    <n v="61563"/>
    <n v="1.32"/>
    <n v="0.1661"/>
    <n v="0.77629999999999999"/>
    <n v="1.1007480000000001"/>
    <n v="67765.349124"/>
    <n v="47791.356899999999"/>
    <n v="19973.992224000001"/>
    <n v="0.29475229571164335"/>
    <n v="1.1007480000000001"/>
    <n v="67765.349124"/>
  </r>
  <r>
    <s v="SKU-01"/>
    <s v="Classic Milk Bar 1.5oz"/>
    <s v="Standard Bar"/>
    <x v="2"/>
    <x v="17"/>
    <n v="59208"/>
    <n v="1.32"/>
    <n v="0.1593"/>
    <n v="0.78190000000000004"/>
    <n v="1.1097240000000002"/>
    <n v="65704.538592000012"/>
    <n v="46294.735200000003"/>
    <n v="19409.803392000009"/>
    <n v="0.29541039033128969"/>
    <n v="1.1097240000000002"/>
    <n v="65704.538592000012"/>
  </r>
  <r>
    <s v="SKU-01"/>
    <s v="Classic Milk Bar 1.5oz"/>
    <s v="Standard Bar"/>
    <x v="2"/>
    <x v="18"/>
    <n v="59835"/>
    <n v="1.35"/>
    <n v="0.1767"/>
    <n v="0.78749999999999998"/>
    <n v="1.1114550000000001"/>
    <n v="66503.909925"/>
    <n v="47120.0625"/>
    <n v="19383.847425"/>
    <n v="0.29146929025466617"/>
    <n v="1.1114550000000001"/>
    <n v="66503.909925"/>
  </r>
  <r>
    <s v="SKU-01"/>
    <s v="Classic Milk Bar 1.5oz"/>
    <s v="Standard Bar"/>
    <x v="2"/>
    <x v="19"/>
    <n v="57814"/>
    <n v="1.35"/>
    <n v="0.1648"/>
    <n v="0.79310000000000003"/>
    <n v="1.1275200000000001"/>
    <n v="65186.441280000006"/>
    <n v="45852.2834"/>
    <n v="19334.157880000006"/>
    <n v="0.29659784305378184"/>
    <n v="1.1275200000000001"/>
    <n v="65186.441280000006"/>
  </r>
  <r>
    <s v="SKU-01"/>
    <s v="Classic Milk Bar 1.5oz"/>
    <s v="Standard Bar"/>
    <x v="2"/>
    <x v="20"/>
    <n v="76841"/>
    <n v="1.35"/>
    <n v="0.19259999999999999"/>
    <n v="0.79869999999999997"/>
    <n v="1.08999"/>
    <n v="83755.921589999998"/>
    <n v="61372.9067"/>
    <n v="22383.014889999999"/>
    <n v="0.26724098386223727"/>
    <n v="1.08999"/>
    <n v="83755.921589999998"/>
  </r>
  <r>
    <s v="SKU-01"/>
    <s v="Classic Milk Bar 1.5oz"/>
    <s v="Standard Bar"/>
    <x v="2"/>
    <x v="21"/>
    <n v="126509"/>
    <n v="1.35"/>
    <n v="0.22370000000000001"/>
    <n v="0.80430000000000001"/>
    <n v="1.0480050000000001"/>
    <n v="132582.064545"/>
    <n v="101751.1887"/>
    <n v="30830.875845000002"/>
    <n v="0.23254182947600444"/>
    <n v="1.0480050000000001"/>
    <n v="132582.064545"/>
  </r>
  <r>
    <s v="SKU-01"/>
    <s v="Classic Milk Bar 1.5oz"/>
    <s v="Standard Bar"/>
    <x v="2"/>
    <x v="22"/>
    <n v="121584"/>
    <n v="1.35"/>
    <n v="0.16520000000000001"/>
    <n v="0.80989999999999995"/>
    <n v="1.1269800000000001"/>
    <n v="137022.73632000003"/>
    <n v="98470.881599999993"/>
    <n v="38551.854720000032"/>
    <n v="0.28135370636568546"/>
    <n v="1.1269800000000001"/>
    <n v="137022.73632000003"/>
  </r>
  <r>
    <s v="SKU-01"/>
    <s v="Classic Milk Bar 1.5oz"/>
    <s v="Standard Bar"/>
    <x v="2"/>
    <x v="23"/>
    <n v="82246"/>
    <n v="1.35"/>
    <n v="0.184"/>
    <n v="0.8155"/>
    <n v="1.1016000000000001"/>
    <n v="90602.193600000013"/>
    <n v="67071.612999999998"/>
    <n v="23530.580600000016"/>
    <n v="0.25971314451706623"/>
    <n v="1.1016000000000001"/>
    <n v="90602.193600000013"/>
  </r>
  <r>
    <s v="SKU-01"/>
    <s v="Classic Milk Bar 1.5oz"/>
    <s v="Standard Bar"/>
    <x v="3"/>
    <x v="0"/>
    <n v="50503"/>
    <n v="1.29"/>
    <n v="4.58E-2"/>
    <n v="0.74819999999999998"/>
    <n v="1.2309180000000002"/>
    <n v="62165.051754000007"/>
    <n v="37786.344599999997"/>
    <n v="24378.707154000011"/>
    <n v="0.39216097254244403"/>
    <n v="1.2309180000000002"/>
    <n v="62165.051754000007"/>
  </r>
  <r>
    <s v="SKU-01"/>
    <s v="Classic Milk Bar 1.5oz"/>
    <s v="Standard Bar"/>
    <x v="3"/>
    <x v="1"/>
    <n v="63316"/>
    <n v="1.29"/>
    <n v="4.8599999999999997E-2"/>
    <n v="0.74819999999999998"/>
    <n v="1.227306"/>
    <n v="77708.106696000003"/>
    <n v="47373.031199999998"/>
    <n v="30335.075496000005"/>
    <n v="0.39037208324574318"/>
    <n v="1.227306"/>
    <n v="77708.106696000003"/>
  </r>
  <r>
    <s v="SKU-01"/>
    <s v="Classic Milk Bar 1.5oz"/>
    <s v="Standard Bar"/>
    <x v="3"/>
    <x v="2"/>
    <n v="71086"/>
    <n v="1.29"/>
    <n v="5.16E-2"/>
    <n v="0.74819999999999998"/>
    <n v="1.223436"/>
    <n v="86969.171495999995"/>
    <n v="53186.5452"/>
    <n v="33782.626295999995"/>
    <n v="0.38844369464361023"/>
    <n v="1.223436"/>
    <n v="86969.171495999995"/>
  </r>
  <r>
    <s v="SKU-01"/>
    <s v="Classic Milk Bar 1.5oz"/>
    <s v="Standard Bar"/>
    <x v="3"/>
    <x v="3"/>
    <n v="68530"/>
    <n v="1.29"/>
    <n v="3.9600000000000003E-2"/>
    <n v="0.74819999999999998"/>
    <n v="1.2389160000000001"/>
    <n v="84902.913480000003"/>
    <n v="51274.146000000001"/>
    <n v="33628.767480000002"/>
    <n v="0.39608496459808412"/>
    <n v="1.2389160000000001"/>
    <n v="84902.913480000003"/>
  </r>
  <r>
    <s v="SKU-01"/>
    <s v="Classic Milk Bar 1.5oz"/>
    <s v="Standard Bar"/>
    <x v="3"/>
    <x v="4"/>
    <n v="50053"/>
    <n v="1.29"/>
    <n v="4.5100000000000001E-2"/>
    <n v="0.74819999999999998"/>
    <n v="1.2318210000000001"/>
    <n v="61656.336513000002"/>
    <n v="37449.654600000002"/>
    <n v="24206.681913"/>
    <n v="0.39260655566027858"/>
    <n v="1.2318210000000001"/>
    <n v="61656.336513000002"/>
  </r>
  <r>
    <s v="SKU-01"/>
    <s v="Classic Milk Bar 1.5oz"/>
    <s v="Standard Bar"/>
    <x v="3"/>
    <x v="5"/>
    <n v="53348"/>
    <n v="1.29"/>
    <n v="6.7699999999999996E-2"/>
    <n v="0.74819999999999998"/>
    <n v="1.2026670000000002"/>
    <n v="64159.879116000011"/>
    <n v="39914.973599999998"/>
    <n v="24244.905516000013"/>
    <n v="0.3778826557974902"/>
    <n v="1.2026670000000002"/>
    <n v="64159.879116000011"/>
  </r>
  <r>
    <s v="SKU-01"/>
    <s v="Classic Milk Bar 1.5oz"/>
    <s v="Standard Bar"/>
    <x v="3"/>
    <x v="6"/>
    <n v="50860"/>
    <n v="1.29"/>
    <n v="5.9799999999999999E-2"/>
    <n v="0.74819999999999998"/>
    <n v="1.212858"/>
    <n v="61685.957880000002"/>
    <n v="38053.451999999997"/>
    <n v="23632.505880000004"/>
    <n v="0.38310997660072332"/>
    <n v="1.212858"/>
    <n v="61685.957880000002"/>
  </r>
  <r>
    <s v="SKU-01"/>
    <s v="Classic Milk Bar 1.5oz"/>
    <s v="Standard Bar"/>
    <x v="3"/>
    <x v="7"/>
    <n v="54718"/>
    <n v="1.29"/>
    <n v="3.8199999999999998E-2"/>
    <n v="0.74819999999999998"/>
    <n v="1.2407220000000001"/>
    <n v="67889.826396000004"/>
    <n v="40940.007599999997"/>
    <n v="26949.818796000007"/>
    <n v="0.39696402578498657"/>
    <n v="1.2407220000000001"/>
    <n v="67889.826396000004"/>
  </r>
  <r>
    <s v="SKU-01"/>
    <s v="Classic Milk Bar 1.5oz"/>
    <s v="Standard Bar"/>
    <x v="3"/>
    <x v="8"/>
    <n v="61681"/>
    <n v="1.29"/>
    <n v="4.2700000000000002E-2"/>
    <n v="0.74819999999999998"/>
    <n v="1.234917"/>
    <n v="76170.915477000002"/>
    <n v="46149.724199999997"/>
    <n v="30021.191277000005"/>
    <n v="0.3941293220516035"/>
    <n v="1.234917"/>
    <n v="76170.915477000002"/>
  </r>
  <r>
    <s v="SKU-01"/>
    <s v="Classic Milk Bar 1.5oz"/>
    <s v="Standard Bar"/>
    <x v="3"/>
    <x v="9"/>
    <n v="112199"/>
    <n v="1.29"/>
    <n v="4.1799999999999997E-2"/>
    <n v="0.74819999999999998"/>
    <n v="1.236078"/>
    <n v="138686.71552200001"/>
    <n v="83947.291799999992"/>
    <n v="54739.423722000021"/>
    <n v="0.39469839281987068"/>
    <n v="1.236078"/>
    <n v="138686.71552200001"/>
  </r>
  <r>
    <s v="SKU-01"/>
    <s v="Classic Milk Bar 1.5oz"/>
    <s v="Standard Bar"/>
    <x v="3"/>
    <x v="10"/>
    <n v="110051"/>
    <n v="1.29"/>
    <n v="4.1000000000000002E-2"/>
    <n v="0.74819999999999998"/>
    <n v="1.2371099999999999"/>
    <n v="136145.19261"/>
    <n v="82340.158199999991"/>
    <n v="53805.034410000007"/>
    <n v="0.3952033368091763"/>
    <n v="1.2371099999999999"/>
    <n v="136145.19261"/>
  </r>
  <r>
    <s v="SKU-01"/>
    <s v="Classic Milk Bar 1.5oz"/>
    <s v="Standard Bar"/>
    <x v="3"/>
    <x v="11"/>
    <n v="90596"/>
    <n v="1.29"/>
    <n v="5.3800000000000001E-2"/>
    <n v="0.74819999999999998"/>
    <n v="1.2205980000000001"/>
    <n v="110581.29640800001"/>
    <n v="67783.927199999991"/>
    <n v="42797.369208000018"/>
    <n v="0.3870217712957093"/>
    <n v="1.2205980000000001"/>
    <n v="110581.29640800001"/>
  </r>
  <r>
    <s v="SKU-01"/>
    <s v="Classic Milk Bar 1.5oz"/>
    <s v="Standard Bar"/>
    <x v="3"/>
    <x v="12"/>
    <n v="49255"/>
    <n v="1.32"/>
    <n v="4.9599999999999998E-2"/>
    <n v="0.75380000000000003"/>
    <n v="1.2545280000000001"/>
    <n v="61791.776640000004"/>
    <n v="37128.419000000002"/>
    <n v="24663.357640000002"/>
    <n v="0.39913656769717376"/>
    <n v="1.2545280000000001"/>
    <n v="61791.776640000004"/>
  </r>
  <r>
    <s v="SKU-01"/>
    <s v="Classic Milk Bar 1.5oz"/>
    <s v="Standard Bar"/>
    <x v="3"/>
    <x v="13"/>
    <n v="58700"/>
    <n v="1.32"/>
    <n v="5.45E-2"/>
    <n v="0.75939999999999996"/>
    <n v="1.2480600000000002"/>
    <n v="73261.122000000003"/>
    <n v="44576.78"/>
    <n v="28684.342000000004"/>
    <n v="0.3915356633495185"/>
    <n v="1.2480600000000002"/>
    <n v="73261.122000000003"/>
  </r>
  <r>
    <s v="SKU-01"/>
    <s v="Classic Milk Bar 1.5oz"/>
    <s v="Standard Bar"/>
    <x v="3"/>
    <x v="14"/>
    <n v="59560"/>
    <n v="1.32"/>
    <n v="3.7699999999999997E-2"/>
    <n v="0.76500000000000001"/>
    <n v="1.2702360000000001"/>
    <n v="75655.256160000004"/>
    <n v="45563.4"/>
    <n v="30091.856160000003"/>
    <n v="0.39774970950280109"/>
    <n v="1.2702360000000001"/>
    <n v="75655.256160000004"/>
  </r>
  <r>
    <s v="SKU-01"/>
    <s v="Classic Milk Bar 1.5oz"/>
    <s v="Standard Bar"/>
    <x v="3"/>
    <x v="15"/>
    <n v="58684"/>
    <n v="1.32"/>
    <n v="5.1700000000000003E-2"/>
    <n v="0.77059999999999995"/>
    <n v="1.2517560000000001"/>
    <n v="73458.049104000005"/>
    <n v="45221.890399999997"/>
    <n v="28236.158704000009"/>
    <n v="0.384384816210188"/>
    <n v="1.2517560000000001"/>
    <n v="73458.049104000005"/>
  </r>
  <r>
    <s v="SKU-01"/>
    <s v="Classic Milk Bar 1.5oz"/>
    <s v="Standard Bar"/>
    <x v="3"/>
    <x v="16"/>
    <n v="58560"/>
    <n v="1.32"/>
    <n v="5.16E-2"/>
    <n v="0.77629999999999999"/>
    <n v="1.2518880000000001"/>
    <n v="73310.561280000009"/>
    <n v="45460.127999999997"/>
    <n v="27850.433280000012"/>
    <n v="0.37989660416906318"/>
    <n v="1.2518880000000001"/>
    <n v="73310.561280000009"/>
  </r>
  <r>
    <s v="SKU-01"/>
    <s v="Classic Milk Bar 1.5oz"/>
    <s v="Standard Bar"/>
    <x v="3"/>
    <x v="17"/>
    <n v="49388"/>
    <n v="1.32"/>
    <n v="5.2900000000000003E-2"/>
    <n v="0.78190000000000004"/>
    <n v="1.2501720000000001"/>
    <n v="61743.494736000001"/>
    <n v="38616.477200000001"/>
    <n v="23127.017535999999"/>
    <n v="0.37456605971018386"/>
    <n v="1.2501720000000001"/>
    <n v="61743.494736000001"/>
  </r>
  <r>
    <s v="SKU-01"/>
    <s v="Classic Milk Bar 1.5oz"/>
    <s v="Standard Bar"/>
    <x v="3"/>
    <x v="18"/>
    <n v="51157"/>
    <n v="1.35"/>
    <n v="5.2200000000000003E-2"/>
    <n v="0.78749999999999998"/>
    <n v="1.2795300000000001"/>
    <n v="65456.916210000003"/>
    <n v="40286.137499999997"/>
    <n v="25170.778710000006"/>
    <n v="0.38453963564746435"/>
    <n v="1.2795300000000001"/>
    <n v="65456.916210000003"/>
  </r>
  <r>
    <s v="SKU-01"/>
    <s v="Classic Milk Bar 1.5oz"/>
    <s v="Standard Bar"/>
    <x v="3"/>
    <x v="19"/>
    <n v="51214"/>
    <n v="1.35"/>
    <n v="6.1100000000000002E-2"/>
    <n v="0.79310000000000003"/>
    <n v="1.2675149999999999"/>
    <n v="64914.513209999997"/>
    <n v="40617.823400000001"/>
    <n v="24296.689809999996"/>
    <n v="0.37428748377731225"/>
    <n v="1.2675149999999999"/>
    <n v="64914.513209999997"/>
  </r>
  <r>
    <s v="SKU-01"/>
    <s v="Classic Milk Bar 1.5oz"/>
    <s v="Standard Bar"/>
    <x v="3"/>
    <x v="20"/>
    <n v="63366"/>
    <n v="1.35"/>
    <n v="6.54E-2"/>
    <n v="0.79869999999999997"/>
    <n v="1.2617100000000001"/>
    <n v="79949.515860000014"/>
    <n v="50610.424200000001"/>
    <n v="29339.091660000013"/>
    <n v="0.36697022295139148"/>
    <n v="1.2617100000000001"/>
    <n v="79949.515860000014"/>
  </r>
  <r>
    <s v="SKU-01"/>
    <s v="Classic Milk Bar 1.5oz"/>
    <s v="Standard Bar"/>
    <x v="3"/>
    <x v="21"/>
    <n v="91979"/>
    <n v="1.35"/>
    <n v="3.78E-2"/>
    <n v="0.80430000000000001"/>
    <n v="1.29897"/>
    <n v="119477.96162999999"/>
    <n v="73978.709700000007"/>
    <n v="45499.251929999984"/>
    <n v="0.38081710894016019"/>
    <n v="1.29897"/>
    <n v="119477.96162999999"/>
  </r>
  <r>
    <s v="SKU-01"/>
    <s v="Classic Milk Bar 1.5oz"/>
    <s v="Standard Bar"/>
    <x v="3"/>
    <x v="22"/>
    <n v="87415"/>
    <n v="1.35"/>
    <n v="6.6500000000000004E-2"/>
    <n v="0.80989999999999995"/>
    <n v="1.2602250000000002"/>
    <n v="110162.56837500002"/>
    <n v="70797.40849999999"/>
    <n v="39365.159875000027"/>
    <n v="0.35733698347517329"/>
    <n v="1.2602250000000002"/>
    <n v="110162.56837500002"/>
  </r>
  <r>
    <s v="SKU-01"/>
    <s v="Classic Milk Bar 1.5oz"/>
    <s v="Standard Bar"/>
    <x v="3"/>
    <x v="23"/>
    <n v="88640"/>
    <n v="1.35"/>
    <n v="4.82E-2"/>
    <n v="0.8155"/>
    <n v="1.2849300000000001"/>
    <n v="113896.19520000002"/>
    <n v="72285.919999999998"/>
    <n v="41610.275200000018"/>
    <n v="0.36533507661895992"/>
    <n v="1.2849300000000001"/>
    <n v="113896.19520000002"/>
  </r>
  <r>
    <s v="SKU-01"/>
    <s v="Classic Milk Bar 1.5oz"/>
    <s v="Standard Bar"/>
    <x v="4"/>
    <x v="0"/>
    <n v="75275"/>
    <n v="1.29"/>
    <n v="0.1119"/>
    <n v="0.74819999999999998"/>
    <n v="1.1456490000000001"/>
    <n v="86238.728475000011"/>
    <n v="56320.754999999997"/>
    <n v="29917.973475000013"/>
    <n v="0.34692039184776502"/>
    <n v="1.1456490000000001"/>
    <n v="86238.728475000011"/>
  </r>
  <r>
    <s v="SKU-01"/>
    <s v="Classic Milk Bar 1.5oz"/>
    <s v="Standard Bar"/>
    <x v="4"/>
    <x v="1"/>
    <n v="88146"/>
    <n v="1.29"/>
    <n v="7.6600000000000001E-2"/>
    <n v="0.74819999999999998"/>
    <n v="1.1911860000000001"/>
    <n v="104998.28115600001"/>
    <n v="65950.837199999994"/>
    <n v="39047.443956000017"/>
    <n v="0.37188650638943049"/>
    <n v="1.1911860000000001"/>
    <n v="104998.28115600001"/>
  </r>
  <r>
    <s v="SKU-01"/>
    <s v="Classic Milk Bar 1.5oz"/>
    <s v="Standard Bar"/>
    <x v="4"/>
    <x v="2"/>
    <n v="99853"/>
    <n v="1.29"/>
    <n v="8.4099999999999994E-2"/>
    <n v="0.74819999999999998"/>
    <n v="1.1815110000000002"/>
    <n v="117977.41788300002"/>
    <n v="74710.014599999995"/>
    <n v="43267.403283000021"/>
    <n v="0.36674309422426044"/>
    <n v="1.1815110000000002"/>
    <n v="117977.41788300002"/>
  </r>
  <r>
    <s v="SKU-01"/>
    <s v="Classic Milk Bar 1.5oz"/>
    <s v="Standard Bar"/>
    <x v="4"/>
    <x v="3"/>
    <n v="100064"/>
    <n v="1.29"/>
    <n v="8.7499999999999994E-2"/>
    <n v="0.74819999999999998"/>
    <n v="1.177125"/>
    <n v="117787.836"/>
    <n v="74867.8848"/>
    <n v="42919.951199999996"/>
    <n v="0.36438356164383562"/>
    <n v="1.177125"/>
    <n v="117787.836"/>
  </r>
  <r>
    <s v="SKU-01"/>
    <s v="Classic Milk Bar 1.5oz"/>
    <s v="Standard Bar"/>
    <x v="4"/>
    <x v="4"/>
    <n v="83835"/>
    <n v="1.29"/>
    <n v="0.1111"/>
    <n v="0.74819999999999998"/>
    <n v="1.1466810000000001"/>
    <n v="96132.001635000008"/>
    <n v="62725.347000000002"/>
    <n v="33406.654635000006"/>
    <n v="0.3475081561480482"/>
    <n v="1.1466810000000001"/>
    <n v="96132.001635000008"/>
  </r>
  <r>
    <s v="SKU-01"/>
    <s v="Classic Milk Bar 1.5oz"/>
    <s v="Standard Bar"/>
    <x v="4"/>
    <x v="5"/>
    <n v="77840"/>
    <n v="1.29"/>
    <n v="9.9699999999999997E-2"/>
    <n v="0.74819999999999998"/>
    <n v="1.1613869999999999"/>
    <n v="90402.364079999999"/>
    <n v="58239.887999999999"/>
    <n v="32162.47608"/>
    <n v="0.35577029878929245"/>
    <n v="1.1613869999999999"/>
    <n v="90402.364079999999"/>
  </r>
  <r>
    <s v="SKU-01"/>
    <s v="Classic Milk Bar 1.5oz"/>
    <s v="Standard Bar"/>
    <x v="4"/>
    <x v="6"/>
    <n v="62352"/>
    <n v="1.29"/>
    <n v="8.9300000000000004E-2"/>
    <n v="0.74819999999999998"/>
    <n v="1.174803"/>
    <n v="73251.316655999995"/>
    <n v="46651.7664"/>
    <n v="26599.550255999995"/>
    <n v="0.36312726474140766"/>
    <n v="1.174803"/>
    <n v="73251.316655999995"/>
  </r>
  <r>
    <s v="SKU-01"/>
    <s v="Classic Milk Bar 1.5oz"/>
    <s v="Standard Bar"/>
    <x v="4"/>
    <x v="7"/>
    <n v="77066"/>
    <n v="1.29"/>
    <n v="7.17E-2"/>
    <n v="0.74819999999999998"/>
    <n v="1.1975070000000001"/>
    <n v="92287.074462000004"/>
    <n v="57660.781199999998"/>
    <n v="34626.293262000007"/>
    <n v="0.37520198211784989"/>
    <n v="1.1975070000000001"/>
    <n v="92287.074462000004"/>
  </r>
  <r>
    <s v="SKU-01"/>
    <s v="Classic Milk Bar 1.5oz"/>
    <s v="Standard Bar"/>
    <x v="4"/>
    <x v="8"/>
    <n v="89676"/>
    <n v="1.29"/>
    <n v="8.5000000000000006E-2"/>
    <n v="0.74819999999999998"/>
    <n v="1.18035"/>
    <n v="105849.06660000001"/>
    <n v="67095.583199999994"/>
    <n v="38753.483400000012"/>
    <n v="0.36612021857923505"/>
    <n v="1.18035"/>
    <n v="105849.06660000001"/>
  </r>
  <r>
    <s v="SKU-01"/>
    <s v="Classic Milk Bar 1.5oz"/>
    <s v="Standard Bar"/>
    <x v="4"/>
    <x v="9"/>
    <n v="150093"/>
    <n v="1.29"/>
    <n v="7.0099999999999996E-2"/>
    <n v="0.74819999999999998"/>
    <n v="1.1995709999999999"/>
    <n v="180047.21010299999"/>
    <n v="112299.58259999999"/>
    <n v="67747.627502999996"/>
    <n v="0.37627701903430477"/>
    <n v="1.1995709999999999"/>
    <n v="180047.21010299999"/>
  </r>
  <r>
    <s v="SKU-01"/>
    <s v="Classic Milk Bar 1.5oz"/>
    <s v="Standard Bar"/>
    <x v="4"/>
    <x v="10"/>
    <n v="150472"/>
    <n v="1.29"/>
    <n v="8.2699999999999996E-2"/>
    <n v="0.74819999999999998"/>
    <n v="1.183317"/>
    <n v="178056.07562399999"/>
    <n v="112583.1504"/>
    <n v="65472.925223999991"/>
    <n v="0.36770958247029323"/>
    <n v="1.183317"/>
    <n v="178056.07562399999"/>
  </r>
  <r>
    <s v="SKU-01"/>
    <s v="Classic Milk Bar 1.5oz"/>
    <s v="Standard Bar"/>
    <x v="4"/>
    <x v="11"/>
    <n v="120032"/>
    <n v="1.29"/>
    <n v="0.105"/>
    <n v="0.74819999999999998"/>
    <n v="1.15455"/>
    <n v="138582.94560000001"/>
    <n v="89807.9424"/>
    <n v="48775.003200000006"/>
    <n v="0.35195530726256985"/>
    <n v="1.15455"/>
    <n v="138582.94560000001"/>
  </r>
  <r>
    <s v="SKU-01"/>
    <s v="Classic Milk Bar 1.5oz"/>
    <s v="Standard Bar"/>
    <x v="4"/>
    <x v="12"/>
    <n v="74645"/>
    <n v="1.32"/>
    <n v="0.12509999999999999"/>
    <n v="0.75380000000000003"/>
    <n v="1.154868"/>
    <n v="86205.121859999999"/>
    <n v="56267.401000000005"/>
    <n v="29937.720859999994"/>
    <n v="0.347284711326316"/>
    <n v="1.2012"/>
    <n v="89663.574000000008"/>
  </r>
  <r>
    <s v="SKU-01"/>
    <s v="Classic Milk Bar 1.5oz"/>
    <s v="Standard Bar"/>
    <x v="4"/>
    <x v="13"/>
    <n v="87900"/>
    <n v="1.32"/>
    <n v="0.1096"/>
    <n v="0.75939999999999996"/>
    <n v="1.1753279999999999"/>
    <n v="103311.3312"/>
    <n v="66751.259999999995"/>
    <n v="36560.071200000006"/>
    <n v="0.35388249067494354"/>
    <n v="1.2012"/>
    <n v="105585.48000000001"/>
  </r>
  <r>
    <s v="SKU-01"/>
    <s v="Classic Milk Bar 1.5oz"/>
    <s v="Standard Bar"/>
    <x v="4"/>
    <x v="14"/>
    <n v="87469"/>
    <n v="1.32"/>
    <n v="0.1386"/>
    <n v="0.76500000000000001"/>
    <n v="1.1370480000000001"/>
    <n v="99456.451512"/>
    <n v="66913.785000000003"/>
    <n v="32542.666511999996"/>
    <n v="0.32720518395001791"/>
    <n v="1.2012"/>
    <n v="105067.7628"/>
  </r>
  <r>
    <s v="SKU-01"/>
    <s v="Classic Milk Bar 1.5oz"/>
    <s v="Standard Bar"/>
    <x v="4"/>
    <x v="15"/>
    <n v="94244"/>
    <n v="1.32"/>
    <n v="0.13370000000000001"/>
    <n v="0.77059999999999995"/>
    <n v="1.143516"/>
    <n v="107769.52190399999"/>
    <n v="72624.426399999997"/>
    <n v="35145.095503999997"/>
    <n v="0.32611349556980401"/>
    <n v="1.2012"/>
    <n v="113205.8928"/>
  </r>
  <r>
    <s v="SKU-01"/>
    <s v="Classic Milk Bar 1.5oz"/>
    <s v="Standard Bar"/>
    <x v="4"/>
    <x v="16"/>
    <n v="76649"/>
    <n v="1.32"/>
    <n v="0.16839999999999999"/>
    <n v="0.77629999999999999"/>
    <n v="1.097712"/>
    <n v="84138.527088000003"/>
    <n v="59502.618699999999"/>
    <n v="24635.908388000003"/>
    <n v="0.29280175492296706"/>
    <n v="1.2012"/>
    <n v="92070.7788"/>
  </r>
  <r>
    <s v="SKU-01"/>
    <s v="Classic Milk Bar 1.5oz"/>
    <s v="Standard Bar"/>
    <x v="4"/>
    <x v="17"/>
    <n v="84612"/>
    <n v="1.32"/>
    <n v="0.2082"/>
    <n v="0.78190000000000004"/>
    <n v="1.0451760000000001"/>
    <n v="88434.431712000005"/>
    <n v="66158.122799999997"/>
    <n v="22276.308912000008"/>
    <n v="0.25189633133558376"/>
    <n v="1.2012"/>
    <n v="101635.9344"/>
  </r>
  <r>
    <s v="SKU-01"/>
    <s v="Classic Milk Bar 1.5oz"/>
    <s v="Standard Bar"/>
    <x v="4"/>
    <x v="18"/>
    <n v="63660"/>
    <n v="1.35"/>
    <n v="0.19070000000000001"/>
    <n v="0.78749999999999998"/>
    <n v="1.0925550000000002"/>
    <n v="69552.051300000006"/>
    <n v="50132.25"/>
    <n v="19419.801300000006"/>
    <n v="0.27921248815849092"/>
    <n v="1.2285000000000001"/>
    <n v="78206.310000000012"/>
  </r>
  <r>
    <s v="SKU-01"/>
    <s v="Classic Milk Bar 1.5oz"/>
    <s v="Standard Bar"/>
    <x v="4"/>
    <x v="19"/>
    <n v="68364"/>
    <n v="1.35"/>
    <n v="0.2011"/>
    <n v="0.79310000000000003"/>
    <n v="1.0785149999999999"/>
    <n v="73731.599459999998"/>
    <n v="54219.488400000002"/>
    <n v="19512.111059999996"/>
    <n v="0.26463702405622541"/>
    <n v="1.2285000000000001"/>
    <n v="83985.174000000014"/>
  </r>
  <r>
    <s v="SKU-01"/>
    <s v="Classic Milk Bar 1.5oz"/>
    <s v="Standard Bar"/>
    <x v="4"/>
    <x v="20"/>
    <n v="90825"/>
    <n v="1.35"/>
    <n v="0.24310000000000001"/>
    <n v="0.79869999999999997"/>
    <n v="1.0218150000000001"/>
    <n v="92806.347375000012"/>
    <n v="72541.927499999991"/>
    <n v="20264.419875000021"/>
    <n v="0.21835165856833205"/>
    <n v="1.2285000000000001"/>
    <n v="111578.51250000001"/>
  </r>
  <r>
    <s v="SKU-01"/>
    <s v="Classic Milk Bar 1.5oz"/>
    <s v="Standard Bar"/>
    <x v="4"/>
    <x v="21"/>
    <n v="124482"/>
    <n v="1.35"/>
    <n v="0.23019999999999999"/>
    <n v="0.80430000000000001"/>
    <n v="1.0392300000000001"/>
    <n v="129365.42886000001"/>
    <n v="100120.8726"/>
    <n v="29244.556260000012"/>
    <n v="0.22606160330244515"/>
    <n v="1.2285000000000001"/>
    <n v="152926.13700000002"/>
  </r>
  <r>
    <s v="SKU-01"/>
    <s v="Classic Milk Bar 1.5oz"/>
    <s v="Standard Bar"/>
    <x v="4"/>
    <x v="22"/>
    <n v="118650"/>
    <n v="1.35"/>
    <n v="0.25259999999999999"/>
    <n v="0.80989999999999995"/>
    <n v="1.0089900000000001"/>
    <n v="119716.66350000001"/>
    <n v="96094.634999999995"/>
    <n v="23622.028500000015"/>
    <n v="0.19731612800919743"/>
    <n v="1.2285000000000001"/>
    <n v="145761.52500000002"/>
  </r>
  <r>
    <s v="SKU-01"/>
    <s v="Classic Milk Bar 1.5oz"/>
    <s v="Standard Bar"/>
    <x v="4"/>
    <x v="23"/>
    <n v="105754"/>
    <n v="1.35"/>
    <n v="0.2621"/>
    <n v="0.8155"/>
    <n v="0.99616500000000008"/>
    <n v="105348.43341000001"/>
    <n v="86242.387000000002"/>
    <n v="19106.04641000001"/>
    <n v="0.18136051758493832"/>
    <n v="1.2285000000000001"/>
    <n v="129918.78900000002"/>
  </r>
  <r>
    <s v="SKU-01"/>
    <s v="Classic Milk Bar 1.5oz"/>
    <s v="Standard Bar"/>
    <x v="5"/>
    <x v="0"/>
    <n v="33509"/>
    <n v="1.29"/>
    <n v="6.8599999999999994E-2"/>
    <n v="0.74819999999999998"/>
    <n v="1.201506"/>
    <n v="40261.264554000001"/>
    <n v="25071.433799999999"/>
    <n v="15189.830754000002"/>
    <n v="0.37728151170281304"/>
    <n v="1.201506"/>
    <n v="40261.264554000001"/>
  </r>
  <r>
    <s v="SKU-01"/>
    <s v="Classic Milk Bar 1.5oz"/>
    <s v="Standard Bar"/>
    <x v="5"/>
    <x v="1"/>
    <n v="38674"/>
    <n v="1.29"/>
    <n v="4.8000000000000001E-2"/>
    <n v="0.74819999999999998"/>
    <n v="1.2280800000000001"/>
    <n v="47494.765920000005"/>
    <n v="28935.8868"/>
    <n v="18558.879120000005"/>
    <n v="0.39075630252100846"/>
    <n v="1.2280800000000001"/>
    <n v="47494.765920000005"/>
  </r>
  <r>
    <s v="SKU-01"/>
    <s v="Classic Milk Bar 1.5oz"/>
    <s v="Standard Bar"/>
    <x v="5"/>
    <x v="2"/>
    <n v="50673"/>
    <n v="1.29"/>
    <n v="5.0700000000000002E-2"/>
    <n v="0.74819999999999998"/>
    <n v="1.2245970000000002"/>
    <n v="62054.003781000007"/>
    <n v="37913.5386"/>
    <n v="24140.465181000007"/>
    <n v="0.38902349099336359"/>
    <n v="1.2245970000000002"/>
    <n v="62054.003781000007"/>
  </r>
  <r>
    <s v="SKU-01"/>
    <s v="Classic Milk Bar 1.5oz"/>
    <s v="Standard Bar"/>
    <x v="5"/>
    <x v="3"/>
    <n v="42653"/>
    <n v="1.29"/>
    <n v="9.7600000000000006E-2"/>
    <n v="0.74819999999999998"/>
    <n v="1.164096"/>
    <n v="49652.186688000002"/>
    <n v="31912.974599999998"/>
    <n v="17739.212088000004"/>
    <n v="0.35726950354609938"/>
    <n v="1.164096"/>
    <n v="49652.186688000002"/>
  </r>
  <r>
    <s v="SKU-01"/>
    <s v="Classic Milk Bar 1.5oz"/>
    <s v="Standard Bar"/>
    <x v="5"/>
    <x v="4"/>
    <n v="45487"/>
    <n v="1.29"/>
    <n v="5.2400000000000002E-2"/>
    <n v="0.74819999999999998"/>
    <n v="1.222404"/>
    <n v="55603.490748000004"/>
    <n v="34033.373399999997"/>
    <n v="21570.117348000007"/>
    <n v="0.38792739552553829"/>
    <n v="1.222404"/>
    <n v="55603.490748000004"/>
  </r>
  <r>
    <s v="SKU-01"/>
    <s v="Classic Milk Bar 1.5oz"/>
    <s v="Standard Bar"/>
    <x v="5"/>
    <x v="5"/>
    <n v="34780"/>
    <n v="1.29"/>
    <n v="7.51E-2"/>
    <n v="0.74819999999999998"/>
    <n v="1.1931210000000001"/>
    <n v="41496.748380000005"/>
    <n v="26022.396000000001"/>
    <n v="15474.352380000004"/>
    <n v="0.37290517893826364"/>
    <n v="1.1931210000000001"/>
    <n v="41496.748380000005"/>
  </r>
  <r>
    <s v="SKU-01"/>
    <s v="Classic Milk Bar 1.5oz"/>
    <s v="Standard Bar"/>
    <x v="5"/>
    <x v="6"/>
    <n v="37666"/>
    <n v="1.29"/>
    <n v="5.5199999999999999E-2"/>
    <n v="0.74819999999999998"/>
    <n v="1.2187920000000001"/>
    <n v="45907.019472000007"/>
    <n v="28181.7012"/>
    <n v="17725.318272000008"/>
    <n v="0.38611346316680789"/>
    <n v="1.2187920000000001"/>
    <n v="45907.019472000007"/>
  </r>
  <r>
    <s v="SKU-01"/>
    <s v="Classic Milk Bar 1.5oz"/>
    <s v="Standard Bar"/>
    <x v="5"/>
    <x v="7"/>
    <n v="37151"/>
    <n v="1.29"/>
    <n v="8.1699999999999995E-2"/>
    <n v="0.74819999999999998"/>
    <n v="1.184607"/>
    <n v="44009.334656999999"/>
    <n v="27796.378199999999"/>
    <n v="16212.956457"/>
    <n v="0.36839812697375585"/>
    <n v="1.184607"/>
    <n v="44009.334656999999"/>
  </r>
  <r>
    <s v="SKU-01"/>
    <s v="Classic Milk Bar 1.5oz"/>
    <s v="Standard Bar"/>
    <x v="5"/>
    <x v="8"/>
    <n v="45442"/>
    <n v="1.29"/>
    <n v="6.4399999999999999E-2"/>
    <n v="0.74819999999999998"/>
    <n v="1.2069240000000001"/>
    <n v="54845.040408000008"/>
    <n v="33999.704400000002"/>
    <n v="20845.336008000006"/>
    <n v="0.38007695596408725"/>
    <n v="1.2069240000000001"/>
    <n v="54845.040408000008"/>
  </r>
  <r>
    <s v="SKU-01"/>
    <s v="Classic Milk Bar 1.5oz"/>
    <s v="Standard Bar"/>
    <x v="5"/>
    <x v="9"/>
    <n v="64490"/>
    <n v="1.29"/>
    <n v="4.9399999999999999E-2"/>
    <n v="0.74819999999999998"/>
    <n v="1.2262740000000001"/>
    <n v="79082.410260000004"/>
    <n v="48251.417999999998"/>
    <n v="30830.992260000006"/>
    <n v="0.38985903639806446"/>
    <n v="1.2262740000000001"/>
    <n v="79082.410260000004"/>
  </r>
  <r>
    <s v="SKU-01"/>
    <s v="Classic Milk Bar 1.5oz"/>
    <s v="Standard Bar"/>
    <x v="5"/>
    <x v="10"/>
    <n v="68145"/>
    <n v="1.29"/>
    <n v="6.6000000000000003E-2"/>
    <n v="0.74819999999999998"/>
    <n v="1.20486"/>
    <n v="82105.184699999998"/>
    <n v="50986.089"/>
    <n v="31119.095699999998"/>
    <n v="0.37901498929336186"/>
    <n v="1.20486"/>
    <n v="82105.184699999998"/>
  </r>
  <r>
    <s v="SKU-01"/>
    <s v="Classic Milk Bar 1.5oz"/>
    <s v="Standard Bar"/>
    <x v="5"/>
    <x v="11"/>
    <n v="57621"/>
    <n v="1.29"/>
    <n v="6.1699999999999998E-2"/>
    <n v="0.74819999999999998"/>
    <n v="1.210407"/>
    <n v="69744.861747000003"/>
    <n v="43112.032200000001"/>
    <n v="26632.829547000001"/>
    <n v="0.38186081210700201"/>
    <n v="1.210407"/>
    <n v="69744.861747000003"/>
  </r>
  <r>
    <s v="SKU-01"/>
    <s v="Classic Milk Bar 1.5oz"/>
    <s v="Standard Bar"/>
    <x v="5"/>
    <x v="12"/>
    <n v="34297"/>
    <n v="1.32"/>
    <n v="8.5199999999999998E-2"/>
    <n v="0.75380000000000003"/>
    <n v="1.2075360000000002"/>
    <n v="41414.862192000008"/>
    <n v="25853.078600000001"/>
    <n v="15561.783592000007"/>
    <n v="0.37575360072080677"/>
    <n v="1.2075360000000002"/>
    <n v="41414.862192000008"/>
  </r>
  <r>
    <s v="SKU-01"/>
    <s v="Classic Milk Bar 1.5oz"/>
    <s v="Standard Bar"/>
    <x v="5"/>
    <x v="13"/>
    <n v="41459"/>
    <n v="1.32"/>
    <n v="7.5300000000000006E-2"/>
    <n v="0.75939999999999996"/>
    <n v="1.220604"/>
    <n v="50605.021236"/>
    <n v="31483.964599999999"/>
    <n v="19121.056636000001"/>
    <n v="0.37784899934786387"/>
    <n v="1.220604"/>
    <n v="50605.021236"/>
  </r>
  <r>
    <s v="SKU-01"/>
    <s v="Classic Milk Bar 1.5oz"/>
    <s v="Standard Bar"/>
    <x v="5"/>
    <x v="14"/>
    <n v="41166"/>
    <n v="1.32"/>
    <n v="7.0000000000000007E-2"/>
    <n v="0.76500000000000001"/>
    <n v="1.2276"/>
    <n v="50535.381600000001"/>
    <n v="31491.99"/>
    <n v="19043.391599999999"/>
    <n v="0.37683284457478006"/>
    <n v="1.2276"/>
    <n v="50535.381600000001"/>
  </r>
  <r>
    <s v="SKU-01"/>
    <s v="Classic Milk Bar 1.5oz"/>
    <s v="Standard Bar"/>
    <x v="5"/>
    <x v="15"/>
    <n v="40796"/>
    <n v="1.32"/>
    <n v="7.4700000000000003E-2"/>
    <n v="0.77059999999999995"/>
    <n v="1.2213960000000001"/>
    <n v="49828.071216000004"/>
    <n v="31437.397599999997"/>
    <n v="18390.673616000007"/>
    <n v="0.36908259074043154"/>
    <n v="1.2213960000000001"/>
    <n v="49828.071216000004"/>
  </r>
  <r>
    <s v="SKU-01"/>
    <s v="Classic Milk Bar 1.5oz"/>
    <s v="Standard Bar"/>
    <x v="5"/>
    <x v="16"/>
    <n v="34915"/>
    <n v="1.32"/>
    <n v="0.1014"/>
    <n v="0.77629999999999999"/>
    <n v="1.1861520000000001"/>
    <n v="41414.497080000001"/>
    <n v="27104.514500000001"/>
    <n v="14309.98258"/>
    <n v="0.34553075828392987"/>
    <n v="1.1861520000000001"/>
    <n v="41414.497080000001"/>
  </r>
  <r>
    <s v="SKU-01"/>
    <s v="Classic Milk Bar 1.5oz"/>
    <s v="Standard Bar"/>
    <x v="5"/>
    <x v="17"/>
    <n v="36858"/>
    <n v="1.32"/>
    <n v="7.5800000000000006E-2"/>
    <n v="0.78190000000000004"/>
    <n v="1.2199440000000001"/>
    <n v="44964.695952000002"/>
    <n v="28819.270200000003"/>
    <n v="16145.425751999999"/>
    <n v="0.35906894086941693"/>
    <n v="1.2199440000000001"/>
    <n v="44964.695952000002"/>
  </r>
  <r>
    <s v="SKU-01"/>
    <s v="Classic Milk Bar 1.5oz"/>
    <s v="Standard Bar"/>
    <x v="5"/>
    <x v="18"/>
    <n v="29579"/>
    <n v="1.35"/>
    <n v="5.33E-2"/>
    <n v="0.78749999999999998"/>
    <n v="1.2780450000000001"/>
    <n v="37803.293055000002"/>
    <n v="23293.462499999998"/>
    <n v="14509.830555000004"/>
    <n v="0.38382451322136552"/>
    <n v="1.2780450000000001"/>
    <n v="37803.293055000002"/>
  </r>
  <r>
    <s v="SKU-01"/>
    <s v="Classic Milk Bar 1.5oz"/>
    <s v="Standard Bar"/>
    <x v="5"/>
    <x v="19"/>
    <n v="38085"/>
    <n v="1.35"/>
    <n v="7.3899999999999993E-2"/>
    <n v="0.79310000000000003"/>
    <n v="1.2502350000000002"/>
    <n v="47615.19997500001"/>
    <n v="30205.213500000002"/>
    <n v="17409.986475000009"/>
    <n v="0.36563925981915413"/>
    <n v="1.2502350000000002"/>
    <n v="47615.19997500001"/>
  </r>
  <r>
    <s v="SKU-01"/>
    <s v="Classic Milk Bar 1.5oz"/>
    <s v="Standard Bar"/>
    <x v="5"/>
    <x v="20"/>
    <n v="42391"/>
    <n v="1.35"/>
    <n v="4.3799999999999999E-2"/>
    <n v="0.79869999999999997"/>
    <n v="1.2908700000000002"/>
    <n v="54721.270170000011"/>
    <n v="33857.691699999996"/>
    <n v="20863.578470000015"/>
    <n v="0.38126999620411062"/>
    <n v="1.2908700000000002"/>
    <n v="54721.270170000011"/>
  </r>
  <r>
    <s v="SKU-01"/>
    <s v="Classic Milk Bar 1.5oz"/>
    <s v="Standard Bar"/>
    <x v="5"/>
    <x v="21"/>
    <n v="64473"/>
    <n v="1.35"/>
    <n v="7.6799999999999993E-2"/>
    <n v="0.80430000000000001"/>
    <n v="1.2463200000000001"/>
    <n v="80353.989360000007"/>
    <n v="51855.633900000001"/>
    <n v="28498.355460000006"/>
    <n v="0.35466011939148862"/>
    <n v="1.2463200000000001"/>
    <n v="80353.989360000007"/>
  </r>
  <r>
    <s v="SKU-01"/>
    <s v="Classic Milk Bar 1.5oz"/>
    <s v="Standard Bar"/>
    <x v="5"/>
    <x v="22"/>
    <n v="59439"/>
    <n v="1.35"/>
    <n v="6.2899999999999998E-2"/>
    <n v="0.80989999999999995"/>
    <n v="1.2650850000000002"/>
    <n v="75195.387315000014"/>
    <n v="48139.646099999998"/>
    <n v="27055.741215000016"/>
    <n v="0.3598058628471606"/>
    <n v="1.2650850000000002"/>
    <n v="75195.387315000014"/>
  </r>
  <r>
    <s v="SKU-01"/>
    <s v="Classic Milk Bar 1.5oz"/>
    <s v="Standard Bar"/>
    <x v="5"/>
    <x v="23"/>
    <n v="53704"/>
    <n v="1.35"/>
    <n v="7.0800000000000002E-2"/>
    <n v="0.8155"/>
    <n v="1.2544200000000001"/>
    <n v="67367.371680000011"/>
    <n v="43795.612000000001"/>
    <n v="23571.75968000001"/>
    <n v="0.3498987579917413"/>
    <n v="1.2544200000000001"/>
    <n v="67367.371680000011"/>
  </r>
  <r>
    <s v="SKU-02"/>
    <s v="Classic Milk Bar Sharing Size"/>
    <s v="Standard Bar"/>
    <x v="0"/>
    <x v="0"/>
    <n v="49957"/>
    <n v="2.4900000000000002"/>
    <n v="9.8400000000000001E-2"/>
    <n v="1.4193"/>
    <n v="2.2449840000000001"/>
    <n v="112152.66568800001"/>
    <n v="70903.970100000006"/>
    <n v="41248.695588000002"/>
    <n v="0.36779059449866902"/>
    <n v="2.2449840000000001"/>
    <n v="112152.66568800001"/>
  </r>
  <r>
    <s v="SKU-02"/>
    <s v="Classic Milk Bar Sharing Size"/>
    <s v="Standard Bar"/>
    <x v="0"/>
    <x v="1"/>
    <n v="61889"/>
    <n v="2.4900000000000002"/>
    <n v="0.1023"/>
    <n v="1.4193"/>
    <n v="2.2352729999999998"/>
    <n v="138338.81069699998"/>
    <n v="87839.057700000005"/>
    <n v="50499.752996999974"/>
    <n v="0.36504400133674936"/>
    <n v="2.2352729999999998"/>
    <n v="138338.81069699998"/>
  </r>
  <r>
    <s v="SKU-02"/>
    <s v="Classic Milk Bar Sharing Size"/>
    <s v="Standard Bar"/>
    <x v="0"/>
    <x v="2"/>
    <n v="69489"/>
    <n v="2.4900000000000002"/>
    <n v="6.1499999999999999E-2"/>
    <n v="1.4193"/>
    <n v="2.3368650000000004"/>
    <n v="162386.41198500004"/>
    <n v="98625.737699999998"/>
    <n v="63760.674285000045"/>
    <n v="0.3926478423015452"/>
    <n v="2.3368650000000004"/>
    <n v="162386.41198500004"/>
  </r>
  <r>
    <s v="SKU-02"/>
    <s v="Classic Milk Bar Sharing Size"/>
    <s v="Standard Bar"/>
    <x v="0"/>
    <x v="3"/>
    <n v="64906"/>
    <n v="2.4900000000000002"/>
    <n v="0.1026"/>
    <n v="1.4193"/>
    <n v="2.2345260000000002"/>
    <n v="145034.14455600001"/>
    <n v="92121.085800000001"/>
    <n v="52913.058756000013"/>
    <n v="0.36483173612658798"/>
    <n v="2.2345260000000002"/>
    <n v="145034.14455600001"/>
  </r>
  <r>
    <s v="SKU-02"/>
    <s v="Classic Milk Bar Sharing Size"/>
    <s v="Standard Bar"/>
    <x v="0"/>
    <x v="4"/>
    <n v="55119"/>
    <n v="2.4900000000000002"/>
    <n v="9.4399999999999998E-2"/>
    <n v="1.4193"/>
    <n v="2.2549440000000001"/>
    <n v="124290.258336"/>
    <n v="78230.396699999998"/>
    <n v="46059.861636000001"/>
    <n v="0.37058303886925797"/>
    <n v="2.2549440000000001"/>
    <n v="124290.258336"/>
  </r>
  <r>
    <s v="SKU-02"/>
    <s v="Classic Milk Bar Sharing Size"/>
    <s v="Standard Bar"/>
    <x v="0"/>
    <x v="5"/>
    <n v="44729"/>
    <n v="2.4900000000000002"/>
    <n v="0.10489999999999999"/>
    <n v="1.4193"/>
    <n v="2.2287990000000004"/>
    <n v="99691.950471000018"/>
    <n v="63483.869700000003"/>
    <n v="36208.080771000015"/>
    <n v="0.36319964249804498"/>
    <n v="2.2287990000000004"/>
    <n v="99691.950471000018"/>
  </r>
  <r>
    <s v="SKU-02"/>
    <s v="Classic Milk Bar Sharing Size"/>
    <s v="Standard Bar"/>
    <x v="0"/>
    <x v="6"/>
    <n v="53804"/>
    <n v="2.4900000000000002"/>
    <n v="7.6999999999999999E-2"/>
    <n v="1.4193"/>
    <n v="2.2982700000000005"/>
    <n v="123656.11908000002"/>
    <n v="76364.017200000002"/>
    <n v="47292.101880000017"/>
    <n v="0.38244853737811491"/>
    <n v="2.2982700000000005"/>
    <n v="123656.11908000002"/>
  </r>
  <r>
    <s v="SKU-02"/>
    <s v="Classic Milk Bar Sharing Size"/>
    <s v="Standard Bar"/>
    <x v="0"/>
    <x v="7"/>
    <n v="57265"/>
    <n v="2.4900000000000002"/>
    <n v="9.5100000000000004E-2"/>
    <n v="1.4193"/>
    <n v="2.2532010000000002"/>
    <n v="129029.55526500002"/>
    <n v="81276.214500000002"/>
    <n v="47753.340765000015"/>
    <n v="0.37009614322024542"/>
    <n v="2.2532010000000002"/>
    <n v="129029.55526500002"/>
  </r>
  <r>
    <s v="SKU-02"/>
    <s v="Classic Milk Bar Sharing Size"/>
    <s v="Standard Bar"/>
    <x v="0"/>
    <x v="8"/>
    <n v="62730"/>
    <n v="2.4900000000000002"/>
    <n v="8.4199999999999997E-2"/>
    <n v="1.4193"/>
    <n v="2.2803420000000001"/>
    <n v="143045.85365999999"/>
    <n v="89032.688999999998"/>
    <n v="54013.164659999995"/>
    <n v="0.37759336099585061"/>
    <n v="2.2803420000000001"/>
    <n v="143045.85365999999"/>
  </r>
  <r>
    <s v="SKU-02"/>
    <s v="Classic Milk Bar Sharing Size"/>
    <s v="Standard Bar"/>
    <x v="0"/>
    <x v="9"/>
    <n v="90823"/>
    <n v="2.4900000000000002"/>
    <n v="0.1195"/>
    <n v="1.4193"/>
    <n v="2.1924450000000002"/>
    <n v="199124.43223500001"/>
    <n v="128905.0839"/>
    <n v="70219.348335000017"/>
    <n v="0.35264054514480414"/>
    <n v="2.1924450000000002"/>
    <n v="199124.43223500001"/>
  </r>
  <r>
    <s v="SKU-02"/>
    <s v="Classic Milk Bar Sharing Size"/>
    <s v="Standard Bar"/>
    <x v="0"/>
    <x v="10"/>
    <n v="103038"/>
    <n v="2.4900000000000002"/>
    <n v="0.126"/>
    <n v="1.4193"/>
    <n v="2.1762600000000001"/>
    <n v="224237.47788000002"/>
    <n v="146241.8334"/>
    <n v="77995.644480000017"/>
    <n v="0.34782608695652178"/>
    <n v="2.1762600000000001"/>
    <n v="224237.47788000002"/>
  </r>
  <r>
    <s v="SKU-02"/>
    <s v="Classic Milk Bar Sharing Size"/>
    <s v="Standard Bar"/>
    <x v="0"/>
    <x v="11"/>
    <n v="87676"/>
    <n v="2.4900000000000002"/>
    <n v="0.1066"/>
    <n v="1.4193"/>
    <n v="2.2245660000000003"/>
    <n v="195041.04861600001"/>
    <n v="124438.5468"/>
    <n v="70602.501816000018"/>
    <n v="0.36198791134989933"/>
    <n v="2.2245660000000003"/>
    <n v="195041.04861600001"/>
  </r>
  <r>
    <s v="SKU-02"/>
    <s v="Classic Milk Bar Sharing Size"/>
    <s v="Standard Bar"/>
    <x v="0"/>
    <x v="12"/>
    <n v="53220"/>
    <n v="2.54"/>
    <n v="0.1066"/>
    <n v="1.4298999999999999"/>
    <n v="2.2692359999999998"/>
    <n v="120768.73991999999"/>
    <n v="76099.277999999991"/>
    <n v="44669.461920000002"/>
    <n v="0.36987602876034054"/>
    <n v="2.2692359999999998"/>
    <n v="120768.73991999999"/>
  </r>
  <r>
    <s v="SKU-02"/>
    <s v="Classic Milk Bar Sharing Size"/>
    <s v="Standard Bar"/>
    <x v="0"/>
    <x v="13"/>
    <n v="61986"/>
    <n v="2.54"/>
    <n v="9.5600000000000004E-2"/>
    <n v="1.4406000000000001"/>
    <n v="2.2971759999999999"/>
    <n v="142392.751536"/>
    <n v="89297.031600000002"/>
    <n v="53095.719935999994"/>
    <n v="0.37288218229687231"/>
    <n v="2.2971759999999999"/>
    <n v="142392.751536"/>
  </r>
  <r>
    <s v="SKU-02"/>
    <s v="Classic Milk Bar Sharing Size"/>
    <s v="Standard Bar"/>
    <x v="0"/>
    <x v="14"/>
    <n v="58863"/>
    <n v="2.54"/>
    <n v="8.9499999999999996E-2"/>
    <n v="1.4512"/>
    <n v="2.3126699999999998"/>
    <n v="136130.69420999999"/>
    <n v="85421.9856"/>
    <n v="50708.708609999987"/>
    <n v="0.37250018377027411"/>
    <n v="2.3126699999999998"/>
    <n v="136130.69420999999"/>
  </r>
  <r>
    <s v="SKU-02"/>
    <s v="Classic Milk Bar Sharing Size"/>
    <s v="Standard Bar"/>
    <x v="0"/>
    <x v="15"/>
    <n v="65632"/>
    <n v="2.54"/>
    <n v="8.2299999999999998E-2"/>
    <n v="1.4619"/>
    <n v="2.3309579999999999"/>
    <n v="152985.43545599998"/>
    <n v="95947.420799999993"/>
    <n v="57038.014655999985"/>
    <n v="0.37283297253747166"/>
    <n v="2.3309579999999999"/>
    <n v="152985.43545599998"/>
  </r>
  <r>
    <s v="SKU-02"/>
    <s v="Classic Milk Bar Sharing Size"/>
    <s v="Standard Bar"/>
    <x v="0"/>
    <x v="16"/>
    <n v="52970"/>
    <n v="2.54"/>
    <n v="9.7100000000000006E-2"/>
    <n v="1.4724999999999999"/>
    <n v="2.2933660000000002"/>
    <n v="121479.59702000002"/>
    <n v="77998.324999999997"/>
    <n v="43481.272020000019"/>
    <n v="0.35793065738307805"/>
    <n v="2.2933660000000002"/>
    <n v="121479.59702000002"/>
  </r>
  <r>
    <s v="SKU-02"/>
    <s v="Classic Milk Bar Sharing Size"/>
    <s v="Standard Bar"/>
    <x v="0"/>
    <x v="17"/>
    <n v="51319"/>
    <n v="2.54"/>
    <n v="0.1113"/>
    <n v="1.4832000000000001"/>
    <n v="2.257298"/>
    <n v="115842.276062"/>
    <n v="76116.340800000005"/>
    <n v="39725.935261999999"/>
    <n v="0.34293123903002615"/>
    <n v="2.257298"/>
    <n v="115842.276062"/>
  </r>
  <r>
    <s v="SKU-02"/>
    <s v="Classic Milk Bar Sharing Size"/>
    <s v="Standard Bar"/>
    <x v="0"/>
    <x v="18"/>
    <n v="50329"/>
    <n v="2.61"/>
    <n v="0.111"/>
    <n v="1.4938"/>
    <n v="2.32029"/>
    <n v="116777.87540999999"/>
    <n v="75181.460200000001"/>
    <n v="41596.415209999992"/>
    <n v="0.35620116450960865"/>
    <n v="2.32029"/>
    <n v="116777.87540999999"/>
  </r>
  <r>
    <s v="SKU-02"/>
    <s v="Classic Milk Bar Sharing Size"/>
    <s v="Standard Bar"/>
    <x v="0"/>
    <x v="19"/>
    <n v="44694"/>
    <n v="2.61"/>
    <n v="9.9000000000000005E-2"/>
    <n v="1.5044999999999999"/>
    <n v="2.35161"/>
    <n v="105102.85734"/>
    <n v="67242.122999999992"/>
    <n v="37860.73434000001"/>
    <n v="0.36022554760355679"/>
    <n v="2.35161"/>
    <n v="105102.85734"/>
  </r>
  <r>
    <s v="SKU-02"/>
    <s v="Classic Milk Bar Sharing Size"/>
    <s v="Standard Bar"/>
    <x v="0"/>
    <x v="20"/>
    <n v="53783"/>
    <n v="2.61"/>
    <n v="9.2200000000000004E-2"/>
    <n v="1.5150999999999999"/>
    <n v="2.3693579999999996"/>
    <n v="127431.18131399999"/>
    <n v="81486.623299999992"/>
    <n v="45944.558013999995"/>
    <n v="0.36054407987311332"/>
    <n v="2.3693579999999996"/>
    <n v="127431.18131399999"/>
  </r>
  <r>
    <s v="SKU-02"/>
    <s v="Classic Milk Bar Sharing Size"/>
    <s v="Standard Bar"/>
    <x v="0"/>
    <x v="21"/>
    <n v="95639"/>
    <n v="2.61"/>
    <n v="0.1096"/>
    <n v="1.5257000000000001"/>
    <n v="2.323944"/>
    <n v="222259.68021600001"/>
    <n v="145916.42230000001"/>
    <n v="76343.257916000002"/>
    <n v="0.34348676215950125"/>
    <n v="2.323944"/>
    <n v="222259.68021600001"/>
  </r>
  <r>
    <s v="SKU-02"/>
    <s v="Classic Milk Bar Sharing Size"/>
    <s v="Standard Bar"/>
    <x v="0"/>
    <x v="22"/>
    <n v="87565"/>
    <n v="2.61"/>
    <n v="8.48E-2"/>
    <n v="1.5364"/>
    <n v="2.3886720000000001"/>
    <n v="209164.06368000002"/>
    <n v="134534.86600000001"/>
    <n v="74629.197680000012"/>
    <n v="0.35679741714224478"/>
    <n v="2.3886720000000001"/>
    <n v="209164.06368000002"/>
  </r>
  <r>
    <s v="SKU-02"/>
    <s v="Classic Milk Bar Sharing Size"/>
    <s v="Standard Bar"/>
    <x v="0"/>
    <x v="23"/>
    <n v="75503"/>
    <n v="2.61"/>
    <n v="8.1799999999999998E-2"/>
    <n v="1.5469999999999999"/>
    <n v="2.3965019999999999"/>
    <n v="180943.09050600001"/>
    <n v="116803.14099999999"/>
    <n v="64139.949506000019"/>
    <n v="0.35447581516727306"/>
    <n v="2.3965019999999999"/>
    <n v="180943.09050600001"/>
  </r>
  <r>
    <s v="SKU-02"/>
    <s v="Classic Milk Bar Sharing Size"/>
    <s v="Standard Bar"/>
    <x v="1"/>
    <x v="0"/>
    <n v="41313"/>
    <n v="2.4900000000000002"/>
    <n v="0.13469999999999999"/>
    <n v="1.4193"/>
    <n v="2.1545969999999999"/>
    <n v="89012.865860999998"/>
    <n v="58635.5409"/>
    <n v="30377.324960999998"/>
    <n v="0.34126892407257597"/>
    <n v="2.1545969999999999"/>
    <n v="89012.865860999998"/>
  </r>
  <r>
    <s v="SKU-02"/>
    <s v="Classic Milk Bar Sharing Size"/>
    <s v="Standard Bar"/>
    <x v="1"/>
    <x v="1"/>
    <n v="57881"/>
    <n v="2.4900000000000002"/>
    <n v="0.1391"/>
    <n v="1.4193"/>
    <n v="2.1436410000000001"/>
    <n v="124076.08472100001"/>
    <n v="82150.503299999997"/>
    <n v="41925.58142100001"/>
    <n v="0.33790219537693117"/>
    <n v="2.1436410000000001"/>
    <n v="124076.08472100001"/>
  </r>
  <r>
    <s v="SKU-02"/>
    <s v="Classic Milk Bar Sharing Size"/>
    <s v="Standard Bar"/>
    <x v="1"/>
    <x v="2"/>
    <n v="44961"/>
    <n v="2.4900000000000002"/>
    <n v="0.1346"/>
    <n v="1.4193"/>
    <n v="2.154846"/>
    <n v="96884.031006000005"/>
    <n v="63813.147299999997"/>
    <n v="33070.883706000008"/>
    <n v="0.34134504275479555"/>
    <n v="2.154846"/>
    <n v="96884.031006000005"/>
  </r>
  <r>
    <s v="SKU-02"/>
    <s v="Classic Milk Bar Sharing Size"/>
    <s v="Standard Bar"/>
    <x v="1"/>
    <x v="3"/>
    <n v="56383"/>
    <n v="2.4900000000000002"/>
    <n v="0.13619999999999999"/>
    <n v="1.4193"/>
    <n v="2.1508620000000001"/>
    <n v="121272.052146"/>
    <n v="80024.391900000002"/>
    <n v="41247.660245999999"/>
    <n v="0.34012502894188468"/>
    <n v="2.1508620000000001"/>
    <n v="121272.052146"/>
  </r>
  <r>
    <s v="SKU-02"/>
    <s v="Classic Milk Bar Sharing Size"/>
    <s v="Standard Bar"/>
    <x v="1"/>
    <x v="4"/>
    <n v="51093"/>
    <n v="2.4900000000000002"/>
    <n v="9.9099999999999994E-2"/>
    <n v="1.4193"/>
    <n v="2.2432410000000003"/>
    <n v="114613.91241300001"/>
    <n v="72516.294899999994"/>
    <n v="42097.617513000019"/>
    <n v="0.36729936729936741"/>
    <n v="2.2432410000000003"/>
    <n v="114613.91241300001"/>
  </r>
  <r>
    <s v="SKU-02"/>
    <s v="Classic Milk Bar Sharing Size"/>
    <s v="Standard Bar"/>
    <x v="1"/>
    <x v="5"/>
    <n v="41556"/>
    <n v="2.4900000000000002"/>
    <n v="0.1389"/>
    <n v="1.4193"/>
    <n v="2.144139"/>
    <n v="89101.840284000005"/>
    <n v="58980.430800000002"/>
    <n v="30121.409484000003"/>
    <n v="0.33805597491580536"/>
    <n v="2.144139"/>
    <n v="89101.840284000005"/>
  </r>
  <r>
    <s v="SKU-02"/>
    <s v="Classic Milk Bar Sharing Size"/>
    <s v="Standard Bar"/>
    <x v="1"/>
    <x v="6"/>
    <n v="36283"/>
    <n v="2.4900000000000002"/>
    <n v="0.15210000000000001"/>
    <n v="1.4193"/>
    <n v="2.1112710000000003"/>
    <n v="76603.245693000019"/>
    <n v="51496.461900000002"/>
    <n v="25106.783793000017"/>
    <n v="0.3277509140228802"/>
    <n v="2.1112710000000003"/>
    <n v="76603.245693000019"/>
  </r>
  <r>
    <s v="SKU-02"/>
    <s v="Classic Milk Bar Sharing Size"/>
    <s v="Standard Bar"/>
    <x v="1"/>
    <x v="7"/>
    <n v="47084"/>
    <n v="2.4900000000000002"/>
    <n v="0.14269999999999999"/>
    <n v="1.4193"/>
    <n v="2.1346769999999999"/>
    <n v="100509.131868"/>
    <n v="66826.321200000006"/>
    <n v="33682.810667999991"/>
    <n v="0.33512189431937472"/>
    <n v="2.1346769999999999"/>
    <n v="100509.131868"/>
  </r>
  <r>
    <s v="SKU-02"/>
    <s v="Classic Milk Bar Sharing Size"/>
    <s v="Standard Bar"/>
    <x v="1"/>
    <x v="8"/>
    <n v="51410"/>
    <n v="2.4900000000000002"/>
    <n v="0.14219999999999999"/>
    <n v="1.4193"/>
    <n v="2.1359220000000003"/>
    <n v="109807.75002000002"/>
    <n v="72966.213000000003"/>
    <n v="36841.537020000018"/>
    <n v="0.33550944276055034"/>
    <n v="2.1359220000000003"/>
    <n v="109807.75002000002"/>
  </r>
  <r>
    <s v="SKU-02"/>
    <s v="Classic Milk Bar Sharing Size"/>
    <s v="Standard Bar"/>
    <x v="1"/>
    <x v="9"/>
    <n v="84962"/>
    <n v="2.4900000000000002"/>
    <n v="0.13350000000000001"/>
    <n v="1.4193"/>
    <n v="2.1575850000000001"/>
    <n v="183312.73677000002"/>
    <n v="120586.56660000001"/>
    <n v="62726.170170000012"/>
    <n v="0.34218118869013275"/>
    <n v="2.1575850000000001"/>
    <n v="183312.73677000002"/>
  </r>
  <r>
    <s v="SKU-02"/>
    <s v="Classic Milk Bar Sharing Size"/>
    <s v="Standard Bar"/>
    <x v="1"/>
    <x v="10"/>
    <n v="85531"/>
    <n v="2.4900000000000002"/>
    <n v="0.1341"/>
    <n v="1.4193"/>
    <n v="2.156091"/>
    <n v="184412.61932100001"/>
    <n v="121394.1483"/>
    <n v="63018.471021000005"/>
    <n v="0.34172537244485507"/>
    <n v="2.156091"/>
    <n v="184412.61932100001"/>
  </r>
  <r>
    <s v="SKU-02"/>
    <s v="Classic Milk Bar Sharing Size"/>
    <s v="Standard Bar"/>
    <x v="1"/>
    <x v="11"/>
    <n v="64689"/>
    <n v="2.4900000000000002"/>
    <n v="0.1278"/>
    <n v="1.4193"/>
    <n v="2.1717780000000002"/>
    <n v="140490.14704200003"/>
    <n v="91813.097699999998"/>
    <n v="48677.049342000028"/>
    <n v="0.34648016509974788"/>
    <n v="2.1717780000000002"/>
    <n v="140490.14704200003"/>
  </r>
  <r>
    <s v="SKU-02"/>
    <s v="Classic Milk Bar Sharing Size"/>
    <s v="Standard Bar"/>
    <x v="1"/>
    <x v="12"/>
    <n v="39885"/>
    <n v="2.54"/>
    <n v="0.1358"/>
    <n v="1.4298999999999999"/>
    <n v="2.195068"/>
    <n v="87550.287179999999"/>
    <n v="57031.561499999996"/>
    <n v="30518.725680000003"/>
    <n v="0.348585100780477"/>
    <n v="2.195068"/>
    <n v="87550.287179999999"/>
  </r>
  <r>
    <s v="SKU-02"/>
    <s v="Classic Milk Bar Sharing Size"/>
    <s v="Standard Bar"/>
    <x v="1"/>
    <x v="13"/>
    <n v="53287"/>
    <n v="2.54"/>
    <n v="0.11409999999999999"/>
    <n v="1.4406000000000001"/>
    <n v="2.2501860000000002"/>
    <n v="119905.66138200001"/>
    <n v="76765.252200000003"/>
    <n v="43140.409182000003"/>
    <n v="0.35978625766936601"/>
    <n v="2.2501860000000002"/>
    <n v="119905.66138200001"/>
  </r>
  <r>
    <s v="SKU-02"/>
    <s v="Classic Milk Bar Sharing Size"/>
    <s v="Standard Bar"/>
    <x v="1"/>
    <x v="14"/>
    <n v="49366"/>
    <n v="2.54"/>
    <n v="0.1522"/>
    <n v="1.4512"/>
    <n v="2.1534119999999999"/>
    <n v="106305.33679199999"/>
    <n v="71639.939200000008"/>
    <n v="34665.397591999979"/>
    <n v="0.32609273097762975"/>
    <n v="2.1534119999999999"/>
    <n v="106305.33679199999"/>
  </r>
  <r>
    <s v="SKU-02"/>
    <s v="Classic Milk Bar Sharing Size"/>
    <s v="Standard Bar"/>
    <x v="1"/>
    <x v="15"/>
    <n v="49457"/>
    <n v="2.54"/>
    <n v="0.1177"/>
    <n v="1.4619"/>
    <n v="2.2410419999999998"/>
    <n v="110835.21419399999"/>
    <n v="72301.188299999994"/>
    <n v="38534.025893999991"/>
    <n v="0.34766952158861814"/>
    <n v="2.2410419999999998"/>
    <n v="110835.21419399999"/>
  </r>
  <r>
    <s v="SKU-02"/>
    <s v="Classic Milk Bar Sharing Size"/>
    <s v="Standard Bar"/>
    <x v="1"/>
    <x v="16"/>
    <n v="43292"/>
    <n v="2.54"/>
    <n v="0.14269999999999999"/>
    <n v="1.4724999999999999"/>
    <n v="2.1775419999999999"/>
    <n v="94270.148263999989"/>
    <n v="63747.469999999994"/>
    <n v="30522.678263999995"/>
    <n v="0.32377882952429848"/>
    <n v="2.1775419999999999"/>
    <n v="94270.148263999989"/>
  </r>
  <r>
    <s v="SKU-02"/>
    <s v="Classic Milk Bar Sharing Size"/>
    <s v="Standard Bar"/>
    <x v="1"/>
    <x v="17"/>
    <n v="40348"/>
    <n v="2.54"/>
    <n v="0.14990000000000001"/>
    <n v="1.4832000000000001"/>
    <n v="2.1592539999999998"/>
    <n v="87121.580391999989"/>
    <n v="59844.153600000005"/>
    <n v="27277.426791999984"/>
    <n v="0.31309609707797215"/>
    <n v="2.1592539999999998"/>
    <n v="87121.580391999989"/>
  </r>
  <r>
    <s v="SKU-02"/>
    <s v="Classic Milk Bar Sharing Size"/>
    <s v="Standard Bar"/>
    <x v="1"/>
    <x v="18"/>
    <n v="40220"/>
    <n v="2.61"/>
    <n v="0.1426"/>
    <n v="1.4938"/>
    <n v="2.2378139999999997"/>
    <n v="90004.879079999984"/>
    <n v="60080.635999999999"/>
    <n v="29924.243079999986"/>
    <n v="0.33247356572083281"/>
    <n v="2.2378139999999997"/>
    <n v="90004.879079999984"/>
  </r>
  <r>
    <s v="SKU-02"/>
    <s v="Classic Milk Bar Sharing Size"/>
    <s v="Standard Bar"/>
    <x v="1"/>
    <x v="19"/>
    <n v="44343"/>
    <n v="2.61"/>
    <n v="0.16489999999999999"/>
    <n v="1.5044999999999999"/>
    <n v="2.179611"/>
    <n v="96650.490573000003"/>
    <n v="66714.0435"/>
    <n v="29936.447073000003"/>
    <n v="0.30973921493330692"/>
    <n v="2.179611"/>
    <n v="96650.490573000003"/>
  </r>
  <r>
    <s v="SKU-02"/>
    <s v="Classic Milk Bar Sharing Size"/>
    <s v="Standard Bar"/>
    <x v="1"/>
    <x v="20"/>
    <n v="49086"/>
    <n v="2.61"/>
    <n v="9.9900000000000003E-2"/>
    <n v="1.5150999999999999"/>
    <n v="2.3492609999999998"/>
    <n v="115315.82544599999"/>
    <n v="74370.198599999989"/>
    <n v="40945.626845999999"/>
    <n v="0.35507378703345438"/>
    <n v="2.3492609999999998"/>
    <n v="115315.82544599999"/>
  </r>
  <r>
    <s v="SKU-02"/>
    <s v="Classic Milk Bar Sharing Size"/>
    <s v="Standard Bar"/>
    <x v="1"/>
    <x v="21"/>
    <n v="81772"/>
    <n v="2.61"/>
    <n v="0.1231"/>
    <n v="1.5257000000000001"/>
    <n v="2.2887089999999999"/>
    <n v="187152.31234799998"/>
    <n v="124759.5404"/>
    <n v="62392.77194799998"/>
    <n v="0.33337964765289069"/>
    <n v="2.2887089999999999"/>
    <n v="187152.31234799998"/>
  </r>
  <r>
    <s v="SKU-02"/>
    <s v="Classic Milk Bar Sharing Size"/>
    <s v="Standard Bar"/>
    <x v="1"/>
    <x v="22"/>
    <n v="78850"/>
    <n v="2.61"/>
    <n v="0.14960000000000001"/>
    <n v="1.5364"/>
    <n v="2.219544"/>
    <n v="175011.04439999998"/>
    <n v="121145.14"/>
    <n v="53865.904399999985"/>
    <n v="0.30778574337791903"/>
    <n v="2.219544"/>
    <n v="175011.04439999998"/>
  </r>
  <r>
    <s v="SKU-02"/>
    <s v="Classic Milk Bar Sharing Size"/>
    <s v="Standard Bar"/>
    <x v="1"/>
    <x v="23"/>
    <n v="56849"/>
    <n v="2.61"/>
    <n v="0.11119999999999999"/>
    <n v="1.5469999999999999"/>
    <n v="2.3197679999999998"/>
    <n v="131876.49103199999"/>
    <n v="87945.402999999991"/>
    <n v="43931.088032"/>
    <n v="0.3331229674691607"/>
    <n v="2.3197679999999998"/>
    <n v="131876.49103199999"/>
  </r>
  <r>
    <s v="SKU-02"/>
    <s v="Classic Milk Bar Sharing Size"/>
    <s v="Standard Bar"/>
    <x v="2"/>
    <x v="0"/>
    <n v="24906"/>
    <n v="2.4900000000000002"/>
    <n v="0.1681"/>
    <n v="1.4193"/>
    <n v="2.071431"/>
    <n v="51591.060486000002"/>
    <n v="35349.085800000001"/>
    <n v="16241.974686000001"/>
    <n v="0.31482149296790479"/>
    <n v="2.071431"/>
    <n v="51591.060486000002"/>
  </r>
  <r>
    <s v="SKU-02"/>
    <s v="Classic Milk Bar Sharing Size"/>
    <s v="Standard Bar"/>
    <x v="2"/>
    <x v="1"/>
    <n v="35716"/>
    <n v="2.4900000000000002"/>
    <n v="0.18790000000000001"/>
    <n v="1.4193"/>
    <n v="2.0221290000000001"/>
    <n v="72222.359364000004"/>
    <n v="50691.718800000002"/>
    <n v="21530.640564000001"/>
    <n v="0.29811599556704838"/>
    <n v="2.0221290000000001"/>
    <n v="72222.359364000004"/>
  </r>
  <r>
    <s v="SKU-02"/>
    <s v="Classic Milk Bar Sharing Size"/>
    <s v="Standard Bar"/>
    <x v="2"/>
    <x v="2"/>
    <n v="35320"/>
    <n v="2.4900000000000002"/>
    <n v="0.1588"/>
    <n v="1.4193"/>
    <n v="2.0945879999999999"/>
    <n v="73980.848159999994"/>
    <n v="50129.675999999999"/>
    <n v="23851.172159999995"/>
    <n v="0.32239657631954344"/>
    <n v="2.0945879999999999"/>
    <n v="73980.848159999994"/>
  </r>
  <r>
    <s v="SKU-02"/>
    <s v="Classic Milk Bar Sharing Size"/>
    <s v="Standard Bar"/>
    <x v="2"/>
    <x v="3"/>
    <n v="30430"/>
    <n v="2.4900000000000002"/>
    <n v="0.18079999999999999"/>
    <n v="1.4193"/>
    <n v="2.0398080000000003"/>
    <n v="62071.357440000007"/>
    <n v="43189.298999999999"/>
    <n v="18882.058440000008"/>
    <n v="0.30419921875000011"/>
    <n v="2.0398080000000003"/>
    <n v="62071.357440000007"/>
  </r>
  <r>
    <s v="SKU-02"/>
    <s v="Classic Milk Bar Sharing Size"/>
    <s v="Standard Bar"/>
    <x v="2"/>
    <x v="4"/>
    <n v="28719"/>
    <n v="2.4900000000000002"/>
    <n v="0.18690000000000001"/>
    <n v="1.4193"/>
    <n v="2.0246189999999999"/>
    <n v="58145.033061000002"/>
    <n v="40760.876700000001"/>
    <n v="17384.156361000001"/>
    <n v="0.29897921534866562"/>
    <n v="2.0246189999999999"/>
    <n v="58145.033061000002"/>
  </r>
  <r>
    <s v="SKU-02"/>
    <s v="Classic Milk Bar Sharing Size"/>
    <s v="Standard Bar"/>
    <x v="2"/>
    <x v="5"/>
    <n v="29428"/>
    <n v="2.4900000000000002"/>
    <n v="0.18210000000000001"/>
    <n v="1.4193"/>
    <n v="2.0365709999999999"/>
    <n v="59932.211387999996"/>
    <n v="41767.160400000001"/>
    <n v="18165.050987999995"/>
    <n v="0.30309328768798138"/>
    <n v="2.0365709999999999"/>
    <n v="59932.211387999996"/>
  </r>
  <r>
    <s v="SKU-02"/>
    <s v="Classic Milk Bar Sharing Size"/>
    <s v="Standard Bar"/>
    <x v="2"/>
    <x v="6"/>
    <n v="27805"/>
    <n v="2.4900000000000002"/>
    <n v="0.18340000000000001"/>
    <n v="1.4193"/>
    <n v="2.033334"/>
    <n v="56536.851869999999"/>
    <n v="39463.636500000001"/>
    <n v="17073.215369999998"/>
    <n v="0.3019838354151359"/>
    <n v="2.033334"/>
    <n v="56536.851869999999"/>
  </r>
  <r>
    <s v="SKU-02"/>
    <s v="Classic Milk Bar Sharing Size"/>
    <s v="Standard Bar"/>
    <x v="2"/>
    <x v="7"/>
    <n v="30802"/>
    <n v="2.4900000000000002"/>
    <n v="0.1694"/>
    <n v="1.4193"/>
    <n v="2.0681940000000001"/>
    <n v="63704.511588000001"/>
    <n v="43717.278599999998"/>
    <n v="19987.232988000003"/>
    <n v="0.31374909703828563"/>
    <n v="2.0681940000000001"/>
    <n v="63704.511588000001"/>
  </r>
  <r>
    <s v="SKU-02"/>
    <s v="Classic Milk Bar Sharing Size"/>
    <s v="Standard Bar"/>
    <x v="2"/>
    <x v="8"/>
    <n v="34214"/>
    <n v="2.4900000000000002"/>
    <n v="0.183"/>
    <n v="1.4193"/>
    <n v="2.0343300000000002"/>
    <n v="69602.566620000012"/>
    <n v="48559.930200000003"/>
    <n v="21042.63642000001"/>
    <n v="0.30232558139534893"/>
    <n v="2.0343300000000002"/>
    <n v="69602.566620000012"/>
  </r>
  <r>
    <s v="SKU-02"/>
    <s v="Classic Milk Bar Sharing Size"/>
    <s v="Standard Bar"/>
    <x v="2"/>
    <x v="9"/>
    <n v="54088"/>
    <n v="2.4900000000000002"/>
    <n v="0.1741"/>
    <n v="1.4193"/>
    <n v="2.0564910000000003"/>
    <n v="111231.48520800001"/>
    <n v="76767.098400000003"/>
    <n v="34464.38680800001"/>
    <n v="0.30984380675626594"/>
    <n v="2.0564910000000003"/>
    <n v="111231.48520800001"/>
  </r>
  <r>
    <s v="SKU-02"/>
    <s v="Classic Milk Bar Sharing Size"/>
    <s v="Standard Bar"/>
    <x v="2"/>
    <x v="10"/>
    <n v="56436"/>
    <n v="2.4900000000000002"/>
    <n v="0.17599999999999999"/>
    <n v="1.4193"/>
    <n v="2.0517600000000003"/>
    <n v="115793.12736000001"/>
    <n v="80099.614799999996"/>
    <n v="35693.512560000017"/>
    <n v="0.30825242718446616"/>
    <n v="2.0517600000000003"/>
    <n v="115793.12736000001"/>
  </r>
  <r>
    <s v="SKU-02"/>
    <s v="Classic Milk Bar Sharing Size"/>
    <s v="Standard Bar"/>
    <x v="2"/>
    <x v="11"/>
    <n v="44183"/>
    <n v="2.4900000000000002"/>
    <n v="0.19239999999999999"/>
    <n v="1.4193"/>
    <n v="2.0109240000000002"/>
    <n v="88848.655092000001"/>
    <n v="62708.931900000003"/>
    <n v="26139.723191999998"/>
    <n v="0.29420505200594349"/>
    <n v="2.0109240000000002"/>
    <n v="88848.655092000001"/>
  </r>
  <r>
    <s v="SKU-02"/>
    <s v="Classic Milk Bar Sharing Size"/>
    <s v="Standard Bar"/>
    <x v="2"/>
    <x v="12"/>
    <n v="22447"/>
    <n v="2.54"/>
    <n v="0.16059999999999999"/>
    <n v="1.4298999999999999"/>
    <n v="2.1320760000000001"/>
    <n v="47858.709972000004"/>
    <n v="32096.9653"/>
    <n v="15761.744672000004"/>
    <n v="0.32933910423455831"/>
    <n v="2.1320760000000001"/>
    <n v="47858.709972000004"/>
  </r>
  <r>
    <s v="SKU-02"/>
    <s v="Classic Milk Bar Sharing Size"/>
    <s v="Standard Bar"/>
    <x v="2"/>
    <x v="13"/>
    <n v="28881"/>
    <n v="2.54"/>
    <n v="0.14499999999999999"/>
    <n v="1.4406000000000001"/>
    <n v="2.1717"/>
    <n v="62720.867700000003"/>
    <n v="41605.9686"/>
    <n v="21114.899100000002"/>
    <n v="0.33664870838513611"/>
    <n v="2.1717"/>
    <n v="62720.867700000003"/>
  </r>
  <r>
    <s v="SKU-02"/>
    <s v="Classic Milk Bar Sharing Size"/>
    <s v="Standard Bar"/>
    <x v="2"/>
    <x v="14"/>
    <n v="30695"/>
    <n v="2.54"/>
    <n v="0.19120000000000001"/>
    <n v="1.4512"/>
    <n v="2.0543519999999997"/>
    <n v="63058.334639999994"/>
    <n v="44544.584000000003"/>
    <n v="18513.750639999991"/>
    <n v="0.29359720242684789"/>
    <n v="2.0543519999999997"/>
    <n v="63058.334639999994"/>
  </r>
  <r>
    <s v="SKU-02"/>
    <s v="Classic Milk Bar Sharing Size"/>
    <s v="Standard Bar"/>
    <x v="2"/>
    <x v="15"/>
    <n v="33086"/>
    <n v="2.54"/>
    <n v="0.183"/>
    <n v="1.4619"/>
    <n v="2.07518"/>
    <n v="68659.405480000001"/>
    <n v="48368.4234"/>
    <n v="20290.982080000002"/>
    <n v="0.29553099008278799"/>
    <n v="2.07518"/>
    <n v="68659.405480000001"/>
  </r>
  <r>
    <s v="SKU-02"/>
    <s v="Classic Milk Bar Sharing Size"/>
    <s v="Standard Bar"/>
    <x v="2"/>
    <x v="16"/>
    <n v="29727"/>
    <n v="2.54"/>
    <n v="0.19989999999999999"/>
    <n v="1.4724999999999999"/>
    <n v="2.032254"/>
    <n v="60412.814658000003"/>
    <n v="43773.0075"/>
    <n v="16639.807158000003"/>
    <n v="0.27543505880662561"/>
    <n v="2.032254"/>
    <n v="60412.814658000003"/>
  </r>
  <r>
    <s v="SKU-02"/>
    <s v="Classic Milk Bar Sharing Size"/>
    <s v="Standard Bar"/>
    <x v="2"/>
    <x v="17"/>
    <n v="25960"/>
    <n v="2.54"/>
    <n v="0.20030000000000001"/>
    <n v="1.4832000000000001"/>
    <n v="2.0312380000000001"/>
    <n v="52730.938480000004"/>
    <n v="38503.872000000003"/>
    <n v="14227.066480000001"/>
    <n v="0.26980491700135584"/>
    <n v="2.0312380000000001"/>
    <n v="52730.938480000004"/>
  </r>
  <r>
    <s v="SKU-02"/>
    <s v="Classic Milk Bar Sharing Size"/>
    <s v="Standard Bar"/>
    <x v="2"/>
    <x v="18"/>
    <n v="24710"/>
    <n v="2.61"/>
    <n v="0.16739999999999999"/>
    <n v="1.4938"/>
    <n v="2.1730860000000001"/>
    <n v="53696.95506"/>
    <n v="36911.798000000003"/>
    <n v="16785.157059999998"/>
    <n v="0.3125904819229427"/>
    <n v="2.1730860000000001"/>
    <n v="53696.95506"/>
  </r>
  <r>
    <s v="SKU-02"/>
    <s v="Classic Milk Bar Sharing Size"/>
    <s v="Standard Bar"/>
    <x v="2"/>
    <x v="19"/>
    <n v="26472"/>
    <n v="2.61"/>
    <n v="0.1578"/>
    <n v="1.5044999999999999"/>
    <n v="2.1981420000000003"/>
    <n v="58189.215024000005"/>
    <n v="39827.123999999996"/>
    <n v="18362.091024000008"/>
    <n v="0.31555832152790869"/>
    <n v="2.1981420000000003"/>
    <n v="58189.215024000005"/>
  </r>
  <r>
    <s v="SKU-02"/>
    <s v="Classic Milk Bar Sharing Size"/>
    <s v="Standard Bar"/>
    <x v="2"/>
    <x v="20"/>
    <n v="30221"/>
    <n v="2.61"/>
    <n v="0.17460000000000001"/>
    <n v="1.5150999999999999"/>
    <n v="2.1542940000000002"/>
    <n v="65104.918974000007"/>
    <n v="45787.837099999997"/>
    <n v="19317.08187400001"/>
    <n v="0.29670694900510342"/>
    <n v="2.1542940000000002"/>
    <n v="65104.918974000007"/>
  </r>
  <r>
    <s v="SKU-02"/>
    <s v="Classic Milk Bar Sharing Size"/>
    <s v="Standard Bar"/>
    <x v="2"/>
    <x v="21"/>
    <n v="50245"/>
    <n v="2.61"/>
    <n v="0.20580000000000001"/>
    <n v="1.5257000000000001"/>
    <n v="2.0728619999999998"/>
    <n v="104150.95118999999"/>
    <n v="76658.796499999997"/>
    <n v="27492.154689999996"/>
    <n v="0.26396450897358337"/>
    <n v="2.0728619999999998"/>
    <n v="104150.95118999999"/>
  </r>
  <r>
    <s v="SKU-02"/>
    <s v="Classic Milk Bar Sharing Size"/>
    <s v="Standard Bar"/>
    <x v="2"/>
    <x v="22"/>
    <n v="45739"/>
    <n v="2.61"/>
    <n v="0.18590000000000001"/>
    <n v="1.5364"/>
    <n v="2.1248010000000002"/>
    <n v="97186.272939000002"/>
    <n v="70273.399600000004"/>
    <n v="26912.873338999998"/>
    <n v="0.27692052102761622"/>
    <n v="2.1248010000000002"/>
    <n v="97186.272939000002"/>
  </r>
  <r>
    <s v="SKU-02"/>
    <s v="Classic Milk Bar Sharing Size"/>
    <s v="Standard Bar"/>
    <x v="2"/>
    <x v="23"/>
    <n v="38414"/>
    <n v="2.61"/>
    <n v="0.18709999999999999"/>
    <n v="1.5469999999999999"/>
    <n v="2.1216689999999998"/>
    <n v="81501.792965999994"/>
    <n v="59426.457999999999"/>
    <n v="22075.334965999995"/>
    <n v="0.27085704697575347"/>
    <n v="2.1216689999999998"/>
    <n v="81501.792965999994"/>
  </r>
  <r>
    <s v="SKU-02"/>
    <s v="Classic Milk Bar Sharing Size"/>
    <s v="Standard Bar"/>
    <x v="3"/>
    <x v="0"/>
    <n v="22739"/>
    <n v="2.4900000000000002"/>
    <n v="3.1699999999999999E-2"/>
    <n v="1.4193"/>
    <n v="2.4110670000000005"/>
    <n v="54825.252513000014"/>
    <n v="32273.4627"/>
    <n v="22551.789813000014"/>
    <n v="0.41133946091087487"/>
    <n v="2.4110670000000005"/>
    <n v="54825.252513000014"/>
  </r>
  <r>
    <s v="SKU-02"/>
    <s v="Classic Milk Bar Sharing Size"/>
    <s v="Standard Bar"/>
    <x v="3"/>
    <x v="1"/>
    <n v="30192"/>
    <n v="2.4900000000000002"/>
    <n v="4.3900000000000002E-2"/>
    <n v="1.4193"/>
    <n v="2.3806890000000003"/>
    <n v="71877.762288000013"/>
    <n v="42851.505599999997"/>
    <n v="29026.256688000016"/>
    <n v="0.40382805145905254"/>
    <n v="2.3806890000000003"/>
    <n v="71877.762288000013"/>
  </r>
  <r>
    <s v="SKU-02"/>
    <s v="Classic Milk Bar Sharing Size"/>
    <s v="Standard Bar"/>
    <x v="3"/>
    <x v="2"/>
    <n v="27290"/>
    <n v="2.4900000000000002"/>
    <n v="3.9300000000000002E-2"/>
    <n v="1.4193"/>
    <n v="2.3921430000000004"/>
    <n v="65281.582470000008"/>
    <n v="38732.697"/>
    <n v="26548.885470000008"/>
    <n v="0.40668262725096294"/>
    <n v="2.3921430000000004"/>
    <n v="65281.582470000008"/>
  </r>
  <r>
    <s v="SKU-02"/>
    <s v="Classic Milk Bar Sharing Size"/>
    <s v="Standard Bar"/>
    <x v="3"/>
    <x v="3"/>
    <n v="28340"/>
    <n v="2.4900000000000002"/>
    <n v="5.4300000000000001E-2"/>
    <n v="1.4193"/>
    <n v="2.3547930000000004"/>
    <n v="66734.833620000005"/>
    <n v="40222.962"/>
    <n v="26511.871620000005"/>
    <n v="0.39727186211272081"/>
    <n v="2.3547930000000004"/>
    <n v="66734.833620000005"/>
  </r>
  <r>
    <s v="SKU-02"/>
    <s v="Classic Milk Bar Sharing Size"/>
    <s v="Standard Bar"/>
    <x v="3"/>
    <x v="4"/>
    <n v="23978"/>
    <n v="2.4900000000000002"/>
    <n v="5.33E-2"/>
    <n v="1.4193"/>
    <n v="2.3572830000000002"/>
    <n v="56522.931774000004"/>
    <n v="34031.975400000003"/>
    <n v="22490.956374000001"/>
    <n v="0.39790852434773422"/>
    <n v="2.3572830000000002"/>
    <n v="56522.931774000004"/>
  </r>
  <r>
    <s v="SKU-02"/>
    <s v="Classic Milk Bar Sharing Size"/>
    <s v="Standard Bar"/>
    <x v="3"/>
    <x v="5"/>
    <n v="23531"/>
    <n v="2.4900000000000002"/>
    <n v="6.3200000000000006E-2"/>
    <n v="1.4193"/>
    <n v="2.3326320000000003"/>
    <n v="54889.163592000004"/>
    <n v="33397.548300000002"/>
    <n v="21491.615292000002"/>
    <n v="0.39154568744662682"/>
    <n v="2.3326320000000003"/>
    <n v="54889.163592000004"/>
  </r>
  <r>
    <s v="SKU-02"/>
    <s v="Classic Milk Bar Sharing Size"/>
    <s v="Standard Bar"/>
    <x v="3"/>
    <x v="6"/>
    <n v="21082"/>
    <n v="2.4900000000000002"/>
    <n v="3.5200000000000002E-2"/>
    <n v="1.4193"/>
    <n v="2.402352"/>
    <n v="50646.384864"/>
    <n v="29921.6826"/>
    <n v="20724.702264"/>
    <n v="0.40920398009950248"/>
    <n v="2.402352"/>
    <n v="50646.384864"/>
  </r>
  <r>
    <s v="SKU-02"/>
    <s v="Classic Milk Bar Sharing Size"/>
    <s v="Standard Bar"/>
    <x v="3"/>
    <x v="7"/>
    <n v="26115"/>
    <n v="2.4900000000000002"/>
    <n v="4.6699999999999998E-2"/>
    <n v="1.4193"/>
    <n v="2.3737170000000001"/>
    <n v="61989.619455"/>
    <n v="37065.019500000002"/>
    <n v="24924.599954999998"/>
    <n v="0.40207699569915029"/>
    <n v="2.3737170000000001"/>
    <n v="61989.619455"/>
  </r>
  <r>
    <s v="SKU-02"/>
    <s v="Classic Milk Bar Sharing Size"/>
    <s v="Standard Bar"/>
    <x v="3"/>
    <x v="8"/>
    <n v="30562"/>
    <n v="2.4900000000000002"/>
    <n v="5.3800000000000001E-2"/>
    <n v="1.4193"/>
    <n v="2.3560380000000003"/>
    <n v="72005.233356000012"/>
    <n v="43376.6466"/>
    <n v="28628.586756000012"/>
    <n v="0.39759036144578325"/>
    <n v="2.3560380000000003"/>
    <n v="72005.233356000012"/>
  </r>
  <r>
    <s v="SKU-02"/>
    <s v="Classic Milk Bar Sharing Size"/>
    <s v="Standard Bar"/>
    <x v="3"/>
    <x v="9"/>
    <n v="41466"/>
    <n v="2.4900000000000002"/>
    <n v="5.3499999999999999E-2"/>
    <n v="1.4193"/>
    <n v="2.3567850000000004"/>
    <n v="97726.446810000009"/>
    <n v="58852.693800000001"/>
    <n v="38873.753010000008"/>
    <n v="0.3977812995245642"/>
    <n v="2.3567850000000004"/>
    <n v="97726.446810000009"/>
  </r>
  <r>
    <s v="SKU-02"/>
    <s v="Classic Milk Bar Sharing Size"/>
    <s v="Standard Bar"/>
    <x v="3"/>
    <x v="10"/>
    <n v="50634"/>
    <n v="2.4900000000000002"/>
    <n v="7.0800000000000002E-2"/>
    <n v="1.4193"/>
    <n v="2.3137080000000001"/>
    <n v="117152.290872"/>
    <n v="71864.836200000005"/>
    <n v="45287.454671999993"/>
    <n v="0.38656909169177783"/>
    <n v="2.3137080000000001"/>
    <n v="117152.290872"/>
  </r>
  <r>
    <s v="SKU-02"/>
    <s v="Classic Milk Bar Sharing Size"/>
    <s v="Standard Bar"/>
    <x v="3"/>
    <x v="11"/>
    <n v="36627"/>
    <n v="2.4900000000000002"/>
    <n v="5.16E-2"/>
    <n v="1.4193"/>
    <n v="2.3615160000000004"/>
    <n v="86495.246532000019"/>
    <n v="51984.701099999998"/>
    <n v="34510.545432000021"/>
    <n v="0.39898776887389303"/>
    <n v="2.3615160000000004"/>
    <n v="86495.246532000019"/>
  </r>
  <r>
    <s v="SKU-02"/>
    <s v="Classic Milk Bar Sharing Size"/>
    <s v="Standard Bar"/>
    <x v="3"/>
    <x v="12"/>
    <n v="22951"/>
    <n v="2.54"/>
    <n v="4.1500000000000002E-2"/>
    <n v="1.4298999999999999"/>
    <n v="2.43459"/>
    <n v="55876.275090000003"/>
    <n v="32817.634899999997"/>
    <n v="23058.640190000006"/>
    <n v="0.41267318111057721"/>
    <n v="2.43459"/>
    <n v="55876.275090000003"/>
  </r>
  <r>
    <s v="SKU-02"/>
    <s v="Classic Milk Bar Sharing Size"/>
    <s v="Standard Bar"/>
    <x v="3"/>
    <x v="13"/>
    <n v="26980"/>
    <n v="2.54"/>
    <n v="4.9700000000000001E-2"/>
    <n v="1.4406000000000001"/>
    <n v="2.4137620000000002"/>
    <n v="65123.298760000005"/>
    <n v="38867.388000000006"/>
    <n v="26255.910759999999"/>
    <n v="0.4031723094489017"/>
    <n v="2.4137620000000002"/>
    <n v="65123.298760000005"/>
  </r>
  <r>
    <s v="SKU-02"/>
    <s v="Classic Milk Bar Sharing Size"/>
    <s v="Standard Bar"/>
    <x v="3"/>
    <x v="14"/>
    <n v="26945"/>
    <n v="2.54"/>
    <n v="4.1700000000000001E-2"/>
    <n v="1.4512"/>
    <n v="2.4340820000000001"/>
    <n v="65586.339489999998"/>
    <n v="39102.584000000003"/>
    <n v="26483.755489999996"/>
    <n v="0.40379987198459211"/>
    <n v="2.4340820000000001"/>
    <n v="65586.339489999998"/>
  </r>
  <r>
    <s v="SKU-02"/>
    <s v="Classic Milk Bar Sharing Size"/>
    <s v="Standard Bar"/>
    <x v="3"/>
    <x v="15"/>
    <n v="24548"/>
    <n v="2.54"/>
    <n v="2.93E-2"/>
    <n v="1.4619"/>
    <n v="2.4655780000000003"/>
    <n v="60525.008744000006"/>
    <n v="35886.7212"/>
    <n v="24638.287544000006"/>
    <n v="0.40707615009543408"/>
    <n v="2.4655780000000003"/>
    <n v="60525.008744000006"/>
  </r>
  <r>
    <s v="SKU-02"/>
    <s v="Classic Milk Bar Sharing Size"/>
    <s v="Standard Bar"/>
    <x v="3"/>
    <x v="16"/>
    <n v="20831"/>
    <n v="2.54"/>
    <n v="4.5400000000000003E-2"/>
    <n v="1.4724999999999999"/>
    <n v="2.4246840000000001"/>
    <n v="50508.592404000003"/>
    <n v="30673.647499999999"/>
    <n v="19834.944904000004"/>
    <n v="0.39270436889920507"/>
    <n v="2.4246840000000001"/>
    <n v="50508.592404000003"/>
  </r>
  <r>
    <s v="SKU-02"/>
    <s v="Classic Milk Bar Sharing Size"/>
    <s v="Standard Bar"/>
    <x v="3"/>
    <x v="17"/>
    <n v="20905"/>
    <n v="2.54"/>
    <n v="6.9400000000000003E-2"/>
    <n v="1.4832000000000001"/>
    <n v="2.3637239999999999"/>
    <n v="49413.650219999996"/>
    <n v="31006.296000000002"/>
    <n v="18407.354219999994"/>
    <n v="0.37251557288414372"/>
    <n v="2.3637239999999999"/>
    <n v="49413.650219999996"/>
  </r>
  <r>
    <s v="SKU-02"/>
    <s v="Classic Milk Bar Sharing Size"/>
    <s v="Standard Bar"/>
    <x v="3"/>
    <x v="18"/>
    <n v="21643"/>
    <n v="2.61"/>
    <n v="4.0399999999999998E-2"/>
    <n v="1.4938"/>
    <n v="2.504556"/>
    <n v="54206.105508000001"/>
    <n v="32330.313399999999"/>
    <n v="21875.792108000001"/>
    <n v="0.4035669396092561"/>
    <n v="2.504556"/>
    <n v="54206.105508000001"/>
  </r>
  <r>
    <s v="SKU-02"/>
    <s v="Classic Milk Bar Sharing Size"/>
    <s v="Standard Bar"/>
    <x v="3"/>
    <x v="19"/>
    <n v="23149"/>
    <n v="2.61"/>
    <n v="4.5900000000000003E-2"/>
    <n v="1.5044999999999999"/>
    <n v="2.4902009999999999"/>
    <n v="57645.662948999998"/>
    <n v="34827.6705"/>
    <n v="22817.992448999998"/>
    <n v="0.3958319027259245"/>
    <n v="2.4902009999999999"/>
    <n v="57645.662948999998"/>
  </r>
  <r>
    <s v="SKU-02"/>
    <s v="Classic Milk Bar Sharing Size"/>
    <s v="Standard Bar"/>
    <x v="3"/>
    <x v="20"/>
    <n v="25841"/>
    <n v="2.61"/>
    <n v="5.1900000000000002E-2"/>
    <n v="1.5150999999999999"/>
    <n v="2.4745409999999999"/>
    <n v="63944.613980999995"/>
    <n v="39151.699099999998"/>
    <n v="24792.914880999997"/>
    <n v="0.38772483462589624"/>
    <n v="2.4745409999999999"/>
    <n v="63944.613980999995"/>
  </r>
  <r>
    <s v="SKU-02"/>
    <s v="Classic Milk Bar Sharing Size"/>
    <s v="Standard Bar"/>
    <x v="3"/>
    <x v="21"/>
    <n v="40607"/>
    <n v="2.61"/>
    <n v="4.6600000000000003E-2"/>
    <n v="1.5257000000000001"/>
    <n v="2.4883739999999999"/>
    <n v="101045.403018"/>
    <n v="61954.099900000001"/>
    <n v="39091.303117999996"/>
    <n v="0.38686869417539321"/>
    <n v="2.4883739999999999"/>
    <n v="101045.403018"/>
  </r>
  <r>
    <s v="SKU-02"/>
    <s v="Classic Milk Bar Sharing Size"/>
    <s v="Standard Bar"/>
    <x v="3"/>
    <x v="22"/>
    <n v="44517"/>
    <n v="2.61"/>
    <n v="3.8600000000000002E-2"/>
    <n v="1.5364"/>
    <n v="2.5092539999999999"/>
    <n v="111704.460318"/>
    <n v="68395.918799999999"/>
    <n v="43308.541517999998"/>
    <n v="0.38770646574639317"/>
    <n v="2.5092539999999999"/>
    <n v="111704.460318"/>
  </r>
  <r>
    <s v="SKU-02"/>
    <s v="Classic Milk Bar Sharing Size"/>
    <s v="Standard Bar"/>
    <x v="3"/>
    <x v="23"/>
    <n v="33914"/>
    <n v="2.61"/>
    <n v="7.5999999999999998E-2"/>
    <n v="1.5469999999999999"/>
    <n v="2.4116399999999998"/>
    <n v="81788.358959999998"/>
    <n v="52464.957999999999"/>
    <n v="29323.400959999999"/>
    <n v="0.35852780680366886"/>
    <n v="2.4116399999999998"/>
    <n v="81788.358959999998"/>
  </r>
  <r>
    <s v="SKU-02"/>
    <s v="Classic Milk Bar Sharing Size"/>
    <s v="Standard Bar"/>
    <x v="4"/>
    <x v="0"/>
    <n v="33668"/>
    <n v="2.4900000000000002"/>
    <n v="0.1115"/>
    <n v="1.4193"/>
    <n v="2.2123650000000001"/>
    <n v="74485.904820000011"/>
    <n v="47784.992400000003"/>
    <n v="26700.912420000008"/>
    <n v="0.35846933033202033"/>
    <n v="2.2123650000000001"/>
    <n v="74485.904820000011"/>
  </r>
  <r>
    <s v="SKU-02"/>
    <s v="Classic Milk Bar Sharing Size"/>
    <s v="Standard Bar"/>
    <x v="4"/>
    <x v="1"/>
    <n v="41212"/>
    <n v="2.4900000000000002"/>
    <n v="9.8699999999999996E-2"/>
    <n v="1.4193"/>
    <n v="2.244237"/>
    <n v="92489.495244000005"/>
    <n v="58492.191599999998"/>
    <n v="33997.303644000007"/>
    <n v="0.36758016198823928"/>
    <n v="2.244237"/>
    <n v="92489.495244000005"/>
  </r>
  <r>
    <s v="SKU-02"/>
    <s v="Classic Milk Bar Sharing Size"/>
    <s v="Standard Bar"/>
    <x v="4"/>
    <x v="2"/>
    <n v="40787"/>
    <n v="2.4900000000000002"/>
    <n v="8.7400000000000005E-2"/>
    <n v="1.4193"/>
    <n v="2.2723740000000001"/>
    <n v="92683.318338000012"/>
    <n v="57888.989099999999"/>
    <n v="34794.329238000013"/>
    <n v="0.3754109138724524"/>
    <n v="2.2723740000000001"/>
    <n v="92683.318338000012"/>
  </r>
  <r>
    <s v="SKU-02"/>
    <s v="Classic Milk Bar Sharing Size"/>
    <s v="Standard Bar"/>
    <x v="4"/>
    <x v="3"/>
    <n v="40559"/>
    <n v="2.4900000000000002"/>
    <n v="9.6500000000000002E-2"/>
    <n v="1.4193"/>
    <n v="2.2497150000000001"/>
    <n v="91246.190685000009"/>
    <n v="57565.388700000003"/>
    <n v="33680.801985000006"/>
    <n v="0.36912008854454897"/>
    <n v="2.2497150000000001"/>
    <n v="91246.190685000009"/>
  </r>
  <r>
    <s v="SKU-02"/>
    <s v="Classic Milk Bar Sharing Size"/>
    <s v="Standard Bar"/>
    <x v="4"/>
    <x v="4"/>
    <n v="33008"/>
    <n v="2.4900000000000002"/>
    <n v="0.1"/>
    <n v="1.4193"/>
    <n v="2.2410000000000001"/>
    <n v="73970.928"/>
    <n v="46848.254399999998"/>
    <n v="27122.673600000002"/>
    <n v="0.3666666666666667"/>
    <n v="2.2410000000000001"/>
    <n v="73970.928"/>
  </r>
  <r>
    <s v="SKU-02"/>
    <s v="Classic Milk Bar Sharing Size"/>
    <s v="Standard Bar"/>
    <x v="4"/>
    <x v="5"/>
    <n v="35668"/>
    <n v="2.4900000000000002"/>
    <n v="9.5500000000000002E-2"/>
    <n v="1.4193"/>
    <n v="2.252205"/>
    <n v="80331.647939999995"/>
    <n v="50623.592400000001"/>
    <n v="29708.055539999994"/>
    <n v="0.36981757877280258"/>
    <n v="2.252205"/>
    <n v="80331.647939999995"/>
  </r>
  <r>
    <s v="SKU-02"/>
    <s v="Classic Milk Bar Sharing Size"/>
    <s v="Standard Bar"/>
    <x v="4"/>
    <x v="6"/>
    <n v="30575"/>
    <n v="2.4900000000000002"/>
    <n v="9.6799999999999997E-2"/>
    <n v="1.4193"/>
    <n v="2.2489680000000001"/>
    <n v="68762.196599999996"/>
    <n v="43395.097500000003"/>
    <n v="25367.099099999992"/>
    <n v="0.36891054030115139"/>
    <n v="2.2489680000000001"/>
    <n v="68762.196599999996"/>
  </r>
  <r>
    <s v="SKU-02"/>
    <s v="Classic Milk Bar Sharing Size"/>
    <s v="Standard Bar"/>
    <x v="4"/>
    <x v="7"/>
    <n v="34342"/>
    <n v="2.4900000000000002"/>
    <n v="0.104"/>
    <n v="1.4193"/>
    <n v="2.2310400000000001"/>
    <n v="76618.375679999997"/>
    <n v="48741.600599999998"/>
    <n v="27876.775079999999"/>
    <n v="0.3638392857142857"/>
    <n v="2.2310400000000001"/>
    <n v="76618.375679999997"/>
  </r>
  <r>
    <s v="SKU-02"/>
    <s v="Classic Milk Bar Sharing Size"/>
    <s v="Standard Bar"/>
    <x v="4"/>
    <x v="8"/>
    <n v="35700"/>
    <n v="2.4900000000000002"/>
    <n v="8.5000000000000006E-2"/>
    <n v="1.4193"/>
    <n v="2.2783500000000001"/>
    <n v="81337.095000000001"/>
    <n v="50669.01"/>
    <n v="30668.084999999999"/>
    <n v="0.37704918032786883"/>
    <n v="2.2783500000000001"/>
    <n v="81337.095000000001"/>
  </r>
  <r>
    <s v="SKU-02"/>
    <s v="Classic Milk Bar Sharing Size"/>
    <s v="Standard Bar"/>
    <x v="4"/>
    <x v="9"/>
    <n v="52026"/>
    <n v="2.4900000000000002"/>
    <n v="6.7599999999999993E-2"/>
    <n v="1.4193"/>
    <n v="2.3216760000000001"/>
    <n v="120787.51557600001"/>
    <n v="73840.501799999998"/>
    <n v="46947.013776000007"/>
    <n v="0.38867438867438869"/>
    <n v="2.3216760000000001"/>
    <n v="120787.51557600001"/>
  </r>
  <r>
    <s v="SKU-02"/>
    <s v="Classic Milk Bar Sharing Size"/>
    <s v="Standard Bar"/>
    <x v="4"/>
    <x v="10"/>
    <n v="70494"/>
    <n v="2.4900000000000002"/>
    <n v="0.10340000000000001"/>
    <n v="1.4193"/>
    <n v="2.2325340000000002"/>
    <n v="157380.25179600003"/>
    <n v="100052.1342"/>
    <n v="57328.117596000026"/>
    <n v="0.36426500111532467"/>
    <n v="2.2325340000000002"/>
    <n v="157380.25179600003"/>
  </r>
  <r>
    <s v="SKU-02"/>
    <s v="Classic Milk Bar Sharing Size"/>
    <s v="Standard Bar"/>
    <x v="4"/>
    <x v="11"/>
    <n v="49998"/>
    <n v="2.4900000000000002"/>
    <n v="6.7500000000000004E-2"/>
    <n v="1.4193"/>
    <n v="2.3219250000000002"/>
    <n v="116091.60615000001"/>
    <n v="70962.161399999997"/>
    <n v="45129.44475000001"/>
    <n v="0.38873994638069709"/>
    <n v="2.3219250000000002"/>
    <n v="116091.60615000001"/>
  </r>
  <r>
    <s v="SKU-02"/>
    <s v="Classic Milk Bar Sharing Size"/>
    <s v="Standard Bar"/>
    <x v="4"/>
    <x v="12"/>
    <n v="24432"/>
    <n v="2.54"/>
    <n v="9.6799999999999997E-2"/>
    <n v="1.4298999999999999"/>
    <n v="2.2941280000000002"/>
    <n v="56050.135296000008"/>
    <n v="34935.316800000001"/>
    <n v="21114.818496000007"/>
    <n v="0.37671306919230318"/>
    <n v="2.3113999999999999"/>
    <n v="56472.124799999998"/>
  </r>
  <r>
    <s v="SKU-02"/>
    <s v="Classic Milk Bar Sharing Size"/>
    <s v="Standard Bar"/>
    <x v="4"/>
    <x v="13"/>
    <n v="44536"/>
    <n v="2.54"/>
    <n v="0.1265"/>
    <n v="1.4406000000000001"/>
    <n v="2.2186900000000001"/>
    <n v="98811.577839999998"/>
    <n v="64158.561600000008"/>
    <n v="34653.01623999999"/>
    <n v="0.35069793436667573"/>
    <n v="2.3113999999999999"/>
    <n v="102940.5104"/>
  </r>
  <r>
    <s v="SKU-02"/>
    <s v="Classic Milk Bar Sharing Size"/>
    <s v="Standard Bar"/>
    <x v="4"/>
    <x v="14"/>
    <n v="36592"/>
    <n v="2.54"/>
    <n v="0.14199999999999999"/>
    <n v="1.4512"/>
    <n v="2.1793200000000001"/>
    <n v="79745.677439999999"/>
    <n v="53102.310400000002"/>
    <n v="26643.367039999997"/>
    <n v="0.33410421599397977"/>
    <n v="2.3113999999999999"/>
    <n v="84578.748800000001"/>
  </r>
  <r>
    <s v="SKU-02"/>
    <s v="Classic Milk Bar Sharing Size"/>
    <s v="Standard Bar"/>
    <x v="4"/>
    <x v="15"/>
    <n v="35538"/>
    <n v="2.54"/>
    <n v="0.14549999999999999"/>
    <n v="1.4619"/>
    <n v="2.1704300000000001"/>
    <n v="77132.741340000008"/>
    <n v="51953.002200000003"/>
    <n v="25179.739140000005"/>
    <n v="0.32644683311601852"/>
    <n v="2.3113999999999999"/>
    <n v="82142.533199999991"/>
  </r>
  <r>
    <s v="SKU-02"/>
    <s v="Classic Milk Bar Sharing Size"/>
    <s v="Standard Bar"/>
    <x v="4"/>
    <x v="16"/>
    <n v="32870"/>
    <n v="2.54"/>
    <n v="0.16370000000000001"/>
    <n v="1.4724999999999999"/>
    <n v="2.1242019999999999"/>
    <n v="69822.519740000003"/>
    <n v="48401.074999999997"/>
    <n v="21421.444740000006"/>
    <n v="0.30679850598012814"/>
    <n v="2.3113999999999999"/>
    <n v="75975.717999999993"/>
  </r>
  <r>
    <s v="SKU-02"/>
    <s v="Classic Milk Bar Sharing Size"/>
    <s v="Standard Bar"/>
    <x v="4"/>
    <x v="17"/>
    <n v="32536"/>
    <n v="2.54"/>
    <n v="0.1852"/>
    <n v="1.4832000000000001"/>
    <n v="2.0695920000000001"/>
    <n v="67336.245311999999"/>
    <n v="48257.395199999999"/>
    <n v="19078.850112"/>
    <n v="0.28333700555471802"/>
    <n v="2.3113999999999999"/>
    <n v="75203.710399999996"/>
  </r>
  <r>
    <s v="SKU-02"/>
    <s v="Classic Milk Bar Sharing Size"/>
    <s v="Standard Bar"/>
    <x v="4"/>
    <x v="18"/>
    <n v="30373"/>
    <n v="2.61"/>
    <n v="0.1847"/>
    <n v="1.4938"/>
    <n v="2.1279330000000001"/>
    <n v="64631.709009000006"/>
    <n v="45371.187400000003"/>
    <n v="19260.521609000003"/>
    <n v="0.2980042134785259"/>
    <n v="2.3750999999999998"/>
    <n v="72138.912299999996"/>
  </r>
  <r>
    <s v="SKU-02"/>
    <s v="Classic Milk Bar Sharing Size"/>
    <s v="Standard Bar"/>
    <x v="4"/>
    <x v="19"/>
    <n v="34695"/>
    <n v="2.61"/>
    <n v="0.2344"/>
    <n v="1.5044999999999999"/>
    <n v="1.998216"/>
    <n v="69328.104120000004"/>
    <n v="52198.627499999995"/>
    <n v="17129.476620000009"/>
    <n v="0.24707839392738334"/>
    <n v="2.3750999999999998"/>
    <n v="82404.094499999992"/>
  </r>
  <r>
    <s v="SKU-02"/>
    <s v="Classic Milk Bar Sharing Size"/>
    <s v="Standard Bar"/>
    <x v="4"/>
    <x v="20"/>
    <n v="35497"/>
    <n v="2.61"/>
    <n v="0.2117"/>
    <n v="1.5150999999999999"/>
    <n v="2.0574629999999998"/>
    <n v="73033.764110999997"/>
    <n v="53781.504699999998"/>
    <n v="19252.259410999999"/>
    <n v="0.26360765661399499"/>
    <n v="2.3750999999999998"/>
    <n v="84308.924699999989"/>
  </r>
  <r>
    <s v="SKU-02"/>
    <s v="Classic Milk Bar Sharing Size"/>
    <s v="Standard Bar"/>
    <x v="4"/>
    <x v="21"/>
    <n v="61475"/>
    <n v="2.61"/>
    <n v="0.23710000000000001"/>
    <n v="1.5257000000000001"/>
    <n v="1.991169"/>
    <n v="122407.114275"/>
    <n v="93792.407500000001"/>
    <n v="28614.706774999999"/>
    <n v="0.23376669684994089"/>
    <n v="2.3750999999999998"/>
    <n v="146009.27249999999"/>
  </r>
  <r>
    <s v="SKU-02"/>
    <s v="Classic Milk Bar Sharing Size"/>
    <s v="Standard Bar"/>
    <x v="4"/>
    <x v="22"/>
    <n v="65726"/>
    <n v="2.61"/>
    <n v="0.24840000000000001"/>
    <n v="1.5364"/>
    <n v="1.961676"/>
    <n v="128933.116776"/>
    <n v="100981.4264"/>
    <n v="27951.690375999999"/>
    <n v="0.21679217159204681"/>
    <n v="2.3750999999999998"/>
    <n v="156105.82259999998"/>
  </r>
  <r>
    <s v="SKU-02"/>
    <s v="Classic Milk Bar Sharing Size"/>
    <s v="Standard Bar"/>
    <x v="4"/>
    <x v="23"/>
    <n v="53952"/>
    <n v="2.61"/>
    <n v="0.27200000000000002"/>
    <n v="1.5469999999999999"/>
    <n v="1.9000799999999998"/>
    <n v="102513.11615999999"/>
    <n v="83463.743999999992"/>
    <n v="19049.372159999999"/>
    <n v="0.18582375478927204"/>
    <n v="2.3750999999999998"/>
    <n v="128141.39519999998"/>
  </r>
  <r>
    <s v="SKU-02"/>
    <s v="Classic Milk Bar Sharing Size"/>
    <s v="Standard Bar"/>
    <x v="5"/>
    <x v="0"/>
    <n v="15577"/>
    <n v="2.4900000000000002"/>
    <n v="9.35E-2"/>
    <n v="1.4193"/>
    <n v="2.2571850000000002"/>
    <n v="35160.170745000003"/>
    <n v="22108.436099999999"/>
    <n v="13051.734645000004"/>
    <n v="0.37120794263651413"/>
    <n v="2.2571850000000002"/>
    <n v="35160.170745000003"/>
  </r>
  <r>
    <s v="SKU-02"/>
    <s v="Classic Milk Bar Sharing Size"/>
    <s v="Standard Bar"/>
    <x v="5"/>
    <x v="1"/>
    <n v="18421"/>
    <n v="2.4900000000000002"/>
    <n v="5.5899999999999998E-2"/>
    <n v="1.4193"/>
    <n v="2.3508090000000004"/>
    <n v="43304.252589000003"/>
    <n v="26144.925299999999"/>
    <n v="17159.327289000004"/>
    <n v="0.3962503972036861"/>
    <n v="2.3508090000000004"/>
    <n v="43304.252589000003"/>
  </r>
  <r>
    <s v="SKU-02"/>
    <s v="Classic Milk Bar Sharing Size"/>
    <s v="Standard Bar"/>
    <x v="5"/>
    <x v="2"/>
    <n v="18307"/>
    <n v="2.4900000000000002"/>
    <n v="7.6799999999999993E-2"/>
    <n v="1.4193"/>
    <n v="2.2987680000000004"/>
    <n v="42083.545776000006"/>
    <n v="25983.125100000001"/>
    <n v="16100.420676000005"/>
    <n v="0.38258232235701911"/>
    <n v="2.2987680000000004"/>
    <n v="42083.545776000006"/>
  </r>
  <r>
    <s v="SKU-02"/>
    <s v="Classic Milk Bar Sharing Size"/>
    <s v="Standard Bar"/>
    <x v="5"/>
    <x v="3"/>
    <n v="17630"/>
    <n v="2.4900000000000002"/>
    <n v="7.9600000000000004E-2"/>
    <n v="1.4193"/>
    <n v="2.2917960000000002"/>
    <n v="40404.36348"/>
    <n v="25022.259000000002"/>
    <n v="15382.104479999998"/>
    <n v="0.38070404172099082"/>
    <n v="2.2917960000000002"/>
    <n v="40404.36348"/>
  </r>
  <r>
    <s v="SKU-02"/>
    <s v="Classic Milk Bar Sharing Size"/>
    <s v="Standard Bar"/>
    <x v="5"/>
    <x v="4"/>
    <n v="15589"/>
    <n v="2.4900000000000002"/>
    <n v="8.72E-2"/>
    <n v="1.4193"/>
    <n v="2.2728720000000004"/>
    <n v="35431.801608000009"/>
    <n v="22125.467700000001"/>
    <n v="13306.333908000008"/>
    <n v="0.37554776511831739"/>
    <n v="2.2728720000000004"/>
    <n v="35431.801608000009"/>
  </r>
  <r>
    <s v="SKU-02"/>
    <s v="Classic Milk Bar Sharing Size"/>
    <s v="Standard Bar"/>
    <x v="5"/>
    <x v="5"/>
    <n v="12736"/>
    <n v="2.4900000000000002"/>
    <n v="5.8200000000000002E-2"/>
    <n v="1.4193"/>
    <n v="2.3450820000000001"/>
    <n v="29866.964352000003"/>
    <n v="18076.2048"/>
    <n v="11790.759552000003"/>
    <n v="0.39477596092588668"/>
    <n v="2.3450820000000001"/>
    <n v="29866.964352000003"/>
  </r>
  <r>
    <s v="SKU-02"/>
    <s v="Classic Milk Bar Sharing Size"/>
    <s v="Standard Bar"/>
    <x v="5"/>
    <x v="6"/>
    <n v="12700"/>
    <n v="2.4900000000000002"/>
    <n v="5.7599999999999998E-2"/>
    <n v="1.4193"/>
    <n v="2.3465760000000002"/>
    <n v="29801.515200000002"/>
    <n v="18025.11"/>
    <n v="11776.405200000001"/>
    <n v="0.39516129032258068"/>
    <n v="2.3465760000000002"/>
    <n v="29801.515200000002"/>
  </r>
  <r>
    <s v="SKU-02"/>
    <s v="Classic Milk Bar Sharing Size"/>
    <s v="Standard Bar"/>
    <x v="5"/>
    <x v="7"/>
    <n v="16481"/>
    <n v="2.4900000000000002"/>
    <n v="6.7299999999999999E-2"/>
    <n v="1.4193"/>
    <n v="2.3224230000000001"/>
    <n v="38275.853462999999"/>
    <n v="23391.4833"/>
    <n v="14884.370163"/>
    <n v="0.38887101962045673"/>
    <n v="2.3224230000000001"/>
    <n v="38275.853462999999"/>
  </r>
  <r>
    <s v="SKU-02"/>
    <s v="Classic Milk Bar Sharing Size"/>
    <s v="Standard Bar"/>
    <x v="5"/>
    <x v="8"/>
    <n v="18565"/>
    <n v="2.4900000000000002"/>
    <n v="6.7599999999999993E-2"/>
    <n v="1.4193"/>
    <n v="2.3216760000000001"/>
    <n v="43101.914940000002"/>
    <n v="26349.304499999998"/>
    <n v="16752.610440000004"/>
    <n v="0.38867438867438875"/>
    <n v="2.3216760000000001"/>
    <n v="43101.914940000002"/>
  </r>
  <r>
    <s v="SKU-02"/>
    <s v="Classic Milk Bar Sharing Size"/>
    <s v="Standard Bar"/>
    <x v="5"/>
    <x v="9"/>
    <n v="28297"/>
    <n v="2.4900000000000002"/>
    <n v="5.4899999999999997E-2"/>
    <n v="1.4193"/>
    <n v="2.3532990000000003"/>
    <n v="66591.301803000009"/>
    <n v="40161.932099999998"/>
    <n v="26429.369703000011"/>
    <n v="0.39688921807216176"/>
    <n v="2.3532990000000003"/>
    <n v="66591.301803000009"/>
  </r>
  <r>
    <s v="SKU-02"/>
    <s v="Classic Milk Bar Sharing Size"/>
    <s v="Standard Bar"/>
    <x v="5"/>
    <x v="10"/>
    <n v="31170"/>
    <n v="2.4900000000000002"/>
    <n v="7.9899999999999999E-2"/>
    <n v="1.4193"/>
    <n v="2.2910490000000001"/>
    <n v="71411.997329999998"/>
    <n v="44239.580999999998"/>
    <n v="27172.41633"/>
    <n v="0.38050211933485489"/>
    <n v="2.2910490000000001"/>
    <n v="71411.997329999998"/>
  </r>
  <r>
    <s v="SKU-02"/>
    <s v="Classic Milk Bar Sharing Size"/>
    <s v="Standard Bar"/>
    <x v="5"/>
    <x v="11"/>
    <n v="24955"/>
    <n v="2.4900000000000002"/>
    <n v="7.8299999999999995E-2"/>
    <n v="1.4193"/>
    <n v="2.2950330000000001"/>
    <n v="57272.548515000002"/>
    <n v="35418.631500000003"/>
    <n v="21853.917014999999"/>
    <n v="0.38157751980036886"/>
    <n v="2.2950330000000001"/>
    <n v="57272.548515000002"/>
  </r>
  <r>
    <s v="SKU-02"/>
    <s v="Classic Milk Bar Sharing Size"/>
    <s v="Standard Bar"/>
    <x v="5"/>
    <x v="12"/>
    <n v="14524"/>
    <n v="2.54"/>
    <n v="0.10050000000000001"/>
    <n v="1.4298999999999999"/>
    <n v="2.2847300000000001"/>
    <n v="33183.418519999999"/>
    <n v="20767.867599999998"/>
    <n v="12415.550920000001"/>
    <n v="0.37414924301777458"/>
    <n v="2.2847300000000001"/>
    <n v="33183.418519999999"/>
  </r>
  <r>
    <s v="SKU-02"/>
    <s v="Classic Milk Bar Sharing Size"/>
    <s v="Standard Bar"/>
    <x v="5"/>
    <x v="13"/>
    <n v="17470"/>
    <n v="2.54"/>
    <n v="6.54E-2"/>
    <n v="1.4406000000000001"/>
    <n v="2.3738839999999999"/>
    <n v="41471.753479999999"/>
    <n v="25167.282000000003"/>
    <n v="16304.471479999997"/>
    <n v="0.39314642164486546"/>
    <n v="2.3738839999999999"/>
    <n v="41471.753479999999"/>
  </r>
  <r>
    <s v="SKU-02"/>
    <s v="Classic Milk Bar Sharing Size"/>
    <s v="Standard Bar"/>
    <x v="5"/>
    <x v="14"/>
    <n v="16650"/>
    <n v="2.54"/>
    <n v="5.45E-2"/>
    <n v="1.4512"/>
    <n v="2.40157"/>
    <n v="39986.140500000001"/>
    <n v="24162.48"/>
    <n v="15823.660500000002"/>
    <n v="0.39572862752282884"/>
    <n v="2.40157"/>
    <n v="39986.140500000001"/>
  </r>
  <r>
    <s v="SKU-02"/>
    <s v="Classic Milk Bar Sharing Size"/>
    <s v="Standard Bar"/>
    <x v="5"/>
    <x v="15"/>
    <n v="16810"/>
    <n v="2.54"/>
    <n v="5.67E-2"/>
    <n v="1.4619"/>
    <n v="2.3959820000000001"/>
    <n v="40276.457419999999"/>
    <n v="24574.539000000001"/>
    <n v="15701.918419999998"/>
    <n v="0.38985351308983118"/>
    <n v="2.3959820000000001"/>
    <n v="40276.457419999999"/>
  </r>
  <r>
    <s v="SKU-02"/>
    <s v="Classic Milk Bar Sharing Size"/>
    <s v="Standard Bar"/>
    <x v="5"/>
    <x v="16"/>
    <n v="14991"/>
    <n v="2.54"/>
    <n v="7.4999999999999997E-2"/>
    <n v="1.4724999999999999"/>
    <n v="2.3495000000000004"/>
    <n v="35221.354500000009"/>
    <n v="22074.247499999998"/>
    <n v="13147.107000000011"/>
    <n v="0.37327090870397978"/>
    <n v="2.3495000000000004"/>
    <n v="35221.354500000009"/>
  </r>
  <r>
    <s v="SKU-02"/>
    <s v="Classic Milk Bar Sharing Size"/>
    <s v="Standard Bar"/>
    <x v="5"/>
    <x v="17"/>
    <n v="14280"/>
    <n v="2.54"/>
    <n v="5.8500000000000003E-2"/>
    <n v="1.4832000000000001"/>
    <n v="2.39141"/>
    <n v="34149.334799999997"/>
    <n v="21180.096000000001"/>
    <n v="12969.238799999996"/>
    <n v="0.37978012971426889"/>
    <n v="2.39141"/>
    <n v="34149.334799999997"/>
  </r>
  <r>
    <s v="SKU-02"/>
    <s v="Classic Milk Bar Sharing Size"/>
    <s v="Standard Bar"/>
    <x v="5"/>
    <x v="18"/>
    <n v="14236"/>
    <n v="2.61"/>
    <n v="8.1100000000000005E-2"/>
    <n v="1.4938"/>
    <n v="2.3983289999999999"/>
    <n v="34142.611643999997"/>
    <n v="21265.736799999999"/>
    <n v="12876.874843999998"/>
    <n v="0.37714967379371217"/>
    <n v="2.3983289999999999"/>
    <n v="34142.611643999997"/>
  </r>
  <r>
    <s v="SKU-02"/>
    <s v="Classic Milk Bar Sharing Size"/>
    <s v="Standard Bar"/>
    <x v="5"/>
    <x v="19"/>
    <n v="14898"/>
    <n v="2.61"/>
    <n v="6.0199999999999997E-2"/>
    <n v="1.5044999999999999"/>
    <n v="2.4528779999999997"/>
    <n v="36542.976443999993"/>
    <n v="22414.040999999997"/>
    <n v="14128.935443999995"/>
    <n v="0.38663887890062199"/>
    <n v="2.4528779999999997"/>
    <n v="36542.976443999993"/>
  </r>
  <r>
    <s v="SKU-02"/>
    <s v="Classic Milk Bar Sharing Size"/>
    <s v="Standard Bar"/>
    <x v="5"/>
    <x v="20"/>
    <n v="18252"/>
    <n v="2.61"/>
    <n v="7.2800000000000004E-2"/>
    <n v="1.5150999999999999"/>
    <n v="2.4199920000000001"/>
    <n v="44169.693984000005"/>
    <n v="27653.605199999998"/>
    <n v="16516.088784000007"/>
    <n v="0.3739235501604965"/>
    <n v="2.4199920000000001"/>
    <n v="44169.693984000005"/>
  </r>
  <r>
    <s v="SKU-02"/>
    <s v="Classic Milk Bar Sharing Size"/>
    <s v="Standard Bar"/>
    <x v="5"/>
    <x v="21"/>
    <n v="23317"/>
    <n v="2.61"/>
    <n v="6.9000000000000006E-2"/>
    <n v="1.5257000000000001"/>
    <n v="2.42991"/>
    <n v="56658.211470000002"/>
    <n v="35574.746899999998"/>
    <n v="21083.464570000004"/>
    <n v="0.3721166627570569"/>
    <n v="2.42991"/>
    <n v="56658.211470000002"/>
  </r>
  <r>
    <s v="SKU-02"/>
    <s v="Classic Milk Bar Sharing Size"/>
    <s v="Standard Bar"/>
    <x v="5"/>
    <x v="22"/>
    <n v="28128"/>
    <n v="2.61"/>
    <n v="5.6500000000000002E-2"/>
    <n v="1.5364"/>
    <n v="2.4625349999999999"/>
    <n v="69266.184479999996"/>
    <n v="43215.859199999999"/>
    <n v="26050.325279999997"/>
    <n v="0.37609008602923411"/>
    <n v="2.4625349999999999"/>
    <n v="69266.184479999996"/>
  </r>
  <r>
    <s v="SKU-02"/>
    <s v="Classic Milk Bar Sharing Size"/>
    <s v="Standard Bar"/>
    <x v="5"/>
    <x v="23"/>
    <n v="22899"/>
    <n v="2.61"/>
    <n v="4.82E-2"/>
    <n v="1.5469999999999999"/>
    <n v="2.4841979999999997"/>
    <n v="56885.650001999995"/>
    <n v="35424.752999999997"/>
    <n v="21460.897001999998"/>
    <n v="0.37726380908446105"/>
    <n v="2.4841979999999997"/>
    <n v="56885.650001999995"/>
  </r>
  <r>
    <s v="SKU-03"/>
    <s v="Dark Chocolate Bar 1.5oz"/>
    <s v="Standard Bar"/>
    <x v="0"/>
    <x v="0"/>
    <n v="83655"/>
    <n v="1.39"/>
    <n v="0.1187"/>
    <n v="0.82010000000000005"/>
    <n v="1.225007"/>
    <n v="102477.96058499999"/>
    <n v="68605.465500000006"/>
    <n v="33872.495084999988"/>
    <n v="0.33053443776239638"/>
    <n v="1.225007"/>
    <n v="102477.96058499999"/>
  </r>
  <r>
    <s v="SKU-03"/>
    <s v="Dark Chocolate Bar 1.5oz"/>
    <s v="Standard Bar"/>
    <x v="0"/>
    <x v="1"/>
    <n v="92830"/>
    <n v="1.39"/>
    <n v="0.1055"/>
    <n v="0.82010000000000005"/>
    <n v="1.2433549999999998"/>
    <n v="115420.64464999997"/>
    <n v="76129.883000000002"/>
    <n v="39290.761649999971"/>
    <n v="0.34041363890441573"/>
    <n v="1.2433549999999998"/>
    <n v="115420.64464999997"/>
  </r>
  <r>
    <s v="SKU-03"/>
    <s v="Dark Chocolate Bar 1.5oz"/>
    <s v="Standard Bar"/>
    <x v="0"/>
    <x v="2"/>
    <n v="78558"/>
    <n v="1.39"/>
    <n v="8.2699999999999996E-2"/>
    <n v="0.82010000000000005"/>
    <n v="1.2750469999999998"/>
    <n v="100165.14222599998"/>
    <n v="64425.415800000002"/>
    <n v="35739.726425999979"/>
    <n v="0.35680802354736713"/>
    <n v="1.2750469999999998"/>
    <n v="100165.14222599998"/>
  </r>
  <r>
    <s v="SKU-03"/>
    <s v="Dark Chocolate Bar 1.5oz"/>
    <s v="Standard Bar"/>
    <x v="0"/>
    <x v="3"/>
    <n v="96964"/>
    <n v="1.39"/>
    <n v="8.3900000000000002E-2"/>
    <n v="0.82010000000000005"/>
    <n v="1.273379"/>
    <n v="123471.92135600001"/>
    <n v="79520.176400000011"/>
    <n v="43951.744955999995"/>
    <n v="0.35596550594913212"/>
    <n v="1.273379"/>
    <n v="123471.92135600001"/>
  </r>
  <r>
    <s v="SKU-03"/>
    <s v="Dark Chocolate Bar 1.5oz"/>
    <s v="Standard Bar"/>
    <x v="0"/>
    <x v="4"/>
    <n v="85051"/>
    <n v="1.39"/>
    <n v="0.13"/>
    <n v="0.82010000000000005"/>
    <n v="1.2092999999999998"/>
    <n v="102852.17429999998"/>
    <n v="69750.325100000002"/>
    <n v="33101.849199999982"/>
    <n v="0.32183908045977"/>
    <n v="1.2092999999999998"/>
    <n v="102852.17429999998"/>
  </r>
  <r>
    <s v="SKU-03"/>
    <s v="Dark Chocolate Bar 1.5oz"/>
    <s v="Standard Bar"/>
    <x v="0"/>
    <x v="5"/>
    <n v="70199"/>
    <n v="1.39"/>
    <n v="8.7400000000000005E-2"/>
    <n v="0.82010000000000005"/>
    <n v="1.2685139999999999"/>
    <n v="89048.414285999999"/>
    <n v="57570.199900000007"/>
    <n v="31478.214385999992"/>
    <n v="0.35349550734166113"/>
    <n v="1.2685139999999999"/>
    <n v="89048.414285999999"/>
  </r>
  <r>
    <s v="SKU-03"/>
    <s v="Dark Chocolate Bar 1.5oz"/>
    <s v="Standard Bar"/>
    <x v="0"/>
    <x v="6"/>
    <n v="73187"/>
    <n v="1.39"/>
    <n v="0.1242"/>
    <n v="0.82010000000000005"/>
    <n v="1.2173620000000001"/>
    <n v="89095.072694000002"/>
    <n v="60020.658700000007"/>
    <n v="29074.413993999995"/>
    <n v="0.32633021237725501"/>
    <n v="1.2173620000000001"/>
    <n v="89095.072694000002"/>
  </r>
  <r>
    <s v="SKU-03"/>
    <s v="Dark Chocolate Bar 1.5oz"/>
    <s v="Standard Bar"/>
    <x v="0"/>
    <x v="7"/>
    <n v="74069"/>
    <n v="1.39"/>
    <n v="0.1037"/>
    <n v="0.82010000000000005"/>
    <n v="1.245857"/>
    <n v="92279.382133000006"/>
    <n v="60743.986900000004"/>
    <n v="31535.395233000003"/>
    <n v="0.34173825727992863"/>
    <n v="1.245857"/>
    <n v="92279.382133000006"/>
  </r>
  <r>
    <s v="SKU-03"/>
    <s v="Dark Chocolate Bar 1.5oz"/>
    <s v="Standard Bar"/>
    <x v="0"/>
    <x v="8"/>
    <n v="106548"/>
    <n v="1.39"/>
    <n v="7.5200000000000003E-2"/>
    <n v="0.82010000000000005"/>
    <n v="1.2854719999999999"/>
    <n v="136964.47065599999"/>
    <n v="87380.014800000004"/>
    <n v="49584.455855999986"/>
    <n v="0.36202422145328711"/>
    <n v="1.2854719999999999"/>
    <n v="136964.47065599999"/>
  </r>
  <r>
    <s v="SKU-03"/>
    <s v="Dark Chocolate Bar 1.5oz"/>
    <s v="Standard Bar"/>
    <x v="0"/>
    <x v="9"/>
    <n v="126990"/>
    <n v="1.39"/>
    <n v="9.3600000000000003E-2"/>
    <n v="0.82010000000000005"/>
    <n v="1.2598959999999999"/>
    <n v="159994.19303999998"/>
    <n v="104144.49900000001"/>
    <n v="55849.694039999973"/>
    <n v="0.34907325684024698"/>
    <n v="1.2598959999999999"/>
    <n v="159994.19303999998"/>
  </r>
  <r>
    <s v="SKU-03"/>
    <s v="Dark Chocolate Bar 1.5oz"/>
    <s v="Standard Bar"/>
    <x v="0"/>
    <x v="10"/>
    <n v="143088"/>
    <n v="1.39"/>
    <n v="0.11219999999999999"/>
    <n v="0.82010000000000005"/>
    <n v="1.2340419999999999"/>
    <n v="176576.60169599997"/>
    <n v="117346.4688"/>
    <n v="59230.132895999966"/>
    <n v="0.33543590898851078"/>
    <n v="1.2340419999999999"/>
    <n v="176576.60169599997"/>
  </r>
  <r>
    <s v="SKU-03"/>
    <s v="Dark Chocolate Bar 1.5oz"/>
    <s v="Standard Bar"/>
    <x v="0"/>
    <x v="11"/>
    <n v="123555"/>
    <n v="1.39"/>
    <n v="7.3400000000000007E-2"/>
    <n v="0.82010000000000005"/>
    <n v="1.287974"/>
    <n v="159135.62756999998"/>
    <n v="101327.45550000001"/>
    <n v="57808.172069999971"/>
    <n v="0.36326354413986606"/>
    <n v="1.287974"/>
    <n v="159135.62756999998"/>
  </r>
  <r>
    <s v="SKU-03"/>
    <s v="Dark Chocolate Bar 1.5oz"/>
    <s v="Standard Bar"/>
    <x v="0"/>
    <x v="12"/>
    <n v="73712"/>
    <n v="1.42"/>
    <n v="9.1300000000000006E-2"/>
    <n v="0.82630000000000003"/>
    <n v="1.2903539999999998"/>
    <n v="95114.57404799998"/>
    <n v="60908.225600000005"/>
    <n v="34206.348447999975"/>
    <n v="0.35963309293418688"/>
    <n v="1.2903539999999998"/>
    <n v="95114.57404799998"/>
  </r>
  <r>
    <s v="SKU-03"/>
    <s v="Dark Chocolate Bar 1.5oz"/>
    <s v="Standard Bar"/>
    <x v="0"/>
    <x v="13"/>
    <n v="95725"/>
    <n v="1.42"/>
    <n v="9.06E-2"/>
    <n v="0.83240000000000003"/>
    <n v="1.2913479999999999"/>
    <n v="123614.2873"/>
    <n v="79681.490000000005"/>
    <n v="43932.797299999991"/>
    <n v="0.3554022618225296"/>
    <n v="1.2913479999999999"/>
    <n v="123614.2873"/>
  </r>
  <r>
    <s v="SKU-03"/>
    <s v="Dark Chocolate Bar 1.5oz"/>
    <s v="Standard Bar"/>
    <x v="0"/>
    <x v="14"/>
    <n v="83969"/>
    <n v="1.42"/>
    <n v="0.1081"/>
    <n v="0.83860000000000001"/>
    <n v="1.2664979999999999"/>
    <n v="106346.57056199999"/>
    <n v="70416.403399999996"/>
    <n v="35930.167161999998"/>
    <n v="0.33785919914599155"/>
    <n v="1.2664979999999999"/>
    <n v="106346.57056199999"/>
  </r>
  <r>
    <s v="SKU-03"/>
    <s v="Dark Chocolate Bar 1.5oz"/>
    <s v="Standard Bar"/>
    <x v="0"/>
    <x v="15"/>
    <n v="96987"/>
    <n v="1.42"/>
    <n v="0.1067"/>
    <n v="0.84470000000000001"/>
    <n v="1.268486"/>
    <n v="123026.651682"/>
    <n v="81924.918900000004"/>
    <n v="41101.732781999992"/>
    <n v="0.33408803881162263"/>
    <n v="1.268486"/>
    <n v="123026.651682"/>
  </r>
  <r>
    <s v="SKU-03"/>
    <s v="Dark Chocolate Bar 1.5oz"/>
    <s v="Standard Bar"/>
    <x v="0"/>
    <x v="16"/>
    <n v="66442"/>
    <n v="1.42"/>
    <n v="0.1081"/>
    <n v="0.85089999999999999"/>
    <n v="1.2664979999999999"/>
    <n v="84148.660115999999"/>
    <n v="56535.497799999997"/>
    <n v="27613.162316000002"/>
    <n v="0.32814737962476059"/>
    <n v="1.2664979999999999"/>
    <n v="84148.660115999999"/>
  </r>
  <r>
    <s v="SKU-03"/>
    <s v="Dark Chocolate Bar 1.5oz"/>
    <s v="Standard Bar"/>
    <x v="0"/>
    <x v="17"/>
    <n v="65994"/>
    <n v="1.42"/>
    <n v="0.10349999999999999"/>
    <n v="0.85699999999999998"/>
    <n v="1.2730299999999999"/>
    <n v="84012.341819999987"/>
    <n v="56556.858"/>
    <n v="27455.483819999987"/>
    <n v="0.32680298186217127"/>
    <n v="1.2730299999999999"/>
    <n v="84012.341819999987"/>
  </r>
  <r>
    <s v="SKU-03"/>
    <s v="Dark Chocolate Bar 1.5oz"/>
    <s v="Standard Bar"/>
    <x v="0"/>
    <x v="18"/>
    <n v="60287"/>
    <n v="1.46"/>
    <n v="0.1067"/>
    <n v="0.86319999999999997"/>
    <n v="1.3042179999999999"/>
    <n v="78627.390565999987"/>
    <n v="52039.738399999995"/>
    <n v="26587.652165999993"/>
    <n v="0.33814745694354775"/>
    <n v="1.3042179999999999"/>
    <n v="78627.390565999987"/>
  </r>
  <r>
    <s v="SKU-03"/>
    <s v="Dark Chocolate Bar 1.5oz"/>
    <s v="Standard Bar"/>
    <x v="0"/>
    <x v="19"/>
    <n v="71077"/>
    <n v="1.46"/>
    <n v="8.0799999999999997E-2"/>
    <n v="0.86929999999999996"/>
    <n v="1.3420319999999999"/>
    <n v="95387.60846399999"/>
    <n v="61787.236099999995"/>
    <n v="33600.372363999995"/>
    <n v="0.35225091503034206"/>
    <n v="1.3420319999999999"/>
    <n v="95387.60846399999"/>
  </r>
  <r>
    <s v="SKU-03"/>
    <s v="Dark Chocolate Bar 1.5oz"/>
    <s v="Standard Bar"/>
    <x v="0"/>
    <x v="20"/>
    <n v="92276"/>
    <n v="1.46"/>
    <n v="0.1036"/>
    <n v="0.87549999999999994"/>
    <n v="1.3087439999999999"/>
    <n v="120765.66134399999"/>
    <n v="80787.637999999992"/>
    <n v="39978.023344000001"/>
    <n v="0.33103800284853269"/>
    <n v="1.3087439999999999"/>
    <n v="120765.66134399999"/>
  </r>
  <r>
    <s v="SKU-03"/>
    <s v="Dark Chocolate Bar 1.5oz"/>
    <s v="Standard Bar"/>
    <x v="0"/>
    <x v="21"/>
    <n v="124159"/>
    <n v="1.46"/>
    <n v="0.12180000000000001"/>
    <n v="0.88160000000000005"/>
    <n v="1.2821719999999999"/>
    <n v="159193.19334799997"/>
    <n v="109458.57440000001"/>
    <n v="49734.618947999959"/>
    <n v="0.31241674283949405"/>
    <n v="1.2821719999999999"/>
    <n v="159193.19334799997"/>
  </r>
  <r>
    <s v="SKU-03"/>
    <s v="Dark Chocolate Bar 1.5oz"/>
    <s v="Standard Bar"/>
    <x v="0"/>
    <x v="22"/>
    <n v="133845"/>
    <n v="1.46"/>
    <n v="0.10050000000000001"/>
    <n v="0.88780000000000003"/>
    <n v="1.3132699999999999"/>
    <n v="175774.62315"/>
    <n v="118827.591"/>
    <n v="56947.032149999999"/>
    <n v="0.3239775522169851"/>
    <n v="1.3132699999999999"/>
    <n v="175774.62315"/>
  </r>
  <r>
    <s v="SKU-03"/>
    <s v="Dark Chocolate Bar 1.5oz"/>
    <s v="Standard Bar"/>
    <x v="0"/>
    <x v="23"/>
    <n v="115122"/>
    <n v="1.46"/>
    <n v="9.0700000000000003E-2"/>
    <n v="0.89390000000000003"/>
    <n v="1.3275779999999999"/>
    <n v="152833.43451599998"/>
    <n v="102907.5558"/>
    <n v="49925.878715999977"/>
    <n v="0.32666856486021906"/>
    <n v="1.3275779999999999"/>
    <n v="152833.43451599998"/>
  </r>
  <r>
    <s v="SKU-03"/>
    <s v="Dark Chocolate Bar 1.5oz"/>
    <s v="Standard Bar"/>
    <x v="1"/>
    <x v="0"/>
    <n v="67169"/>
    <n v="1.39"/>
    <n v="0.122"/>
    <n v="0.82010000000000005"/>
    <n v="1.2204199999999998"/>
    <n v="81974.390979999982"/>
    <n v="55085.296900000001"/>
    <n v="26889.094079999981"/>
    <n v="0.32801822323462398"/>
    <n v="1.2204199999999998"/>
    <n v="81974.390979999982"/>
  </r>
  <r>
    <s v="SKU-03"/>
    <s v="Dark Chocolate Bar 1.5oz"/>
    <s v="Standard Bar"/>
    <x v="1"/>
    <x v="1"/>
    <n v="78010"/>
    <n v="1.39"/>
    <n v="0.15040000000000001"/>
    <n v="0.82010000000000005"/>
    <n v="1.180944"/>
    <n v="92125.441439999995"/>
    <n v="63976.001000000004"/>
    <n v="28149.440439999991"/>
    <n v="0.30555555555555547"/>
    <n v="1.180944"/>
    <n v="92125.441439999995"/>
  </r>
  <r>
    <s v="SKU-03"/>
    <s v="Dark Chocolate Bar 1.5oz"/>
    <s v="Standard Bar"/>
    <x v="1"/>
    <x v="2"/>
    <n v="74474"/>
    <n v="1.39"/>
    <n v="9.3799999999999994E-2"/>
    <n v="0.82010000000000005"/>
    <n v="1.2596179999999999"/>
    <n v="93808.790931999989"/>
    <n v="61076.127400000005"/>
    <n v="32732.663531999984"/>
    <n v="0.34892959611564761"/>
    <n v="1.2596179999999999"/>
    <n v="93808.790931999989"/>
  </r>
  <r>
    <s v="SKU-03"/>
    <s v="Dark Chocolate Bar 1.5oz"/>
    <s v="Standard Bar"/>
    <x v="1"/>
    <x v="3"/>
    <n v="93639"/>
    <n v="1.39"/>
    <n v="0.16819999999999999"/>
    <n v="0.82010000000000005"/>
    <n v="1.156202"/>
    <n v="108265.599078"/>
    <n v="76793.343900000007"/>
    <n v="31472.255177999992"/>
    <n v="0.29069487857658083"/>
    <n v="1.156202"/>
    <n v="108265.599078"/>
  </r>
  <r>
    <s v="SKU-03"/>
    <s v="Dark Chocolate Bar 1.5oz"/>
    <s v="Standard Bar"/>
    <x v="1"/>
    <x v="4"/>
    <n v="66897"/>
    <n v="1.39"/>
    <n v="0.1009"/>
    <n v="0.82010000000000005"/>
    <n v="1.249749"/>
    <n v="83604.458853000004"/>
    <n v="54862.229700000004"/>
    <n v="28742.229153"/>
    <n v="0.34378823267712155"/>
    <n v="1.249749"/>
    <n v="83604.458853000004"/>
  </r>
  <r>
    <s v="SKU-03"/>
    <s v="Dark Chocolate Bar 1.5oz"/>
    <s v="Standard Bar"/>
    <x v="1"/>
    <x v="5"/>
    <n v="63612"/>
    <n v="1.39"/>
    <n v="0.12570000000000001"/>
    <n v="0.82010000000000005"/>
    <n v="1.2152769999999999"/>
    <n v="77306.200524"/>
    <n v="52168.201200000003"/>
    <n v="25137.999323999997"/>
    <n v="0.32517442525448925"/>
    <n v="1.2152769999999999"/>
    <n v="77306.200524"/>
  </r>
  <r>
    <s v="SKU-03"/>
    <s v="Dark Chocolate Bar 1.5oz"/>
    <s v="Standard Bar"/>
    <x v="1"/>
    <x v="6"/>
    <n v="60386"/>
    <n v="1.39"/>
    <n v="0.1133"/>
    <n v="0.82010000000000005"/>
    <n v="1.232513"/>
    <n v="74426.530018000005"/>
    <n v="49522.558600000004"/>
    <n v="24903.971418000001"/>
    <n v="0.33461148077139957"/>
    <n v="1.232513"/>
    <n v="74426.530018000005"/>
  </r>
  <r>
    <s v="SKU-03"/>
    <s v="Dark Chocolate Bar 1.5oz"/>
    <s v="Standard Bar"/>
    <x v="1"/>
    <x v="7"/>
    <n v="71643"/>
    <n v="1.39"/>
    <n v="0.13789999999999999"/>
    <n v="0.82010000000000005"/>
    <n v="1.1983189999999999"/>
    <n v="85851.168116999994"/>
    <n v="58754.424300000006"/>
    <n v="27096.743816999988"/>
    <n v="0.31562463751304942"/>
    <n v="1.1983189999999999"/>
    <n v="85851.168116999994"/>
  </r>
  <r>
    <s v="SKU-03"/>
    <s v="Dark Chocolate Bar 1.5oz"/>
    <s v="Standard Bar"/>
    <x v="1"/>
    <x v="8"/>
    <n v="71922"/>
    <n v="1.39"/>
    <n v="0.14050000000000001"/>
    <n v="0.82010000000000005"/>
    <n v="1.1947049999999999"/>
    <n v="85925.573009999993"/>
    <n v="58983.232200000006"/>
    <n v="26942.340809999987"/>
    <n v="0.31355439208842339"/>
    <n v="1.1947049999999999"/>
    <n v="85925.573009999993"/>
  </r>
  <r>
    <s v="SKU-03"/>
    <s v="Dark Chocolate Bar 1.5oz"/>
    <s v="Standard Bar"/>
    <x v="1"/>
    <x v="9"/>
    <n v="135613"/>
    <n v="1.39"/>
    <n v="0.1326"/>
    <n v="0.82010000000000005"/>
    <n v="1.2056859999999998"/>
    <n v="163506.69551799996"/>
    <n v="111216.2213"/>
    <n v="52290.474217999959"/>
    <n v="0.31980631773115037"/>
    <n v="1.2056859999999998"/>
    <n v="163506.69551799996"/>
  </r>
  <r>
    <s v="SKU-03"/>
    <s v="Dark Chocolate Bar 1.5oz"/>
    <s v="Standard Bar"/>
    <x v="1"/>
    <x v="10"/>
    <n v="123244"/>
    <n v="1.39"/>
    <n v="0.12790000000000001"/>
    <n v="0.82010000000000005"/>
    <n v="1.2122189999999999"/>
    <n v="149398.718436"/>
    <n v="101072.4044"/>
    <n v="48326.314035999996"/>
    <n v="0.32347207889003554"/>
    <n v="1.2122189999999999"/>
    <n v="149398.718436"/>
  </r>
  <r>
    <s v="SKU-03"/>
    <s v="Dark Chocolate Bar 1.5oz"/>
    <s v="Standard Bar"/>
    <x v="1"/>
    <x v="11"/>
    <n v="107723"/>
    <n v="1.39"/>
    <n v="0.104"/>
    <n v="0.82010000000000005"/>
    <n v="1.2454399999999999"/>
    <n v="134162.53311999998"/>
    <n v="88343.632300000012"/>
    <n v="45818.900819999966"/>
    <n v="0.34151785714285693"/>
    <n v="1.2454399999999999"/>
    <n v="134162.53311999998"/>
  </r>
  <r>
    <s v="SKU-03"/>
    <s v="Dark Chocolate Bar 1.5oz"/>
    <s v="Standard Bar"/>
    <x v="1"/>
    <x v="12"/>
    <n v="61169"/>
    <n v="1.42"/>
    <n v="0.1241"/>
    <n v="0.82630000000000003"/>
    <n v="1.2437780000000001"/>
    <n v="76080.656482000006"/>
    <n v="50543.9447"/>
    <n v="25536.711782000006"/>
    <n v="0.33565314710503003"/>
    <n v="1.2437780000000001"/>
    <n v="76080.656482000006"/>
  </r>
  <r>
    <s v="SKU-03"/>
    <s v="Dark Chocolate Bar 1.5oz"/>
    <s v="Standard Bar"/>
    <x v="1"/>
    <x v="13"/>
    <n v="84365"/>
    <n v="1.42"/>
    <n v="0.12740000000000001"/>
    <n v="0.83240000000000003"/>
    <n v="1.2390920000000001"/>
    <n v="104535.99658000001"/>
    <n v="70225.426000000007"/>
    <n v="34310.57058"/>
    <n v="0.32821775945611786"/>
    <n v="1.2390920000000001"/>
    <n v="104535.99658000001"/>
  </r>
  <r>
    <s v="SKU-03"/>
    <s v="Dark Chocolate Bar 1.5oz"/>
    <s v="Standard Bar"/>
    <x v="1"/>
    <x v="14"/>
    <n v="83424"/>
    <n v="1.42"/>
    <n v="0.1134"/>
    <n v="0.83860000000000001"/>
    <n v="1.258972"/>
    <n v="105028.480128"/>
    <n v="69959.366399999999"/>
    <n v="35069.113727999997"/>
    <n v="0.3339009922381117"/>
    <n v="1.258972"/>
    <n v="105028.480128"/>
  </r>
  <r>
    <s v="SKU-03"/>
    <s v="Dark Chocolate Bar 1.5oz"/>
    <s v="Standard Bar"/>
    <x v="1"/>
    <x v="15"/>
    <n v="81477"/>
    <n v="1.42"/>
    <n v="0.1348"/>
    <n v="0.84470000000000001"/>
    <n v="1.2285839999999999"/>
    <n v="100101.33856799999"/>
    <n v="68823.621899999998"/>
    <n v="31277.716667999994"/>
    <n v="0.31246052365975785"/>
    <n v="1.2285839999999999"/>
    <n v="100101.33856799999"/>
  </r>
  <r>
    <s v="SKU-03"/>
    <s v="Dark Chocolate Bar 1.5oz"/>
    <s v="Standard Bar"/>
    <x v="1"/>
    <x v="16"/>
    <n v="60135"/>
    <n v="1.42"/>
    <n v="0.13270000000000001"/>
    <n v="0.85089999999999999"/>
    <n v="1.2315659999999999"/>
    <n v="74060.221409999998"/>
    <n v="51168.871500000001"/>
    <n v="22891.349909999997"/>
    <n v="0.3090910271962688"/>
    <n v="1.2315659999999999"/>
    <n v="74060.221409999998"/>
  </r>
  <r>
    <s v="SKU-03"/>
    <s v="Dark Chocolate Bar 1.5oz"/>
    <s v="Standard Bar"/>
    <x v="1"/>
    <x v="17"/>
    <n v="65606"/>
    <n v="1.42"/>
    <n v="0.12509999999999999"/>
    <n v="0.85699999999999998"/>
    <n v="1.2423579999999999"/>
    <n v="81506.138947999993"/>
    <n v="56224.341999999997"/>
    <n v="25281.796947999996"/>
    <n v="0.31018273315743122"/>
    <n v="1.2423579999999999"/>
    <n v="81506.138947999993"/>
  </r>
  <r>
    <s v="SKU-03"/>
    <s v="Dark Chocolate Bar 1.5oz"/>
    <s v="Standard Bar"/>
    <x v="1"/>
    <x v="18"/>
    <n v="50175"/>
    <n v="1.46"/>
    <n v="0.12970000000000001"/>
    <n v="0.86319999999999997"/>
    <n v="1.2706379999999999"/>
    <n v="63754.261649999993"/>
    <n v="43311.06"/>
    <n v="20443.201649999995"/>
    <n v="0.32065623726033687"/>
    <n v="1.2706379999999999"/>
    <n v="63754.261649999993"/>
  </r>
  <r>
    <s v="SKU-03"/>
    <s v="Dark Chocolate Bar 1.5oz"/>
    <s v="Standard Bar"/>
    <x v="1"/>
    <x v="19"/>
    <n v="59986"/>
    <n v="1.46"/>
    <n v="0.1249"/>
    <n v="0.86929999999999996"/>
    <n v="1.2776460000000001"/>
    <n v="76640.872956000007"/>
    <n v="52145.8298"/>
    <n v="24495.043156000007"/>
    <n v="0.31960809175624555"/>
    <n v="1.2776460000000001"/>
    <n v="76640.872956000007"/>
  </r>
  <r>
    <s v="SKU-03"/>
    <s v="Dark Chocolate Bar 1.5oz"/>
    <s v="Standard Bar"/>
    <x v="1"/>
    <x v="20"/>
    <n v="74276"/>
    <n v="1.46"/>
    <n v="0.10440000000000001"/>
    <n v="0.87549999999999994"/>
    <n v="1.3075759999999998"/>
    <n v="97121.514975999991"/>
    <n v="65028.637999999999"/>
    <n v="32092.876975999992"/>
    <n v="0.33044044858578003"/>
    <n v="1.3075759999999998"/>
    <n v="97121.514975999991"/>
  </r>
  <r>
    <s v="SKU-03"/>
    <s v="Dark Chocolate Bar 1.5oz"/>
    <s v="Standard Bar"/>
    <x v="1"/>
    <x v="21"/>
    <n v="97803"/>
    <n v="1.46"/>
    <n v="0.13719999999999999"/>
    <n v="0.88160000000000005"/>
    <n v="1.2596879999999999"/>
    <n v="123201.265464"/>
    <n v="86223.124800000005"/>
    <n v="36978.140663999991"/>
    <n v="0.30014416268155281"/>
    <n v="1.2596879999999999"/>
    <n v="123201.265464"/>
  </r>
  <r>
    <s v="SKU-03"/>
    <s v="Dark Chocolate Bar 1.5oz"/>
    <s v="Standard Bar"/>
    <x v="1"/>
    <x v="22"/>
    <n v="113094"/>
    <n v="1.46"/>
    <n v="9.1499999999999998E-2"/>
    <n v="0.88780000000000003"/>
    <n v="1.3264099999999999"/>
    <n v="150009.01254"/>
    <n v="100404.8532"/>
    <n v="49604.159339999998"/>
    <n v="0.33067452748396048"/>
    <n v="1.3264099999999999"/>
    <n v="150009.01254"/>
  </r>
  <r>
    <s v="SKU-03"/>
    <s v="Dark Chocolate Bar 1.5oz"/>
    <s v="Standard Bar"/>
    <x v="1"/>
    <x v="23"/>
    <n v="101322"/>
    <n v="1.46"/>
    <n v="0.1341"/>
    <n v="0.89390000000000003"/>
    <n v="1.2642139999999999"/>
    <n v="128092.69090799999"/>
    <n v="90571.735800000009"/>
    <n v="37520.95510799998"/>
    <n v="0.29292034418223484"/>
    <n v="1.2642139999999999"/>
    <n v="128092.69090799999"/>
  </r>
  <r>
    <s v="SKU-03"/>
    <s v="Dark Chocolate Bar 1.5oz"/>
    <s v="Standard Bar"/>
    <x v="2"/>
    <x v="0"/>
    <n v="39972"/>
    <n v="1.39"/>
    <n v="0.16020000000000001"/>
    <n v="0.82010000000000005"/>
    <n v="1.167322"/>
    <n v="46660.194984000002"/>
    <n v="32781.037199999999"/>
    <n v="13879.157784000003"/>
    <n v="0.29745177423196006"/>
    <n v="1.167322"/>
    <n v="46660.194984000002"/>
  </r>
  <r>
    <s v="SKU-03"/>
    <s v="Dark Chocolate Bar 1.5oz"/>
    <s v="Standard Bar"/>
    <x v="2"/>
    <x v="1"/>
    <n v="55016"/>
    <n v="1.39"/>
    <n v="0.1852"/>
    <n v="0.82010000000000005"/>
    <n v="1.1325719999999999"/>
    <n v="62309.581151999992"/>
    <n v="45118.621600000006"/>
    <n v="17190.959551999986"/>
    <n v="0.27589592538046126"/>
    <n v="1.1325719999999999"/>
    <n v="62309.581151999992"/>
  </r>
  <r>
    <s v="SKU-03"/>
    <s v="Dark Chocolate Bar 1.5oz"/>
    <s v="Standard Bar"/>
    <x v="2"/>
    <x v="2"/>
    <n v="60644"/>
    <n v="1.39"/>
    <n v="0.18629999999999999"/>
    <n v="0.82010000000000005"/>
    <n v="1.1310429999999998"/>
    <n v="68590.971691999992"/>
    <n v="49734.144400000005"/>
    <n v="18856.827291999987"/>
    <n v="0.27491704559419916"/>
    <n v="1.1310429999999998"/>
    <n v="68590.971691999992"/>
  </r>
  <r>
    <s v="SKU-03"/>
    <s v="Dark Chocolate Bar 1.5oz"/>
    <s v="Standard Bar"/>
    <x v="2"/>
    <x v="3"/>
    <n v="55928"/>
    <n v="1.39"/>
    <n v="0.17749999999999999"/>
    <n v="0.82010000000000005"/>
    <n v="1.143275"/>
    <n v="63941.084200000005"/>
    <n v="45866.552800000005"/>
    <n v="18074.5314"/>
    <n v="0.28267477203647412"/>
    <n v="1.143275"/>
    <n v="63941.084200000005"/>
  </r>
  <r>
    <s v="SKU-03"/>
    <s v="Dark Chocolate Bar 1.5oz"/>
    <s v="Standard Bar"/>
    <x v="2"/>
    <x v="4"/>
    <n v="47097"/>
    <n v="1.39"/>
    <n v="0.18940000000000001"/>
    <n v="0.82010000000000005"/>
    <n v="1.1267339999999999"/>
    <n v="53065.791197999999"/>
    <n v="38624.2497"/>
    <n v="14441.541497999999"/>
    <n v="0.27214409079694052"/>
    <n v="1.1267339999999999"/>
    <n v="53065.791197999999"/>
  </r>
  <r>
    <s v="SKU-03"/>
    <s v="Dark Chocolate Bar 1.5oz"/>
    <s v="Standard Bar"/>
    <x v="2"/>
    <x v="5"/>
    <n v="45762"/>
    <n v="1.39"/>
    <n v="0.17219999999999999"/>
    <n v="0.82010000000000005"/>
    <n v="1.1506419999999999"/>
    <n v="52655.679204"/>
    <n v="37529.4162"/>
    <n v="15126.263004"/>
    <n v="0.28726745590722397"/>
    <n v="1.1506419999999999"/>
    <n v="52655.679204"/>
  </r>
  <r>
    <s v="SKU-03"/>
    <s v="Dark Chocolate Bar 1.5oz"/>
    <s v="Standard Bar"/>
    <x v="2"/>
    <x v="6"/>
    <n v="38393"/>
    <n v="1.39"/>
    <n v="0.17280000000000001"/>
    <n v="0.82010000000000005"/>
    <n v="1.1498079999999997"/>
    <n v="44144.578543999989"/>
    <n v="31486.099300000002"/>
    <n v="12658.479243999987"/>
    <n v="0.28675048355899396"/>
    <n v="1.1498079999999997"/>
    <n v="44144.578543999989"/>
  </r>
  <r>
    <s v="SKU-03"/>
    <s v="Dark Chocolate Bar 1.5oz"/>
    <s v="Standard Bar"/>
    <x v="2"/>
    <x v="7"/>
    <n v="47016"/>
    <n v="1.39"/>
    <n v="0.20250000000000001"/>
    <n v="0.82010000000000005"/>
    <n v="1.108525"/>
    <n v="52118.411399999997"/>
    <n v="38557.821600000003"/>
    <n v="13560.589799999994"/>
    <n v="0.26018808777429459"/>
    <n v="1.108525"/>
    <n v="52118.411399999997"/>
  </r>
  <r>
    <s v="SKU-03"/>
    <s v="Dark Chocolate Bar 1.5oz"/>
    <s v="Standard Bar"/>
    <x v="2"/>
    <x v="8"/>
    <n v="50306"/>
    <n v="1.39"/>
    <n v="0.1736"/>
    <n v="0.82010000000000005"/>
    <n v="1.1486959999999999"/>
    <n v="57786.300975999999"/>
    <n v="41255.950600000004"/>
    <n v="16530.350375999995"/>
    <n v="0.28606001936108416"/>
    <n v="1.1486959999999999"/>
    <n v="57786.300975999999"/>
  </r>
  <r>
    <s v="SKU-03"/>
    <s v="Dark Chocolate Bar 1.5oz"/>
    <s v="Standard Bar"/>
    <x v="2"/>
    <x v="9"/>
    <n v="78412"/>
    <n v="1.39"/>
    <n v="0.17630000000000001"/>
    <n v="0.82010000000000005"/>
    <n v="1.1449429999999998"/>
    <n v="89777.27051599999"/>
    <n v="64305.681200000006"/>
    <n v="25471.589315999983"/>
    <n v="0.28371980089838517"/>
    <n v="1.1449429999999998"/>
    <n v="89777.27051599999"/>
  </r>
  <r>
    <s v="SKU-03"/>
    <s v="Dark Chocolate Bar 1.5oz"/>
    <s v="Standard Bar"/>
    <x v="2"/>
    <x v="10"/>
    <n v="87118"/>
    <n v="1.39"/>
    <n v="0.1462"/>
    <n v="0.82010000000000005"/>
    <n v="1.186782"/>
    <n v="103390.074276"/>
    <n v="71445.471799999999"/>
    <n v="31944.602476"/>
    <n v="0.30897165612555633"/>
    <n v="1.186782"/>
    <n v="103390.074276"/>
  </r>
  <r>
    <s v="SKU-03"/>
    <s v="Dark Chocolate Bar 1.5oz"/>
    <s v="Standard Bar"/>
    <x v="2"/>
    <x v="11"/>
    <n v="62958"/>
    <n v="1.39"/>
    <n v="0.16830000000000001"/>
    <n v="0.82010000000000005"/>
    <n v="1.1560629999999998"/>
    <n v="72783.414353999993"/>
    <n v="51631.855800000005"/>
    <n v="21151.558553999988"/>
    <n v="0.29060959480581927"/>
    <n v="1.1560629999999998"/>
    <n v="72783.414353999993"/>
  </r>
  <r>
    <s v="SKU-03"/>
    <s v="Dark Chocolate Bar 1.5oz"/>
    <s v="Standard Bar"/>
    <x v="2"/>
    <x v="12"/>
    <n v="32774"/>
    <n v="1.42"/>
    <n v="0.16550000000000001"/>
    <n v="0.82630000000000003"/>
    <n v="1.18499"/>
    <n v="38836.862260000002"/>
    <n v="27081.156200000001"/>
    <n v="11755.70606"/>
    <n v="0.3026945375066456"/>
    <n v="1.18499"/>
    <n v="38836.862260000002"/>
  </r>
  <r>
    <s v="SKU-03"/>
    <s v="Dark Chocolate Bar 1.5oz"/>
    <s v="Standard Bar"/>
    <x v="2"/>
    <x v="13"/>
    <n v="45240"/>
    <n v="1.42"/>
    <n v="0.17699999999999999"/>
    <n v="0.83240000000000003"/>
    <n v="1.1686599999999998"/>
    <n v="52870.17839999999"/>
    <n v="37657.775999999998"/>
    <n v="15212.402399999992"/>
    <n v="0.28773124775383763"/>
    <n v="1.1686599999999998"/>
    <n v="52870.17839999999"/>
  </r>
  <r>
    <s v="SKU-03"/>
    <s v="Dark Chocolate Bar 1.5oz"/>
    <s v="Standard Bar"/>
    <x v="2"/>
    <x v="14"/>
    <n v="52103"/>
    <n v="1.42"/>
    <n v="0.17630000000000001"/>
    <n v="0.83860000000000001"/>
    <n v="1.169654"/>
    <n v="60942.482361999995"/>
    <n v="43693.575799999999"/>
    <n v="17248.906561999996"/>
    <n v="0.28303583794865828"/>
    <n v="1.169654"/>
    <n v="60942.482361999995"/>
  </r>
  <r>
    <s v="SKU-03"/>
    <s v="Dark Chocolate Bar 1.5oz"/>
    <s v="Standard Bar"/>
    <x v="2"/>
    <x v="15"/>
    <n v="46985"/>
    <n v="1.42"/>
    <n v="0.17910000000000001"/>
    <n v="0.84470000000000001"/>
    <n v="1.165678"/>
    <n v="54769.380830000002"/>
    <n v="39688.229500000001"/>
    <n v="15081.151330000001"/>
    <n v="0.27535734568208375"/>
    <n v="1.165678"/>
    <n v="54769.380830000002"/>
  </r>
  <r>
    <s v="SKU-03"/>
    <s v="Dark Chocolate Bar 1.5oz"/>
    <s v="Standard Bar"/>
    <x v="2"/>
    <x v="16"/>
    <n v="44474"/>
    <n v="1.42"/>
    <n v="0.16539999999999999"/>
    <n v="0.85089999999999999"/>
    <n v="1.1851319999999999"/>
    <n v="52707.560567999994"/>
    <n v="37842.926599999999"/>
    <n v="14864.633967999995"/>
    <n v="0.2820209056881427"/>
    <n v="1.1851319999999999"/>
    <n v="52707.560567999994"/>
  </r>
  <r>
    <s v="SKU-03"/>
    <s v="Dark Chocolate Bar 1.5oz"/>
    <s v="Standard Bar"/>
    <x v="2"/>
    <x v="17"/>
    <n v="36636"/>
    <n v="1.42"/>
    <n v="0.18840000000000001"/>
    <n v="0.85699999999999998"/>
    <n v="1.1524719999999999"/>
    <n v="42221.964191999999"/>
    <n v="31397.052"/>
    <n v="10824.912192"/>
    <n v="0.25638106609097661"/>
    <n v="1.1524719999999999"/>
    <n v="42221.964191999999"/>
  </r>
  <r>
    <s v="SKU-03"/>
    <s v="Dark Chocolate Bar 1.5oz"/>
    <s v="Standard Bar"/>
    <x v="2"/>
    <x v="18"/>
    <n v="36257"/>
    <n v="1.46"/>
    <n v="0.18970000000000001"/>
    <n v="0.86319999999999997"/>
    <n v="1.183038"/>
    <n v="42893.408766"/>
    <n v="31297.042399999998"/>
    <n v="11596.366366000002"/>
    <n v="0.27035310784607092"/>
    <n v="1.183038"/>
    <n v="42893.408766"/>
  </r>
  <r>
    <s v="SKU-03"/>
    <s v="Dark Chocolate Bar 1.5oz"/>
    <s v="Standard Bar"/>
    <x v="2"/>
    <x v="19"/>
    <n v="41392"/>
    <n v="1.46"/>
    <n v="0.1905"/>
    <n v="0.86929999999999996"/>
    <n v="1.18187"/>
    <n v="48919.963040000002"/>
    <n v="35982.065600000002"/>
    <n v="12937.897440000001"/>
    <n v="0.26447071166879604"/>
    <n v="1.18187"/>
    <n v="48919.963040000002"/>
  </r>
  <r>
    <s v="SKU-03"/>
    <s v="Dark Chocolate Bar 1.5oz"/>
    <s v="Standard Bar"/>
    <x v="2"/>
    <x v="20"/>
    <n v="44834"/>
    <n v="1.46"/>
    <n v="0.17979999999999999"/>
    <n v="0.87549999999999994"/>
    <n v="1.197492"/>
    <n v="53688.356328000002"/>
    <n v="39252.166999999994"/>
    <n v="14436.189328000008"/>
    <n v="0.26888864393248568"/>
    <n v="1.197492"/>
    <n v="53688.356328000002"/>
  </r>
  <r>
    <s v="SKU-03"/>
    <s v="Dark Chocolate Bar 1.5oz"/>
    <s v="Standard Bar"/>
    <x v="2"/>
    <x v="21"/>
    <n v="70302"/>
    <n v="1.46"/>
    <n v="0.1618"/>
    <n v="0.88160000000000005"/>
    <n v="1.2237720000000001"/>
    <n v="86033.619144000011"/>
    <n v="61978.243200000004"/>
    <n v="24055.375944000007"/>
    <n v="0.27960437074879968"/>
    <n v="1.2237720000000001"/>
    <n v="86033.619144000011"/>
  </r>
  <r>
    <s v="SKU-03"/>
    <s v="Dark Chocolate Bar 1.5oz"/>
    <s v="Standard Bar"/>
    <x v="2"/>
    <x v="22"/>
    <n v="67645"/>
    <n v="1.46"/>
    <n v="0.1903"/>
    <n v="0.88780000000000003"/>
    <n v="1.1821619999999999"/>
    <n v="79967.348489999989"/>
    <n v="60055.231"/>
    <n v="19912.11748999999"/>
    <n v="0.24900309771418797"/>
    <n v="1.1821619999999999"/>
    <n v="79967.348489999989"/>
  </r>
  <r>
    <s v="SKU-03"/>
    <s v="Dark Chocolate Bar 1.5oz"/>
    <s v="Standard Bar"/>
    <x v="2"/>
    <x v="23"/>
    <n v="60620"/>
    <n v="1.46"/>
    <n v="0.16470000000000001"/>
    <n v="0.89390000000000003"/>
    <n v="1.2195379999999998"/>
    <n v="73928.393559999982"/>
    <n v="54188.218000000001"/>
    <n v="19740.175559999981"/>
    <n v="0.26701750990949014"/>
    <n v="1.2195379999999998"/>
    <n v="73928.393559999982"/>
  </r>
  <r>
    <s v="SKU-03"/>
    <s v="Dark Chocolate Bar 1.5oz"/>
    <s v="Standard Bar"/>
    <x v="3"/>
    <x v="0"/>
    <n v="34193"/>
    <n v="1.39"/>
    <n v="6.13E-2"/>
    <n v="0.82010000000000005"/>
    <n v="1.3047929999999999"/>
    <n v="44614.787048999999"/>
    <n v="28041.679300000003"/>
    <n v="16573.107748999995"/>
    <n v="0.37147118355172037"/>
    <n v="1.3047929999999999"/>
    <n v="44614.787048999999"/>
  </r>
  <r>
    <s v="SKU-03"/>
    <s v="Dark Chocolate Bar 1.5oz"/>
    <s v="Standard Bar"/>
    <x v="3"/>
    <x v="1"/>
    <n v="35736"/>
    <n v="1.39"/>
    <n v="3.5000000000000003E-2"/>
    <n v="0.82010000000000005"/>
    <n v="1.3413499999999998"/>
    <n v="47934.483599999992"/>
    <n v="29307.0936"/>
    <n v="18627.389999999992"/>
    <n v="0.38860103626942993"/>
    <n v="1.3413499999999998"/>
    <n v="47934.483599999992"/>
  </r>
  <r>
    <s v="SKU-03"/>
    <s v="Dark Chocolate Bar 1.5oz"/>
    <s v="Standard Bar"/>
    <x v="3"/>
    <x v="2"/>
    <n v="39778"/>
    <n v="1.39"/>
    <n v="6.4600000000000005E-2"/>
    <n v="0.82010000000000005"/>
    <n v="1.300206"/>
    <n v="51719.594268000001"/>
    <n v="32621.937800000003"/>
    <n v="19097.656467999997"/>
    <n v="0.36925379516784257"/>
    <n v="1.300206"/>
    <n v="51719.594268000001"/>
  </r>
  <r>
    <s v="SKU-03"/>
    <s v="Dark Chocolate Bar 1.5oz"/>
    <s v="Standard Bar"/>
    <x v="3"/>
    <x v="3"/>
    <n v="45431"/>
    <n v="1.39"/>
    <n v="5.7700000000000001E-2"/>
    <n v="0.82010000000000005"/>
    <n v="1.3097969999999999"/>
    <n v="59505.387506999992"/>
    <n v="37257.963100000001"/>
    <n v="22247.424406999991"/>
    <n v="0.37387243977501849"/>
    <n v="1.3097969999999999"/>
    <n v="59505.387506999992"/>
  </r>
  <r>
    <s v="SKU-03"/>
    <s v="Dark Chocolate Bar 1.5oz"/>
    <s v="Standard Bar"/>
    <x v="3"/>
    <x v="4"/>
    <n v="33541"/>
    <n v="1.39"/>
    <n v="3.8800000000000001E-2"/>
    <n v="0.82010000000000005"/>
    <n v="1.336068"/>
    <n v="44813.056788000002"/>
    <n v="27506.974100000003"/>
    <n v="17306.082687999999"/>
    <n v="0.38618393674573448"/>
    <n v="1.336068"/>
    <n v="44813.056788000002"/>
  </r>
  <r>
    <s v="SKU-03"/>
    <s v="Dark Chocolate Bar 1.5oz"/>
    <s v="Standard Bar"/>
    <x v="3"/>
    <x v="5"/>
    <n v="35504"/>
    <n v="1.39"/>
    <n v="5.0599999999999999E-2"/>
    <n v="0.82010000000000005"/>
    <n v="1.319666"/>
    <n v="46853.421664000001"/>
    <n v="29116.830400000003"/>
    <n v="17736.591263999999"/>
    <n v="0.37855487676427213"/>
    <n v="1.319666"/>
    <n v="46853.421664000001"/>
  </r>
  <r>
    <s v="SKU-03"/>
    <s v="Dark Chocolate Bar 1.5oz"/>
    <s v="Standard Bar"/>
    <x v="3"/>
    <x v="6"/>
    <n v="33645"/>
    <n v="1.39"/>
    <n v="4.8099999999999997E-2"/>
    <n v="0.82010000000000005"/>
    <n v="1.3231409999999999"/>
    <n v="44517.078944999994"/>
    <n v="27592.264500000001"/>
    <n v="16924.814444999993"/>
    <n v="0.38018699443218812"/>
    <n v="1.3231409999999999"/>
    <n v="44517.078944999994"/>
  </r>
  <r>
    <s v="SKU-03"/>
    <s v="Dark Chocolate Bar 1.5oz"/>
    <s v="Standard Bar"/>
    <x v="3"/>
    <x v="7"/>
    <n v="37160"/>
    <n v="1.39"/>
    <n v="5.16E-2"/>
    <n v="0.82010000000000005"/>
    <n v="1.318276"/>
    <n v="48987.136160000002"/>
    <n v="30474.916000000001"/>
    <n v="18512.220160000001"/>
    <n v="0.3778996204133277"/>
    <n v="1.318276"/>
    <n v="48987.136160000002"/>
  </r>
  <r>
    <s v="SKU-03"/>
    <s v="Dark Chocolate Bar 1.5oz"/>
    <s v="Standard Bar"/>
    <x v="3"/>
    <x v="8"/>
    <n v="44840"/>
    <n v="1.39"/>
    <n v="5.8099999999999999E-2"/>
    <n v="0.82010000000000005"/>
    <n v="1.3092409999999999"/>
    <n v="58706.366439999998"/>
    <n v="36773.284"/>
    <n v="21933.082439999998"/>
    <n v="0.37360653997239618"/>
    <n v="1.3092409999999999"/>
    <n v="58706.366439999998"/>
  </r>
  <r>
    <s v="SKU-03"/>
    <s v="Dark Chocolate Bar 1.5oz"/>
    <s v="Standard Bar"/>
    <x v="3"/>
    <x v="9"/>
    <n v="55657"/>
    <n v="1.39"/>
    <n v="2.75E-2"/>
    <n v="0.82010000000000005"/>
    <n v="1.3517749999999999"/>
    <n v="75235.741175000003"/>
    <n v="45644.305700000004"/>
    <n v="29591.435474999998"/>
    <n v="0.39331619537275059"/>
    <n v="1.3517749999999999"/>
    <n v="75235.741175000003"/>
  </r>
  <r>
    <s v="SKU-03"/>
    <s v="Dark Chocolate Bar 1.5oz"/>
    <s v="Standard Bar"/>
    <x v="3"/>
    <x v="10"/>
    <n v="71511"/>
    <n v="1.39"/>
    <n v="6.1899999999999997E-2"/>
    <n v="0.82010000000000005"/>
    <n v="1.3039589999999999"/>
    <n v="93247.412048999991"/>
    <n v="58646.171100000007"/>
    <n v="34601.240948999985"/>
    <n v="0.37106918238993697"/>
    <n v="1.3039589999999999"/>
    <n v="93247.412048999991"/>
  </r>
  <r>
    <s v="SKU-03"/>
    <s v="Dark Chocolate Bar 1.5oz"/>
    <s v="Standard Bar"/>
    <x v="3"/>
    <x v="11"/>
    <n v="50769"/>
    <n v="1.39"/>
    <n v="3.1399999999999997E-2"/>
    <n v="0.82010000000000005"/>
    <n v="1.3463539999999998"/>
    <n v="68353.046225999991"/>
    <n v="41635.656900000002"/>
    <n v="26717.38932599999"/>
    <n v="0.39087342556266769"/>
    <n v="1.3463539999999998"/>
    <n v="68353.046225999991"/>
  </r>
  <r>
    <s v="SKU-03"/>
    <s v="Dark Chocolate Bar 1.5oz"/>
    <s v="Standard Bar"/>
    <x v="3"/>
    <x v="12"/>
    <n v="32237"/>
    <n v="1.42"/>
    <n v="5.9299999999999999E-2"/>
    <n v="0.82630000000000003"/>
    <n v="1.3357939999999999"/>
    <n v="43061.991177999997"/>
    <n v="26637.433100000002"/>
    <n v="16424.558077999995"/>
    <n v="0.38141659567268599"/>
    <n v="1.3357939999999999"/>
    <n v="43061.991177999997"/>
  </r>
  <r>
    <s v="SKU-03"/>
    <s v="Dark Chocolate Bar 1.5oz"/>
    <s v="Standard Bar"/>
    <x v="3"/>
    <x v="13"/>
    <n v="44525"/>
    <n v="1.42"/>
    <n v="5.5199999999999999E-2"/>
    <n v="0.83240000000000003"/>
    <n v="1.3416159999999999"/>
    <n v="59735.452399999995"/>
    <n v="37062.61"/>
    <n v="22672.842399999994"/>
    <n v="0.37955420925212574"/>
    <n v="1.3416159999999999"/>
    <n v="59735.452399999995"/>
  </r>
  <r>
    <s v="SKU-03"/>
    <s v="Dark Chocolate Bar 1.5oz"/>
    <s v="Standard Bar"/>
    <x v="3"/>
    <x v="14"/>
    <n v="38519"/>
    <n v="1.42"/>
    <n v="4.1099999999999998E-2"/>
    <n v="0.83860000000000001"/>
    <n v="1.3616379999999999"/>
    <n v="52448.934121999999"/>
    <n v="32302.0334"/>
    <n v="20146.900721999998"/>
    <n v="0.38412412109532779"/>
    <n v="1.3616379999999999"/>
    <n v="52448.934121999999"/>
  </r>
  <r>
    <s v="SKU-03"/>
    <s v="Dark Chocolate Bar 1.5oz"/>
    <s v="Standard Bar"/>
    <x v="3"/>
    <x v="15"/>
    <n v="41465"/>
    <n v="1.42"/>
    <n v="4.7E-2"/>
    <n v="0.84470000000000001"/>
    <n v="1.3532599999999999"/>
    <n v="56112.925899999995"/>
    <n v="35025.485500000003"/>
    <n v="21087.440399999992"/>
    <n v="0.37580361497421033"/>
    <n v="1.3532599999999999"/>
    <n v="56112.925899999995"/>
  </r>
  <r>
    <s v="SKU-03"/>
    <s v="Dark Chocolate Bar 1.5oz"/>
    <s v="Standard Bar"/>
    <x v="3"/>
    <x v="16"/>
    <n v="31490"/>
    <n v="1.42"/>
    <n v="7.0499999999999993E-2"/>
    <n v="0.85089999999999999"/>
    <n v="1.31989"/>
    <n v="41563.3361"/>
    <n v="26794.841"/>
    <n v="14768.4951"/>
    <n v="0.35532506496753519"/>
    <n v="1.31989"/>
    <n v="41563.3361"/>
  </r>
  <r>
    <s v="SKU-03"/>
    <s v="Dark Chocolate Bar 1.5oz"/>
    <s v="Standard Bar"/>
    <x v="3"/>
    <x v="17"/>
    <n v="36016"/>
    <n v="1.42"/>
    <n v="6.1400000000000003E-2"/>
    <n v="0.85699999999999998"/>
    <n v="1.3328119999999999"/>
    <n v="48002.556991999998"/>
    <n v="30865.712"/>
    <n v="17136.844991999998"/>
    <n v="0.35699858644730087"/>
    <n v="1.3328119999999999"/>
    <n v="48002.556991999998"/>
  </r>
  <r>
    <s v="SKU-03"/>
    <s v="Dark Chocolate Bar 1.5oz"/>
    <s v="Standard Bar"/>
    <x v="3"/>
    <x v="18"/>
    <n v="28190"/>
    <n v="1.46"/>
    <n v="5.8599999999999999E-2"/>
    <n v="0.86319999999999997"/>
    <n v="1.374444"/>
    <n v="38745.576359999999"/>
    <n v="24333.608"/>
    <n v="14411.968359999999"/>
    <n v="0.3719642269892407"/>
    <n v="1.374444"/>
    <n v="38745.576359999999"/>
  </r>
  <r>
    <s v="SKU-03"/>
    <s v="Dark Chocolate Bar 1.5oz"/>
    <s v="Standard Bar"/>
    <x v="3"/>
    <x v="19"/>
    <n v="35416"/>
    <n v="1.46"/>
    <n v="5.4399999999999997E-2"/>
    <n v="0.86929999999999996"/>
    <n v="1.380576"/>
    <n v="48894.479616000004"/>
    <n v="30787.128799999999"/>
    <n v="18107.350816000006"/>
    <n v="0.37033528034675389"/>
    <n v="1.380576"/>
    <n v="48894.479616000004"/>
  </r>
  <r>
    <s v="SKU-03"/>
    <s v="Dark Chocolate Bar 1.5oz"/>
    <s v="Standard Bar"/>
    <x v="3"/>
    <x v="20"/>
    <n v="43008"/>
    <n v="1.46"/>
    <n v="5.6399999999999999E-2"/>
    <n v="0.87549999999999994"/>
    <n v="1.377656"/>
    <n v="59250.229248000003"/>
    <n v="37653.504000000001"/>
    <n v="21596.725248000002"/>
    <n v="0.36450028163779641"/>
    <n v="1.377656"/>
    <n v="59250.229248000003"/>
  </r>
  <r>
    <s v="SKU-03"/>
    <s v="Dark Chocolate Bar 1.5oz"/>
    <s v="Standard Bar"/>
    <x v="3"/>
    <x v="21"/>
    <n v="61405"/>
    <n v="1.46"/>
    <n v="5.6399999999999999E-2"/>
    <n v="0.88160000000000005"/>
    <n v="1.377656"/>
    <n v="84594.966679999998"/>
    <n v="54134.648000000001"/>
    <n v="30460.318679999997"/>
    <n v="0.36007247092162337"/>
    <n v="1.377656"/>
    <n v="84594.966679999998"/>
  </r>
  <r>
    <s v="SKU-03"/>
    <s v="Dark Chocolate Bar 1.5oz"/>
    <s v="Standard Bar"/>
    <x v="3"/>
    <x v="22"/>
    <n v="63630"/>
    <n v="1.46"/>
    <n v="3.2199999999999999E-2"/>
    <n v="0.88780000000000003"/>
    <n v="1.4129879999999999"/>
    <n v="89908.426439999996"/>
    <n v="56490.714"/>
    <n v="33417.712439999996"/>
    <n v="0.37168610066044439"/>
    <n v="1.4129879999999999"/>
    <n v="89908.426439999996"/>
  </r>
  <r>
    <s v="SKU-03"/>
    <s v="Dark Chocolate Bar 1.5oz"/>
    <s v="Standard Bar"/>
    <x v="3"/>
    <x v="23"/>
    <n v="51145"/>
    <n v="1.46"/>
    <n v="4.4400000000000002E-2"/>
    <n v="0.89390000000000003"/>
    <n v="1.395176"/>
    <n v="71356.276519999999"/>
    <n v="45718.515500000001"/>
    <n v="25637.761019999998"/>
    <n v="0.35929230434009757"/>
    <n v="1.395176"/>
    <n v="71356.276519999999"/>
  </r>
  <r>
    <s v="SKU-03"/>
    <s v="Dark Chocolate Bar 1.5oz"/>
    <s v="Standard Bar"/>
    <x v="4"/>
    <x v="0"/>
    <n v="45270"/>
    <n v="1.39"/>
    <n v="0.1152"/>
    <n v="0.82010000000000005"/>
    <n v="1.2298719999999999"/>
    <n v="55676.305439999996"/>
    <n v="37125.927000000003"/>
    <n v="18550.378439999993"/>
    <n v="0.33318264014466537"/>
    <n v="1.2298719999999999"/>
    <n v="55676.305439999996"/>
  </r>
  <r>
    <s v="SKU-03"/>
    <s v="Dark Chocolate Bar 1.5oz"/>
    <s v="Standard Bar"/>
    <x v="4"/>
    <x v="1"/>
    <n v="68859"/>
    <n v="1.39"/>
    <n v="0.1104"/>
    <n v="0.82010000000000005"/>
    <n v="1.2365439999999999"/>
    <n v="85147.183295999988"/>
    <n v="56471.265900000006"/>
    <n v="28675.917395999983"/>
    <n v="0.33678057553956819"/>
    <n v="1.2365439999999999"/>
    <n v="85147.183295999988"/>
  </r>
  <r>
    <s v="SKU-03"/>
    <s v="Dark Chocolate Bar 1.5oz"/>
    <s v="Standard Bar"/>
    <x v="4"/>
    <x v="2"/>
    <n v="62522"/>
    <n v="1.39"/>
    <n v="0.1103"/>
    <n v="0.82010000000000005"/>
    <n v="1.236683"/>
    <n v="77319.894526000004"/>
    <n v="51274.292200000004"/>
    <n v="26045.602326"/>
    <n v="0.33685511970327076"/>
    <n v="1.236683"/>
    <n v="77319.894526000004"/>
  </r>
  <r>
    <s v="SKU-03"/>
    <s v="Dark Chocolate Bar 1.5oz"/>
    <s v="Standard Bar"/>
    <x v="4"/>
    <x v="3"/>
    <n v="64404"/>
    <n v="1.39"/>
    <n v="9.2999999999999999E-2"/>
    <n v="0.82010000000000005"/>
    <n v="1.2607299999999999"/>
    <n v="81196.054919999995"/>
    <n v="52817.720400000006"/>
    <n v="28378.334519999989"/>
    <n v="0.34950385887541335"/>
    <n v="1.2607299999999999"/>
    <n v="81196.054919999995"/>
  </r>
  <r>
    <s v="SKU-03"/>
    <s v="Dark Chocolate Bar 1.5oz"/>
    <s v="Standard Bar"/>
    <x v="4"/>
    <x v="4"/>
    <n v="48620"/>
    <n v="1.39"/>
    <n v="9.6000000000000002E-2"/>
    <n v="0.82010000000000005"/>
    <n v="1.2565599999999999"/>
    <n v="61093.947199999995"/>
    <n v="39873.262000000002"/>
    <n v="21220.685199999993"/>
    <n v="0.34734513274336276"/>
    <n v="1.2565599999999999"/>
    <n v="61093.947199999995"/>
  </r>
  <r>
    <s v="SKU-03"/>
    <s v="Dark Chocolate Bar 1.5oz"/>
    <s v="Standard Bar"/>
    <x v="4"/>
    <x v="5"/>
    <n v="49935"/>
    <n v="1.39"/>
    <n v="7.0499999999999993E-2"/>
    <n v="0.82010000000000005"/>
    <n v="1.2920049999999998"/>
    <n v="64516.269674999996"/>
    <n v="40951.693500000001"/>
    <n v="23564.576174999995"/>
    <n v="0.36525013448090365"/>
    <n v="1.2920049999999998"/>
    <n v="64516.269674999996"/>
  </r>
  <r>
    <s v="SKU-03"/>
    <s v="Dark Chocolate Bar 1.5oz"/>
    <s v="Standard Bar"/>
    <x v="4"/>
    <x v="6"/>
    <n v="46632"/>
    <n v="1.39"/>
    <n v="8.8800000000000004E-2"/>
    <n v="0.82010000000000005"/>
    <n v="1.2665679999999999"/>
    <n v="59062.598975999994"/>
    <n v="38242.903200000001"/>
    <n v="20819.695775999993"/>
    <n v="0.35250219490781382"/>
    <n v="1.2665679999999999"/>
    <n v="59062.598975999994"/>
  </r>
  <r>
    <s v="SKU-03"/>
    <s v="Dark Chocolate Bar 1.5oz"/>
    <s v="Standard Bar"/>
    <x v="4"/>
    <x v="7"/>
    <n v="59275"/>
    <n v="1.39"/>
    <n v="0.10340000000000001"/>
    <n v="0.82010000000000005"/>
    <n v="1.2462739999999999"/>
    <n v="73872.891349999991"/>
    <n v="48611.427500000005"/>
    <n v="25261.463849999986"/>
    <n v="0.34195850992638843"/>
    <n v="1.2462739999999999"/>
    <n v="73872.891349999991"/>
  </r>
  <r>
    <s v="SKU-03"/>
    <s v="Dark Chocolate Bar 1.5oz"/>
    <s v="Standard Bar"/>
    <x v="4"/>
    <x v="8"/>
    <n v="61474"/>
    <n v="1.39"/>
    <n v="9.3700000000000006E-2"/>
    <n v="0.82010000000000005"/>
    <n v="1.2597569999999998"/>
    <n v="77442.301817999993"/>
    <n v="50414.827400000002"/>
    <n v="27027.474417999991"/>
    <n v="0.34900143440361903"/>
    <n v="1.2597569999999998"/>
    <n v="77442.301817999993"/>
  </r>
  <r>
    <s v="SKU-03"/>
    <s v="Dark Chocolate Bar 1.5oz"/>
    <s v="Standard Bar"/>
    <x v="4"/>
    <x v="9"/>
    <n v="90956"/>
    <n v="1.39"/>
    <n v="8.6999999999999994E-2"/>
    <n v="0.82010000000000005"/>
    <n v="1.2690699999999999"/>
    <n v="115429.53091999999"/>
    <n v="74593.015599999999"/>
    <n v="40836.515319999991"/>
    <n v="0.35377875136911274"/>
    <n v="1.2690699999999999"/>
    <n v="115429.53091999999"/>
  </r>
  <r>
    <s v="SKU-03"/>
    <s v="Dark Chocolate Bar 1.5oz"/>
    <s v="Standard Bar"/>
    <x v="4"/>
    <x v="10"/>
    <n v="89211"/>
    <n v="1.39"/>
    <n v="8.77E-2"/>
    <n v="0.82010000000000005"/>
    <n v="1.2680969999999998"/>
    <n v="113128.20146699998"/>
    <n v="73161.941100000011"/>
    <n v="39966.260366999966"/>
    <n v="0.35328291132302947"/>
    <n v="1.2680969999999998"/>
    <n v="113128.20146699998"/>
  </r>
  <r>
    <s v="SKU-03"/>
    <s v="Dark Chocolate Bar 1.5oz"/>
    <s v="Standard Bar"/>
    <x v="4"/>
    <x v="11"/>
    <n v="74850"/>
    <n v="1.39"/>
    <n v="7.1199999999999999E-2"/>
    <n v="0.82010000000000005"/>
    <n v="1.291032"/>
    <n v="96633.74519999999"/>
    <n v="61384.485000000001"/>
    <n v="35249.26019999999"/>
    <n v="0.36477174849267868"/>
    <n v="1.291032"/>
    <n v="96633.74519999999"/>
  </r>
  <r>
    <s v="SKU-03"/>
    <s v="Dark Chocolate Bar 1.5oz"/>
    <s v="Standard Bar"/>
    <x v="4"/>
    <x v="12"/>
    <n v="47899"/>
    <n v="1.42"/>
    <n v="0.1109"/>
    <n v="0.82630000000000003"/>
    <n v="1.2625219999999999"/>
    <n v="60473.541277999997"/>
    <n v="39578.943700000003"/>
    <n v="20894.597577999994"/>
    <n v="0.34551635535856001"/>
    <n v="1.2922"/>
    <n v="61895.087800000001"/>
  </r>
  <r>
    <s v="SKU-03"/>
    <s v="Dark Chocolate Bar 1.5oz"/>
    <s v="Standard Bar"/>
    <x v="4"/>
    <x v="13"/>
    <n v="49981"/>
    <n v="1.42"/>
    <n v="0.1182"/>
    <n v="0.83240000000000003"/>
    <n v="1.252156"/>
    <n v="62584.009036000003"/>
    <n v="41604.184399999998"/>
    <n v="20979.824636000005"/>
    <n v="0.3352266011583222"/>
    <n v="1.2922"/>
    <n v="64585.448199999999"/>
  </r>
  <r>
    <s v="SKU-03"/>
    <s v="Dark Chocolate Bar 1.5oz"/>
    <s v="Standard Bar"/>
    <x v="4"/>
    <x v="14"/>
    <n v="61107"/>
    <n v="1.42"/>
    <n v="0.15090000000000001"/>
    <n v="0.83860000000000001"/>
    <n v="1.205722"/>
    <n v="73678.054254000002"/>
    <n v="51244.330200000004"/>
    <n v="22433.724053999998"/>
    <n v="0.30448312297527952"/>
    <n v="1.2922"/>
    <n v="78962.465400000001"/>
  </r>
  <r>
    <s v="SKU-03"/>
    <s v="Dark Chocolate Bar 1.5oz"/>
    <s v="Standard Bar"/>
    <x v="4"/>
    <x v="15"/>
    <n v="64143"/>
    <n v="1.42"/>
    <n v="0.15060000000000001"/>
    <n v="0.84470000000000001"/>
    <n v="1.2061479999999998"/>
    <n v="77365.951163999984"/>
    <n v="54181.592100000002"/>
    <n v="23184.359063999982"/>
    <n v="0.29967135044787191"/>
    <n v="1.2922"/>
    <n v="82885.584600000002"/>
  </r>
  <r>
    <s v="SKU-03"/>
    <s v="Dark Chocolate Bar 1.5oz"/>
    <s v="Standard Bar"/>
    <x v="4"/>
    <x v="16"/>
    <n v="46068"/>
    <n v="1.42"/>
    <n v="0.1487"/>
    <n v="0.85089999999999999"/>
    <n v="1.2088459999999999"/>
    <n v="55689.117527999995"/>
    <n v="39199.261200000001"/>
    <n v="16489.856327999994"/>
    <n v="0.29610554197970618"/>
    <n v="1.2922"/>
    <n v="59529.069600000003"/>
  </r>
  <r>
    <s v="SKU-03"/>
    <s v="Dark Chocolate Bar 1.5oz"/>
    <s v="Standard Bar"/>
    <x v="4"/>
    <x v="17"/>
    <n v="47360"/>
    <n v="1.42"/>
    <n v="0.1857"/>
    <n v="0.85699999999999998"/>
    <n v="1.1563060000000001"/>
    <n v="54762.652160000005"/>
    <n v="40587.519999999997"/>
    <n v="14175.132160000008"/>
    <n v="0.25884670666761234"/>
    <n v="1.2922"/>
    <n v="61198.592000000004"/>
  </r>
  <r>
    <s v="SKU-03"/>
    <s v="Dark Chocolate Bar 1.5oz"/>
    <s v="Standard Bar"/>
    <x v="4"/>
    <x v="18"/>
    <n v="47446"/>
    <n v="1.46"/>
    <n v="0.21149999999999999"/>
    <n v="0.86319999999999997"/>
    <n v="1.1512099999999998"/>
    <n v="54620.309659999992"/>
    <n v="40955.387199999997"/>
    <n v="13664.922459999994"/>
    <n v="0.25018024513338133"/>
    <n v="1.3286"/>
    <n v="63036.755599999997"/>
  </r>
  <r>
    <s v="SKU-03"/>
    <s v="Dark Chocolate Bar 1.5oz"/>
    <s v="Standard Bar"/>
    <x v="4"/>
    <x v="19"/>
    <n v="48511"/>
    <n v="1.46"/>
    <n v="0.1913"/>
    <n v="0.86929999999999996"/>
    <n v="1.1807019999999999"/>
    <n v="57277.034721999997"/>
    <n v="42170.612300000001"/>
    <n v="15106.422421999996"/>
    <n v="0.2637430952094601"/>
    <n v="1.3286"/>
    <n v="64451.714599999999"/>
  </r>
  <r>
    <s v="SKU-03"/>
    <s v="Dark Chocolate Bar 1.5oz"/>
    <s v="Standard Bar"/>
    <x v="4"/>
    <x v="20"/>
    <n v="55849"/>
    <n v="1.46"/>
    <n v="0.2283"/>
    <n v="0.87549999999999994"/>
    <n v="1.126682"/>
    <n v="62924.063018000001"/>
    <n v="48895.799499999994"/>
    <n v="14028.263518000007"/>
    <n v="0.2229395694614808"/>
    <n v="1.3286"/>
    <n v="74200.981400000004"/>
  </r>
  <r>
    <s v="SKU-03"/>
    <s v="Dark Chocolate Bar 1.5oz"/>
    <s v="Standard Bar"/>
    <x v="4"/>
    <x v="21"/>
    <n v="83135"/>
    <n v="1.46"/>
    <n v="0.23130000000000001"/>
    <n v="0.88160000000000005"/>
    <n v="1.1223019999999999"/>
    <n v="93302.57677"/>
    <n v="73291.816000000006"/>
    <n v="20010.760769999993"/>
    <n v="0.2144716840921605"/>
    <n v="1.3286"/>
    <n v="110453.16100000001"/>
  </r>
  <r>
    <s v="SKU-03"/>
    <s v="Dark Chocolate Bar 1.5oz"/>
    <s v="Standard Bar"/>
    <x v="4"/>
    <x v="22"/>
    <n v="91357"/>
    <n v="1.46"/>
    <n v="0.24740000000000001"/>
    <n v="0.88780000000000003"/>
    <n v="1.0987959999999999"/>
    <n v="100382.70617199999"/>
    <n v="81106.744600000005"/>
    <n v="19275.961571999986"/>
    <n v="0.19202472524472228"/>
    <n v="1.3286"/>
    <n v="121376.9102"/>
  </r>
  <r>
    <s v="SKU-03"/>
    <s v="Dark Chocolate Bar 1.5oz"/>
    <s v="Standard Bar"/>
    <x v="4"/>
    <x v="23"/>
    <n v="70218"/>
    <n v="1.46"/>
    <n v="0.2747"/>
    <n v="0.89390000000000003"/>
    <n v="1.0589380000000002"/>
    <n v="74356.508484000005"/>
    <n v="62767.870200000005"/>
    <n v="11588.638284000001"/>
    <n v="0.1558523728490242"/>
    <n v="1.3286"/>
    <n v="93291.6348"/>
  </r>
  <r>
    <s v="SKU-03"/>
    <s v="Dark Chocolate Bar 1.5oz"/>
    <s v="Standard Bar"/>
    <x v="5"/>
    <x v="0"/>
    <n v="22304"/>
    <n v="1.39"/>
    <n v="7.3700000000000002E-2"/>
    <n v="0.82010000000000005"/>
    <n v="1.2875569999999998"/>
    <n v="28717.671327999997"/>
    <n v="18291.510400000003"/>
    <n v="10426.160927999994"/>
    <n v="0.36305732484076414"/>
    <n v="1.2875569999999998"/>
    <n v="28717.671327999997"/>
  </r>
  <r>
    <s v="SKU-03"/>
    <s v="Dark Chocolate Bar 1.5oz"/>
    <s v="Standard Bar"/>
    <x v="5"/>
    <x v="1"/>
    <n v="28892"/>
    <n v="1.39"/>
    <n v="5.2900000000000003E-2"/>
    <n v="0.82010000000000005"/>
    <n v="1.3164689999999999"/>
    <n v="38035.422348"/>
    <n v="23694.3292"/>
    <n v="14341.093148"/>
    <n v="0.37704571850913315"/>
    <n v="1.3164689999999999"/>
    <n v="38035.422348"/>
  </r>
  <r>
    <s v="SKU-03"/>
    <s v="Dark Chocolate Bar 1.5oz"/>
    <s v="Standard Bar"/>
    <x v="5"/>
    <x v="2"/>
    <n v="27395"/>
    <n v="1.39"/>
    <n v="9.1600000000000001E-2"/>
    <n v="0.82010000000000005"/>
    <n v="1.2626759999999999"/>
    <n v="34591.009019999998"/>
    <n v="22466.639500000001"/>
    <n v="12124.369519999997"/>
    <n v="0.35050638485248781"/>
    <n v="1.2626759999999999"/>
    <n v="34591.009019999998"/>
  </r>
  <r>
    <s v="SKU-03"/>
    <s v="Dark Chocolate Bar 1.5oz"/>
    <s v="Standard Bar"/>
    <x v="5"/>
    <x v="3"/>
    <n v="27284"/>
    <n v="1.39"/>
    <n v="3.8300000000000001E-2"/>
    <n v="0.82010000000000005"/>
    <n v="1.3367629999999999"/>
    <n v="36472.241691999996"/>
    <n v="22375.608400000001"/>
    <n v="14096.633291999995"/>
    <n v="0.38650306748466245"/>
    <n v="1.3367629999999999"/>
    <n v="36472.241691999996"/>
  </r>
  <r>
    <s v="SKU-03"/>
    <s v="Dark Chocolate Bar 1.5oz"/>
    <s v="Standard Bar"/>
    <x v="5"/>
    <x v="4"/>
    <n v="21133"/>
    <n v="1.39"/>
    <n v="7.0400000000000004E-2"/>
    <n v="0.82010000000000005"/>
    <n v="1.292144"/>
    <n v="27306.879151999998"/>
    <n v="17331.173300000002"/>
    <n v="9975.7058519999955"/>
    <n v="0.36531841652323566"/>
    <n v="1.292144"/>
    <n v="27306.879151999998"/>
  </r>
  <r>
    <s v="SKU-03"/>
    <s v="Dark Chocolate Bar 1.5oz"/>
    <s v="Standard Bar"/>
    <x v="5"/>
    <x v="5"/>
    <n v="23000"/>
    <n v="1.39"/>
    <n v="6.8199999999999997E-2"/>
    <n v="0.82010000000000005"/>
    <n v="1.295202"/>
    <n v="29789.646000000001"/>
    <n v="18862.300000000003"/>
    <n v="10927.345999999998"/>
    <n v="0.36681691350075113"/>
    <n v="1.295202"/>
    <n v="29789.646000000001"/>
  </r>
  <r>
    <s v="SKU-03"/>
    <s v="Dark Chocolate Bar 1.5oz"/>
    <s v="Standard Bar"/>
    <x v="5"/>
    <x v="6"/>
    <n v="23436"/>
    <n v="1.39"/>
    <n v="2.9899999999999999E-2"/>
    <n v="0.82010000000000005"/>
    <n v="1.3484389999999999"/>
    <n v="31602.016403999998"/>
    <n v="19219.863600000001"/>
    <n v="12382.152803999998"/>
    <n v="0.39181527677559008"/>
    <n v="1.3484389999999999"/>
    <n v="31602.016403999998"/>
  </r>
  <r>
    <s v="SKU-03"/>
    <s v="Dark Chocolate Bar 1.5oz"/>
    <s v="Standard Bar"/>
    <x v="5"/>
    <x v="7"/>
    <n v="24973"/>
    <n v="1.39"/>
    <n v="9.3399999999999997E-2"/>
    <n v="0.82010000000000005"/>
    <n v="1.2601739999999999"/>
    <n v="31470.325301999997"/>
    <n v="20480.3573"/>
    <n v="10989.968001999998"/>
    <n v="0.34921685418045439"/>
    <n v="1.2601739999999999"/>
    <n v="31470.325301999997"/>
  </r>
  <r>
    <s v="SKU-03"/>
    <s v="Dark Chocolate Bar 1.5oz"/>
    <s v="Standard Bar"/>
    <x v="5"/>
    <x v="8"/>
    <n v="26112"/>
    <n v="1.39"/>
    <n v="6.4299999999999996E-2"/>
    <n v="0.82010000000000005"/>
    <n v="1.3006229999999999"/>
    <n v="33961.867775999999"/>
    <n v="21414.451200000003"/>
    <n v="12547.416575999996"/>
    <n v="0.36945602222934693"/>
    <n v="1.3006229999999999"/>
    <n v="33961.867775999999"/>
  </r>
  <r>
    <s v="SKU-03"/>
    <s v="Dark Chocolate Bar 1.5oz"/>
    <s v="Standard Bar"/>
    <x v="5"/>
    <x v="9"/>
    <n v="39644"/>
    <n v="1.39"/>
    <n v="5.6599999999999998E-2"/>
    <n v="0.82010000000000005"/>
    <n v="1.311326"/>
    <n v="51986.207944000002"/>
    <n v="32512.044400000002"/>
    <n v="19474.163543999999"/>
    <n v="0.37460250158999359"/>
    <n v="1.311326"/>
    <n v="51986.207944000002"/>
  </r>
  <r>
    <s v="SKU-03"/>
    <s v="Dark Chocolate Bar 1.5oz"/>
    <s v="Standard Bar"/>
    <x v="5"/>
    <x v="10"/>
    <n v="43533"/>
    <n v="1.39"/>
    <n v="9.1399999999999995E-2"/>
    <n v="0.82010000000000005"/>
    <n v="1.2629539999999999"/>
    <n v="54980.176481999995"/>
    <n v="35701.4133"/>
    <n v="19278.763181999995"/>
    <n v="0.3506493506493506"/>
    <n v="1.2629539999999999"/>
    <n v="54980.176481999995"/>
  </r>
  <r>
    <s v="SKU-03"/>
    <s v="Dark Chocolate Bar 1.5oz"/>
    <s v="Standard Bar"/>
    <x v="5"/>
    <x v="11"/>
    <n v="41138"/>
    <n v="1.39"/>
    <n v="6.5000000000000002E-2"/>
    <n v="0.82010000000000005"/>
    <n v="1.29965"/>
    <n v="53465.001700000001"/>
    <n v="33737.273800000003"/>
    <n v="19727.727899999998"/>
    <n v="0.36898395721925131"/>
    <n v="1.29965"/>
    <n v="53465.001700000001"/>
  </r>
  <r>
    <s v="SKU-03"/>
    <s v="Dark Chocolate Bar 1.5oz"/>
    <s v="Standard Bar"/>
    <x v="5"/>
    <x v="12"/>
    <n v="24190"/>
    <n v="1.42"/>
    <n v="7.0499999999999993E-2"/>
    <n v="0.82630000000000003"/>
    <n v="1.31989"/>
    <n v="31928.1391"/>
    <n v="19988.197"/>
    <n v="11939.9421"/>
    <n v="0.3739629817636318"/>
    <n v="1.31989"/>
    <n v="31928.1391"/>
  </r>
  <r>
    <s v="SKU-03"/>
    <s v="Dark Chocolate Bar 1.5oz"/>
    <s v="Standard Bar"/>
    <x v="5"/>
    <x v="13"/>
    <n v="29602"/>
    <n v="1.42"/>
    <n v="6.8599999999999994E-2"/>
    <n v="0.83240000000000003"/>
    <n v="1.3225879999999999"/>
    <n v="39151.249975999999"/>
    <n v="24640.7048"/>
    <n v="14510.545176"/>
    <n v="0.37062789016685466"/>
    <n v="1.3225879999999999"/>
    <n v="39151.249975999999"/>
  </r>
  <r>
    <s v="SKU-03"/>
    <s v="Dark Chocolate Bar 1.5oz"/>
    <s v="Standard Bar"/>
    <x v="5"/>
    <x v="14"/>
    <n v="26607"/>
    <n v="1.42"/>
    <n v="7.5499999999999998E-2"/>
    <n v="0.83860000000000001"/>
    <n v="1.3127899999999999"/>
    <n v="34929.403529999996"/>
    <n v="22312.6302"/>
    <n v="12616.773329999996"/>
    <n v="0.36120780932213065"/>
    <n v="1.3127899999999999"/>
    <n v="34929.403529999996"/>
  </r>
  <r>
    <s v="SKU-03"/>
    <s v="Dark Chocolate Bar 1.5oz"/>
    <s v="Standard Bar"/>
    <x v="5"/>
    <x v="15"/>
    <n v="33767"/>
    <n v="1.42"/>
    <n v="8.2799999999999999E-2"/>
    <n v="0.84470000000000001"/>
    <n v="1.302424"/>
    <n v="43978.951207999999"/>
    <n v="28522.984899999999"/>
    <n v="15455.966307999999"/>
    <n v="0.35144008402793558"/>
    <n v="1.302424"/>
    <n v="43978.951207999999"/>
  </r>
  <r>
    <s v="SKU-03"/>
    <s v="Dark Chocolate Bar 1.5oz"/>
    <s v="Standard Bar"/>
    <x v="5"/>
    <x v="16"/>
    <n v="21480"/>
    <n v="1.42"/>
    <n v="8.4500000000000006E-2"/>
    <n v="0.85089999999999999"/>
    <n v="1.3000099999999999"/>
    <n v="27924.214799999998"/>
    <n v="18277.331999999999"/>
    <n v="9646.8827999999994"/>
    <n v="0.34546657333405129"/>
    <n v="1.3000099999999999"/>
    <n v="27924.214799999998"/>
  </r>
  <r>
    <s v="SKU-03"/>
    <s v="Dark Chocolate Bar 1.5oz"/>
    <s v="Standard Bar"/>
    <x v="5"/>
    <x v="17"/>
    <n v="20803"/>
    <n v="1.42"/>
    <n v="6.2700000000000006E-2"/>
    <n v="0.85699999999999998"/>
    <n v="1.3309659999999999"/>
    <n v="27688.085697999999"/>
    <n v="17828.170999999998"/>
    <n v="9859.9146980000005"/>
    <n v="0.35610676756581311"/>
    <n v="1.3309659999999999"/>
    <n v="27688.085697999999"/>
  </r>
  <r>
    <s v="SKU-03"/>
    <s v="Dark Chocolate Bar 1.5oz"/>
    <s v="Standard Bar"/>
    <x v="5"/>
    <x v="18"/>
    <n v="21366"/>
    <n v="1.46"/>
    <n v="7.0499999999999993E-2"/>
    <n v="0.86319999999999997"/>
    <n v="1.35707"/>
    <n v="28995.157620000002"/>
    <n v="18443.1312"/>
    <n v="10552.026420000002"/>
    <n v="0.36392374748539136"/>
    <n v="1.35707"/>
    <n v="28995.157620000002"/>
  </r>
  <r>
    <s v="SKU-03"/>
    <s v="Dark Chocolate Bar 1.5oz"/>
    <s v="Standard Bar"/>
    <x v="5"/>
    <x v="19"/>
    <n v="23040"/>
    <n v="1.46"/>
    <n v="7.0199999999999999E-2"/>
    <n v="0.86929999999999996"/>
    <n v="1.3575079999999999"/>
    <n v="31276.98432"/>
    <n v="20028.671999999999"/>
    <n v="11248.312320000001"/>
    <n v="0.35963544966217514"/>
    <n v="1.3575079999999999"/>
    <n v="31276.98432"/>
  </r>
  <r>
    <s v="SKU-03"/>
    <s v="Dark Chocolate Bar 1.5oz"/>
    <s v="Standard Bar"/>
    <x v="5"/>
    <x v="20"/>
    <n v="26987"/>
    <n v="1.46"/>
    <n v="7.6399999999999996E-2"/>
    <n v="0.87549999999999994"/>
    <n v="1.3484559999999999"/>
    <n v="36390.782071999995"/>
    <n v="23627.118499999997"/>
    <n v="12763.663571999998"/>
    <n v="0.35073891917867545"/>
    <n v="1.3484559999999999"/>
    <n v="36390.782071999995"/>
  </r>
  <r>
    <s v="SKU-03"/>
    <s v="Dark Chocolate Bar 1.5oz"/>
    <s v="Standard Bar"/>
    <x v="5"/>
    <x v="21"/>
    <n v="33643"/>
    <n v="1.46"/>
    <n v="0.08"/>
    <n v="0.88160000000000005"/>
    <n v="1.3431999999999999"/>
    <n v="45189.277600000001"/>
    <n v="29659.668800000003"/>
    <n v="15529.608799999998"/>
    <n v="0.34365693865396063"/>
    <n v="1.3431999999999999"/>
    <n v="45189.277600000001"/>
  </r>
  <r>
    <s v="SKU-03"/>
    <s v="Dark Chocolate Bar 1.5oz"/>
    <s v="Standard Bar"/>
    <x v="5"/>
    <x v="22"/>
    <n v="38583"/>
    <n v="1.46"/>
    <n v="4.8399999999999999E-2"/>
    <n v="0.88780000000000003"/>
    <n v="1.3893359999999999"/>
    <n v="53604.750887999995"/>
    <n v="34253.987399999998"/>
    <n v="19350.763487999997"/>
    <n v="0.36098971019249482"/>
    <n v="1.3893359999999999"/>
    <n v="53604.750887999995"/>
  </r>
  <r>
    <s v="SKU-03"/>
    <s v="Dark Chocolate Bar 1.5oz"/>
    <s v="Standard Bar"/>
    <x v="5"/>
    <x v="23"/>
    <n v="33760"/>
    <n v="1.46"/>
    <n v="7.1300000000000002E-2"/>
    <n v="0.89390000000000003"/>
    <n v="1.3559019999999999"/>
    <n v="45775.251519999998"/>
    <n v="30178.064000000002"/>
    <n v="15597.187519999996"/>
    <n v="0.34073406485129448"/>
    <n v="1.3559019999999999"/>
    <n v="45775.251519999998"/>
  </r>
  <r>
    <s v="SKU-04"/>
    <s v="Almond Milk Bar 1.5oz"/>
    <s v="Standard Bar"/>
    <x v="0"/>
    <x v="0"/>
    <n v="56612"/>
    <n v="1.49"/>
    <n v="0.1125"/>
    <n v="0.86419999999999997"/>
    <n v="1.3223749999999999"/>
    <n v="74862.293499999985"/>
    <n v="48924.090400000001"/>
    <n v="25938.203099999984"/>
    <n v="0.34647887323943649"/>
    <n v="1.3223749999999999"/>
    <n v="74862.293499999985"/>
  </r>
  <r>
    <s v="SKU-04"/>
    <s v="Almond Milk Bar 1.5oz"/>
    <s v="Standard Bar"/>
    <x v="0"/>
    <x v="1"/>
    <n v="66595"/>
    <n v="1.49"/>
    <n v="9.3899999999999997E-2"/>
    <n v="0.86419999999999997"/>
    <n v="1.3500890000000001"/>
    <n v="89909.176955000003"/>
    <n v="57551.398999999998"/>
    <n v="32357.777955000005"/>
    <n v="0.35989405142920211"/>
    <n v="1.3500890000000001"/>
    <n v="89909.176955000003"/>
  </r>
  <r>
    <s v="SKU-04"/>
    <s v="Almond Milk Bar 1.5oz"/>
    <s v="Standard Bar"/>
    <x v="0"/>
    <x v="2"/>
    <n v="70491"/>
    <n v="1.49"/>
    <n v="9.9299999999999999E-2"/>
    <n v="0.86419999999999997"/>
    <n v="1.3420430000000001"/>
    <n v="94601.95311300001"/>
    <n v="60918.322199999995"/>
    <n v="33683.630913000015"/>
    <n v="0.35605640057732885"/>
    <n v="1.3420430000000001"/>
    <n v="94601.95311300001"/>
  </r>
  <r>
    <s v="SKU-04"/>
    <s v="Almond Milk Bar 1.5oz"/>
    <s v="Standard Bar"/>
    <x v="0"/>
    <x v="3"/>
    <n v="78503"/>
    <n v="1.49"/>
    <n v="8.4900000000000003E-2"/>
    <n v="0.86419999999999997"/>
    <n v="1.363499"/>
    <n v="107038.76199699999"/>
    <n v="67842.292600000001"/>
    <n v="39196.469396999993"/>
    <n v="0.36618948748770624"/>
    <n v="1.363499"/>
    <n v="107038.76199699999"/>
  </r>
  <r>
    <s v="SKU-04"/>
    <s v="Almond Milk Bar 1.5oz"/>
    <s v="Standard Bar"/>
    <x v="0"/>
    <x v="4"/>
    <n v="66194"/>
    <n v="1.49"/>
    <n v="0.1009"/>
    <n v="0.86419999999999997"/>
    <n v="1.3396589999999999"/>
    <n v="88677.387845999998"/>
    <n v="57204.854800000001"/>
    <n v="31472.533045999997"/>
    <n v="0.35491046602157711"/>
    <n v="1.3396589999999999"/>
    <n v="88677.387845999998"/>
  </r>
  <r>
    <s v="SKU-04"/>
    <s v="Almond Milk Bar 1.5oz"/>
    <s v="Standard Bar"/>
    <x v="0"/>
    <x v="5"/>
    <n v="51620"/>
    <n v="1.49"/>
    <n v="7.0599999999999996E-2"/>
    <n v="0.86419999999999997"/>
    <n v="1.384806"/>
    <n v="71483.685719999994"/>
    <n v="44610.004000000001"/>
    <n v="26873.681719999993"/>
    <n v="0.37594146761351405"/>
    <n v="1.384806"/>
    <n v="71483.685719999994"/>
  </r>
  <r>
    <s v="SKU-04"/>
    <s v="Almond Milk Bar 1.5oz"/>
    <s v="Standard Bar"/>
    <x v="0"/>
    <x v="6"/>
    <n v="55952"/>
    <n v="1.49"/>
    <n v="9.6699999999999994E-2"/>
    <n v="0.86419999999999997"/>
    <n v="1.345917"/>
    <n v="75306.747984000001"/>
    <n v="48353.718399999998"/>
    <n v="26953.029584000004"/>
    <n v="0.3579098859736522"/>
    <n v="1.345917"/>
    <n v="75306.747984000001"/>
  </r>
  <r>
    <s v="SKU-04"/>
    <s v="Almond Milk Bar 1.5oz"/>
    <s v="Standard Bar"/>
    <x v="0"/>
    <x v="7"/>
    <n v="62544"/>
    <n v="1.49"/>
    <n v="9.9599999999999994E-2"/>
    <n v="0.86419999999999997"/>
    <n v="1.341596"/>
    <n v="83908.780224000002"/>
    <n v="54050.524799999999"/>
    <n v="29858.255424000003"/>
    <n v="0.35584184806752556"/>
    <n v="1.341596"/>
    <n v="83908.780224000002"/>
  </r>
  <r>
    <s v="SKU-04"/>
    <s v="Almond Milk Bar 1.5oz"/>
    <s v="Standard Bar"/>
    <x v="0"/>
    <x v="8"/>
    <n v="74661"/>
    <n v="1.49"/>
    <n v="0.1142"/>
    <n v="0.86419999999999997"/>
    <n v="1.319842"/>
    <n v="98540.723561999999"/>
    <n v="64522.036199999995"/>
    <n v="34018.687362000004"/>
    <n v="0.34522465567848276"/>
    <n v="1.319842"/>
    <n v="98540.723561999999"/>
  </r>
  <r>
    <s v="SKU-04"/>
    <s v="Almond Milk Bar 1.5oz"/>
    <s v="Standard Bar"/>
    <x v="0"/>
    <x v="9"/>
    <n v="100061"/>
    <n v="1.49"/>
    <n v="8.2400000000000001E-2"/>
    <n v="0.86419999999999997"/>
    <n v="1.367224"/>
    <n v="136805.80066400001"/>
    <n v="86472.716199999995"/>
    <n v="50333.084464000014"/>
    <n v="0.36791630340017445"/>
    <n v="1.367224"/>
    <n v="136805.80066400001"/>
  </r>
  <r>
    <s v="SKU-04"/>
    <s v="Almond Milk Bar 1.5oz"/>
    <s v="Standard Bar"/>
    <x v="0"/>
    <x v="10"/>
    <n v="106660"/>
    <n v="1.49"/>
    <n v="0.1043"/>
    <n v="0.86419999999999997"/>
    <n v="1.3345929999999999"/>
    <n v="142347.68938"/>
    <n v="92175.572"/>
    <n v="50172.117379999996"/>
    <n v="0.35246176175058613"/>
    <n v="1.3345929999999999"/>
    <n v="142347.68938"/>
  </r>
  <r>
    <s v="SKU-04"/>
    <s v="Almond Milk Bar 1.5oz"/>
    <s v="Standard Bar"/>
    <x v="0"/>
    <x v="11"/>
    <n v="102735"/>
    <n v="1.49"/>
    <n v="9.35E-2"/>
    <n v="0.86419999999999997"/>
    <n v="1.3506849999999999"/>
    <n v="138762.623475"/>
    <n v="88783.587"/>
    <n v="49979.036475000001"/>
    <n v="0.3601765030336459"/>
    <n v="1.3506849999999999"/>
    <n v="138762.623475"/>
  </r>
  <r>
    <s v="SKU-04"/>
    <s v="Almond Milk Bar 1.5oz"/>
    <s v="Standard Bar"/>
    <x v="0"/>
    <x v="12"/>
    <n v="45645"/>
    <n v="1.52"/>
    <n v="7.4399999999999994E-2"/>
    <n v="0.87070000000000003"/>
    <n v="1.4069119999999999"/>
    <n v="64218.498240000001"/>
    <n v="39743.101500000004"/>
    <n v="24475.396739999996"/>
    <n v="0.38112689350862022"/>
    <n v="1.4069119999999999"/>
    <n v="64218.498240000001"/>
  </r>
  <r>
    <s v="SKU-04"/>
    <s v="Almond Milk Bar 1.5oz"/>
    <s v="Standard Bar"/>
    <x v="0"/>
    <x v="13"/>
    <n v="64369"/>
    <n v="1.52"/>
    <n v="9.1600000000000001E-2"/>
    <n v="0.87719999999999998"/>
    <n v="1.380768"/>
    <n v="88878.655392000001"/>
    <n v="56464.486799999999"/>
    <n v="32414.168592000002"/>
    <n v="0.36470138357783494"/>
    <n v="1.380768"/>
    <n v="88878.655392000001"/>
  </r>
  <r>
    <s v="SKU-04"/>
    <s v="Almond Milk Bar 1.5oz"/>
    <s v="Standard Bar"/>
    <x v="0"/>
    <x v="14"/>
    <n v="66401"/>
    <n v="1.52"/>
    <n v="0.10059999999999999"/>
    <n v="0.88360000000000005"/>
    <n v="1.3670880000000001"/>
    <n v="90776.010288000005"/>
    <n v="58671.923600000002"/>
    <n v="32104.086688000003"/>
    <n v="0.35366267570192994"/>
    <n v="1.3670880000000001"/>
    <n v="90776.010288000005"/>
  </r>
  <r>
    <s v="SKU-04"/>
    <s v="Almond Milk Bar 1.5oz"/>
    <s v="Standard Bar"/>
    <x v="0"/>
    <x v="15"/>
    <n v="70047"/>
    <n v="1.52"/>
    <n v="0.1157"/>
    <n v="0.8901"/>
    <n v="1.344136"/>
    <n v="94152.694392000005"/>
    <n v="62348.834699999999"/>
    <n v="31803.859692000005"/>
    <n v="0.33779022360832539"/>
    <n v="1.344136"/>
    <n v="94152.694392000005"/>
  </r>
  <r>
    <s v="SKU-04"/>
    <s v="Almond Milk Bar 1.5oz"/>
    <s v="Standard Bar"/>
    <x v="0"/>
    <x v="16"/>
    <n v="55817"/>
    <n v="1.52"/>
    <n v="8.7099999999999997E-2"/>
    <n v="0.89659999999999995"/>
    <n v="1.3876080000000002"/>
    <n v="77452.115736000007"/>
    <n v="50045.522199999999"/>
    <n v="27406.593536000008"/>
    <n v="0.35385209655752931"/>
    <n v="1.3876080000000002"/>
    <n v="77452.115736000007"/>
  </r>
  <r>
    <s v="SKU-04"/>
    <s v="Almond Milk Bar 1.5oz"/>
    <s v="Standard Bar"/>
    <x v="0"/>
    <x v="17"/>
    <n v="57190"/>
    <n v="1.52"/>
    <n v="7.6999999999999999E-2"/>
    <n v="0.90310000000000001"/>
    <n v="1.40296"/>
    <n v="80235.282399999996"/>
    <n v="51648.289000000004"/>
    <n v="28586.993399999992"/>
    <n v="0.35628955921765404"/>
    <n v="1.40296"/>
    <n v="80235.282399999996"/>
  </r>
  <r>
    <s v="SKU-04"/>
    <s v="Almond Milk Bar 1.5oz"/>
    <s v="Standard Bar"/>
    <x v="0"/>
    <x v="18"/>
    <n v="53501"/>
    <n v="1.56"/>
    <n v="0.10150000000000001"/>
    <n v="0.90959999999999996"/>
    <n v="1.4016599999999999"/>
    <n v="74990.211660000001"/>
    <n v="48664.509599999998"/>
    <n v="26325.702060000003"/>
    <n v="0.35105517743247294"/>
    <n v="1.4016599999999999"/>
    <n v="74990.211660000001"/>
  </r>
  <r>
    <s v="SKU-04"/>
    <s v="Almond Milk Bar 1.5oz"/>
    <s v="Standard Bar"/>
    <x v="0"/>
    <x v="19"/>
    <n v="57985"/>
    <n v="1.56"/>
    <n v="0.12379999999999999"/>
    <n v="0.91610000000000003"/>
    <n v="1.3668720000000001"/>
    <n v="79258.072920000006"/>
    <n v="53120.058499999999"/>
    <n v="26138.014420000007"/>
    <n v="0.32978362275326445"/>
    <n v="1.3668720000000001"/>
    <n v="79258.072920000006"/>
  </r>
  <r>
    <s v="SKU-04"/>
    <s v="Almond Milk Bar 1.5oz"/>
    <s v="Standard Bar"/>
    <x v="0"/>
    <x v="20"/>
    <n v="65378"/>
    <n v="1.56"/>
    <n v="0.13089999999999999"/>
    <n v="0.92249999999999999"/>
    <n v="1.355796"/>
    <n v="88639.230888000006"/>
    <n v="60311.205000000002"/>
    <n v="28328.025888000004"/>
    <n v="0.31958790260481668"/>
    <n v="1.355796"/>
    <n v="88639.230888000006"/>
  </r>
  <r>
    <s v="SKU-04"/>
    <s v="Almond Milk Bar 1.5oz"/>
    <s v="Standard Bar"/>
    <x v="0"/>
    <x v="21"/>
    <n v="99313"/>
    <n v="1.56"/>
    <n v="8.0799999999999997E-2"/>
    <n v="0.92900000000000005"/>
    <n v="1.4339520000000001"/>
    <n v="142410.074976"/>
    <n v="92261.777000000002"/>
    <n v="50148.297976000002"/>
    <n v="0.3521400995291335"/>
    <n v="1.4339520000000001"/>
    <n v="142410.074976"/>
  </r>
  <r>
    <s v="SKU-04"/>
    <s v="Almond Milk Bar 1.5oz"/>
    <s v="Standard Bar"/>
    <x v="0"/>
    <x v="22"/>
    <n v="107941"/>
    <n v="1.56"/>
    <n v="8.3900000000000002E-2"/>
    <n v="0.9355"/>
    <n v="1.4291160000000001"/>
    <n v="154260.21015600002"/>
    <n v="100978.8055"/>
    <n v="53281.404656000013"/>
    <n v="0.34539953369775445"/>
    <n v="1.4291160000000001"/>
    <n v="154260.21015600002"/>
  </r>
  <r>
    <s v="SKU-04"/>
    <s v="Almond Milk Bar 1.5oz"/>
    <s v="Standard Bar"/>
    <x v="0"/>
    <x v="23"/>
    <n v="83260"/>
    <n v="1.56"/>
    <n v="0.106"/>
    <n v="0.94199999999999995"/>
    <n v="1.3946400000000001"/>
    <n v="116117.72640000001"/>
    <n v="78430.92"/>
    <n v="37686.806400000016"/>
    <n v="0.32455687489244545"/>
    <n v="1.3946400000000001"/>
    <n v="116117.72640000001"/>
  </r>
  <r>
    <s v="SKU-04"/>
    <s v="Almond Milk Bar 1.5oz"/>
    <s v="Standard Bar"/>
    <x v="1"/>
    <x v="0"/>
    <n v="52542"/>
    <n v="1.49"/>
    <n v="0.1207"/>
    <n v="0.86419999999999997"/>
    <n v="1.310157"/>
    <n v="68838.269094000003"/>
    <n v="45406.796399999999"/>
    <n v="23431.472694000004"/>
    <n v="0.34038439667917664"/>
    <n v="1.310157"/>
    <n v="68838.269094000003"/>
  </r>
  <r>
    <s v="SKU-04"/>
    <s v="Almond Milk Bar 1.5oz"/>
    <s v="Standard Bar"/>
    <x v="1"/>
    <x v="1"/>
    <n v="66793"/>
    <n v="1.49"/>
    <n v="0.1474"/>
    <n v="0.86419999999999997"/>
    <n v="1.2703740000000001"/>
    <n v="84852.090582000004"/>
    <n v="57722.510600000001"/>
    <n v="27129.579982000003"/>
    <n v="0.31972789115646261"/>
    <n v="1.2703740000000001"/>
    <n v="84852.090582000004"/>
  </r>
  <r>
    <s v="SKU-04"/>
    <s v="Almond Milk Bar 1.5oz"/>
    <s v="Standard Bar"/>
    <x v="1"/>
    <x v="2"/>
    <n v="68756"/>
    <n v="1.49"/>
    <n v="0.13789999999999999"/>
    <n v="0.86419999999999997"/>
    <n v="1.284529"/>
    <n v="88319.075924000004"/>
    <n v="59418.9352"/>
    <n v="28900.140724000004"/>
    <n v="0.32722421992808265"/>
    <n v="1.284529"/>
    <n v="88319.075924000004"/>
  </r>
  <r>
    <s v="SKU-04"/>
    <s v="Almond Milk Bar 1.5oz"/>
    <s v="Standard Bar"/>
    <x v="1"/>
    <x v="3"/>
    <n v="71697"/>
    <n v="1.49"/>
    <n v="0.1018"/>
    <n v="0.86419999999999997"/>
    <n v="1.3383179999999999"/>
    <n v="95953.385645999995"/>
    <n v="61960.547399999996"/>
    <n v="33992.838245999999"/>
    <n v="0.35426408372300155"/>
    <n v="1.3383179999999999"/>
    <n v="95953.385645999995"/>
  </r>
  <r>
    <s v="SKU-04"/>
    <s v="Almond Milk Bar 1.5oz"/>
    <s v="Standard Bar"/>
    <x v="1"/>
    <x v="4"/>
    <n v="52358"/>
    <n v="1.49"/>
    <n v="0.11700000000000001"/>
    <n v="0.86419999999999997"/>
    <n v="1.3156699999999999"/>
    <n v="68885.849859999988"/>
    <n v="45247.783599999995"/>
    <n v="23638.066259999992"/>
    <n v="0.34314835787089465"/>
    <n v="1.3156699999999999"/>
    <n v="68885.849859999988"/>
  </r>
  <r>
    <s v="SKU-04"/>
    <s v="Almond Milk Bar 1.5oz"/>
    <s v="Standard Bar"/>
    <x v="1"/>
    <x v="5"/>
    <n v="50997"/>
    <n v="1.49"/>
    <n v="0.12139999999999999"/>
    <n v="0.86419999999999997"/>
    <n v="1.3091140000000001"/>
    <n v="66760.886658000003"/>
    <n v="44071.607400000001"/>
    <n v="22689.279258000002"/>
    <n v="0.33985886637832918"/>
    <n v="1.3091140000000001"/>
    <n v="66760.886658000003"/>
  </r>
  <r>
    <s v="SKU-04"/>
    <s v="Almond Milk Bar 1.5oz"/>
    <s v="Standard Bar"/>
    <x v="1"/>
    <x v="6"/>
    <n v="47046"/>
    <n v="1.49"/>
    <n v="0.15820000000000001"/>
    <n v="0.86419999999999997"/>
    <n v="1.2542819999999999"/>
    <n v="59008.950971999999"/>
    <n v="40657.153200000001"/>
    <n v="18351.797771999998"/>
    <n v="0.31100023758612494"/>
    <n v="1.2542819999999999"/>
    <n v="59008.950971999999"/>
  </r>
  <r>
    <s v="SKU-04"/>
    <s v="Almond Milk Bar 1.5oz"/>
    <s v="Standard Bar"/>
    <x v="1"/>
    <x v="7"/>
    <n v="52914"/>
    <n v="1.49"/>
    <n v="0.13619999999999999"/>
    <n v="0.86419999999999997"/>
    <n v="1.2870619999999999"/>
    <n v="68103.598667999991"/>
    <n v="45728.2788"/>
    <n v="22375.319867999991"/>
    <n v="0.32854827506367207"/>
    <n v="1.2870619999999999"/>
    <n v="68103.598667999991"/>
  </r>
  <r>
    <s v="SKU-04"/>
    <s v="Almond Milk Bar 1.5oz"/>
    <s v="Standard Bar"/>
    <x v="1"/>
    <x v="8"/>
    <n v="61459"/>
    <n v="1.49"/>
    <n v="0.13109999999999999"/>
    <n v="0.86419999999999997"/>
    <n v="1.2946610000000001"/>
    <n v="79568.570399000004"/>
    <n v="53112.8678"/>
    <n v="26455.702599000004"/>
    <n v="0.33248935435608246"/>
    <n v="1.2946610000000001"/>
    <n v="79568.570399000004"/>
  </r>
  <r>
    <s v="SKU-04"/>
    <s v="Almond Milk Bar 1.5oz"/>
    <s v="Standard Bar"/>
    <x v="1"/>
    <x v="9"/>
    <n v="92264"/>
    <n v="1.49"/>
    <n v="0.13669999999999999"/>
    <n v="0.86419999999999997"/>
    <n v="1.2863169999999999"/>
    <n v="118680.75168799999"/>
    <n v="79734.548800000004"/>
    <n v="38946.202887999985"/>
    <n v="0.32815938839337416"/>
    <n v="1.2863169999999999"/>
    <n v="118680.75168799999"/>
  </r>
  <r>
    <s v="SKU-04"/>
    <s v="Almond Milk Bar 1.5oz"/>
    <s v="Standard Bar"/>
    <x v="1"/>
    <x v="10"/>
    <n v="106183"/>
    <n v="1.49"/>
    <n v="0.1547"/>
    <n v="0.86419999999999997"/>
    <n v="1.2594969999999999"/>
    <n v="133737.16995099999"/>
    <n v="91763.348599999998"/>
    <n v="41973.821350999991"/>
    <n v="0.31385306991600609"/>
    <n v="1.2594969999999999"/>
    <n v="133737.16995099999"/>
  </r>
  <r>
    <s v="SKU-04"/>
    <s v="Almond Milk Bar 1.5oz"/>
    <s v="Standard Bar"/>
    <x v="1"/>
    <x v="11"/>
    <n v="82066"/>
    <n v="1.49"/>
    <n v="0.13880000000000001"/>
    <n v="0.86419999999999997"/>
    <n v="1.283188"/>
    <n v="105306.10640799999"/>
    <n v="70921.4372"/>
    <n v="34384.669207999992"/>
    <n v="0.32652113330236876"/>
    <n v="1.283188"/>
    <n v="105306.10640799999"/>
  </r>
  <r>
    <s v="SKU-04"/>
    <s v="Almond Milk Bar 1.5oz"/>
    <s v="Standard Bar"/>
    <x v="1"/>
    <x v="12"/>
    <n v="43246"/>
    <n v="1.52"/>
    <n v="0.12870000000000001"/>
    <n v="0.87070000000000003"/>
    <n v="1.324376"/>
    <n v="57273.964496000001"/>
    <n v="37654.292200000004"/>
    <n v="19619.672295999997"/>
    <n v="0.34255830670444037"/>
    <n v="1.324376"/>
    <n v="57273.964496000001"/>
  </r>
  <r>
    <s v="SKU-04"/>
    <s v="Almond Milk Bar 1.5oz"/>
    <s v="Standard Bar"/>
    <x v="1"/>
    <x v="13"/>
    <n v="61926"/>
    <n v="1.52"/>
    <n v="0.14299999999999999"/>
    <n v="0.87719999999999998"/>
    <n v="1.30264"/>
    <n v="80667.284639999998"/>
    <n v="54321.487199999996"/>
    <n v="26345.797440000002"/>
    <n v="0.3265982926979058"/>
    <n v="1.30264"/>
    <n v="80667.284639999998"/>
  </r>
  <r>
    <s v="SKU-04"/>
    <s v="Almond Milk Bar 1.5oz"/>
    <s v="Standard Bar"/>
    <x v="1"/>
    <x v="14"/>
    <n v="58962"/>
    <n v="1.52"/>
    <n v="0.14330000000000001"/>
    <n v="0.88360000000000005"/>
    <n v="1.302184"/>
    <n v="76779.373007999995"/>
    <n v="52098.823200000006"/>
    <n v="24680.549807999989"/>
    <n v="0.32144766023849153"/>
    <n v="1.302184"/>
    <n v="76779.373007999995"/>
  </r>
  <r>
    <s v="SKU-04"/>
    <s v="Almond Milk Bar 1.5oz"/>
    <s v="Standard Bar"/>
    <x v="1"/>
    <x v="15"/>
    <n v="62960"/>
    <n v="1.52"/>
    <n v="0.14799999999999999"/>
    <n v="0.8901"/>
    <n v="1.29504"/>
    <n v="81535.718399999998"/>
    <n v="56040.696000000004"/>
    <n v="25495.022399999994"/>
    <n v="0.31268532246108222"/>
    <n v="1.29504"/>
    <n v="81535.718399999998"/>
  </r>
  <r>
    <s v="SKU-04"/>
    <s v="Almond Milk Bar 1.5oz"/>
    <s v="Standard Bar"/>
    <x v="1"/>
    <x v="16"/>
    <n v="50810"/>
    <n v="1.52"/>
    <n v="0.12470000000000001"/>
    <n v="0.89659999999999995"/>
    <n v="1.3304559999999999"/>
    <n v="67600.469359999988"/>
    <n v="45556.245999999999"/>
    <n v="22044.223359999989"/>
    <n v="0.32609571455200309"/>
    <n v="1.3304559999999999"/>
    <n v="67600.469359999988"/>
  </r>
  <r>
    <s v="SKU-04"/>
    <s v="Almond Milk Bar 1.5oz"/>
    <s v="Standard Bar"/>
    <x v="1"/>
    <x v="17"/>
    <n v="48140"/>
    <n v="1.52"/>
    <n v="8.5999999999999993E-2"/>
    <n v="0.90310000000000001"/>
    <n v="1.3892800000000001"/>
    <n v="66879.939200000008"/>
    <n v="43475.234000000004"/>
    <n v="23404.705200000004"/>
    <n v="0.34995105378325464"/>
    <n v="1.3892800000000001"/>
    <n v="66879.939200000008"/>
  </r>
  <r>
    <s v="SKU-04"/>
    <s v="Almond Milk Bar 1.5oz"/>
    <s v="Standard Bar"/>
    <x v="1"/>
    <x v="18"/>
    <n v="45454"/>
    <n v="1.56"/>
    <n v="7.5300000000000006E-2"/>
    <n v="0.90959999999999996"/>
    <n v="1.4425319999999999"/>
    <n v="65568.849527999992"/>
    <n v="41344.958399999996"/>
    <n v="24223.891127999996"/>
    <n v="0.36944206437014915"/>
    <n v="1.4425319999999999"/>
    <n v="65568.849527999992"/>
  </r>
  <r>
    <s v="SKU-04"/>
    <s v="Almond Milk Bar 1.5oz"/>
    <s v="Standard Bar"/>
    <x v="1"/>
    <x v="19"/>
    <n v="43793"/>
    <n v="1.56"/>
    <n v="0.1368"/>
    <n v="0.91610000000000003"/>
    <n v="1.346592"/>
    <n v="58971.303456000001"/>
    <n v="40118.7673"/>
    <n v="18852.536156000002"/>
    <n v="0.31969000261400632"/>
    <n v="1.346592"/>
    <n v="58971.303456000001"/>
  </r>
  <r>
    <s v="SKU-04"/>
    <s v="Almond Milk Bar 1.5oz"/>
    <s v="Standard Bar"/>
    <x v="1"/>
    <x v="20"/>
    <n v="60044"/>
    <n v="1.56"/>
    <n v="0.11260000000000001"/>
    <n v="0.92249999999999999"/>
    <n v="1.384344"/>
    <n v="83121.551135999995"/>
    <n v="55390.59"/>
    <n v="27730.961135999998"/>
    <n v="0.33361938940032249"/>
    <n v="1.384344"/>
    <n v="83121.551135999995"/>
  </r>
  <r>
    <s v="SKU-04"/>
    <s v="Almond Milk Bar 1.5oz"/>
    <s v="Standard Bar"/>
    <x v="1"/>
    <x v="21"/>
    <n v="81494"/>
    <n v="1.56"/>
    <n v="0.15060000000000001"/>
    <n v="0.92900000000000005"/>
    <n v="1.325064"/>
    <n v="107984.765616"/>
    <n v="75707.926000000007"/>
    <n v="32276.839615999997"/>
    <n v="0.29890178889472507"/>
    <n v="1.325064"/>
    <n v="107984.765616"/>
  </r>
  <r>
    <s v="SKU-04"/>
    <s v="Almond Milk Bar 1.5oz"/>
    <s v="Standard Bar"/>
    <x v="1"/>
    <x v="22"/>
    <n v="88209"/>
    <n v="1.56"/>
    <n v="0.1636"/>
    <n v="0.9355"/>
    <n v="1.3047840000000002"/>
    <n v="115093.69185600002"/>
    <n v="82519.519499999995"/>
    <n v="32574.172356000025"/>
    <n v="0.28302309041189977"/>
    <n v="1.3047840000000002"/>
    <n v="115093.69185600002"/>
  </r>
  <r>
    <s v="SKU-04"/>
    <s v="Almond Milk Bar 1.5oz"/>
    <s v="Standard Bar"/>
    <x v="1"/>
    <x v="23"/>
    <n v="74692"/>
    <n v="1.56"/>
    <n v="0.1361"/>
    <n v="0.94199999999999995"/>
    <n v="1.3476840000000001"/>
    <n v="100661.21332800001"/>
    <n v="70359.864000000001"/>
    <n v="30301.349328000011"/>
    <n v="0.3010230884984908"/>
    <n v="1.3476840000000001"/>
    <n v="100661.21332800001"/>
  </r>
  <r>
    <s v="SKU-04"/>
    <s v="Almond Milk Bar 1.5oz"/>
    <s v="Standard Bar"/>
    <x v="2"/>
    <x v="0"/>
    <n v="36429"/>
    <n v="1.49"/>
    <n v="0.182"/>
    <n v="0.86419999999999997"/>
    <n v="1.21882"/>
    <n v="44400.393779999999"/>
    <n v="31481.941800000001"/>
    <n v="12918.451979999998"/>
    <n v="0.29095354523227379"/>
    <n v="1.21882"/>
    <n v="44400.393779999999"/>
  </r>
  <r>
    <s v="SKU-04"/>
    <s v="Almond Milk Bar 1.5oz"/>
    <s v="Standard Bar"/>
    <x v="2"/>
    <x v="1"/>
    <n v="37589"/>
    <n v="1.49"/>
    <n v="0.1784"/>
    <n v="0.86419999999999997"/>
    <n v="1.2241839999999999"/>
    <n v="46015.852375999995"/>
    <n v="32484.413799999998"/>
    <n v="13531.438575999997"/>
    <n v="0.29406037000973706"/>
    <n v="1.2241839999999999"/>
    <n v="46015.852375999995"/>
  </r>
  <r>
    <s v="SKU-04"/>
    <s v="Almond Milk Bar 1.5oz"/>
    <s v="Standard Bar"/>
    <x v="2"/>
    <x v="2"/>
    <n v="40324"/>
    <n v="1.49"/>
    <n v="0.1595"/>
    <n v="0.86419999999999997"/>
    <n v="1.252345"/>
    <n v="50499.559780000003"/>
    <n v="34848.000800000002"/>
    <n v="15651.558980000002"/>
    <n v="0.30993456276026177"/>
    <n v="1.252345"/>
    <n v="50499.559780000003"/>
  </r>
  <r>
    <s v="SKU-04"/>
    <s v="Almond Milk Bar 1.5oz"/>
    <s v="Standard Bar"/>
    <x v="2"/>
    <x v="3"/>
    <n v="41592"/>
    <n v="1.49"/>
    <n v="0.16889999999999999"/>
    <n v="0.86419999999999997"/>
    <n v="1.2383389999999999"/>
    <n v="51504.995687999995"/>
    <n v="35943.806400000001"/>
    <n v="15561.189287999994"/>
    <n v="0.30212970761641189"/>
    <n v="1.2383389999999999"/>
    <n v="51504.995687999995"/>
  </r>
  <r>
    <s v="SKU-04"/>
    <s v="Almond Milk Bar 1.5oz"/>
    <s v="Standard Bar"/>
    <x v="2"/>
    <x v="4"/>
    <n v="36892"/>
    <n v="1.49"/>
    <n v="0.18049999999999999"/>
    <n v="0.86419999999999997"/>
    <n v="1.221055"/>
    <n v="45047.161059999999"/>
    <n v="31882.0664"/>
    <n v="13165.094659999999"/>
    <n v="0.2922513727882855"/>
    <n v="1.221055"/>
    <n v="45047.161059999999"/>
  </r>
  <r>
    <s v="SKU-04"/>
    <s v="Almond Milk Bar 1.5oz"/>
    <s v="Standard Bar"/>
    <x v="2"/>
    <x v="5"/>
    <n v="32077"/>
    <n v="1.49"/>
    <n v="0.1784"/>
    <n v="0.86419999999999997"/>
    <n v="1.2241839999999999"/>
    <n v="39268.150168"/>
    <n v="27720.9434"/>
    <n v="11547.206768"/>
    <n v="0.29406037000973712"/>
    <n v="1.2241839999999999"/>
    <n v="39268.150168"/>
  </r>
  <r>
    <s v="SKU-04"/>
    <s v="Almond Milk Bar 1.5oz"/>
    <s v="Standard Bar"/>
    <x v="2"/>
    <x v="6"/>
    <n v="31281"/>
    <n v="1.49"/>
    <n v="0.1893"/>
    <n v="0.86419999999999997"/>
    <n v="1.207943"/>
    <n v="37785.664983000002"/>
    <n v="27033.040199999999"/>
    <n v="10752.624783000003"/>
    <n v="0.28456889108178124"/>
    <n v="1.207943"/>
    <n v="37785.664983000002"/>
  </r>
  <r>
    <s v="SKU-04"/>
    <s v="Almond Milk Bar 1.5oz"/>
    <s v="Standard Bar"/>
    <x v="2"/>
    <x v="7"/>
    <n v="32225"/>
    <n v="1.49"/>
    <n v="0.16439999999999999"/>
    <n v="0.86419999999999997"/>
    <n v="1.245044"/>
    <n v="40121.5429"/>
    <n v="27848.844999999998"/>
    <n v="12272.697900000003"/>
    <n v="0.30588798468166595"/>
    <n v="1.245044"/>
    <n v="40121.5429"/>
  </r>
  <r>
    <s v="SKU-04"/>
    <s v="Almond Milk Bar 1.5oz"/>
    <s v="Standard Bar"/>
    <x v="2"/>
    <x v="8"/>
    <n v="43551"/>
    <n v="1.49"/>
    <n v="0.17380000000000001"/>
    <n v="0.86419999999999997"/>
    <n v="1.2310380000000001"/>
    <n v="53612.935938000002"/>
    <n v="37636.7742"/>
    <n v="15976.161738000003"/>
    <n v="0.29799080125877514"/>
    <n v="1.2310380000000001"/>
    <n v="53612.935938000002"/>
  </r>
  <r>
    <s v="SKU-04"/>
    <s v="Almond Milk Bar 1.5oz"/>
    <s v="Standard Bar"/>
    <x v="2"/>
    <x v="9"/>
    <n v="53756"/>
    <n v="1.49"/>
    <n v="0.1867"/>
    <n v="0.86419999999999997"/>
    <n v="1.2118169999999999"/>
    <n v="65142.434651999996"/>
    <n v="46455.9352"/>
    <n v="18686.499451999996"/>
    <n v="0.2868560186892905"/>
    <n v="1.2118169999999999"/>
    <n v="65142.434651999996"/>
  </r>
  <r>
    <s v="SKU-04"/>
    <s v="Almond Milk Bar 1.5oz"/>
    <s v="Standard Bar"/>
    <x v="2"/>
    <x v="10"/>
    <n v="65585"/>
    <n v="1.49"/>
    <n v="0.157"/>
    <n v="0.86419999999999997"/>
    <n v="1.25607"/>
    <n v="82379.350950000007"/>
    <n v="56678.557000000001"/>
    <n v="25700.793950000007"/>
    <n v="0.3119810201660736"/>
    <n v="1.25607"/>
    <n v="82379.350950000007"/>
  </r>
  <r>
    <s v="SKU-04"/>
    <s v="Almond Milk Bar 1.5oz"/>
    <s v="Standard Bar"/>
    <x v="2"/>
    <x v="11"/>
    <n v="52810"/>
    <n v="1.49"/>
    <n v="0.191"/>
    <n v="0.86419999999999997"/>
    <n v="1.2054099999999999"/>
    <n v="63657.702099999995"/>
    <n v="45638.402000000002"/>
    <n v="18019.300099999993"/>
    <n v="0.2830655129789863"/>
    <n v="1.2054099999999999"/>
    <n v="63657.702099999995"/>
  </r>
  <r>
    <s v="SKU-04"/>
    <s v="Almond Milk Bar 1.5oz"/>
    <s v="Standard Bar"/>
    <x v="2"/>
    <x v="12"/>
    <n v="31232"/>
    <n v="1.52"/>
    <n v="0.1895"/>
    <n v="0.87070000000000003"/>
    <n v="1.2319599999999999"/>
    <n v="38476.574719999997"/>
    <n v="27193.702400000002"/>
    <n v="11282.872319999995"/>
    <n v="0.29324004026104733"/>
    <n v="1.2319599999999999"/>
    <n v="38476.574719999997"/>
  </r>
  <r>
    <s v="SKU-04"/>
    <s v="Almond Milk Bar 1.5oz"/>
    <s v="Standard Bar"/>
    <x v="2"/>
    <x v="13"/>
    <n v="33900"/>
    <n v="1.52"/>
    <n v="0.185"/>
    <n v="0.87719999999999998"/>
    <n v="1.2387999999999999"/>
    <n v="41995.32"/>
    <n v="29737.079999999998"/>
    <n v="12258.240000000002"/>
    <n v="0.29189538262835008"/>
    <n v="1.2387999999999999"/>
    <n v="41995.32"/>
  </r>
  <r>
    <s v="SKU-04"/>
    <s v="Almond Milk Bar 1.5oz"/>
    <s v="Standard Bar"/>
    <x v="2"/>
    <x v="14"/>
    <n v="36799"/>
    <n v="1.52"/>
    <n v="0.17280000000000001"/>
    <n v="0.88360000000000005"/>
    <n v="1.257344"/>
    <n v="46269.001856000003"/>
    <n v="32515.596400000002"/>
    <n v="13753.405456"/>
    <n v="0.29724880382775121"/>
    <n v="1.257344"/>
    <n v="46269.001856000003"/>
  </r>
  <r>
    <s v="SKU-04"/>
    <s v="Almond Milk Bar 1.5oz"/>
    <s v="Standard Bar"/>
    <x v="2"/>
    <x v="15"/>
    <n v="41786"/>
    <n v="1.52"/>
    <n v="0.20219999999999999"/>
    <n v="0.8901"/>
    <n v="1.2126560000000002"/>
    <n v="50672.04361600001"/>
    <n v="37193.7186"/>
    <n v="13478.32501600001"/>
    <n v="0.26599134461875434"/>
    <n v="1.2126560000000002"/>
    <n v="50672.04361600001"/>
  </r>
  <r>
    <s v="SKU-04"/>
    <s v="Almond Milk Bar 1.5oz"/>
    <s v="Standard Bar"/>
    <x v="2"/>
    <x v="16"/>
    <n v="36272"/>
    <n v="1.52"/>
    <n v="0.19969999999999999"/>
    <n v="0.89659999999999995"/>
    <n v="1.216456"/>
    <n v="44123.292031999998"/>
    <n v="32521.475199999997"/>
    <n v="11601.816832"/>
    <n v="0.26294087085763895"/>
    <n v="1.216456"/>
    <n v="44123.292031999998"/>
  </r>
  <r>
    <s v="SKU-04"/>
    <s v="Almond Milk Bar 1.5oz"/>
    <s v="Standard Bar"/>
    <x v="2"/>
    <x v="17"/>
    <n v="30200"/>
    <n v="1.52"/>
    <n v="0.18529999999999999"/>
    <n v="0.90310000000000001"/>
    <n v="1.2383439999999999"/>
    <n v="37397.988799999999"/>
    <n v="27273.62"/>
    <n v="10124.3688"/>
    <n v="0.27071960618374219"/>
    <n v="1.2383439999999999"/>
    <n v="37397.988799999999"/>
  </r>
  <r>
    <s v="SKU-04"/>
    <s v="Almond Milk Bar 1.5oz"/>
    <s v="Standard Bar"/>
    <x v="2"/>
    <x v="18"/>
    <n v="30182"/>
    <n v="1.56"/>
    <n v="0.18179999999999999"/>
    <n v="0.90959999999999996"/>
    <n v="1.2763920000000002"/>
    <n v="38524.063344000009"/>
    <n v="27453.547199999997"/>
    <n v="11070.516144000012"/>
    <n v="0.28736626365567969"/>
    <n v="1.2763920000000002"/>
    <n v="38524.063344000009"/>
  </r>
  <r>
    <s v="SKU-04"/>
    <s v="Almond Milk Bar 1.5oz"/>
    <s v="Standard Bar"/>
    <x v="2"/>
    <x v="19"/>
    <n v="32519"/>
    <n v="1.56"/>
    <n v="0.19239999999999999"/>
    <n v="0.91610000000000003"/>
    <n v="1.2598560000000001"/>
    <n v="40969.257264"/>
    <n v="29790.655900000002"/>
    <n v="11178.601363999998"/>
    <n v="0.27285340546856146"/>
    <n v="1.2598560000000001"/>
    <n v="40969.257264"/>
  </r>
  <r>
    <s v="SKU-04"/>
    <s v="Almond Milk Bar 1.5oz"/>
    <s v="Standard Bar"/>
    <x v="2"/>
    <x v="20"/>
    <n v="37439"/>
    <n v="1.56"/>
    <n v="0.1691"/>
    <n v="0.92249999999999999"/>
    <n v="1.2962039999999999"/>
    <n v="48528.581555999997"/>
    <n v="34537.477500000001"/>
    <n v="13991.104055999996"/>
    <n v="0.28830647027782658"/>
    <n v="1.2962039999999999"/>
    <n v="48528.581555999997"/>
  </r>
  <r>
    <s v="SKU-04"/>
    <s v="Almond Milk Bar 1.5oz"/>
    <s v="Standard Bar"/>
    <x v="2"/>
    <x v="21"/>
    <n v="53888"/>
    <n v="1.56"/>
    <n v="0.1895"/>
    <n v="0.92900000000000005"/>
    <n v="1.2643800000000001"/>
    <n v="68134.909440000003"/>
    <n v="50061.952000000005"/>
    <n v="18072.957439999998"/>
    <n v="0.26525253483920969"/>
    <n v="1.2643800000000001"/>
    <n v="68134.909440000003"/>
  </r>
  <r>
    <s v="SKU-04"/>
    <s v="Almond Milk Bar 1.5oz"/>
    <s v="Standard Bar"/>
    <x v="2"/>
    <x v="22"/>
    <n v="59091"/>
    <n v="1.56"/>
    <n v="0.18509999999999999"/>
    <n v="0.9355"/>
    <n v="1.271244"/>
    <n v="75119.079204000009"/>
    <n v="55279.630499999999"/>
    <n v="19839.448704000009"/>
    <n v="0.26410665458401389"/>
    <n v="1.271244"/>
    <n v="75119.079204000009"/>
  </r>
  <r>
    <s v="SKU-04"/>
    <s v="Almond Milk Bar 1.5oz"/>
    <s v="Standard Bar"/>
    <x v="2"/>
    <x v="23"/>
    <n v="50604"/>
    <n v="1.56"/>
    <n v="0.1744"/>
    <n v="0.94199999999999995"/>
    <n v="1.287936"/>
    <n v="65174.713343999996"/>
    <n v="47668.968000000001"/>
    <n v="17505.745343999995"/>
    <n v="0.26859719737626708"/>
    <n v="1.287936"/>
    <n v="65174.713343999996"/>
  </r>
  <r>
    <s v="SKU-04"/>
    <s v="Almond Milk Bar 1.5oz"/>
    <s v="Standard Bar"/>
    <x v="3"/>
    <x v="0"/>
    <n v="28192"/>
    <n v="1.49"/>
    <n v="5.3800000000000001E-2"/>
    <n v="0.86419999999999997"/>
    <n v="1.4098380000000001"/>
    <n v="39746.152896000007"/>
    <n v="24363.526399999999"/>
    <n v="15382.626496000008"/>
    <n v="0.3870217712957093"/>
    <n v="1.4098380000000001"/>
    <n v="39746.152896000007"/>
  </r>
  <r>
    <s v="SKU-04"/>
    <s v="Almond Milk Bar 1.5oz"/>
    <s v="Standard Bar"/>
    <x v="3"/>
    <x v="1"/>
    <n v="30216"/>
    <n v="1.49"/>
    <n v="6.4399999999999999E-2"/>
    <n v="0.86419999999999997"/>
    <n v="1.3940440000000001"/>
    <n v="42122.433504000001"/>
    <n v="26112.6672"/>
    <n v="16009.766304000001"/>
    <n v="0.38007695596408725"/>
    <n v="1.3940440000000001"/>
    <n v="42122.433504000001"/>
  </r>
  <r>
    <s v="SKU-04"/>
    <s v="Almond Milk Bar 1.5oz"/>
    <s v="Standard Bar"/>
    <x v="3"/>
    <x v="2"/>
    <n v="31916"/>
    <n v="1.49"/>
    <n v="3.3399999999999999E-2"/>
    <n v="0.86419999999999997"/>
    <n v="1.440234"/>
    <n v="45966.508344000002"/>
    <n v="27581.807199999999"/>
    <n v="18384.701144000002"/>
    <n v="0.39995861783571285"/>
    <n v="1.440234"/>
    <n v="45966.508344000002"/>
  </r>
  <r>
    <s v="SKU-04"/>
    <s v="Almond Milk Bar 1.5oz"/>
    <s v="Standard Bar"/>
    <x v="3"/>
    <x v="3"/>
    <n v="32115"/>
    <n v="1.49"/>
    <n v="3.9800000000000002E-2"/>
    <n v="0.86419999999999997"/>
    <n v="1.4306979999999998"/>
    <n v="45946.866269999991"/>
    <n v="27753.782999999999"/>
    <n v="18193.083269999992"/>
    <n v="0.3959591751718391"/>
    <n v="1.4306979999999998"/>
    <n v="45946.866269999991"/>
  </r>
  <r>
    <s v="SKU-04"/>
    <s v="Almond Milk Bar 1.5oz"/>
    <s v="Standard Bar"/>
    <x v="3"/>
    <x v="4"/>
    <n v="28454"/>
    <n v="1.49"/>
    <n v="4.7300000000000002E-2"/>
    <n v="0.86419999999999997"/>
    <n v="1.4195229999999999"/>
    <n v="40391.107441999993"/>
    <n v="24589.946799999998"/>
    <n v="15801.160641999995"/>
    <n v="0.39120394667786285"/>
    <n v="1.4195229999999999"/>
    <n v="40391.107441999993"/>
  </r>
  <r>
    <s v="SKU-04"/>
    <s v="Almond Milk Bar 1.5oz"/>
    <s v="Standard Bar"/>
    <x v="3"/>
    <x v="5"/>
    <n v="26144"/>
    <n v="1.49"/>
    <n v="5.62E-2"/>
    <n v="0.86419999999999997"/>
    <n v="1.4062619999999999"/>
    <n v="36765.313728000001"/>
    <n v="22593.644799999998"/>
    <n v="14171.668928000003"/>
    <n v="0.38546302182665826"/>
    <n v="1.4062619999999999"/>
    <n v="36765.313728000001"/>
  </r>
  <r>
    <s v="SKU-04"/>
    <s v="Almond Milk Bar 1.5oz"/>
    <s v="Standard Bar"/>
    <x v="3"/>
    <x v="6"/>
    <n v="25800"/>
    <n v="1.49"/>
    <n v="5.3199999999999997E-2"/>
    <n v="0.86419999999999997"/>
    <n v="1.4107319999999999"/>
    <n v="36396.885599999994"/>
    <n v="22296.36"/>
    <n v="14100.525599999994"/>
    <n v="0.38741022391212493"/>
    <n v="1.4107319999999999"/>
    <n v="36396.885599999994"/>
  </r>
  <r>
    <s v="SKU-04"/>
    <s v="Almond Milk Bar 1.5oz"/>
    <s v="Standard Bar"/>
    <x v="3"/>
    <x v="7"/>
    <n v="29163"/>
    <n v="1.49"/>
    <n v="5.62E-2"/>
    <n v="0.86419999999999997"/>
    <n v="1.4062619999999999"/>
    <n v="41010.818705999998"/>
    <n v="25202.6646"/>
    <n v="15808.154105999998"/>
    <n v="0.38546302182665815"/>
    <n v="1.4062619999999999"/>
    <n v="41010.818705999998"/>
  </r>
  <r>
    <s v="SKU-04"/>
    <s v="Almond Milk Bar 1.5oz"/>
    <s v="Standard Bar"/>
    <x v="3"/>
    <x v="8"/>
    <n v="28195"/>
    <n v="1.49"/>
    <n v="4.6399999999999997E-2"/>
    <n v="0.86419999999999997"/>
    <n v="1.4208639999999999"/>
    <n v="40061.260479999997"/>
    <n v="24366.118999999999"/>
    <n v="15695.141479999998"/>
    <n v="0.39177852348993286"/>
    <n v="1.4208639999999999"/>
    <n v="40061.260479999997"/>
  </r>
  <r>
    <s v="SKU-04"/>
    <s v="Almond Milk Bar 1.5oz"/>
    <s v="Standard Bar"/>
    <x v="3"/>
    <x v="9"/>
    <n v="41374"/>
    <n v="1.49"/>
    <n v="5.04E-2"/>
    <n v="0.86419999999999997"/>
    <n v="1.4149039999999999"/>
    <n v="58540.238096000001"/>
    <n v="35755.410799999998"/>
    <n v="22784.827296000003"/>
    <n v="0.38921651221566983"/>
    <n v="1.4149039999999999"/>
    <n v="58540.238096000001"/>
  </r>
  <r>
    <s v="SKU-04"/>
    <s v="Almond Milk Bar 1.5oz"/>
    <s v="Standard Bar"/>
    <x v="3"/>
    <x v="10"/>
    <n v="51958"/>
    <n v="1.49"/>
    <n v="6.0499999999999998E-2"/>
    <n v="0.86419999999999997"/>
    <n v="1.3998550000000001"/>
    <n v="72733.666089999999"/>
    <n v="44902.103599999995"/>
    <n v="27831.562490000004"/>
    <n v="0.38265034592868552"/>
    <n v="1.3998550000000001"/>
    <n v="72733.666089999999"/>
  </r>
  <r>
    <s v="SKU-04"/>
    <s v="Almond Milk Bar 1.5oz"/>
    <s v="Standard Bar"/>
    <x v="3"/>
    <x v="11"/>
    <n v="46060"/>
    <n v="1.49"/>
    <n v="5.1999999999999998E-2"/>
    <n v="0.86419999999999997"/>
    <n v="1.41252"/>
    <n v="65060.671199999997"/>
    <n v="39805.051999999996"/>
    <n v="25255.619200000001"/>
    <n v="0.38818565400843885"/>
    <n v="1.41252"/>
    <n v="65060.671199999997"/>
  </r>
  <r>
    <s v="SKU-04"/>
    <s v="Almond Milk Bar 1.5oz"/>
    <s v="Standard Bar"/>
    <x v="3"/>
    <x v="12"/>
    <n v="24029"/>
    <n v="1.52"/>
    <n v="5.4899999999999997E-2"/>
    <n v="0.87070000000000003"/>
    <n v="1.4365520000000001"/>
    <n v="34518.908007999999"/>
    <n v="20922.050299999999"/>
    <n v="13596.857708"/>
    <n v="0.39389593972233516"/>
    <n v="1.4365520000000001"/>
    <n v="34518.908007999999"/>
  </r>
  <r>
    <s v="SKU-04"/>
    <s v="Almond Milk Bar 1.5oz"/>
    <s v="Standard Bar"/>
    <x v="3"/>
    <x v="13"/>
    <n v="29623"/>
    <n v="1.52"/>
    <n v="0.05"/>
    <n v="0.87719999999999998"/>
    <n v="1.444"/>
    <n v="42775.612000000001"/>
    <n v="25985.295599999998"/>
    <n v="16790.316400000003"/>
    <n v="0.39252077562326876"/>
    <n v="1.444"/>
    <n v="42775.612000000001"/>
  </r>
  <r>
    <s v="SKU-04"/>
    <s v="Almond Milk Bar 1.5oz"/>
    <s v="Standard Bar"/>
    <x v="3"/>
    <x v="14"/>
    <n v="32883"/>
    <n v="1.52"/>
    <n v="4.4400000000000002E-2"/>
    <n v="0.88360000000000005"/>
    <n v="1.452512"/>
    <n v="47762.952096000001"/>
    <n v="29055.418800000003"/>
    <n v="18707.533295999998"/>
    <n v="0.39167456103632875"/>
    <n v="1.452512"/>
    <n v="47762.952096000001"/>
  </r>
  <r>
    <s v="SKU-04"/>
    <s v="Almond Milk Bar 1.5oz"/>
    <s v="Standard Bar"/>
    <x v="3"/>
    <x v="15"/>
    <n v="34042"/>
    <n v="1.52"/>
    <n v="5.6800000000000003E-2"/>
    <n v="0.8901"/>
    <n v="1.433664"/>
    <n v="48804.789887999999"/>
    <n v="30300.784200000002"/>
    <n v="18504.005687999997"/>
    <n v="0.37914323021293689"/>
    <n v="1.433664"/>
    <n v="48804.789887999999"/>
  </r>
  <r>
    <s v="SKU-04"/>
    <s v="Almond Milk Bar 1.5oz"/>
    <s v="Standard Bar"/>
    <x v="3"/>
    <x v="16"/>
    <n v="24603"/>
    <n v="1.52"/>
    <n v="5.9700000000000003E-2"/>
    <n v="0.89659999999999995"/>
    <n v="1.4292560000000001"/>
    <n v="35163.985368000001"/>
    <n v="22059.049799999997"/>
    <n v="13104.935568000004"/>
    <n v="0.37268061145099279"/>
    <n v="1.4292560000000001"/>
    <n v="35163.985368000001"/>
  </r>
  <r>
    <s v="SKU-04"/>
    <s v="Almond Milk Bar 1.5oz"/>
    <s v="Standard Bar"/>
    <x v="3"/>
    <x v="17"/>
    <n v="26118"/>
    <n v="1.52"/>
    <n v="5.0999999999999997E-2"/>
    <n v="0.90310000000000001"/>
    <n v="1.44248"/>
    <n v="37674.692640000001"/>
    <n v="23587.165799999999"/>
    <n v="14087.526840000002"/>
    <n v="0.3739254617048417"/>
    <n v="1.44248"/>
    <n v="37674.692640000001"/>
  </r>
  <r>
    <s v="SKU-04"/>
    <s v="Almond Milk Bar 1.5oz"/>
    <s v="Standard Bar"/>
    <x v="3"/>
    <x v="18"/>
    <n v="22185"/>
    <n v="1.56"/>
    <n v="4.1399999999999999E-2"/>
    <n v="0.90959999999999996"/>
    <n v="1.4954160000000001"/>
    <n v="33175.803960000005"/>
    <n v="20179.475999999999"/>
    <n v="12996.327960000006"/>
    <n v="0.3917411609879794"/>
    <n v="1.4954160000000001"/>
    <n v="33175.803960000005"/>
  </r>
  <r>
    <s v="SKU-04"/>
    <s v="Almond Milk Bar 1.5oz"/>
    <s v="Standard Bar"/>
    <x v="3"/>
    <x v="19"/>
    <n v="25373"/>
    <n v="1.56"/>
    <n v="5.5399999999999998E-2"/>
    <n v="0.91610000000000003"/>
    <n v="1.473576"/>
    <n v="37389.043848000001"/>
    <n v="23244.205300000001"/>
    <n v="14144.838548"/>
    <n v="0.37831506484904748"/>
    <n v="1.473576"/>
    <n v="37389.043848000001"/>
  </r>
  <r>
    <s v="SKU-04"/>
    <s v="Almond Milk Bar 1.5oz"/>
    <s v="Standard Bar"/>
    <x v="3"/>
    <x v="20"/>
    <n v="28702"/>
    <n v="1.56"/>
    <n v="5.4399999999999997E-2"/>
    <n v="0.92249999999999999"/>
    <n v="1.475136"/>
    <n v="42339.353472000003"/>
    <n v="26477.595000000001"/>
    <n v="15861.758472000001"/>
    <n v="0.37463393205778994"/>
    <n v="1.475136"/>
    <n v="42339.353472000003"/>
  </r>
  <r>
    <s v="SKU-04"/>
    <s v="Almond Milk Bar 1.5oz"/>
    <s v="Standard Bar"/>
    <x v="3"/>
    <x v="21"/>
    <n v="41460"/>
    <n v="1.56"/>
    <n v="4.8000000000000001E-2"/>
    <n v="0.92900000000000005"/>
    <n v="1.48512"/>
    <n v="61573.075199999999"/>
    <n v="38516.340000000004"/>
    <n v="23056.735199999996"/>
    <n v="0.3744613229907347"/>
    <n v="1.48512"/>
    <n v="61573.075199999999"/>
  </r>
  <r>
    <s v="SKU-04"/>
    <s v="Almond Milk Bar 1.5oz"/>
    <s v="Standard Bar"/>
    <x v="3"/>
    <x v="22"/>
    <n v="48708"/>
    <n v="1.56"/>
    <n v="7.4499999999999997E-2"/>
    <n v="0.9355"/>
    <n v="1.4437800000000001"/>
    <n v="70323.636240000007"/>
    <n v="45566.334000000003"/>
    <n v="24757.302240000005"/>
    <n v="0.35204809597030023"/>
    <n v="1.4437800000000001"/>
    <n v="70323.636240000007"/>
  </r>
  <r>
    <s v="SKU-04"/>
    <s v="Almond Milk Bar 1.5oz"/>
    <s v="Standard Bar"/>
    <x v="3"/>
    <x v="23"/>
    <n v="35735"/>
    <n v="1.56"/>
    <n v="6.4699999999999994E-2"/>
    <n v="0.94199999999999995"/>
    <n v="1.459068"/>
    <n v="52139.794979999999"/>
    <n v="33662.369999999995"/>
    <n v="18477.424980000003"/>
    <n v="0.35438238656457416"/>
    <n v="1.459068"/>
    <n v="52139.794979999999"/>
  </r>
  <r>
    <s v="SKU-04"/>
    <s v="Almond Milk Bar 1.5oz"/>
    <s v="Standard Bar"/>
    <x v="4"/>
    <x v="0"/>
    <n v="39081"/>
    <n v="1.49"/>
    <n v="9.6199999999999994E-2"/>
    <n v="0.86419999999999997"/>
    <n v="1.346662"/>
    <n v="52628.897622000004"/>
    <n v="33773.800199999998"/>
    <n v="18855.097422000006"/>
    <n v="0.35826510289887153"/>
    <n v="1.346662"/>
    <n v="52628.897622000004"/>
  </r>
  <r>
    <s v="SKU-04"/>
    <s v="Almond Milk Bar 1.5oz"/>
    <s v="Standard Bar"/>
    <x v="4"/>
    <x v="1"/>
    <n v="48171"/>
    <n v="1.49"/>
    <n v="9.6699999999999994E-2"/>
    <n v="0.86419999999999997"/>
    <n v="1.345917"/>
    <n v="64834.167806999998"/>
    <n v="41629.378199999999"/>
    <n v="23204.789606999999"/>
    <n v="0.35790988597365214"/>
    <n v="1.345917"/>
    <n v="64834.167806999998"/>
  </r>
  <r>
    <s v="SKU-04"/>
    <s v="Almond Milk Bar 1.5oz"/>
    <s v="Standard Bar"/>
    <x v="4"/>
    <x v="2"/>
    <n v="47261"/>
    <n v="1.49"/>
    <n v="0.1118"/>
    <n v="0.86419999999999997"/>
    <n v="1.323418"/>
    <n v="62546.058098000001"/>
    <n v="40842.956200000001"/>
    <n v="21703.101898000001"/>
    <n v="0.3469939202882234"/>
    <n v="1.323418"/>
    <n v="62546.058098000001"/>
  </r>
  <r>
    <s v="SKU-04"/>
    <s v="Almond Milk Bar 1.5oz"/>
    <s v="Standard Bar"/>
    <x v="4"/>
    <x v="3"/>
    <n v="48451"/>
    <n v="1.49"/>
    <n v="0.107"/>
    <n v="0.86419999999999997"/>
    <n v="1.33057"/>
    <n v="64467.447070000002"/>
    <n v="41871.354200000002"/>
    <n v="22596.09287"/>
    <n v="0.35050391937290032"/>
    <n v="1.33057"/>
    <n v="64467.447070000002"/>
  </r>
  <r>
    <s v="SKU-04"/>
    <s v="Almond Milk Bar 1.5oz"/>
    <s v="Standard Bar"/>
    <x v="4"/>
    <x v="4"/>
    <n v="39103"/>
    <n v="1.49"/>
    <n v="8.9099999999999999E-2"/>
    <n v="0.86419999999999997"/>
    <n v="1.3572410000000001"/>
    <n v="53072.194823000005"/>
    <n v="33792.812599999997"/>
    <n v="19279.382223000008"/>
    <n v="0.36326709847403676"/>
    <n v="1.3572410000000001"/>
    <n v="53072.194823000005"/>
  </r>
  <r>
    <s v="SKU-04"/>
    <s v="Almond Milk Bar 1.5oz"/>
    <s v="Standard Bar"/>
    <x v="4"/>
    <x v="5"/>
    <n v="35773"/>
    <n v="1.49"/>
    <n v="9.6799999999999997E-2"/>
    <n v="0.86419999999999997"/>
    <n v="1.3457680000000001"/>
    <n v="48142.158664000002"/>
    <n v="30915.026599999997"/>
    <n v="17227.132064000005"/>
    <n v="0.3578387953941542"/>
    <n v="1.3457680000000001"/>
    <n v="48142.158664000002"/>
  </r>
  <r>
    <s v="SKU-04"/>
    <s v="Almond Milk Bar 1.5oz"/>
    <s v="Standard Bar"/>
    <x v="4"/>
    <x v="6"/>
    <n v="40082"/>
    <n v="1.49"/>
    <n v="8.8800000000000004E-2"/>
    <n v="0.86419999999999997"/>
    <n v="1.357688"/>
    <n v="54418.850416000001"/>
    <n v="34638.864399999999"/>
    <n v="19779.986016000003"/>
    <n v="0.36347673397717301"/>
    <n v="1.357688"/>
    <n v="54418.850416000001"/>
  </r>
  <r>
    <s v="SKU-04"/>
    <s v="Almond Milk Bar 1.5oz"/>
    <s v="Standard Bar"/>
    <x v="4"/>
    <x v="7"/>
    <n v="40386"/>
    <n v="1.49"/>
    <n v="7.3300000000000004E-2"/>
    <n v="0.86419999999999997"/>
    <n v="1.3807829999999999"/>
    <n v="55764.302237999997"/>
    <n v="34901.581200000001"/>
    <n v="20862.721037999996"/>
    <n v="0.37412323297723099"/>
    <n v="1.3807829999999999"/>
    <n v="55764.302237999997"/>
  </r>
  <r>
    <s v="SKU-04"/>
    <s v="Almond Milk Bar 1.5oz"/>
    <s v="Standard Bar"/>
    <x v="4"/>
    <x v="8"/>
    <n v="47008"/>
    <n v="1.49"/>
    <n v="6.6100000000000006E-2"/>
    <n v="0.86419999999999997"/>
    <n v="1.3915109999999999"/>
    <n v="65412.149087999998"/>
    <n v="40624.313600000001"/>
    <n v="24787.835487999997"/>
    <n v="0.37894849555626936"/>
    <n v="1.3915109999999999"/>
    <n v="65412.149087999998"/>
  </r>
  <r>
    <s v="SKU-04"/>
    <s v="Almond Milk Bar 1.5oz"/>
    <s v="Standard Bar"/>
    <x v="4"/>
    <x v="9"/>
    <n v="66018"/>
    <n v="1.49"/>
    <n v="9.3399999999999997E-2"/>
    <n v="0.86419999999999997"/>
    <n v="1.3508339999999999"/>
    <n v="89179.359011999986"/>
    <n v="57052.755599999997"/>
    <n v="32126.603411999989"/>
    <n v="0.36024707699095515"/>
    <n v="1.3508339999999999"/>
    <n v="89179.359011999986"/>
  </r>
  <r>
    <s v="SKU-04"/>
    <s v="Almond Milk Bar 1.5oz"/>
    <s v="Standard Bar"/>
    <x v="4"/>
    <x v="10"/>
    <n v="82007"/>
    <n v="1.49"/>
    <n v="0.1321"/>
    <n v="0.86419999999999997"/>
    <n v="1.2931710000000001"/>
    <n v="106049.07419700001"/>
    <n v="70870.449399999998"/>
    <n v="35178.624797000011"/>
    <n v="0.33172024426777286"/>
    <n v="1.2931710000000001"/>
    <n v="106049.07419700001"/>
  </r>
  <r>
    <s v="SKU-04"/>
    <s v="Almond Milk Bar 1.5oz"/>
    <s v="Standard Bar"/>
    <x v="4"/>
    <x v="11"/>
    <n v="58903"/>
    <n v="1.49"/>
    <n v="0.1115"/>
    <n v="0.86419999999999997"/>
    <n v="1.3238649999999998"/>
    <n v="77979.620094999991"/>
    <n v="50903.972600000001"/>
    <n v="27075.64749499999"/>
    <n v="0.34721440630275735"/>
    <n v="1.3238649999999998"/>
    <n v="77979.620094999991"/>
  </r>
  <r>
    <s v="SKU-04"/>
    <s v="Almond Milk Bar 1.5oz"/>
    <s v="Standard Bar"/>
    <x v="4"/>
    <x v="12"/>
    <n v="36581"/>
    <n v="1.52"/>
    <n v="0.1027"/>
    <n v="0.87070000000000003"/>
    <n v="1.363896"/>
    <n v="49892.679576000002"/>
    <n v="31851.076700000001"/>
    <n v="18041.602876000001"/>
    <n v="0.36160821646225227"/>
    <n v="1.3832"/>
    <n v="50598.839200000002"/>
  </r>
  <r>
    <s v="SKU-04"/>
    <s v="Almond Milk Bar 1.5oz"/>
    <s v="Standard Bar"/>
    <x v="4"/>
    <x v="13"/>
    <n v="45776"/>
    <n v="1.52"/>
    <n v="0.12089999999999999"/>
    <n v="0.87719999999999998"/>
    <n v="1.3362320000000001"/>
    <n v="61167.356032000003"/>
    <n v="40154.707199999997"/>
    <n v="21012.648832000006"/>
    <n v="0.34352717192822813"/>
    <n v="1.3832"/>
    <n v="63317.3632"/>
  </r>
  <r>
    <s v="SKU-04"/>
    <s v="Almond Milk Bar 1.5oz"/>
    <s v="Standard Bar"/>
    <x v="4"/>
    <x v="14"/>
    <n v="44774"/>
    <n v="1.52"/>
    <n v="0.12889999999999999"/>
    <n v="0.88360000000000005"/>
    <n v="1.3240719999999999"/>
    <n v="59283.999727999995"/>
    <n v="39562.306400000001"/>
    <n v="19721.693327999994"/>
    <n v="0.33266468892930284"/>
    <n v="1.3832"/>
    <n v="61931.396800000002"/>
  </r>
  <r>
    <s v="SKU-04"/>
    <s v="Almond Milk Bar 1.5oz"/>
    <s v="Standard Bar"/>
    <x v="4"/>
    <x v="15"/>
    <n v="41991"/>
    <n v="1.52"/>
    <n v="0.1268"/>
    <n v="0.8901"/>
    <n v="1.327264"/>
    <n v="55733.142624"/>
    <n v="37376.189100000003"/>
    <n v="18356.953523999997"/>
    <n v="0.32937230272199042"/>
    <n v="1.3832"/>
    <n v="58081.951199999996"/>
  </r>
  <r>
    <s v="SKU-04"/>
    <s v="Almond Milk Bar 1.5oz"/>
    <s v="Standard Bar"/>
    <x v="4"/>
    <x v="16"/>
    <n v="39825"/>
    <n v="1.52"/>
    <n v="0.1608"/>
    <n v="0.89659999999999995"/>
    <n v="1.2755839999999998"/>
    <n v="50800.132799999992"/>
    <n v="35707.095000000001"/>
    <n v="15093.037799999991"/>
    <n v="0.2971062666198383"/>
    <n v="1.3832"/>
    <n v="55085.94"/>
  </r>
  <r>
    <s v="SKU-04"/>
    <s v="Almond Milk Bar 1.5oz"/>
    <s v="Standard Bar"/>
    <x v="4"/>
    <x v="17"/>
    <n v="34467"/>
    <n v="1.52"/>
    <n v="0.18010000000000001"/>
    <n v="0.90310000000000001"/>
    <n v="1.246248"/>
    <n v="42954.429816000003"/>
    <n v="31127.147700000001"/>
    <n v="11827.282116000002"/>
    <n v="0.2753448751773323"/>
    <n v="1.3832"/>
    <n v="47674.754399999998"/>
  </r>
  <r>
    <s v="SKU-04"/>
    <s v="Almond Milk Bar 1.5oz"/>
    <s v="Standard Bar"/>
    <x v="4"/>
    <x v="18"/>
    <n v="35736"/>
    <n v="1.56"/>
    <n v="0.19769999999999999"/>
    <n v="0.90959999999999996"/>
    <n v="1.2515880000000001"/>
    <n v="44726.748768000005"/>
    <n v="32505.4656"/>
    <n v="12221.283168000005"/>
    <n v="0.27324327174757196"/>
    <n v="1.4196000000000002"/>
    <n v="50730.825600000004"/>
  </r>
  <r>
    <s v="SKU-04"/>
    <s v="Almond Milk Bar 1.5oz"/>
    <s v="Standard Bar"/>
    <x v="4"/>
    <x v="19"/>
    <n v="36335"/>
    <n v="1.56"/>
    <n v="0.22839999999999999"/>
    <n v="0.91610000000000003"/>
    <n v="1.2036960000000001"/>
    <n v="43736.294160000005"/>
    <n v="33286.493500000004"/>
    <n v="10449.800660000001"/>
    <n v="0.23892743682790338"/>
    <n v="1.4196000000000002"/>
    <n v="51581.166000000005"/>
  </r>
  <r>
    <s v="SKU-04"/>
    <s v="Almond Milk Bar 1.5oz"/>
    <s v="Standard Bar"/>
    <x v="4"/>
    <x v="20"/>
    <n v="49342"/>
    <n v="1.56"/>
    <n v="0.2324"/>
    <n v="0.92249999999999999"/>
    <n v="1.1974560000000001"/>
    <n v="59084.873952000002"/>
    <n v="45517.995000000003"/>
    <n v="13566.878951999999"/>
    <n v="0.22961678758969012"/>
    <n v="1.4196000000000002"/>
    <n v="70045.903200000015"/>
  </r>
  <r>
    <s v="SKU-04"/>
    <s v="Almond Milk Bar 1.5oz"/>
    <s v="Standard Bar"/>
    <x v="4"/>
    <x v="21"/>
    <n v="70059"/>
    <n v="1.56"/>
    <n v="0.2586"/>
    <n v="0.92900000000000005"/>
    <n v="1.1565840000000001"/>
    <n v="81029.118456000011"/>
    <n v="65084.811000000002"/>
    <n v="15944.30745600001"/>
    <n v="0.19677256472508708"/>
    <n v="1.4196000000000002"/>
    <n v="99455.756400000013"/>
  </r>
  <r>
    <s v="SKU-04"/>
    <s v="Almond Milk Bar 1.5oz"/>
    <s v="Standard Bar"/>
    <x v="4"/>
    <x v="22"/>
    <n v="75343"/>
    <n v="1.56"/>
    <n v="0.26419999999999999"/>
    <n v="0.9355"/>
    <n v="1.147848"/>
    <n v="86482.311864000003"/>
    <n v="70483.376499999998"/>
    <n v="15998.935364000004"/>
    <n v="0.18499661976150156"/>
    <n v="1.4196000000000002"/>
    <n v="106956.92280000001"/>
  </r>
  <r>
    <s v="SKU-04"/>
    <s v="Almond Milk Bar 1.5oz"/>
    <s v="Standard Bar"/>
    <x v="4"/>
    <x v="23"/>
    <n v="59518"/>
    <n v="1.56"/>
    <n v="0.27779999999999999"/>
    <n v="0.94199999999999995"/>
    <n v="1.1266319999999999"/>
    <n v="67054.883375999998"/>
    <n v="56065.955999999998"/>
    <n v="10988.927376"/>
    <n v="0.16387959866220736"/>
    <n v="1.4196000000000002"/>
    <n v="84491.752800000017"/>
  </r>
  <r>
    <s v="SKU-04"/>
    <s v="Almond Milk Bar 1.5oz"/>
    <s v="Standard Bar"/>
    <x v="5"/>
    <x v="0"/>
    <n v="16479"/>
    <n v="1.49"/>
    <n v="8.0500000000000002E-2"/>
    <n v="0.86419999999999997"/>
    <n v="1.370055"/>
    <n v="22577.136344999999"/>
    <n v="14241.1518"/>
    <n v="8335.9845449999993"/>
    <n v="0.36922240348015223"/>
    <n v="1.370055"/>
    <n v="22577.136344999999"/>
  </r>
  <r>
    <s v="SKU-04"/>
    <s v="Almond Milk Bar 1.5oz"/>
    <s v="Standard Bar"/>
    <x v="5"/>
    <x v="1"/>
    <n v="19957"/>
    <n v="1.49"/>
    <n v="5.8099999999999999E-2"/>
    <n v="0.86419999999999997"/>
    <n v="1.4034309999999999"/>
    <n v="28008.272466999999"/>
    <n v="17246.839400000001"/>
    <n v="10761.433066999998"/>
    <n v="0.38422337827794878"/>
    <n v="1.4034309999999999"/>
    <n v="28008.272466999999"/>
  </r>
  <r>
    <s v="SKU-04"/>
    <s v="Almond Milk Bar 1.5oz"/>
    <s v="Standard Bar"/>
    <x v="5"/>
    <x v="2"/>
    <n v="24062"/>
    <n v="1.49"/>
    <n v="8.2600000000000007E-2"/>
    <n v="0.86419999999999997"/>
    <n v="1.3669260000000001"/>
    <n v="32890.973411999999"/>
    <n v="20794.380399999998"/>
    <n v="12096.593012000001"/>
    <n v="0.367778504469152"/>
    <n v="1.3669260000000001"/>
    <n v="32890.973411999999"/>
  </r>
  <r>
    <s v="SKU-04"/>
    <s v="Almond Milk Bar 1.5oz"/>
    <s v="Standard Bar"/>
    <x v="5"/>
    <x v="3"/>
    <n v="25505"/>
    <n v="1.49"/>
    <n v="6.59E-2"/>
    <n v="0.86419999999999997"/>
    <n v="1.3918090000000001"/>
    <n v="35498.088544999999"/>
    <n v="22041.420999999998"/>
    <n v="13456.667545"/>
    <n v="0.37908146879349108"/>
    <n v="1.3918090000000001"/>
    <n v="35498.088544999999"/>
  </r>
  <r>
    <s v="SKU-04"/>
    <s v="Almond Milk Bar 1.5oz"/>
    <s v="Standard Bar"/>
    <x v="5"/>
    <x v="4"/>
    <n v="17376"/>
    <n v="1.49"/>
    <n v="6.6400000000000001E-2"/>
    <n v="0.86419999999999997"/>
    <n v="1.3910640000000001"/>
    <n v="24171.128064"/>
    <n v="15016.3392"/>
    <n v="9154.7888640000001"/>
    <n v="0.37874892887746359"/>
    <n v="1.3910640000000001"/>
    <n v="24171.128064"/>
  </r>
  <r>
    <s v="SKU-04"/>
    <s v="Almond Milk Bar 1.5oz"/>
    <s v="Standard Bar"/>
    <x v="5"/>
    <x v="5"/>
    <n v="17977"/>
    <n v="1.49"/>
    <n v="7.1199999999999999E-2"/>
    <n v="0.86419999999999997"/>
    <n v="1.383912"/>
    <n v="24878.586024"/>
    <n v="15535.723399999999"/>
    <n v="9342.8626240000012"/>
    <n v="0.37553832902670115"/>
    <n v="1.383912"/>
    <n v="24878.586024"/>
  </r>
  <r>
    <s v="SKU-04"/>
    <s v="Almond Milk Bar 1.5oz"/>
    <s v="Standard Bar"/>
    <x v="5"/>
    <x v="6"/>
    <n v="18133"/>
    <n v="1.49"/>
    <n v="6.4600000000000005E-2"/>
    <n v="0.86419999999999997"/>
    <n v="1.3937459999999999"/>
    <n v="25272.796217999999"/>
    <n v="15670.5386"/>
    <n v="9602.2576179999996"/>
    <n v="0.37994440880906566"/>
    <n v="1.3937459999999999"/>
    <n v="25272.796217999999"/>
  </r>
  <r>
    <s v="SKU-04"/>
    <s v="Almond Milk Bar 1.5oz"/>
    <s v="Standard Bar"/>
    <x v="5"/>
    <x v="7"/>
    <n v="19366"/>
    <n v="1.49"/>
    <n v="5.5199999999999999E-2"/>
    <n v="0.86419999999999997"/>
    <n v="1.4077519999999999"/>
    <n v="27262.525231999996"/>
    <n v="16736.0972"/>
    <n v="10526.428031999996"/>
    <n v="0.38611346316680772"/>
    <n v="1.4077519999999999"/>
    <n v="27262.525231999996"/>
  </r>
  <r>
    <s v="SKU-04"/>
    <s v="Almond Milk Bar 1.5oz"/>
    <s v="Standard Bar"/>
    <x v="5"/>
    <x v="8"/>
    <n v="22745"/>
    <n v="1.49"/>
    <n v="7.0000000000000007E-2"/>
    <n v="0.86419999999999997"/>
    <n v="1.3856999999999999"/>
    <n v="31517.746499999997"/>
    <n v="19656.228999999999"/>
    <n v="11861.517499999998"/>
    <n v="0.37634408602150532"/>
    <n v="1.3856999999999999"/>
    <n v="31517.746499999997"/>
  </r>
  <r>
    <s v="SKU-04"/>
    <s v="Almond Milk Bar 1.5oz"/>
    <s v="Standard Bar"/>
    <x v="5"/>
    <x v="9"/>
    <n v="30842"/>
    <n v="1.49"/>
    <n v="6.6500000000000004E-2"/>
    <n v="0.86419999999999997"/>
    <n v="1.3909149999999999"/>
    <n v="42898.600429999999"/>
    <n v="26653.6564"/>
    <n v="16244.944029999999"/>
    <n v="0.37868237814675948"/>
    <n v="1.3909149999999999"/>
    <n v="42898.600429999999"/>
  </r>
  <r>
    <s v="SKU-04"/>
    <s v="Almond Milk Bar 1.5oz"/>
    <s v="Standard Bar"/>
    <x v="5"/>
    <x v="10"/>
    <n v="34203"/>
    <n v="1.49"/>
    <n v="6.59E-2"/>
    <n v="0.86419999999999997"/>
    <n v="1.3918090000000001"/>
    <n v="47604.043227000002"/>
    <n v="29558.232599999999"/>
    <n v="18045.810627000003"/>
    <n v="0.37908146879349108"/>
    <n v="1.3918090000000001"/>
    <n v="47604.043227000002"/>
  </r>
  <r>
    <s v="SKU-04"/>
    <s v="Almond Milk Bar 1.5oz"/>
    <s v="Standard Bar"/>
    <x v="5"/>
    <x v="11"/>
    <n v="31865"/>
    <n v="1.49"/>
    <n v="6.8500000000000005E-2"/>
    <n v="0.86419999999999997"/>
    <n v="1.3879349999999999"/>
    <n v="44226.548774999996"/>
    <n v="27537.733"/>
    <n v="16688.815774999995"/>
    <n v="0.37734836285560919"/>
    <n v="1.3879349999999999"/>
    <n v="44226.548774999996"/>
  </r>
  <r>
    <s v="SKU-04"/>
    <s v="Almond Milk Bar 1.5oz"/>
    <s v="Standard Bar"/>
    <x v="5"/>
    <x v="12"/>
    <n v="16317"/>
    <n v="1.52"/>
    <n v="3.85E-2"/>
    <n v="0.87070000000000003"/>
    <n v="1.4614800000000001"/>
    <n v="23846.969160000001"/>
    <n v="14207.2119"/>
    <n v="9639.7572600000003"/>
    <n v="0.4042340640994061"/>
    <n v="1.4614800000000001"/>
    <n v="23846.969160000001"/>
  </r>
  <r>
    <s v="SKU-04"/>
    <s v="Almond Milk Bar 1.5oz"/>
    <s v="Standard Bar"/>
    <x v="5"/>
    <x v="13"/>
    <n v="19223"/>
    <n v="1.52"/>
    <n v="6.6100000000000006E-2"/>
    <n v="0.87719999999999998"/>
    <n v="1.4195279999999999"/>
    <n v="27287.586743999997"/>
    <n v="16862.4156"/>
    <n v="10425.171143999996"/>
    <n v="0.38204811740240407"/>
    <n v="1.4195279999999999"/>
    <n v="27287.586743999997"/>
  </r>
  <r>
    <s v="SKU-04"/>
    <s v="Almond Milk Bar 1.5oz"/>
    <s v="Standard Bar"/>
    <x v="5"/>
    <x v="14"/>
    <n v="19522"/>
    <n v="1.52"/>
    <n v="9.0700000000000003E-2"/>
    <n v="0.88360000000000005"/>
    <n v="1.382136"/>
    <n v="26982.058992000002"/>
    <n v="17249.639200000001"/>
    <n v="9732.4197920000006"/>
    <n v="0.36069967065469677"/>
    <n v="1.382136"/>
    <n v="26982.058992000002"/>
  </r>
  <r>
    <s v="SKU-04"/>
    <s v="Almond Milk Bar 1.5oz"/>
    <s v="Standard Bar"/>
    <x v="5"/>
    <x v="15"/>
    <n v="21235"/>
    <n v="1.52"/>
    <n v="8.9300000000000004E-2"/>
    <n v="0.8901"/>
    <n v="1.3842639999999999"/>
    <n v="29394.84604"/>
    <n v="18901.273499999999"/>
    <n v="10493.572540000001"/>
    <n v="0.35698681754347439"/>
    <n v="1.3842639999999999"/>
    <n v="29394.84604"/>
  </r>
  <r>
    <s v="SKU-04"/>
    <s v="Almond Milk Bar 1.5oz"/>
    <s v="Standard Bar"/>
    <x v="5"/>
    <x v="16"/>
    <n v="17653"/>
    <n v="1.52"/>
    <n v="7.0599999999999996E-2"/>
    <n v="0.89659999999999995"/>
    <n v="1.4126879999999999"/>
    <n v="24938.181263999999"/>
    <n v="15827.6798"/>
    <n v="9110.501463999999"/>
    <n v="0.36532341182200173"/>
    <n v="1.4126879999999999"/>
    <n v="24938.181263999999"/>
  </r>
  <r>
    <s v="SKU-04"/>
    <s v="Almond Milk Bar 1.5oz"/>
    <s v="Standard Bar"/>
    <x v="5"/>
    <x v="17"/>
    <n v="16497"/>
    <n v="1.52"/>
    <n v="7.0099999999999996E-2"/>
    <n v="0.90310000000000001"/>
    <n v="1.413448"/>
    <n v="23317.651656000002"/>
    <n v="14898.440700000001"/>
    <n v="8419.2109560000008"/>
    <n v="0.36106598898579928"/>
    <n v="1.413448"/>
    <n v="23317.651656000002"/>
  </r>
  <r>
    <s v="SKU-04"/>
    <s v="Almond Milk Bar 1.5oz"/>
    <s v="Standard Bar"/>
    <x v="5"/>
    <x v="18"/>
    <n v="17504"/>
    <n v="1.56"/>
    <n v="3.5200000000000002E-2"/>
    <n v="0.90959999999999996"/>
    <n v="1.505088"/>
    <n v="26345.060352"/>
    <n v="15921.6384"/>
    <n v="10423.421952000001"/>
    <n v="0.39564995535144792"/>
    <n v="1.505088"/>
    <n v="26345.060352"/>
  </r>
  <r>
    <s v="SKU-04"/>
    <s v="Almond Milk Bar 1.5oz"/>
    <s v="Standard Bar"/>
    <x v="5"/>
    <x v="19"/>
    <n v="15114"/>
    <n v="1.56"/>
    <n v="6.1899999999999997E-2"/>
    <n v="0.91610000000000003"/>
    <n v="1.4634360000000002"/>
    <n v="22118.371704000001"/>
    <n v="13845.9354"/>
    <n v="8272.4363040000007"/>
    <n v="0.37400747282423014"/>
    <n v="1.4634360000000002"/>
    <n v="22118.371704000001"/>
  </r>
  <r>
    <s v="SKU-04"/>
    <s v="Almond Milk Bar 1.5oz"/>
    <s v="Standard Bar"/>
    <x v="5"/>
    <x v="20"/>
    <n v="20527"/>
    <n v="1.56"/>
    <n v="8.0399999999999999E-2"/>
    <n v="0.92249999999999999"/>
    <n v="1.4345760000000001"/>
    <n v="29447.541552000002"/>
    <n v="18936.157500000001"/>
    <n v="10511.384052000001"/>
    <n v="0.35695285575668351"/>
    <n v="1.4345760000000001"/>
    <n v="29447.541552000002"/>
  </r>
  <r>
    <s v="SKU-04"/>
    <s v="Almond Milk Bar 1.5oz"/>
    <s v="Standard Bar"/>
    <x v="5"/>
    <x v="21"/>
    <n v="31274"/>
    <n v="1.56"/>
    <n v="6.4199999999999993E-2"/>
    <n v="0.92900000000000005"/>
    <n v="1.459848"/>
    <n v="45655.286352000003"/>
    <n v="29053.546000000002"/>
    <n v="16601.740352000001"/>
    <n v="0.36363237816539801"/>
    <n v="1.459848"/>
    <n v="45655.286352000003"/>
  </r>
  <r>
    <s v="SKU-04"/>
    <s v="Almond Milk Bar 1.5oz"/>
    <s v="Standard Bar"/>
    <x v="5"/>
    <x v="22"/>
    <n v="34523"/>
    <n v="1.56"/>
    <n v="8.5500000000000007E-2"/>
    <n v="0.9355"/>
    <n v="1.42662"/>
    <n v="49251.202259999998"/>
    <n v="32296.266500000002"/>
    <n v="16954.935759999997"/>
    <n v="0.34425425130728571"/>
    <n v="1.42662"/>
    <n v="49251.202259999998"/>
  </r>
  <r>
    <s v="SKU-04"/>
    <s v="Almond Milk Bar 1.5oz"/>
    <s v="Standard Bar"/>
    <x v="5"/>
    <x v="23"/>
    <n v="26705"/>
    <n v="1.56"/>
    <n v="8.4400000000000003E-2"/>
    <n v="0.94199999999999995"/>
    <n v="1.4283360000000001"/>
    <n v="38143.712879999999"/>
    <n v="25156.109999999997"/>
    <n v="12987.602880000002"/>
    <n v="0.34049131296837726"/>
    <n v="1.4283360000000001"/>
    <n v="38143.712879999999"/>
  </r>
  <r>
    <s v="SKU-05"/>
    <s v="Cookies n Cream Bar"/>
    <s v="Standard Bar"/>
    <x v="0"/>
    <x v="0"/>
    <n v="69298"/>
    <n v="1.39"/>
    <n v="9.1600000000000001E-2"/>
    <n v="0.7923"/>
    <n v="1.2626759999999999"/>
    <n v="87500.921447999994"/>
    <n v="54904.805399999997"/>
    <n v="32596.116047999996"/>
    <n v="0.37252311756935269"/>
    <n v="1.2626759999999999"/>
    <n v="87500.921447999994"/>
  </r>
  <r>
    <s v="SKU-05"/>
    <s v="Cookies n Cream Bar"/>
    <s v="Standard Bar"/>
    <x v="0"/>
    <x v="1"/>
    <n v="88103"/>
    <n v="1.39"/>
    <n v="0.1017"/>
    <n v="0.7923"/>
    <n v="1.248637"/>
    <n v="110008.665611"/>
    <n v="69804.006900000008"/>
    <n v="40204.658710999996"/>
    <n v="0.36546810642324384"/>
    <n v="1.248637"/>
    <n v="110008.665611"/>
  </r>
  <r>
    <s v="SKU-05"/>
    <s v="Cookies n Cream Bar"/>
    <s v="Standard Bar"/>
    <x v="0"/>
    <x v="2"/>
    <n v="84008"/>
    <n v="1.39"/>
    <n v="0.1221"/>
    <n v="0.7923"/>
    <n v="1.2202809999999999"/>
    <n v="102513.36624799999"/>
    <n v="66559.538400000005"/>
    <n v="35953.827847999986"/>
    <n v="0.35072331700649267"/>
    <n v="1.2202809999999999"/>
    <n v="102513.36624799999"/>
  </r>
  <r>
    <s v="SKU-05"/>
    <s v="Cookies n Cream Bar"/>
    <s v="Standard Bar"/>
    <x v="0"/>
    <x v="3"/>
    <n v="72903"/>
    <n v="1.39"/>
    <n v="7.8700000000000006E-2"/>
    <n v="0.7923"/>
    <n v="1.2806069999999998"/>
    <n v="93360.092120999994"/>
    <n v="57761.046900000001"/>
    <n v="35599.045220999993"/>
    <n v="0.38130901986323668"/>
    <n v="1.2806069999999998"/>
    <n v="93360.092120999994"/>
  </r>
  <r>
    <s v="SKU-05"/>
    <s v="Cookies n Cream Bar"/>
    <s v="Standard Bar"/>
    <x v="0"/>
    <x v="4"/>
    <n v="66017"/>
    <n v="1.39"/>
    <n v="9.4600000000000004E-2"/>
    <n v="0.7923"/>
    <n v="1.2585059999999999"/>
    <n v="83082.790601999994"/>
    <n v="52305.269099999998"/>
    <n v="30777.521501999996"/>
    <n v="0.37044400265076205"/>
    <n v="1.2585059999999999"/>
    <n v="83082.790601999994"/>
  </r>
  <r>
    <s v="SKU-05"/>
    <s v="Cookies n Cream Bar"/>
    <s v="Standard Bar"/>
    <x v="0"/>
    <x v="5"/>
    <n v="66788"/>
    <n v="1.39"/>
    <n v="7.7399999999999997E-2"/>
    <n v="0.7923"/>
    <n v="1.2824139999999999"/>
    <n v="85649.866232"/>
    <n v="52916.132400000002"/>
    <n v="32733.733831999998"/>
    <n v="0.38218079340992844"/>
    <n v="1.2824139999999999"/>
    <n v="85649.866232"/>
  </r>
  <r>
    <s v="SKU-05"/>
    <s v="Cookies n Cream Bar"/>
    <s v="Standard Bar"/>
    <x v="0"/>
    <x v="6"/>
    <n v="59586"/>
    <n v="1.39"/>
    <n v="8.7099999999999997E-2"/>
    <n v="0.7923"/>
    <n v="1.268931"/>
    <n v="75610.522566"/>
    <n v="47209.987800000003"/>
    <n v="28400.534765999997"/>
    <n v="0.37561616825501148"/>
    <n v="1.268931"/>
    <n v="75610.522566"/>
  </r>
  <r>
    <s v="SKU-05"/>
    <s v="Cookies n Cream Bar"/>
    <s v="Standard Bar"/>
    <x v="0"/>
    <x v="7"/>
    <n v="84385"/>
    <n v="1.39"/>
    <n v="0.127"/>
    <n v="0.7923"/>
    <n v="1.2134699999999998"/>
    <n v="102398.66594999998"/>
    <n v="66858.235499999995"/>
    <n v="35540.430449999985"/>
    <n v="0.34707903780068722"/>
    <n v="1.2134699999999998"/>
    <n v="102398.66594999998"/>
  </r>
  <r>
    <s v="SKU-05"/>
    <s v="Cookies n Cream Bar"/>
    <s v="Standard Bar"/>
    <x v="0"/>
    <x v="8"/>
    <n v="81579"/>
    <n v="1.39"/>
    <n v="9.4500000000000001E-2"/>
    <n v="0.7923"/>
    <n v="1.2586449999999998"/>
    <n v="102679.00045499999"/>
    <n v="64635.041700000002"/>
    <n v="38043.958754999985"/>
    <n v="0.37051352843732732"/>
    <n v="1.2586449999999998"/>
    <n v="102679.00045499999"/>
  </r>
  <r>
    <s v="SKU-05"/>
    <s v="Cookies n Cream Bar"/>
    <s v="Standard Bar"/>
    <x v="0"/>
    <x v="9"/>
    <n v="114025"/>
    <n v="1.39"/>
    <n v="7.1400000000000005E-2"/>
    <n v="0.7923"/>
    <n v="1.290754"/>
    <n v="147178.22485"/>
    <n v="90342.007500000007"/>
    <n v="56836.217349999992"/>
    <n v="0.38617273314667233"/>
    <n v="1.290754"/>
    <n v="147178.22485"/>
  </r>
  <r>
    <s v="SKU-05"/>
    <s v="Cookies n Cream Bar"/>
    <s v="Standard Bar"/>
    <x v="0"/>
    <x v="10"/>
    <n v="130920"/>
    <n v="1.39"/>
    <n v="8.5000000000000006E-2"/>
    <n v="0.7923"/>
    <n v="1.2718499999999999"/>
    <n v="166510.60199999998"/>
    <n v="103727.916"/>
    <n v="62782.685999999987"/>
    <n v="0.37704918032786883"/>
    <n v="1.2718499999999999"/>
    <n v="166510.60199999998"/>
  </r>
  <r>
    <s v="SKU-05"/>
    <s v="Cookies n Cream Bar"/>
    <s v="Standard Bar"/>
    <x v="0"/>
    <x v="11"/>
    <n v="107359"/>
    <n v="1.39"/>
    <n v="7.5999999999999998E-2"/>
    <n v="0.7923"/>
    <n v="1.2843599999999999"/>
    <n v="137887.60524"/>
    <n v="85060.535700000008"/>
    <n v="52827.069539999997"/>
    <n v="0.38311688311688308"/>
    <n v="1.2843599999999999"/>
    <n v="137887.60524"/>
  </r>
  <r>
    <s v="SKU-05"/>
    <s v="Cookies n Cream Bar"/>
    <s v="Standard Bar"/>
    <x v="0"/>
    <x v="12"/>
    <n v="59867"/>
    <n v="1.42"/>
    <n v="0.1022"/>
    <n v="0.79820000000000002"/>
    <n v="1.2748759999999999"/>
    <n v="76323.001491999996"/>
    <n v="47785.839400000004"/>
    <n v="28537.162091999991"/>
    <n v="0.37389989300920234"/>
    <n v="1.2748759999999999"/>
    <n v="76323.001491999996"/>
  </r>
  <r>
    <s v="SKU-05"/>
    <s v="Cookies n Cream Bar"/>
    <s v="Standard Bar"/>
    <x v="0"/>
    <x v="13"/>
    <n v="80123"/>
    <n v="1.42"/>
    <n v="0.10630000000000001"/>
    <n v="0.80420000000000003"/>
    <n v="1.2690539999999999"/>
    <n v="101680.413642"/>
    <n v="64434.916600000004"/>
    <n v="37245.497041999995"/>
    <n v="0.3662996216079063"/>
    <n v="1.2690539999999999"/>
    <n v="101680.413642"/>
  </r>
  <r>
    <s v="SKU-05"/>
    <s v="Cookies n Cream Bar"/>
    <s v="Standard Bar"/>
    <x v="0"/>
    <x v="14"/>
    <n v="70899"/>
    <n v="1.42"/>
    <n v="0.1128"/>
    <n v="0.81010000000000004"/>
    <n v="1.2598239999999998"/>
    <n v="89320.261775999985"/>
    <n v="57435.279900000001"/>
    <n v="31884.981875999983"/>
    <n v="0.35697367251298584"/>
    <n v="1.2598239999999998"/>
    <n v="89320.261775999985"/>
  </r>
  <r>
    <s v="SKU-05"/>
    <s v="Cookies n Cream Bar"/>
    <s v="Standard Bar"/>
    <x v="0"/>
    <x v="15"/>
    <n v="77256"/>
    <n v="1.42"/>
    <n v="0.1095"/>
    <n v="0.81610000000000005"/>
    <n v="1.2645099999999998"/>
    <n v="97690.984559999983"/>
    <n v="63048.621600000006"/>
    <n v="34642.362959999977"/>
    <n v="0.35461166776063435"/>
    <n v="1.2645099999999998"/>
    <n v="97690.984559999983"/>
  </r>
  <r>
    <s v="SKU-05"/>
    <s v="Cookies n Cream Bar"/>
    <s v="Standard Bar"/>
    <x v="0"/>
    <x v="16"/>
    <n v="66910"/>
    <n v="1.42"/>
    <n v="7.9399999999999998E-2"/>
    <n v="0.82199999999999995"/>
    <n v="1.3072519999999999"/>
    <n v="87468.231319999992"/>
    <n v="55000.02"/>
    <n v="32468.211319999995"/>
    <n v="0.37120004406189472"/>
    <n v="1.3072519999999999"/>
    <n v="87468.231319999992"/>
  </r>
  <r>
    <s v="SKU-05"/>
    <s v="Cookies n Cream Bar"/>
    <s v="Standard Bar"/>
    <x v="0"/>
    <x v="17"/>
    <n v="61840"/>
    <n v="1.42"/>
    <n v="0.1055"/>
    <n v="0.82799999999999996"/>
    <n v="1.2701899999999999"/>
    <n v="78548.549599999998"/>
    <n v="51203.519999999997"/>
    <n v="27345.029600000002"/>
    <n v="0.34812902006786389"/>
    <n v="1.2701899999999999"/>
    <n v="78548.549599999998"/>
  </r>
  <r>
    <s v="SKU-05"/>
    <s v="Cookies n Cream Bar"/>
    <s v="Standard Bar"/>
    <x v="0"/>
    <x v="18"/>
    <n v="62074"/>
    <n v="1.46"/>
    <n v="9.7900000000000001E-2"/>
    <n v="0.83389999999999997"/>
    <n v="1.3170660000000001"/>
    <n v="81755.554883999997"/>
    <n v="51763.508600000001"/>
    <n v="29992.046283999996"/>
    <n v="0.36685025655510045"/>
    <n v="1.3170660000000001"/>
    <n v="81755.554883999997"/>
  </r>
  <r>
    <s v="SKU-05"/>
    <s v="Cookies n Cream Bar"/>
    <s v="Standard Bar"/>
    <x v="0"/>
    <x v="19"/>
    <n v="74140"/>
    <n v="1.46"/>
    <n v="0.11509999999999999"/>
    <n v="0.83979999999999999"/>
    <n v="1.291954"/>
    <n v="95785.469559999998"/>
    <n v="62262.771999999997"/>
    <n v="33522.697560000001"/>
    <n v="0.34997685676115403"/>
    <n v="1.291954"/>
    <n v="95785.469559999998"/>
  </r>
  <r>
    <s v="SKU-05"/>
    <s v="Cookies n Cream Bar"/>
    <s v="Standard Bar"/>
    <x v="0"/>
    <x v="20"/>
    <n v="76717"/>
    <n v="1.46"/>
    <n v="0.1113"/>
    <n v="0.8458"/>
    <n v="1.2975019999999999"/>
    <n v="99540.460933999988"/>
    <n v="64887.238599999997"/>
    <n v="34653.222333999991"/>
    <n v="0.34813202600073057"/>
    <n v="1.2975019999999999"/>
    <n v="99540.460933999988"/>
  </r>
  <r>
    <s v="SKU-05"/>
    <s v="Cookies n Cream Bar"/>
    <s v="Standard Bar"/>
    <x v="0"/>
    <x v="21"/>
    <n v="130930"/>
    <n v="1.46"/>
    <n v="0.12939999999999999"/>
    <n v="0.85170000000000001"/>
    <n v="1.2710760000000001"/>
    <n v="166421.98068000001"/>
    <n v="111513.08100000001"/>
    <n v="54908.899680000002"/>
    <n v="0.32993778499476034"/>
    <n v="1.2710760000000001"/>
    <n v="166421.98068000001"/>
  </r>
  <r>
    <s v="SKU-05"/>
    <s v="Cookies n Cream Bar"/>
    <s v="Standard Bar"/>
    <x v="0"/>
    <x v="22"/>
    <n v="112208"/>
    <n v="1.46"/>
    <n v="8.6099999999999996E-2"/>
    <n v="0.85770000000000002"/>
    <n v="1.3342940000000001"/>
    <n v="149718.461152"/>
    <n v="96240.801600000006"/>
    <n v="53477.659551999997"/>
    <n v="0.35718814594084958"/>
    <n v="1.3342940000000001"/>
    <n v="149718.461152"/>
  </r>
  <r>
    <s v="SKU-05"/>
    <s v="Cookies n Cream Bar"/>
    <s v="Standard Bar"/>
    <x v="0"/>
    <x v="23"/>
    <n v="110880"/>
    <n v="1.46"/>
    <n v="8.4099999999999994E-2"/>
    <n v="0.86360000000000003"/>
    <n v="1.3372140000000001"/>
    <n v="148270.28832000002"/>
    <n v="95755.968000000008"/>
    <n v="52514.320320000013"/>
    <n v="0.35417966009928109"/>
    <n v="1.3372140000000001"/>
    <n v="148270.28832000002"/>
  </r>
  <r>
    <s v="SKU-05"/>
    <s v="Cookies n Cream Bar"/>
    <s v="Standard Bar"/>
    <x v="1"/>
    <x v="0"/>
    <n v="52449"/>
    <n v="1.39"/>
    <n v="0.1227"/>
    <n v="0.7923"/>
    <n v="1.2194469999999999"/>
    <n v="63958.775702999999"/>
    <n v="41555.342700000001"/>
    <n v="22403.433002999998"/>
    <n v="0.35027926592955655"/>
    <n v="1.2194469999999999"/>
    <n v="63958.775702999999"/>
  </r>
  <r>
    <s v="SKU-05"/>
    <s v="Cookies n Cream Bar"/>
    <s v="Standard Bar"/>
    <x v="1"/>
    <x v="1"/>
    <n v="73500"/>
    <n v="1.39"/>
    <n v="0.1285"/>
    <n v="0.7923"/>
    <n v="1.2113849999999999"/>
    <n v="89036.797500000001"/>
    <n v="58234.05"/>
    <n v="30802.747499999998"/>
    <n v="0.34595524956970736"/>
    <n v="1.2113849999999999"/>
    <n v="89036.797500000001"/>
  </r>
  <r>
    <s v="SKU-05"/>
    <s v="Cookies n Cream Bar"/>
    <s v="Standard Bar"/>
    <x v="1"/>
    <x v="2"/>
    <n v="68148"/>
    <n v="1.39"/>
    <n v="0.11990000000000001"/>
    <n v="0.7923"/>
    <n v="1.223339"/>
    <n v="83368.106172"/>
    <n v="53993.660400000001"/>
    <n v="29374.445771999999"/>
    <n v="0.35234632428133167"/>
    <n v="1.223339"/>
    <n v="83368.106172"/>
  </r>
  <r>
    <s v="SKU-05"/>
    <s v="Cookies n Cream Bar"/>
    <s v="Standard Bar"/>
    <x v="1"/>
    <x v="3"/>
    <n v="71070"/>
    <n v="1.39"/>
    <n v="0.1168"/>
    <n v="0.7923"/>
    <n v="1.2276479999999999"/>
    <n v="87248.94335999999"/>
    <n v="56308.760999999999"/>
    <n v="30940.182359999992"/>
    <n v="0.35461956521739124"/>
    <n v="1.2276479999999999"/>
    <n v="87248.94335999999"/>
  </r>
  <r>
    <s v="SKU-05"/>
    <s v="Cookies n Cream Bar"/>
    <s v="Standard Bar"/>
    <x v="1"/>
    <x v="4"/>
    <n v="70975"/>
    <n v="1.39"/>
    <n v="0.13450000000000001"/>
    <n v="0.7923"/>
    <n v="1.2030449999999999"/>
    <n v="85386.118875"/>
    <n v="56233.4925"/>
    <n v="29152.626375"/>
    <n v="0.34142114384748701"/>
    <n v="1.2030449999999999"/>
    <n v="85386.118875"/>
  </r>
  <r>
    <s v="SKU-05"/>
    <s v="Cookies n Cream Bar"/>
    <s v="Standard Bar"/>
    <x v="1"/>
    <x v="5"/>
    <n v="61388"/>
    <n v="1.39"/>
    <n v="0.1227"/>
    <n v="0.7923"/>
    <n v="1.2194469999999999"/>
    <n v="74859.412435999999"/>
    <n v="48637.712399999997"/>
    <n v="26221.700036000002"/>
    <n v="0.3502792659295566"/>
    <n v="1.2194469999999999"/>
    <n v="74859.412435999999"/>
  </r>
  <r>
    <s v="SKU-05"/>
    <s v="Cookies n Cream Bar"/>
    <s v="Standard Bar"/>
    <x v="1"/>
    <x v="6"/>
    <n v="53692"/>
    <n v="1.39"/>
    <n v="0.1193"/>
    <n v="0.7923"/>
    <n v="1.224173"/>
    <n v="65728.296715999997"/>
    <n v="42540.171600000001"/>
    <n v="23188.125115999996"/>
    <n v="0.35278755535369588"/>
    <n v="1.224173"/>
    <n v="65728.296715999997"/>
  </r>
  <r>
    <s v="SKU-05"/>
    <s v="Cookies n Cream Bar"/>
    <s v="Standard Bar"/>
    <x v="1"/>
    <x v="7"/>
    <n v="49840"/>
    <n v="1.39"/>
    <n v="0.10929999999999999"/>
    <n v="0.7923"/>
    <n v="1.238073"/>
    <n v="61705.558319999996"/>
    <n v="39488.232000000004"/>
    <n v="22217.326319999993"/>
    <n v="0.36005389019872003"/>
    <n v="1.238073"/>
    <n v="61705.558319999996"/>
  </r>
  <r>
    <s v="SKU-05"/>
    <s v="Cookies n Cream Bar"/>
    <s v="Standard Bar"/>
    <x v="1"/>
    <x v="8"/>
    <n v="62351"/>
    <n v="1.39"/>
    <n v="9.6299999999999997E-2"/>
    <n v="0.7923"/>
    <n v="1.2561429999999998"/>
    <n v="78321.772192999983"/>
    <n v="49400.6973"/>
    <n v="28921.074892999983"/>
    <n v="0.3692597100807789"/>
    <n v="1.2561429999999998"/>
    <n v="78321.772192999983"/>
  </r>
  <r>
    <s v="SKU-05"/>
    <s v="Cookies n Cream Bar"/>
    <s v="Standard Bar"/>
    <x v="1"/>
    <x v="9"/>
    <n v="96581"/>
    <n v="1.39"/>
    <n v="0.14990000000000001"/>
    <n v="0.7923"/>
    <n v="1.1816389999999999"/>
    <n v="114123.87625899998"/>
    <n v="76521.126300000004"/>
    <n v="37602.749958999979"/>
    <n v="0.32949064815904"/>
    <n v="1.1816389999999999"/>
    <n v="114123.87625899998"/>
  </r>
  <r>
    <s v="SKU-05"/>
    <s v="Cookies n Cream Bar"/>
    <s v="Standard Bar"/>
    <x v="1"/>
    <x v="10"/>
    <n v="111851"/>
    <n v="1.39"/>
    <n v="0.14940000000000001"/>
    <n v="0.7923"/>
    <n v="1.182334"/>
    <n v="132245.240234"/>
    <n v="88619.547300000006"/>
    <n v="43625.692933999992"/>
    <n v="0.32988478720902886"/>
    <n v="1.182334"/>
    <n v="132245.240234"/>
  </r>
  <r>
    <s v="SKU-05"/>
    <s v="Cookies n Cream Bar"/>
    <s v="Standard Bar"/>
    <x v="1"/>
    <x v="11"/>
    <n v="94441"/>
    <n v="1.39"/>
    <n v="0.14169999999999999"/>
    <n v="0.7923"/>
    <n v="1.1930369999999999"/>
    <n v="112671.60731699999"/>
    <n v="74825.604300000006"/>
    <n v="37846.003016999981"/>
    <n v="0.33589653967144339"/>
    <n v="1.1930369999999999"/>
    <n v="112671.60731699999"/>
  </r>
  <r>
    <s v="SKU-05"/>
    <s v="Cookies n Cream Bar"/>
    <s v="Standard Bar"/>
    <x v="1"/>
    <x v="12"/>
    <n v="50364"/>
    <n v="1.42"/>
    <n v="0.13789999999999999"/>
    <n v="0.79820000000000002"/>
    <n v="1.2241819999999999"/>
    <n v="61654.702247999994"/>
    <n v="40200.544800000003"/>
    <n v="21454.157447999991"/>
    <n v="0.34797276875497257"/>
    <n v="1.2241819999999999"/>
    <n v="61654.702247999994"/>
  </r>
  <r>
    <s v="SKU-05"/>
    <s v="Cookies n Cream Bar"/>
    <s v="Standard Bar"/>
    <x v="1"/>
    <x v="13"/>
    <n v="69789"/>
    <n v="1.42"/>
    <n v="0.12139999999999999"/>
    <n v="0.80420000000000003"/>
    <n v="1.2476119999999999"/>
    <n v="87069.593867999996"/>
    <n v="56124.313800000004"/>
    <n v="30945.280067999993"/>
    <n v="0.35540857253697455"/>
    <n v="1.2476119999999999"/>
    <n v="87069.593867999996"/>
  </r>
  <r>
    <s v="SKU-05"/>
    <s v="Cookies n Cream Bar"/>
    <s v="Standard Bar"/>
    <x v="1"/>
    <x v="14"/>
    <n v="69003"/>
    <n v="1.42"/>
    <n v="0.13850000000000001"/>
    <n v="0.81010000000000004"/>
    <n v="1.2233299999999998"/>
    <n v="84413.439989999984"/>
    <n v="55899.330300000001"/>
    <n v="28514.109689999983"/>
    <n v="0.3377911111474417"/>
    <n v="1.2233299999999998"/>
    <n v="84413.439989999984"/>
  </r>
  <r>
    <s v="SKU-05"/>
    <s v="Cookies n Cream Bar"/>
    <s v="Standard Bar"/>
    <x v="1"/>
    <x v="15"/>
    <n v="66888"/>
    <n v="1.42"/>
    <n v="0.1132"/>
    <n v="0.81610000000000005"/>
    <n v="1.2592559999999999"/>
    <n v="84229.115328"/>
    <n v="54587.296800000004"/>
    <n v="29641.818527999996"/>
    <n v="0.35191891084894567"/>
    <n v="1.2592559999999999"/>
    <n v="84229.115328"/>
  </r>
  <r>
    <s v="SKU-05"/>
    <s v="Cookies n Cream Bar"/>
    <s v="Standard Bar"/>
    <x v="1"/>
    <x v="16"/>
    <n v="52198"/>
    <n v="1.42"/>
    <n v="0.1313"/>
    <n v="0.82199999999999995"/>
    <n v="1.233554"/>
    <n v="64389.051692000001"/>
    <n v="42906.755999999994"/>
    <n v="21482.295692000007"/>
    <n v="0.33363273922341474"/>
    <n v="1.233554"/>
    <n v="64389.051692000001"/>
  </r>
  <r>
    <s v="SKU-05"/>
    <s v="Cookies n Cream Bar"/>
    <s v="Standard Bar"/>
    <x v="1"/>
    <x v="17"/>
    <n v="54984"/>
    <n v="1.42"/>
    <n v="0.1181"/>
    <n v="0.82799999999999996"/>
    <n v="1.2522979999999999"/>
    <n v="68856.353231999994"/>
    <n v="45526.752"/>
    <n v="23329.601231999994"/>
    <n v="0.33881552154519123"/>
    <n v="1.2522979999999999"/>
    <n v="68856.353231999994"/>
  </r>
  <r>
    <s v="SKU-05"/>
    <s v="Cookies n Cream Bar"/>
    <s v="Standard Bar"/>
    <x v="1"/>
    <x v="18"/>
    <n v="50686"/>
    <n v="1.46"/>
    <n v="0.1386"/>
    <n v="0.83389999999999997"/>
    <n v="1.257644"/>
    <n v="63744.943784000003"/>
    <n v="42267.055399999997"/>
    <n v="21477.888384000005"/>
    <n v="0.33693477645502229"/>
    <n v="1.257644"/>
    <n v="63744.943784000003"/>
  </r>
  <r>
    <s v="SKU-05"/>
    <s v="Cookies n Cream Bar"/>
    <s v="Standard Bar"/>
    <x v="1"/>
    <x v="19"/>
    <n v="59379"/>
    <n v="1.46"/>
    <n v="0.15329999999999999"/>
    <n v="0.83979999999999999"/>
    <n v="1.2361819999999999"/>
    <n v="73403.250977999996"/>
    <n v="49866.484199999999"/>
    <n v="23536.766777999997"/>
    <n v="0.32065019552137142"/>
    <n v="1.2361819999999999"/>
    <n v="73403.250977999996"/>
  </r>
  <r>
    <s v="SKU-05"/>
    <s v="Cookies n Cream Bar"/>
    <s v="Standard Bar"/>
    <x v="1"/>
    <x v="20"/>
    <n v="72338"/>
    <n v="1.46"/>
    <n v="0.115"/>
    <n v="0.8458"/>
    <n v="1.2921"/>
    <n v="93467.929799999998"/>
    <n v="61183.4804"/>
    <n v="32284.449399999998"/>
    <n v="0.34540670226762632"/>
    <n v="1.2921"/>
    <n v="93467.929799999998"/>
  </r>
  <r>
    <s v="SKU-05"/>
    <s v="Cookies n Cream Bar"/>
    <s v="Standard Bar"/>
    <x v="1"/>
    <x v="21"/>
    <n v="109574"/>
    <n v="1.46"/>
    <n v="0.122"/>
    <n v="0.85170000000000001"/>
    <n v="1.2818799999999999"/>
    <n v="140460.71911999999"/>
    <n v="93324.175799999997"/>
    <n v="47136.543319999997"/>
    <n v="0.33558523418728742"/>
    <n v="1.2818799999999999"/>
    <n v="140460.71911999999"/>
  </r>
  <r>
    <s v="SKU-05"/>
    <s v="Cookies n Cream Bar"/>
    <s v="Standard Bar"/>
    <x v="1"/>
    <x v="22"/>
    <n v="111978"/>
    <n v="1.46"/>
    <n v="0.13100000000000001"/>
    <n v="0.85770000000000002"/>
    <n v="1.26874"/>
    <n v="142070.96771999999"/>
    <n v="96043.530599999998"/>
    <n v="46027.437119999988"/>
    <n v="0.32397496729038255"/>
    <n v="1.26874"/>
    <n v="142070.96771999999"/>
  </r>
  <r>
    <s v="SKU-05"/>
    <s v="Cookies n Cream Bar"/>
    <s v="Standard Bar"/>
    <x v="1"/>
    <x v="23"/>
    <n v="82911"/>
    <n v="1.46"/>
    <n v="0.10290000000000001"/>
    <n v="0.86360000000000003"/>
    <n v="1.309766"/>
    <n v="108594.008826"/>
    <n v="71601.939599999998"/>
    <n v="36992.069226000007"/>
    <n v="0.34064558096637115"/>
    <n v="1.309766"/>
    <n v="108594.008826"/>
  </r>
  <r>
    <s v="SKU-05"/>
    <s v="Cookies n Cream Bar"/>
    <s v="Standard Bar"/>
    <x v="2"/>
    <x v="0"/>
    <n v="36951"/>
    <n v="1.39"/>
    <n v="0.15659999999999999"/>
    <n v="0.7923"/>
    <n v="1.172326"/>
    <n v="43318.618025999996"/>
    <n v="29276.277300000002"/>
    <n v="14042.340725999995"/>
    <n v="0.32416409769978649"/>
    <n v="1.172326"/>
    <n v="43318.618025999996"/>
  </r>
  <r>
    <s v="SKU-05"/>
    <s v="Cookies n Cream Bar"/>
    <s v="Standard Bar"/>
    <x v="2"/>
    <x v="1"/>
    <n v="49328"/>
    <n v="1.39"/>
    <n v="0.20280000000000001"/>
    <n v="0.7923"/>
    <n v="1.1081079999999999"/>
    <n v="54660.751423999995"/>
    <n v="39082.574399999998"/>
    <n v="15578.177023999997"/>
    <n v="0.28499749121926743"/>
    <n v="1.1081079999999999"/>
    <n v="54660.751423999995"/>
  </r>
  <r>
    <s v="SKU-05"/>
    <s v="Cookies n Cream Bar"/>
    <s v="Standard Bar"/>
    <x v="2"/>
    <x v="2"/>
    <n v="43623"/>
    <n v="1.39"/>
    <n v="0.1845"/>
    <n v="0.7923"/>
    <n v="1.133545"/>
    <n v="49448.633535000001"/>
    <n v="34562.502899999999"/>
    <n v="14886.130635000001"/>
    <n v="0.30104230533415083"/>
    <n v="1.133545"/>
    <n v="49448.633535000001"/>
  </r>
  <r>
    <s v="SKU-05"/>
    <s v="Cookies n Cream Bar"/>
    <s v="Standard Bar"/>
    <x v="2"/>
    <x v="3"/>
    <n v="45942"/>
    <n v="1.39"/>
    <n v="0.1706"/>
    <n v="0.7923"/>
    <n v="1.1528659999999999"/>
    <n v="52964.969771999997"/>
    <n v="36399.846599999997"/>
    <n v="16565.123172"/>
    <n v="0.31275620930793346"/>
    <n v="1.1528659999999999"/>
    <n v="52964.969771999997"/>
  </r>
  <r>
    <s v="SKU-05"/>
    <s v="Cookies n Cream Bar"/>
    <s v="Standard Bar"/>
    <x v="2"/>
    <x v="4"/>
    <n v="41747"/>
    <n v="1.39"/>
    <n v="0.1794"/>
    <n v="0.7923"/>
    <n v="1.1406339999999999"/>
    <n v="47618.047597999997"/>
    <n v="33076.148099999999"/>
    <n v="14541.899497999999"/>
    <n v="0.30538630270533756"/>
    <n v="1.1406339999999999"/>
    <n v="47618.047597999997"/>
  </r>
  <r>
    <s v="SKU-05"/>
    <s v="Cookies n Cream Bar"/>
    <s v="Standard Bar"/>
    <x v="2"/>
    <x v="5"/>
    <n v="41954"/>
    <n v="1.39"/>
    <n v="0.17280000000000001"/>
    <n v="0.7923"/>
    <n v="1.1498079999999997"/>
    <n v="48239.044831999985"/>
    <n v="33240.154199999997"/>
    <n v="14998.890631999988"/>
    <n v="0.31092843326885866"/>
    <n v="1.1498079999999997"/>
    <n v="48239.044831999985"/>
  </r>
  <r>
    <s v="SKU-05"/>
    <s v="Cookies n Cream Bar"/>
    <s v="Standard Bar"/>
    <x v="2"/>
    <x v="6"/>
    <n v="37662"/>
    <n v="1.39"/>
    <n v="0.18149999999999999"/>
    <n v="0.7923"/>
    <n v="1.137715"/>
    <n v="42848.622329999998"/>
    <n v="29839.602599999998"/>
    <n v="13009.01973"/>
    <n v="0.3036041539401344"/>
    <n v="1.137715"/>
    <n v="42848.622329999998"/>
  </r>
  <r>
    <s v="SKU-05"/>
    <s v="Cookies n Cream Bar"/>
    <s v="Standard Bar"/>
    <x v="2"/>
    <x v="7"/>
    <n v="41806"/>
    <n v="1.39"/>
    <n v="0.17330000000000001"/>
    <n v="0.7923"/>
    <n v="1.1491129999999998"/>
    <n v="48039.818077999989"/>
    <n v="33122.893799999998"/>
    <n v="14916.924277999991"/>
    <n v="0.31051167291641457"/>
    <n v="1.1491129999999998"/>
    <n v="48039.818077999989"/>
  </r>
  <r>
    <s v="SKU-05"/>
    <s v="Cookies n Cream Bar"/>
    <s v="Standard Bar"/>
    <x v="2"/>
    <x v="8"/>
    <n v="46040"/>
    <n v="1.39"/>
    <n v="0.17829999999999999"/>
    <n v="0.7923"/>
    <n v="1.1421629999999998"/>
    <n v="52585.184519999988"/>
    <n v="36477.491999999998"/>
    <n v="16107.69251999999"/>
    <n v="0.30631617378605319"/>
    <n v="1.1421629999999998"/>
    <n v="52585.184519999988"/>
  </r>
  <r>
    <s v="SKU-05"/>
    <s v="Cookies n Cream Bar"/>
    <s v="Standard Bar"/>
    <x v="2"/>
    <x v="9"/>
    <n v="64209"/>
    <n v="1.39"/>
    <n v="0.18990000000000001"/>
    <n v="0.7923"/>
    <n v="1.126039"/>
    <n v="72301.838151000004"/>
    <n v="50872.790699999998"/>
    <n v="21429.047451000006"/>
    <n v="0.29638316257252195"/>
    <n v="1.126039"/>
    <n v="72301.838151000004"/>
  </r>
  <r>
    <s v="SKU-05"/>
    <s v="Cookies n Cream Bar"/>
    <s v="Standard Bar"/>
    <x v="2"/>
    <x v="10"/>
    <n v="75905"/>
    <n v="1.39"/>
    <n v="0.18890000000000001"/>
    <n v="0.7923"/>
    <n v="1.1274289999999998"/>
    <n v="85577.498244999981"/>
    <n v="60139.531499999997"/>
    <n v="25437.966744999983"/>
    <n v="0.29725064726914052"/>
    <n v="1.1274289999999998"/>
    <n v="85577.498244999981"/>
  </r>
  <r>
    <s v="SKU-05"/>
    <s v="Cookies n Cream Bar"/>
    <s v="Standard Bar"/>
    <x v="2"/>
    <x v="11"/>
    <n v="65791"/>
    <n v="1.39"/>
    <n v="0.20169999999999999"/>
    <n v="0.7923"/>
    <n v="1.109637"/>
    <n v="73004.127867000003"/>
    <n v="52126.209300000002"/>
    <n v="20877.918567000001"/>
    <n v="0.28598271326568958"/>
    <n v="1.109637"/>
    <n v="73004.127867000003"/>
  </r>
  <r>
    <s v="SKU-05"/>
    <s v="Cookies n Cream Bar"/>
    <s v="Standard Bar"/>
    <x v="2"/>
    <x v="12"/>
    <n v="33869"/>
    <n v="1.42"/>
    <n v="0.18559999999999999"/>
    <n v="0.79820000000000002"/>
    <n v="1.1564479999999999"/>
    <n v="39167.737311999997"/>
    <n v="27034.235800000002"/>
    <n v="12133.501511999995"/>
    <n v="0.30978305985223709"/>
    <n v="1.1564479999999999"/>
    <n v="39167.737311999997"/>
  </r>
  <r>
    <s v="SKU-05"/>
    <s v="Cookies n Cream Bar"/>
    <s v="Standard Bar"/>
    <x v="2"/>
    <x v="13"/>
    <n v="41090"/>
    <n v="1.42"/>
    <n v="0.1804"/>
    <n v="0.80420000000000003"/>
    <n v="1.163832"/>
    <n v="47821.856879999999"/>
    <n v="33044.578000000001"/>
    <n v="14777.278879999998"/>
    <n v="0.30900679823204719"/>
    <n v="1.163832"/>
    <n v="47821.856879999999"/>
  </r>
  <r>
    <s v="SKU-05"/>
    <s v="Cookies n Cream Bar"/>
    <s v="Standard Bar"/>
    <x v="2"/>
    <x v="14"/>
    <n v="41162"/>
    <n v="1.42"/>
    <n v="0.20430000000000001"/>
    <n v="0.81010000000000004"/>
    <n v="1.129894"/>
    <n v="46508.696828"/>
    <n v="33345.336200000005"/>
    <n v="13163.360627999995"/>
    <n v="0.28303008954822301"/>
    <n v="1.129894"/>
    <n v="46508.696828"/>
  </r>
  <r>
    <s v="SKU-05"/>
    <s v="Cookies n Cream Bar"/>
    <s v="Standard Bar"/>
    <x v="2"/>
    <x v="15"/>
    <n v="46158"/>
    <n v="1.42"/>
    <n v="0.1767"/>
    <n v="0.81610000000000005"/>
    <n v="1.1690860000000001"/>
    <n v="53962.671588000005"/>
    <n v="37669.543799999999"/>
    <n v="16293.127788000005"/>
    <n v="0.30193330516317884"/>
    <n v="1.1690860000000001"/>
    <n v="53962.671588000005"/>
  </r>
  <r>
    <s v="SKU-05"/>
    <s v="Cookies n Cream Bar"/>
    <s v="Standard Bar"/>
    <x v="2"/>
    <x v="16"/>
    <n v="39905"/>
    <n v="1.42"/>
    <n v="0.1474"/>
    <n v="0.82199999999999995"/>
    <n v="1.2106919999999999"/>
    <n v="48312.664259999998"/>
    <n v="32801.909999999996"/>
    <n v="15510.754260000002"/>
    <n v="0.32104944940579444"/>
    <n v="1.2106919999999999"/>
    <n v="48312.664259999998"/>
  </r>
  <r>
    <s v="SKU-05"/>
    <s v="Cookies n Cream Bar"/>
    <s v="Standard Bar"/>
    <x v="2"/>
    <x v="17"/>
    <n v="29878"/>
    <n v="1.42"/>
    <n v="0.19189999999999999"/>
    <n v="0.82799999999999996"/>
    <n v="1.147502"/>
    <n v="34285.064756"/>
    <n v="24738.984"/>
    <n v="9546.0807559999994"/>
    <n v="0.27843263018277964"/>
    <n v="1.147502"/>
    <n v="34285.064756"/>
  </r>
  <r>
    <s v="SKU-05"/>
    <s v="Cookies n Cream Bar"/>
    <s v="Standard Bar"/>
    <x v="2"/>
    <x v="18"/>
    <n v="32875"/>
    <n v="1.46"/>
    <n v="0.18379999999999999"/>
    <n v="0.83389999999999997"/>
    <n v="1.1916519999999999"/>
    <n v="39175.559499999996"/>
    <n v="27414.462499999998"/>
    <n v="11761.096999999998"/>
    <n v="0.3002151634873268"/>
    <n v="1.1916519999999999"/>
    <n v="39175.559499999996"/>
  </r>
  <r>
    <s v="SKU-05"/>
    <s v="Cookies n Cream Bar"/>
    <s v="Standard Bar"/>
    <x v="2"/>
    <x v="19"/>
    <n v="33409"/>
    <n v="1.46"/>
    <n v="0.1797"/>
    <n v="0.83979999999999999"/>
    <n v="1.197638"/>
    <n v="40011.887942000001"/>
    <n v="28056.878199999999"/>
    <n v="11955.009742000002"/>
    <n v="0.29878644465188986"/>
    <n v="1.197638"/>
    <n v="40011.887942000001"/>
  </r>
  <r>
    <s v="SKU-05"/>
    <s v="Cookies n Cream Bar"/>
    <s v="Standard Bar"/>
    <x v="2"/>
    <x v="20"/>
    <n v="48992"/>
    <n v="1.46"/>
    <n v="0.19239999999999999"/>
    <n v="0.8458"/>
    <n v="1.1790959999999999"/>
    <n v="57766.271231999999"/>
    <n v="41437.433599999997"/>
    <n v="16328.837632000002"/>
    <n v="0.28267079186088329"/>
    <n v="1.1790959999999999"/>
    <n v="57766.271231999999"/>
  </r>
  <r>
    <s v="SKU-05"/>
    <s v="Cookies n Cream Bar"/>
    <s v="Standard Bar"/>
    <x v="2"/>
    <x v="21"/>
    <n v="64179"/>
    <n v="1.46"/>
    <n v="0.1734"/>
    <n v="0.85170000000000001"/>
    <n v="1.206836"/>
    <n v="77453.527644000002"/>
    <n v="54661.254300000001"/>
    <n v="22792.273344000001"/>
    <n v="0.2942703068188221"/>
    <n v="1.206836"/>
    <n v="77453.527644000002"/>
  </r>
  <r>
    <s v="SKU-05"/>
    <s v="Cookies n Cream Bar"/>
    <s v="Standard Bar"/>
    <x v="2"/>
    <x v="22"/>
    <n v="65653"/>
    <n v="1.46"/>
    <n v="0.14810000000000001"/>
    <n v="0.85770000000000002"/>
    <n v="1.2437739999999999"/>
    <n v="81657.494421999989"/>
    <n v="56310.578099999999"/>
    <n v="25346.91632199999"/>
    <n v="0.31040526655164036"/>
    <n v="1.2437739999999999"/>
    <n v="81657.494421999989"/>
  </r>
  <r>
    <s v="SKU-05"/>
    <s v="Cookies n Cream Bar"/>
    <s v="Standard Bar"/>
    <x v="2"/>
    <x v="23"/>
    <n v="56238"/>
    <n v="1.46"/>
    <n v="0.19270000000000001"/>
    <n v="0.86360000000000003"/>
    <n v="1.178658"/>
    <n v="66285.368604000003"/>
    <n v="48567.1368"/>
    <n v="17718.231804000003"/>
    <n v="0.26730230482463957"/>
    <n v="1.178658"/>
    <n v="66285.368604000003"/>
  </r>
  <r>
    <s v="SKU-05"/>
    <s v="Cookies n Cream Bar"/>
    <s v="Standard Bar"/>
    <x v="3"/>
    <x v="0"/>
    <n v="27225"/>
    <n v="1.39"/>
    <n v="4.3400000000000001E-2"/>
    <n v="0.7923"/>
    <n v="1.329674"/>
    <n v="36200.374649999998"/>
    <n v="21570.3675"/>
    <n v="14630.007149999998"/>
    <n v="0.40413966130043899"/>
    <n v="1.329674"/>
    <n v="36200.374649999998"/>
  </r>
  <r>
    <s v="SKU-05"/>
    <s v="Cookies n Cream Bar"/>
    <s v="Standard Bar"/>
    <x v="3"/>
    <x v="1"/>
    <n v="34737"/>
    <n v="1.39"/>
    <n v="4.0300000000000002E-2"/>
    <n v="0.7923"/>
    <n v="1.3339829999999999"/>
    <n v="46338.567470999995"/>
    <n v="27522.125100000001"/>
    <n v="18816.442370999994"/>
    <n v="0.40606439512347597"/>
    <n v="1.3339829999999999"/>
    <n v="46338.567470999995"/>
  </r>
  <r>
    <s v="SKU-05"/>
    <s v="Cookies n Cream Bar"/>
    <s v="Standard Bar"/>
    <x v="3"/>
    <x v="2"/>
    <n v="37942"/>
    <n v="1.39"/>
    <n v="2.92E-2"/>
    <n v="0.7923"/>
    <n v="1.3494119999999998"/>
    <n v="51199.390103999991"/>
    <n v="30061.446599999999"/>
    <n v="21137.943503999992"/>
    <n v="0.41285537700865255"/>
    <n v="1.3494119999999998"/>
    <n v="51199.390103999991"/>
  </r>
  <r>
    <s v="SKU-05"/>
    <s v="Cookies n Cream Bar"/>
    <s v="Standard Bar"/>
    <x v="3"/>
    <x v="3"/>
    <n v="41303"/>
    <n v="1.39"/>
    <n v="5.7500000000000002E-2"/>
    <n v="0.7923"/>
    <n v="1.3100749999999999"/>
    <n v="54110.027724999993"/>
    <n v="32724.366900000001"/>
    <n v="21385.660824999992"/>
    <n v="0.39522546419098131"/>
    <n v="1.3100749999999999"/>
    <n v="54110.027724999993"/>
  </r>
  <r>
    <s v="SKU-05"/>
    <s v="Cookies n Cream Bar"/>
    <s v="Standard Bar"/>
    <x v="3"/>
    <x v="4"/>
    <n v="31830"/>
    <n v="1.39"/>
    <n v="2.52E-2"/>
    <n v="0.7923"/>
    <n v="1.3549719999999998"/>
    <n v="43128.758759999997"/>
    <n v="25218.909"/>
    <n v="17909.849759999997"/>
    <n v="0.41526466967583092"/>
    <n v="1.3549719999999998"/>
    <n v="43128.758759999997"/>
  </r>
  <r>
    <s v="SKU-05"/>
    <s v="Cookies n Cream Bar"/>
    <s v="Standard Bar"/>
    <x v="3"/>
    <x v="5"/>
    <n v="28466"/>
    <n v="1.39"/>
    <n v="6.2300000000000001E-2"/>
    <n v="0.7923"/>
    <n v="1.3034029999999999"/>
    <n v="37102.669797999995"/>
    <n v="22553.611799999999"/>
    <n v="14549.057997999997"/>
    <n v="0.39212967900181289"/>
    <n v="1.3034029999999999"/>
    <n v="37102.669797999995"/>
  </r>
  <r>
    <s v="SKU-05"/>
    <s v="Cookies n Cream Bar"/>
    <s v="Standard Bar"/>
    <x v="3"/>
    <x v="6"/>
    <n v="23200"/>
    <n v="1.39"/>
    <n v="4.65E-2"/>
    <n v="0.7923"/>
    <n v="1.3253649999999999"/>
    <n v="30748.467999999997"/>
    <n v="18381.36"/>
    <n v="12367.107999999997"/>
    <n v="0.40220241216570524"/>
    <n v="1.3253649999999999"/>
    <n v="30748.467999999997"/>
  </r>
  <r>
    <s v="SKU-05"/>
    <s v="Cookies n Cream Bar"/>
    <s v="Standard Bar"/>
    <x v="3"/>
    <x v="7"/>
    <n v="29724"/>
    <n v="1.39"/>
    <n v="5.8000000000000003E-2"/>
    <n v="0.7923"/>
    <n v="1.3093799999999998"/>
    <n v="38920.011119999996"/>
    <n v="23550.325199999999"/>
    <n v="15369.685919999996"/>
    <n v="0.39490445859872608"/>
    <n v="1.3093799999999998"/>
    <n v="38920.011119999996"/>
  </r>
  <r>
    <s v="SKU-05"/>
    <s v="Cookies n Cream Bar"/>
    <s v="Standard Bar"/>
    <x v="3"/>
    <x v="8"/>
    <n v="36014"/>
    <n v="1.39"/>
    <n v="5.3999999999999999E-2"/>
    <n v="0.7923"/>
    <n v="1.3149399999999998"/>
    <n v="47356.249159999992"/>
    <n v="28533.892199999998"/>
    <n v="18822.356959999994"/>
    <n v="0.39746300211416485"/>
    <n v="1.3149399999999998"/>
    <n v="47356.249159999992"/>
  </r>
  <r>
    <s v="SKU-05"/>
    <s v="Cookies n Cream Bar"/>
    <s v="Standard Bar"/>
    <x v="3"/>
    <x v="9"/>
    <n v="58009"/>
    <n v="1.39"/>
    <n v="6.8400000000000002E-2"/>
    <n v="0.7923"/>
    <n v="1.294924"/>
    <n v="75117.246316000004"/>
    <n v="45960.530700000003"/>
    <n v="29156.715616000001"/>
    <n v="0.38814942035208244"/>
    <n v="1.294924"/>
    <n v="75117.246316000004"/>
  </r>
  <r>
    <s v="SKU-05"/>
    <s v="Cookies n Cream Bar"/>
    <s v="Standard Bar"/>
    <x v="3"/>
    <x v="10"/>
    <n v="58556"/>
    <n v="1.39"/>
    <n v="5.3800000000000001E-2"/>
    <n v="0.7923"/>
    <n v="1.315218"/>
    <n v="77013.905207999996"/>
    <n v="46393.918799999999"/>
    <n v="30619.986407999997"/>
    <n v="0.39759036144578314"/>
    <n v="1.315218"/>
    <n v="77013.905207999996"/>
  </r>
  <r>
    <s v="SKU-05"/>
    <s v="Cookies n Cream Bar"/>
    <s v="Standard Bar"/>
    <x v="3"/>
    <x v="11"/>
    <n v="43548"/>
    <n v="1.39"/>
    <n v="6.1899999999999997E-2"/>
    <n v="0.7923"/>
    <n v="1.3039589999999999"/>
    <n v="56784.806531999995"/>
    <n v="34503.080399999999"/>
    <n v="22281.726131999996"/>
    <n v="0.39238887112248155"/>
    <n v="1.3039589999999999"/>
    <n v="56784.806531999995"/>
  </r>
  <r>
    <s v="SKU-05"/>
    <s v="Cookies n Cream Bar"/>
    <s v="Standard Bar"/>
    <x v="3"/>
    <x v="12"/>
    <n v="26943"/>
    <n v="1.42"/>
    <n v="4.4400000000000002E-2"/>
    <n v="0.79820000000000002"/>
    <n v="1.3569519999999999"/>
    <n v="36560.357735999998"/>
    <n v="21505.902600000001"/>
    <n v="15054.455135999997"/>
    <n v="0.41176990785230422"/>
    <n v="1.3569519999999999"/>
    <n v="36560.357735999998"/>
  </r>
  <r>
    <s v="SKU-05"/>
    <s v="Cookies n Cream Bar"/>
    <s v="Standard Bar"/>
    <x v="3"/>
    <x v="13"/>
    <n v="35099"/>
    <n v="1.42"/>
    <n v="3.44E-2"/>
    <n v="0.80420000000000003"/>
    <n v="1.3711519999999999"/>
    <n v="48126.064048"/>
    <n v="28226.6158"/>
    <n v="19899.448248000001"/>
    <n v="0.41348588632040795"/>
    <n v="1.3711519999999999"/>
    <n v="48126.064048"/>
  </r>
  <r>
    <s v="SKU-05"/>
    <s v="Cookies n Cream Bar"/>
    <s v="Standard Bar"/>
    <x v="3"/>
    <x v="14"/>
    <n v="35717"/>
    <n v="1.42"/>
    <n v="5.9700000000000003E-2"/>
    <n v="0.81010000000000004"/>
    <n v="1.335226"/>
    <n v="47690.267041999999"/>
    <n v="28934.341700000001"/>
    <n v="18755.925341999999"/>
    <n v="0.39328623019623643"/>
    <n v="1.335226"/>
    <n v="47690.267041999999"/>
  </r>
  <r>
    <s v="SKU-05"/>
    <s v="Cookies n Cream Bar"/>
    <s v="Standard Bar"/>
    <x v="3"/>
    <x v="15"/>
    <n v="37583"/>
    <n v="1.42"/>
    <n v="3.4099999999999998E-2"/>
    <n v="0.81610000000000005"/>
    <n v="1.371578"/>
    <n v="51548.015974000002"/>
    <n v="30671.4863"/>
    <n v="20876.529674000001"/>
    <n v="0.4049919144226577"/>
    <n v="1.371578"/>
    <n v="51548.015974000002"/>
  </r>
  <r>
    <s v="SKU-05"/>
    <s v="Cookies n Cream Bar"/>
    <s v="Standard Bar"/>
    <x v="3"/>
    <x v="16"/>
    <n v="29871"/>
    <n v="1.42"/>
    <n v="5.74E-2"/>
    <n v="0.82199999999999995"/>
    <n v="1.338492"/>
    <n v="39982.094532000003"/>
    <n v="24553.962"/>
    <n v="15428.132532000003"/>
    <n v="0.38587604557965238"/>
    <n v="1.338492"/>
    <n v="39982.094532000003"/>
  </r>
  <r>
    <s v="SKU-05"/>
    <s v="Cookies n Cream Bar"/>
    <s v="Standard Bar"/>
    <x v="3"/>
    <x v="17"/>
    <n v="24717"/>
    <n v="1.42"/>
    <n v="3.9300000000000002E-2"/>
    <n v="0.82799999999999996"/>
    <n v="1.3641939999999999"/>
    <n v="33718.783098"/>
    <n v="20465.675999999999"/>
    <n v="13253.107098"/>
    <n v="0.39304820282159286"/>
    <n v="1.3641939999999999"/>
    <n v="33718.783098"/>
  </r>
  <r>
    <s v="SKU-05"/>
    <s v="Cookies n Cream Bar"/>
    <s v="Standard Bar"/>
    <x v="3"/>
    <x v="18"/>
    <n v="28427"/>
    <n v="1.46"/>
    <n v="5.2699999999999997E-2"/>
    <n v="0.83389999999999997"/>
    <n v="1.3830580000000001"/>
    <n v="39316.189766000003"/>
    <n v="23705.275299999998"/>
    <n v="15610.914466000006"/>
    <n v="0.39706071618110023"/>
    <n v="1.3830580000000001"/>
    <n v="39316.189766000003"/>
  </r>
  <r>
    <s v="SKU-05"/>
    <s v="Cookies n Cream Bar"/>
    <s v="Standard Bar"/>
    <x v="3"/>
    <x v="19"/>
    <n v="31001"/>
    <n v="1.46"/>
    <n v="6.8599999999999994E-2"/>
    <n v="0.83979999999999999"/>
    <n v="1.3598440000000001"/>
    <n v="42156.523844000003"/>
    <n v="26034.639800000001"/>
    <n v="16121.884044000002"/>
    <n v="0.38242916099199614"/>
    <n v="1.3598440000000001"/>
    <n v="42156.523844000003"/>
  </r>
  <r>
    <s v="SKU-05"/>
    <s v="Cookies n Cream Bar"/>
    <s v="Standard Bar"/>
    <x v="3"/>
    <x v="20"/>
    <n v="36307"/>
    <n v="1.46"/>
    <n v="5.6599999999999998E-2"/>
    <n v="0.8458"/>
    <n v="1.377364"/>
    <n v="50007.954748000004"/>
    <n v="30708.460599999999"/>
    <n v="19299.494148000005"/>
    <n v="0.38592848368332561"/>
    <n v="1.377364"/>
    <n v="50007.954748000004"/>
  </r>
  <r>
    <s v="SKU-05"/>
    <s v="Cookies n Cream Bar"/>
    <s v="Standard Bar"/>
    <x v="3"/>
    <x v="21"/>
    <n v="61741"/>
    <n v="1.46"/>
    <n v="4.7899999999999998E-2"/>
    <n v="0.85170000000000001"/>
    <n v="1.3900659999999998"/>
    <n v="85824.064905999985"/>
    <n v="52584.809699999998"/>
    <n v="33239.255205999987"/>
    <n v="0.3872952795047141"/>
    <n v="1.3900659999999998"/>
    <n v="85824.064905999985"/>
  </r>
  <r>
    <s v="SKU-05"/>
    <s v="Cookies n Cream Bar"/>
    <s v="Standard Bar"/>
    <x v="3"/>
    <x v="22"/>
    <n v="52157"/>
    <n v="1.46"/>
    <n v="5.4300000000000001E-2"/>
    <n v="0.85770000000000002"/>
    <n v="1.380722"/>
    <n v="72014.317353999999"/>
    <n v="44735.058900000004"/>
    <n v="27279.258453999995"/>
    <n v="0.37880326379966417"/>
    <n v="1.380722"/>
    <n v="72014.317353999999"/>
  </r>
  <r>
    <s v="SKU-05"/>
    <s v="Cookies n Cream Bar"/>
    <s v="Standard Bar"/>
    <x v="3"/>
    <x v="23"/>
    <n v="46587"/>
    <n v="1.46"/>
    <n v="4.4699999999999997E-2"/>
    <n v="0.86360000000000003"/>
    <n v="1.394738"/>
    <n v="64976.659206000004"/>
    <n v="40232.533199999998"/>
    <n v="24744.126006000006"/>
    <n v="0.38081560837949502"/>
    <n v="1.394738"/>
    <n v="64976.659206000004"/>
  </r>
  <r>
    <s v="SKU-05"/>
    <s v="Cookies n Cream Bar"/>
    <s v="Standard Bar"/>
    <x v="4"/>
    <x v="0"/>
    <n v="41006"/>
    <n v="1.39"/>
    <n v="0.1246"/>
    <n v="0.7923"/>
    <n v="1.2168059999999998"/>
    <n v="49896.34683599999"/>
    <n v="32489.053800000002"/>
    <n v="17407.293035999988"/>
    <n v="0.34886908841672359"/>
    <n v="1.2168059999999998"/>
    <n v="49896.34683599999"/>
  </r>
  <r>
    <s v="SKU-05"/>
    <s v="Cookies n Cream Bar"/>
    <s v="Standard Bar"/>
    <x v="4"/>
    <x v="1"/>
    <n v="55849"/>
    <n v="1.39"/>
    <n v="7.9000000000000001E-2"/>
    <n v="0.7923"/>
    <n v="1.2801899999999999"/>
    <n v="71497.331309999994"/>
    <n v="44249.162700000001"/>
    <n v="27248.168609999993"/>
    <n v="0.38110749185667747"/>
    <n v="1.2801899999999999"/>
    <n v="71497.331309999994"/>
  </r>
  <r>
    <s v="SKU-05"/>
    <s v="Cookies n Cream Bar"/>
    <s v="Standard Bar"/>
    <x v="4"/>
    <x v="2"/>
    <n v="58101"/>
    <n v="1.39"/>
    <n v="8.8400000000000006E-2"/>
    <n v="0.7923"/>
    <n v="1.2671239999999999"/>
    <n v="73621.17152399999"/>
    <n v="46033.422299999998"/>
    <n v="27587.749223999992"/>
    <n v="0.3747257569109258"/>
    <n v="1.2671239999999999"/>
    <n v="73621.17152399999"/>
  </r>
  <r>
    <s v="SKU-05"/>
    <s v="Cookies n Cream Bar"/>
    <s v="Standard Bar"/>
    <x v="4"/>
    <x v="3"/>
    <n v="56187"/>
    <n v="1.39"/>
    <n v="9.8400000000000001E-2"/>
    <n v="0.7923"/>
    <n v="1.2532239999999999"/>
    <n v="70414.896887999988"/>
    <n v="44516.960099999997"/>
    <n v="25897.936787999992"/>
    <n v="0.36779059449866897"/>
    <n v="1.2532239999999999"/>
    <n v="70414.896887999988"/>
  </r>
  <r>
    <s v="SKU-05"/>
    <s v="Cookies n Cream Bar"/>
    <s v="Standard Bar"/>
    <x v="4"/>
    <x v="4"/>
    <n v="42568"/>
    <n v="1.39"/>
    <n v="9.5299999999999996E-2"/>
    <n v="0.7923"/>
    <n v="1.257533"/>
    <n v="53530.664744000002"/>
    <n v="33726.626400000001"/>
    <n v="19804.038344000001"/>
    <n v="0.36995689178733282"/>
    <n v="1.257533"/>
    <n v="53530.664744000002"/>
  </r>
  <r>
    <s v="SKU-05"/>
    <s v="Cookies n Cream Bar"/>
    <s v="Standard Bar"/>
    <x v="4"/>
    <x v="5"/>
    <n v="50119"/>
    <n v="1.39"/>
    <n v="9.7000000000000003E-2"/>
    <n v="0.7923"/>
    <n v="1.2551699999999999"/>
    <n v="62907.865229999996"/>
    <n v="39709.2837"/>
    <n v="23198.581529999996"/>
    <n v="0.3687707641196013"/>
    <n v="1.2551699999999999"/>
    <n v="62907.865229999996"/>
  </r>
  <r>
    <s v="SKU-05"/>
    <s v="Cookies n Cream Bar"/>
    <s v="Standard Bar"/>
    <x v="4"/>
    <x v="6"/>
    <n v="40504"/>
    <n v="1.39"/>
    <n v="8.2400000000000001E-2"/>
    <n v="0.7923"/>
    <n v="1.2754639999999999"/>
    <n v="51661.393855999995"/>
    <n v="32091.319200000002"/>
    <n v="19570.074655999993"/>
    <n v="0.37881429816913681"/>
    <n v="1.2754639999999999"/>
    <n v="51661.393855999995"/>
  </r>
  <r>
    <s v="SKU-05"/>
    <s v="Cookies n Cream Bar"/>
    <s v="Standard Bar"/>
    <x v="4"/>
    <x v="7"/>
    <n v="45456"/>
    <n v="1.39"/>
    <n v="8.6199999999999999E-2"/>
    <n v="0.7923"/>
    <n v="1.2701819999999999"/>
    <n v="57737.392991999994"/>
    <n v="36014.788800000002"/>
    <n v="21722.604191999992"/>
    <n v="0.37623112278397891"/>
    <n v="1.2701819999999999"/>
    <n v="57737.392991999994"/>
  </r>
  <r>
    <s v="SKU-05"/>
    <s v="Cookies n Cream Bar"/>
    <s v="Standard Bar"/>
    <x v="4"/>
    <x v="8"/>
    <n v="53156"/>
    <n v="1.39"/>
    <n v="0.1037"/>
    <n v="0.7923"/>
    <n v="1.245857"/>
    <n v="66224.774692000006"/>
    <n v="42115.498800000001"/>
    <n v="24109.275892000005"/>
    <n v="0.36405221466027005"/>
    <n v="1.245857"/>
    <n v="66224.774692000006"/>
  </r>
  <r>
    <s v="SKU-05"/>
    <s v="Cookies n Cream Bar"/>
    <s v="Standard Bar"/>
    <x v="4"/>
    <x v="9"/>
    <n v="70821"/>
    <n v="1.39"/>
    <n v="0.10290000000000001"/>
    <n v="0.7923"/>
    <n v="1.246969"/>
    <n v="88311.591549000004"/>
    <n v="56111.478300000002"/>
    <n v="32200.113249000002"/>
    <n v="0.36461932894883514"/>
    <n v="1.246969"/>
    <n v="88311.591549000004"/>
  </r>
  <r>
    <s v="SKU-05"/>
    <s v="Cookies n Cream Bar"/>
    <s v="Standard Bar"/>
    <x v="4"/>
    <x v="10"/>
    <n v="83520"/>
    <n v="1.39"/>
    <n v="9.5699999999999993E-2"/>
    <n v="0.7923"/>
    <n v="1.256977"/>
    <n v="104982.71904"/>
    <n v="66172.895999999993"/>
    <n v="38809.823040000003"/>
    <n v="0.36967820413579566"/>
    <n v="1.256977"/>
    <n v="104982.71904"/>
  </r>
  <r>
    <s v="SKU-05"/>
    <s v="Cookies n Cream Bar"/>
    <s v="Standard Bar"/>
    <x v="4"/>
    <x v="11"/>
    <n v="64662"/>
    <n v="1.39"/>
    <n v="0.1099"/>
    <n v="0.7923"/>
    <n v="1.237239"/>
    <n v="80002.348217999999"/>
    <n v="51231.702599999997"/>
    <n v="28770.645618000002"/>
    <n v="0.35962251432423326"/>
    <n v="1.237239"/>
    <n v="80002.348217999999"/>
  </r>
  <r>
    <s v="SKU-05"/>
    <s v="Cookies n Cream Bar"/>
    <s v="Standard Bar"/>
    <x v="4"/>
    <x v="12"/>
    <n v="44690"/>
    <n v="1.42"/>
    <n v="0.11940000000000001"/>
    <n v="0.79820000000000002"/>
    <n v="1.2504519999999999"/>
    <n v="55882.699879999993"/>
    <n v="35671.558000000005"/>
    <n v="20211.141879999988"/>
    <n v="0.36167081983154875"/>
    <n v="1.2922"/>
    <n v="57748.417999999998"/>
  </r>
  <r>
    <s v="SKU-05"/>
    <s v="Cookies n Cream Bar"/>
    <s v="Standard Bar"/>
    <x v="4"/>
    <x v="13"/>
    <n v="45394"/>
    <n v="1.42"/>
    <n v="0.13239999999999999"/>
    <n v="0.80420000000000003"/>
    <n v="1.231992"/>
    <n v="55925.044847999998"/>
    <n v="36505.854800000001"/>
    <n v="19419.190047999997"/>
    <n v="0.3472360210131234"/>
    <n v="1.2922"/>
    <n v="58658.126799999998"/>
  </r>
  <r>
    <s v="SKU-05"/>
    <s v="Cookies n Cream Bar"/>
    <s v="Standard Bar"/>
    <x v="4"/>
    <x v="14"/>
    <n v="52217"/>
    <n v="1.42"/>
    <n v="0.1109"/>
    <n v="0.81010000000000004"/>
    <n v="1.2625219999999999"/>
    <n v="65925.111273999995"/>
    <n v="42300.991699999999"/>
    <n v="23624.119573999997"/>
    <n v="0.35834781492916556"/>
    <n v="1.2922"/>
    <n v="67474.807400000005"/>
  </r>
  <r>
    <s v="SKU-05"/>
    <s v="Cookies n Cream Bar"/>
    <s v="Standard Bar"/>
    <x v="4"/>
    <x v="15"/>
    <n v="53106"/>
    <n v="1.42"/>
    <n v="0.1555"/>
    <n v="0.81610000000000005"/>
    <n v="1.19919"/>
    <n v="63684.184139999998"/>
    <n v="43339.806600000004"/>
    <n v="20344.377539999994"/>
    <n v="0.31945730034439906"/>
    <n v="1.2922"/>
    <n v="68623.573199999999"/>
  </r>
  <r>
    <s v="SKU-05"/>
    <s v="Cookies n Cream Bar"/>
    <s v="Standard Bar"/>
    <x v="4"/>
    <x v="16"/>
    <n v="45218"/>
    <n v="1.42"/>
    <n v="0.16769999999999999"/>
    <n v="0.82199999999999995"/>
    <n v="1.1818660000000001"/>
    <n v="53441.616788000007"/>
    <n v="37169.195999999996"/>
    <n v="16272.42078800001"/>
    <n v="0.30448967987910658"/>
    <n v="1.2922"/>
    <n v="58430.6996"/>
  </r>
  <r>
    <s v="SKU-05"/>
    <s v="Cookies n Cream Bar"/>
    <s v="Standard Bar"/>
    <x v="4"/>
    <x v="17"/>
    <n v="41944"/>
    <n v="1.42"/>
    <n v="0.2021"/>
    <n v="0.82799999999999996"/>
    <n v="1.1330180000000001"/>
    <n v="47523.306992000005"/>
    <n v="34729.631999999998"/>
    <n v="12793.674992000007"/>
    <n v="0.26920843269921585"/>
    <n v="1.2922"/>
    <n v="54200.036800000002"/>
  </r>
  <r>
    <s v="SKU-05"/>
    <s v="Cookies n Cream Bar"/>
    <s v="Standard Bar"/>
    <x v="4"/>
    <x v="18"/>
    <n v="42008"/>
    <n v="1.46"/>
    <n v="0.152"/>
    <n v="0.83389999999999997"/>
    <n v="1.2380799999999998"/>
    <n v="52009.264639999994"/>
    <n v="35030.4712"/>
    <n v="16978.793439999994"/>
    <n v="0.326457094856552"/>
    <n v="1.3286"/>
    <n v="55811.828800000003"/>
  </r>
  <r>
    <s v="SKU-05"/>
    <s v="Cookies n Cream Bar"/>
    <s v="Standard Bar"/>
    <x v="4"/>
    <x v="19"/>
    <n v="42557"/>
    <n v="1.46"/>
    <n v="0.20749999999999999"/>
    <n v="0.83979999999999999"/>
    <n v="1.1570499999999999"/>
    <n v="49240.576849999998"/>
    <n v="35739.368600000002"/>
    <n v="13501.208249999996"/>
    <n v="0.27418866946112952"/>
    <n v="1.3286"/>
    <n v="56541.230199999998"/>
  </r>
  <r>
    <s v="SKU-05"/>
    <s v="Cookies n Cream Bar"/>
    <s v="Standard Bar"/>
    <x v="4"/>
    <x v="20"/>
    <n v="44550"/>
    <n v="1.46"/>
    <n v="0.22639999999999999"/>
    <n v="0.8458"/>
    <n v="1.129456"/>
    <n v="50317.264799999997"/>
    <n v="37680.39"/>
    <n v="12636.874799999998"/>
    <n v="0.25114391353005339"/>
    <n v="1.3286"/>
    <n v="59189.13"/>
  </r>
  <r>
    <s v="SKU-05"/>
    <s v="Cookies n Cream Bar"/>
    <s v="Standard Bar"/>
    <x v="4"/>
    <x v="21"/>
    <n v="81510"/>
    <n v="1.46"/>
    <n v="0.22370000000000001"/>
    <n v="0.85170000000000001"/>
    <n v="1.1333979999999999"/>
    <n v="92383.270979999987"/>
    <n v="69422.066999999995"/>
    <n v="22961.203979999991"/>
    <n v="0.24854287725935631"/>
    <n v="1.3286"/>
    <n v="108294.186"/>
  </r>
  <r>
    <s v="SKU-05"/>
    <s v="Cookies n Cream Bar"/>
    <s v="Standard Bar"/>
    <x v="4"/>
    <x v="22"/>
    <n v="81673"/>
    <n v="1.46"/>
    <n v="0.24129999999999999"/>
    <n v="0.85770000000000002"/>
    <n v="1.107702"/>
    <n v="90469.345445999992"/>
    <n v="70050.932100000005"/>
    <n v="20418.413345999987"/>
    <n v="0.22569427517509208"/>
    <n v="1.3286"/>
    <n v="108510.7478"/>
  </r>
  <r>
    <s v="SKU-05"/>
    <s v="Cookies n Cream Bar"/>
    <s v="Standard Bar"/>
    <x v="4"/>
    <x v="23"/>
    <n v="62215"/>
    <n v="1.46"/>
    <n v="0.29220000000000002"/>
    <n v="0.86360000000000003"/>
    <n v="1.033388"/>
    <n v="64292.234420000001"/>
    <n v="53728.874000000003"/>
    <n v="10563.360419999997"/>
    <n v="0.16430227562154773"/>
    <n v="1.3286"/>
    <n v="82658.849000000002"/>
  </r>
  <r>
    <s v="SKU-05"/>
    <s v="Cookies n Cream Bar"/>
    <s v="Standard Bar"/>
    <x v="5"/>
    <x v="0"/>
    <n v="19625"/>
    <n v="1.39"/>
    <n v="7.6899999999999996E-2"/>
    <n v="0.7923"/>
    <n v="1.2831090000000001"/>
    <n v="25181.014125000002"/>
    <n v="15548.887500000001"/>
    <n v="9632.1266250000008"/>
    <n v="0.38251543711407215"/>
    <n v="1.2831090000000001"/>
    <n v="25181.014125000002"/>
  </r>
  <r>
    <s v="SKU-05"/>
    <s v="Cookies n Cream Bar"/>
    <s v="Standard Bar"/>
    <x v="5"/>
    <x v="1"/>
    <n v="21899"/>
    <n v="1.39"/>
    <n v="9.7900000000000001E-2"/>
    <n v="0.7923"/>
    <n v="1.253919"/>
    <n v="27459.572181"/>
    <n v="17350.577700000002"/>
    <n v="10108.994480999998"/>
    <n v="0.3681410043232457"/>
    <n v="1.253919"/>
    <n v="27459.572181"/>
  </r>
  <r>
    <s v="SKU-05"/>
    <s v="Cookies n Cream Bar"/>
    <s v="Standard Bar"/>
    <x v="5"/>
    <x v="2"/>
    <n v="26263"/>
    <n v="1.39"/>
    <n v="6.7299999999999999E-2"/>
    <n v="0.7923"/>
    <n v="1.2964529999999999"/>
    <n v="34048.745138999999"/>
    <n v="20808.174900000002"/>
    <n v="13240.570238999997"/>
    <n v="0.38887101962045667"/>
    <n v="1.2964529999999999"/>
    <n v="34048.745138999999"/>
  </r>
  <r>
    <s v="SKU-05"/>
    <s v="Cookies n Cream Bar"/>
    <s v="Standard Bar"/>
    <x v="5"/>
    <x v="3"/>
    <n v="27464"/>
    <n v="1.39"/>
    <n v="4.8899999999999999E-2"/>
    <n v="0.7923"/>
    <n v="1.3220289999999999"/>
    <n v="36308.204455999999"/>
    <n v="21759.727200000001"/>
    <n v="14548.477255999998"/>
    <n v="0.4006939333403427"/>
    <n v="1.3220289999999999"/>
    <n v="36308.204455999999"/>
  </r>
  <r>
    <s v="SKU-05"/>
    <s v="Cookies n Cream Bar"/>
    <s v="Standard Bar"/>
    <x v="5"/>
    <x v="4"/>
    <n v="23388"/>
    <n v="1.39"/>
    <n v="6.5100000000000005E-2"/>
    <n v="0.7923"/>
    <n v="1.2995109999999999"/>
    <n v="30392.963267999996"/>
    <n v="18530.312399999999"/>
    <n v="11862.650867999997"/>
    <n v="0.39030912397047807"/>
    <n v="1.2995109999999999"/>
    <n v="30392.963267999996"/>
  </r>
  <r>
    <s v="SKU-05"/>
    <s v="Cookies n Cream Bar"/>
    <s v="Standard Bar"/>
    <x v="5"/>
    <x v="5"/>
    <n v="20109"/>
    <n v="1.39"/>
    <n v="6.2600000000000003E-2"/>
    <n v="0.7923"/>
    <n v="1.302986"/>
    <n v="26201.745473999999"/>
    <n v="15932.360699999999"/>
    <n v="10269.384774"/>
    <n v="0.39193513974823985"/>
    <n v="1.302986"/>
    <n v="26201.745473999999"/>
  </r>
  <r>
    <s v="SKU-05"/>
    <s v="Cookies n Cream Bar"/>
    <s v="Standard Bar"/>
    <x v="5"/>
    <x v="6"/>
    <n v="18420"/>
    <n v="1.39"/>
    <n v="8.0399999999999999E-2"/>
    <n v="0.7923"/>
    <n v="1.2782439999999999"/>
    <n v="23545.25448"/>
    <n v="14594.165999999999"/>
    <n v="8951.0884800000003"/>
    <n v="0.38016528925619836"/>
    <n v="1.2782439999999999"/>
    <n v="23545.25448"/>
  </r>
  <r>
    <s v="SKU-05"/>
    <s v="Cookies n Cream Bar"/>
    <s v="Standard Bar"/>
    <x v="5"/>
    <x v="7"/>
    <n v="21987"/>
    <n v="1.39"/>
    <n v="7.9799999999999996E-2"/>
    <n v="0.7923"/>
    <n v="1.2790779999999999"/>
    <n v="28123.087985999999"/>
    <n v="17420.3001"/>
    <n v="10702.787885999998"/>
    <n v="0.38056944142577698"/>
    <n v="1.2790779999999999"/>
    <n v="28123.087985999999"/>
  </r>
  <r>
    <s v="SKU-05"/>
    <s v="Cookies n Cream Bar"/>
    <s v="Standard Bar"/>
    <x v="5"/>
    <x v="8"/>
    <n v="25184"/>
    <n v="1.39"/>
    <n v="7.7700000000000005E-2"/>
    <n v="0.7923"/>
    <n v="1.2819969999999998"/>
    <n v="32285.812447999997"/>
    <n v="19953.283200000002"/>
    <n v="12332.529247999995"/>
    <n v="0.3819798330261302"/>
    <n v="1.2819969999999998"/>
    <n v="32285.812447999997"/>
  </r>
  <r>
    <s v="SKU-05"/>
    <s v="Cookies n Cream Bar"/>
    <s v="Standard Bar"/>
    <x v="5"/>
    <x v="9"/>
    <n v="36109"/>
    <n v="1.39"/>
    <n v="0.10340000000000001"/>
    <n v="0.7923"/>
    <n v="1.2462739999999999"/>
    <n v="45001.707865999997"/>
    <n v="28609.1607"/>
    <n v="16392.547165999997"/>
    <n v="0.3642650011153245"/>
    <n v="1.2462739999999999"/>
    <n v="45001.707865999997"/>
  </r>
  <r>
    <s v="SKU-05"/>
    <s v="Cookies n Cream Bar"/>
    <s v="Standard Bar"/>
    <x v="5"/>
    <x v="10"/>
    <n v="35254"/>
    <n v="1.39"/>
    <n v="8.8900000000000007E-2"/>
    <n v="0.7923"/>
    <n v="1.266429"/>
    <n v="44646.687965999998"/>
    <n v="27931.744200000001"/>
    <n v="16714.943765999997"/>
    <n v="0.37438261442212706"/>
    <n v="1.266429"/>
    <n v="44646.687965999998"/>
  </r>
  <r>
    <s v="SKU-05"/>
    <s v="Cookies n Cream Bar"/>
    <s v="Standard Bar"/>
    <x v="5"/>
    <x v="11"/>
    <n v="35502"/>
    <n v="1.39"/>
    <n v="5.7200000000000001E-2"/>
    <n v="0.7923"/>
    <n v="1.3104919999999998"/>
    <n v="46525.086983999994"/>
    <n v="28128.2346"/>
    <n v="18396.852383999994"/>
    <n v="0.39541790411540084"/>
    <n v="1.3104919999999998"/>
    <n v="46525.086983999994"/>
  </r>
  <r>
    <s v="SKU-05"/>
    <s v="Cookies n Cream Bar"/>
    <s v="Standard Bar"/>
    <x v="5"/>
    <x v="12"/>
    <n v="21933"/>
    <n v="1.42"/>
    <n v="8.4900000000000003E-2"/>
    <n v="0.79820000000000002"/>
    <n v="1.299442"/>
    <n v="28500.661386"/>
    <n v="17506.920600000001"/>
    <n v="10993.740785999998"/>
    <n v="0.38573633913633693"/>
    <n v="1.299442"/>
    <n v="28500.661386"/>
  </r>
  <r>
    <s v="SKU-05"/>
    <s v="Cookies n Cream Bar"/>
    <s v="Standard Bar"/>
    <x v="5"/>
    <x v="13"/>
    <n v="25029"/>
    <n v="1.42"/>
    <n v="7.0400000000000004E-2"/>
    <n v="0.80420000000000003"/>
    <n v="1.3200319999999999"/>
    <n v="33039.080927999996"/>
    <n v="20128.321800000002"/>
    <n v="12910.759127999994"/>
    <n v="0.39077234491285046"/>
    <n v="1.3200319999999999"/>
    <n v="33039.080927999996"/>
  </r>
  <r>
    <s v="SKU-05"/>
    <s v="Cookies n Cream Bar"/>
    <s v="Standard Bar"/>
    <x v="5"/>
    <x v="14"/>
    <n v="23080"/>
    <n v="1.42"/>
    <n v="6.6900000000000001E-2"/>
    <n v="0.81010000000000004"/>
    <n v="1.325002"/>
    <n v="30581.046160000002"/>
    <n v="18697.108"/>
    <n v="11883.938160000002"/>
    <n v="0.38860469644574125"/>
    <n v="1.325002"/>
    <n v="30581.046160000002"/>
  </r>
  <r>
    <s v="SKU-05"/>
    <s v="Cookies n Cream Bar"/>
    <s v="Standard Bar"/>
    <x v="5"/>
    <x v="15"/>
    <n v="25223"/>
    <n v="1.42"/>
    <n v="9.0999999999999998E-2"/>
    <n v="0.81610000000000005"/>
    <n v="1.29078"/>
    <n v="32557.343940000002"/>
    <n v="20584.490300000001"/>
    <n v="11972.853640000001"/>
    <n v="0.36774663381831141"/>
    <n v="1.29078"/>
    <n v="32557.343940000002"/>
  </r>
  <r>
    <s v="SKU-05"/>
    <s v="Cookies n Cream Bar"/>
    <s v="Standard Bar"/>
    <x v="5"/>
    <x v="16"/>
    <n v="20343"/>
    <n v="1.42"/>
    <n v="5.6300000000000003E-2"/>
    <n v="0.82199999999999995"/>
    <n v="1.3400539999999999"/>
    <n v="27260.718521999996"/>
    <n v="16721.946"/>
    <n v="10538.772521999996"/>
    <n v="0.38659188361066038"/>
    <n v="1.3400539999999999"/>
    <n v="27260.718521999996"/>
  </r>
  <r>
    <s v="SKU-05"/>
    <s v="Cookies n Cream Bar"/>
    <s v="Standard Bar"/>
    <x v="5"/>
    <x v="17"/>
    <n v="20067"/>
    <n v="1.42"/>
    <n v="8.3799999999999999E-2"/>
    <n v="0.82799999999999996"/>
    <n v="1.301004"/>
    <n v="26107.247268000003"/>
    <n v="16615.475999999999"/>
    <n v="9491.7712680000041"/>
    <n v="0.36356844406320055"/>
    <n v="1.301004"/>
    <n v="26107.247268000003"/>
  </r>
  <r>
    <s v="SKU-05"/>
    <s v="Cookies n Cream Bar"/>
    <s v="Standard Bar"/>
    <x v="5"/>
    <x v="18"/>
    <n v="18674"/>
    <n v="1.46"/>
    <n v="8.1199999999999994E-2"/>
    <n v="0.83389999999999997"/>
    <n v="1.341448"/>
    <n v="25050.199951999999"/>
    <n v="15572.248599999999"/>
    <n v="9477.951352"/>
    <n v="0.37835831131732278"/>
    <n v="1.341448"/>
    <n v="25050.199951999999"/>
  </r>
  <r>
    <s v="SKU-05"/>
    <s v="Cookies n Cream Bar"/>
    <s v="Standard Bar"/>
    <x v="5"/>
    <x v="19"/>
    <n v="19707"/>
    <n v="1.46"/>
    <n v="5.6099999999999997E-2"/>
    <n v="0.83979999999999999"/>
    <n v="1.3780939999999999"/>
    <n v="27158.098458"/>
    <n v="16549.938600000001"/>
    <n v="10608.159857999999"/>
    <n v="0.39060760731851379"/>
    <n v="1.3780939999999999"/>
    <n v="27158.098458"/>
  </r>
  <r>
    <s v="SKU-05"/>
    <s v="Cookies n Cream Bar"/>
    <s v="Standard Bar"/>
    <x v="5"/>
    <x v="20"/>
    <n v="22012"/>
    <n v="1.46"/>
    <n v="4.5499999999999999E-2"/>
    <n v="0.8458"/>
    <n v="1.39357"/>
    <n v="30675.262839999999"/>
    <n v="18617.749599999999"/>
    <n v="12057.51324"/>
    <n v="0.39306959822613863"/>
    <n v="1.39357"/>
    <n v="30675.262839999999"/>
  </r>
  <r>
    <s v="SKU-05"/>
    <s v="Cookies n Cream Bar"/>
    <s v="Standard Bar"/>
    <x v="5"/>
    <x v="21"/>
    <n v="35170"/>
    <n v="1.46"/>
    <n v="6.8699999999999997E-2"/>
    <n v="0.85170000000000001"/>
    <n v="1.3596980000000001"/>
    <n v="47820.578659999999"/>
    <n v="29954.289000000001"/>
    <n v="17866.289659999999"/>
    <n v="0.37361090477444253"/>
    <n v="1.3596980000000001"/>
    <n v="47820.578659999999"/>
  </r>
  <r>
    <s v="SKU-05"/>
    <s v="Cookies n Cream Bar"/>
    <s v="Standard Bar"/>
    <x v="5"/>
    <x v="22"/>
    <n v="35694"/>
    <n v="1.46"/>
    <n v="2.5700000000000001E-2"/>
    <n v="0.85770000000000002"/>
    <n v="1.4224779999999999"/>
    <n v="50773.929731999997"/>
    <n v="30614.7438"/>
    <n v="20159.185931999997"/>
    <n v="0.3970381264244508"/>
    <n v="1.4224779999999999"/>
    <n v="50773.929731999997"/>
  </r>
  <r>
    <s v="SKU-05"/>
    <s v="Cookies n Cream Bar"/>
    <s v="Standard Bar"/>
    <x v="5"/>
    <x v="23"/>
    <n v="27501"/>
    <n v="1.46"/>
    <n v="8.6800000000000002E-2"/>
    <n v="0.86360000000000003"/>
    <n v="1.333272"/>
    <n v="36666.313271999999"/>
    <n v="23749.863600000001"/>
    <n v="12916.449671999999"/>
    <n v="0.35227020442940371"/>
    <n v="1.333272"/>
    <n v="36666.313271999999"/>
  </r>
  <r>
    <s v="SKU-06"/>
    <s v="Mini Bars Multipack"/>
    <s v="Standard Bar"/>
    <x v="0"/>
    <x v="0"/>
    <n v="44575"/>
    <n v="3.49"/>
    <n v="0.10539999999999999"/>
    <n v="1.9543999999999999"/>
    <n v="3.1221540000000005"/>
    <n v="139170.01455000002"/>
    <n v="87117.37999999999"/>
    <n v="52052.634550000032"/>
    <n v="0.37402190923317702"/>
    <n v="3.1221540000000005"/>
    <n v="139170.01455000002"/>
  </r>
  <r>
    <s v="SKU-06"/>
    <s v="Mini Bars Multipack"/>
    <s v="Standard Bar"/>
    <x v="0"/>
    <x v="1"/>
    <n v="52128"/>
    <n v="3.49"/>
    <n v="0.1216"/>
    <n v="1.9543999999999999"/>
    <n v="3.0656159999999999"/>
    <n v="159804.43084799999"/>
    <n v="101878.9632"/>
    <n v="57925.467647999991"/>
    <n v="0.36247723132969029"/>
    <n v="3.0656159999999999"/>
    <n v="159804.43084799999"/>
  </r>
  <r>
    <s v="SKU-06"/>
    <s v="Mini Bars Multipack"/>
    <s v="Standard Bar"/>
    <x v="0"/>
    <x v="2"/>
    <n v="57168"/>
    <n v="3.49"/>
    <n v="0.10440000000000001"/>
    <n v="1.9543999999999999"/>
    <n v="3.1256439999999999"/>
    <n v="178686.816192"/>
    <n v="111729.13919999999"/>
    <n v="66957.676992000008"/>
    <n v="0.37472085752568113"/>
    <n v="3.1256439999999999"/>
    <n v="178686.816192"/>
  </r>
  <r>
    <s v="SKU-06"/>
    <s v="Mini Bars Multipack"/>
    <s v="Standard Bar"/>
    <x v="0"/>
    <x v="3"/>
    <n v="70350"/>
    <n v="3.49"/>
    <n v="0.1227"/>
    <n v="1.9543999999999999"/>
    <n v="3.0617770000000002"/>
    <n v="215396.01195000001"/>
    <n v="137492.04"/>
    <n v="77903.971950000006"/>
    <n v="0.36167787529921352"/>
    <n v="3.0617770000000002"/>
    <n v="215396.01195000001"/>
  </r>
  <r>
    <s v="SKU-06"/>
    <s v="Mini Bars Multipack"/>
    <s v="Standard Bar"/>
    <x v="0"/>
    <x v="4"/>
    <n v="48438"/>
    <n v="3.49"/>
    <n v="9.11E-2"/>
    <n v="1.9543999999999999"/>
    <n v="3.1720610000000002"/>
    <n v="153648.290718"/>
    <n v="94667.227199999994"/>
    <n v="58981.06351800001"/>
    <n v="0.38387061282869406"/>
    <n v="3.1720610000000002"/>
    <n v="153648.290718"/>
  </r>
  <r>
    <s v="SKU-06"/>
    <s v="Mini Bars Multipack"/>
    <s v="Standard Bar"/>
    <x v="0"/>
    <x v="5"/>
    <n v="45685"/>
    <n v="3.49"/>
    <n v="0.1076"/>
    <n v="1.9543999999999999"/>
    <n v="3.1144760000000002"/>
    <n v="142284.83606"/>
    <n v="89286.763999999996"/>
    <n v="52998.072060000006"/>
    <n v="0.37247870909905878"/>
    <n v="3.1144760000000002"/>
    <n v="142284.83606"/>
  </r>
  <r>
    <s v="SKU-06"/>
    <s v="Mini Bars Multipack"/>
    <s v="Standard Bar"/>
    <x v="0"/>
    <x v="6"/>
    <n v="43676"/>
    <n v="3.49"/>
    <n v="9.4100000000000003E-2"/>
    <n v="1.9543999999999999"/>
    <n v="3.1615910000000005"/>
    <n v="138085.64851600002"/>
    <n v="85360.374400000001"/>
    <n v="52725.274116000015"/>
    <n v="0.38183022408654382"/>
    <n v="3.1615910000000005"/>
    <n v="138085.64851600002"/>
  </r>
  <r>
    <s v="SKU-06"/>
    <s v="Mini Bars Multipack"/>
    <s v="Standard Bar"/>
    <x v="0"/>
    <x v="7"/>
    <n v="54584"/>
    <n v="3.49"/>
    <n v="9.8299999999999998E-2"/>
    <n v="1.9543999999999999"/>
    <n v="3.1469330000000002"/>
    <n v="171772.19087200001"/>
    <n v="106678.9696"/>
    <n v="65093.22127200001"/>
    <n v="0.37895087057779753"/>
    <n v="3.1469330000000002"/>
    <n v="171772.19087200001"/>
  </r>
  <r>
    <s v="SKU-06"/>
    <s v="Mini Bars Multipack"/>
    <s v="Standard Bar"/>
    <x v="0"/>
    <x v="8"/>
    <n v="67046"/>
    <n v="3.49"/>
    <n v="0.1014"/>
    <n v="1.9543999999999999"/>
    <n v="3.1361140000000001"/>
    <n v="210263.899244"/>
    <n v="131034.70239999999"/>
    <n v="79229.196844000006"/>
    <n v="0.37680836857333633"/>
    <n v="3.1361140000000001"/>
    <n v="210263.899244"/>
  </r>
  <r>
    <s v="SKU-06"/>
    <s v="Mini Bars Multipack"/>
    <s v="Standard Bar"/>
    <x v="0"/>
    <x v="9"/>
    <n v="95904"/>
    <n v="3.49"/>
    <n v="0.10539999999999999"/>
    <n v="1.9543999999999999"/>
    <n v="3.1221540000000005"/>
    <n v="299427.05721600004"/>
    <n v="187434.7776"/>
    <n v="111992.27961600004"/>
    <n v="0.37402190923317691"/>
    <n v="3.1221540000000005"/>
    <n v="299427.05721600004"/>
  </r>
  <r>
    <s v="SKU-06"/>
    <s v="Mini Bars Multipack"/>
    <s v="Standard Bar"/>
    <x v="0"/>
    <x v="10"/>
    <n v="96867"/>
    <n v="3.49"/>
    <n v="8.9099999999999999E-2"/>
    <n v="1.9543999999999999"/>
    <n v="3.1790410000000002"/>
    <n v="307944.16454700002"/>
    <n v="189316.86479999998"/>
    <n v="118627.29974700004"/>
    <n v="0.38522340542320793"/>
    <n v="3.1790410000000002"/>
    <n v="307944.16454700002"/>
  </r>
  <r>
    <s v="SKU-06"/>
    <s v="Mini Bars Multipack"/>
    <s v="Standard Bar"/>
    <x v="0"/>
    <x v="11"/>
    <n v="69813"/>
    <n v="3.49"/>
    <n v="0.1069"/>
    <n v="1.9543999999999999"/>
    <n v="3.1169190000000002"/>
    <n v="217601.46614700003"/>
    <n v="136442.52719999998"/>
    <n v="81158.938947000046"/>
    <n v="0.37297055200985346"/>
    <n v="3.1169190000000002"/>
    <n v="217601.46614700003"/>
  </r>
  <r>
    <s v="SKU-06"/>
    <s v="Mini Bars Multipack"/>
    <s v="Standard Bar"/>
    <x v="0"/>
    <x v="12"/>
    <n v="46486"/>
    <n v="3.56"/>
    <n v="0.10059999999999999"/>
    <n v="1.9691000000000001"/>
    <n v="3.201864"/>
    <n v="148841.849904"/>
    <n v="91535.582600000009"/>
    <n v="57306.267303999994"/>
    <n v="0.38501447906594405"/>
    <n v="3.201864"/>
    <n v="148841.849904"/>
  </r>
  <r>
    <s v="SKU-06"/>
    <s v="Mini Bars Multipack"/>
    <s v="Standard Bar"/>
    <x v="0"/>
    <x v="13"/>
    <n v="48871"/>
    <n v="3.56"/>
    <n v="7.9600000000000004E-2"/>
    <n v="1.9837"/>
    <n v="3.276624"/>
    <n v="160131.891504"/>
    <n v="96945.402700000006"/>
    <n v="63186.488803999993"/>
    <n v="0.39459028561104353"/>
    <n v="3.276624"/>
    <n v="160131.891504"/>
  </r>
  <r>
    <s v="SKU-06"/>
    <s v="Mini Bars Multipack"/>
    <s v="Standard Bar"/>
    <x v="0"/>
    <x v="14"/>
    <n v="48342"/>
    <n v="3.56"/>
    <n v="7.3499999999999996E-2"/>
    <n v="1.9984"/>
    <n v="3.29834"/>
    <n v="159448.35227999999"/>
    <n v="96606.652799999996"/>
    <n v="62841.699479999996"/>
    <n v="0.39411946615570254"/>
    <n v="3.29834"/>
    <n v="159448.35227999999"/>
  </r>
  <r>
    <s v="SKU-06"/>
    <s v="Mini Bars Multipack"/>
    <s v="Standard Bar"/>
    <x v="0"/>
    <x v="15"/>
    <n v="56696"/>
    <n v="3.56"/>
    <n v="0.1169"/>
    <n v="2.0129999999999999"/>
    <n v="3.1438359999999999"/>
    <n v="178242.92585599999"/>
    <n v="114129.048"/>
    <n v="64113.877855999992"/>
    <n v="0.35969942452468895"/>
    <n v="3.1438359999999999"/>
    <n v="178242.92585599999"/>
  </r>
  <r>
    <s v="SKU-06"/>
    <s v="Mini Bars Multipack"/>
    <s v="Standard Bar"/>
    <x v="0"/>
    <x v="16"/>
    <n v="45992"/>
    <n v="3.56"/>
    <n v="6.6100000000000006E-2"/>
    <n v="2.0276999999999998"/>
    <n v="3.324684"/>
    <n v="152908.86652800001"/>
    <n v="93257.978399999993"/>
    <n v="59650.888128000021"/>
    <n v="0.39010745081337062"/>
    <n v="3.324684"/>
    <n v="152908.86652800001"/>
  </r>
  <r>
    <s v="SKU-06"/>
    <s v="Mini Bars Multipack"/>
    <s v="Standard Bar"/>
    <x v="0"/>
    <x v="17"/>
    <n v="42897"/>
    <n v="3.56"/>
    <n v="9.7600000000000006E-2"/>
    <n v="2.0423"/>
    <n v="3.2125439999999998"/>
    <n v="137808.49996799999"/>
    <n v="87608.543099999995"/>
    <n v="50199.956867999994"/>
    <n v="0.36427329866921665"/>
    <n v="3.2125439999999998"/>
    <n v="137808.49996799999"/>
  </r>
  <r>
    <s v="SKU-06"/>
    <s v="Mini Bars Multipack"/>
    <s v="Standard Bar"/>
    <x v="0"/>
    <x v="18"/>
    <n v="46924"/>
    <n v="3.66"/>
    <n v="7.8100000000000003E-2"/>
    <n v="2.0569999999999999"/>
    <n v="3.3741539999999999"/>
    <n v="158328.80229599998"/>
    <n v="96522.667999999991"/>
    <n v="61806.134295999989"/>
    <n v="0.39036570352153455"/>
    <n v="3.3741539999999999"/>
    <n v="158328.80229599998"/>
  </r>
  <r>
    <s v="SKU-06"/>
    <s v="Mini Bars Multipack"/>
    <s v="Standard Bar"/>
    <x v="0"/>
    <x v="19"/>
    <n v="44776"/>
    <n v="3.66"/>
    <n v="0.12559999999999999"/>
    <n v="2.0716999999999999"/>
    <n v="3.2003040000000005"/>
    <n v="143296.81190400003"/>
    <n v="92762.439199999993"/>
    <n v="50534.372704000038"/>
    <n v="0.35265524775146379"/>
    <n v="3.2003040000000005"/>
    <n v="143296.81190400003"/>
  </r>
  <r>
    <s v="SKU-06"/>
    <s v="Mini Bars Multipack"/>
    <s v="Standard Bar"/>
    <x v="0"/>
    <x v="20"/>
    <n v="55399"/>
    <n v="3.66"/>
    <n v="0.1084"/>
    <n v="2.0863"/>
    <n v="3.2632560000000002"/>
    <n v="180781.119144"/>
    <n v="115578.93370000001"/>
    <n v="65202.185443999988"/>
    <n v="0.36066922117051187"/>
    <n v="3.2632560000000002"/>
    <n v="180781.119144"/>
  </r>
  <r>
    <s v="SKU-06"/>
    <s v="Mini Bars Multipack"/>
    <s v="Standard Bar"/>
    <x v="0"/>
    <x v="21"/>
    <n v="79918"/>
    <n v="3.66"/>
    <n v="0.10489999999999999"/>
    <n v="2.101"/>
    <n v="3.2760660000000001"/>
    <n v="261816.64258800002"/>
    <n v="167907.71799999999"/>
    <n v="93908.924588000024"/>
    <n v="0.35868202899453194"/>
    <n v="3.2760660000000001"/>
    <n v="261816.64258800002"/>
  </r>
  <r>
    <s v="SKU-06"/>
    <s v="Mini Bars Multipack"/>
    <s v="Standard Bar"/>
    <x v="0"/>
    <x v="22"/>
    <n v="88991"/>
    <n v="3.66"/>
    <n v="8.7900000000000006E-2"/>
    <n v="2.1156000000000001"/>
    <n v="3.3382860000000001"/>
    <n v="297077.40942600003"/>
    <n v="188269.35960000003"/>
    <n v="108808.049826"/>
    <n v="0.36626160850208755"/>
    <n v="3.3382860000000001"/>
    <n v="297077.40942600003"/>
  </r>
  <r>
    <s v="SKU-06"/>
    <s v="Mini Bars Multipack"/>
    <s v="Standard Bar"/>
    <x v="0"/>
    <x v="23"/>
    <n v="73297"/>
    <n v="3.66"/>
    <n v="7.9399999999999998E-2"/>
    <n v="2.1303000000000001"/>
    <n v="3.3693960000000001"/>
    <n v="246966.61861199999"/>
    <n v="156144.59909999999"/>
    <n v="90822.019511999999"/>
    <n v="0.36775018430602996"/>
    <n v="3.3693960000000001"/>
    <n v="246966.61861199999"/>
  </r>
  <r>
    <s v="SKU-06"/>
    <s v="Mini Bars Multipack"/>
    <s v="Standard Bar"/>
    <x v="1"/>
    <x v="0"/>
    <n v="40651"/>
    <n v="3.49"/>
    <n v="0.13270000000000001"/>
    <n v="1.9543999999999999"/>
    <n v="3.0268770000000003"/>
    <n v="123045.57692700002"/>
    <n v="79448.314400000003"/>
    <n v="43597.262527000014"/>
    <n v="0.35431799838579509"/>
    <n v="3.0268770000000003"/>
    <n v="123045.57692700002"/>
  </r>
  <r>
    <s v="SKU-06"/>
    <s v="Mini Bars Multipack"/>
    <s v="Standard Bar"/>
    <x v="1"/>
    <x v="1"/>
    <n v="46970"/>
    <n v="3.49"/>
    <n v="0.12970000000000001"/>
    <n v="1.9543999999999999"/>
    <n v="3.037347"/>
    <n v="142664.18859000001"/>
    <n v="91798.167999999991"/>
    <n v="50866.020590000015"/>
    <n v="0.35654372055613015"/>
    <n v="3.037347"/>
    <n v="142664.18859000001"/>
  </r>
  <r>
    <s v="SKU-06"/>
    <s v="Mini Bars Multipack"/>
    <s v="Standard Bar"/>
    <x v="1"/>
    <x v="2"/>
    <n v="46948"/>
    <n v="3.49"/>
    <n v="0.1139"/>
    <n v="1.9543999999999999"/>
    <n v="3.092489"/>
    <n v="145186.173572"/>
    <n v="91755.171199999997"/>
    <n v="53431.002372000003"/>
    <n v="0.36801715382011063"/>
    <n v="3.092489"/>
    <n v="145186.173572"/>
  </r>
  <r>
    <s v="SKU-06"/>
    <s v="Mini Bars Multipack"/>
    <s v="Standard Bar"/>
    <x v="1"/>
    <x v="3"/>
    <n v="50152"/>
    <n v="3.49"/>
    <n v="0.1134"/>
    <n v="1.9543999999999999"/>
    <n v="3.0942340000000006"/>
    <n v="155182.02356800003"/>
    <n v="98017.068799999994"/>
    <n v="57164.95476800004"/>
    <n v="0.3683735619219492"/>
    <n v="3.0942340000000006"/>
    <n v="155182.02356800003"/>
  </r>
  <r>
    <s v="SKU-06"/>
    <s v="Mini Bars Multipack"/>
    <s v="Standard Bar"/>
    <x v="1"/>
    <x v="4"/>
    <n v="43026"/>
    <n v="3.49"/>
    <n v="0.11269999999999999"/>
    <n v="1.9543999999999999"/>
    <n v="3.0966770000000001"/>
    <n v="133237.624602"/>
    <n v="84090.0144"/>
    <n v="49147.610201999996"/>
    <n v="0.36887185844697395"/>
    <n v="3.0966770000000001"/>
    <n v="133237.624602"/>
  </r>
  <r>
    <s v="SKU-06"/>
    <s v="Mini Bars Multipack"/>
    <s v="Standard Bar"/>
    <x v="1"/>
    <x v="5"/>
    <n v="41718"/>
    <n v="3.49"/>
    <n v="0.1123"/>
    <n v="1.9543999999999999"/>
    <n v="3.0980730000000003"/>
    <n v="129245.40941400001"/>
    <n v="81533.659199999995"/>
    <n v="47711.750214000014"/>
    <n v="0.36915624647966666"/>
    <n v="3.0980730000000003"/>
    <n v="129245.40941400001"/>
  </r>
  <r>
    <s v="SKU-06"/>
    <s v="Mini Bars Multipack"/>
    <s v="Standard Bar"/>
    <x v="1"/>
    <x v="6"/>
    <n v="35917"/>
    <n v="3.49"/>
    <n v="0.1206"/>
    <n v="1.9543999999999999"/>
    <n v="3.0691060000000001"/>
    <n v="110233.080202"/>
    <n v="70196.184800000003"/>
    <n v="40036.895401999995"/>
    <n v="0.36320218330680004"/>
    <n v="3.0691060000000001"/>
    <n v="110233.080202"/>
  </r>
  <r>
    <s v="SKU-06"/>
    <s v="Mini Bars Multipack"/>
    <s v="Standard Bar"/>
    <x v="1"/>
    <x v="7"/>
    <n v="45978"/>
    <n v="3.49"/>
    <n v="0.13500000000000001"/>
    <n v="1.9543999999999999"/>
    <n v="3.01885"/>
    <n v="138800.68530000001"/>
    <n v="89859.403200000001"/>
    <n v="48941.282100000011"/>
    <n v="0.35260115606936421"/>
    <n v="3.01885"/>
    <n v="138800.68530000001"/>
  </r>
  <r>
    <s v="SKU-06"/>
    <s v="Mini Bars Multipack"/>
    <s v="Standard Bar"/>
    <x v="1"/>
    <x v="8"/>
    <n v="48360"/>
    <n v="3.49"/>
    <n v="0.13750000000000001"/>
    <n v="1.9543999999999999"/>
    <n v="3.0101250000000004"/>
    <n v="145569.64500000002"/>
    <n v="94514.784"/>
    <n v="51054.861000000019"/>
    <n v="0.35072463768115952"/>
    <n v="3.0101250000000004"/>
    <n v="145569.64500000002"/>
  </r>
  <r>
    <s v="SKU-06"/>
    <s v="Mini Bars Multipack"/>
    <s v="Standard Bar"/>
    <x v="1"/>
    <x v="9"/>
    <n v="61774"/>
    <n v="3.49"/>
    <n v="0.12939999999999999"/>
    <n v="1.9543999999999999"/>
    <n v="3.0383940000000003"/>
    <n v="187693.750956"/>
    <n v="120731.1056"/>
    <n v="66962.645356000008"/>
    <n v="0.35676544911555252"/>
    <n v="3.0383940000000003"/>
    <n v="187693.750956"/>
  </r>
  <r>
    <s v="SKU-06"/>
    <s v="Mini Bars Multipack"/>
    <s v="Standard Bar"/>
    <x v="1"/>
    <x v="10"/>
    <n v="87923"/>
    <n v="3.49"/>
    <n v="0.13200000000000001"/>
    <n v="1.9543999999999999"/>
    <n v="3.0293200000000002"/>
    <n v="266346.90236000001"/>
    <n v="171836.71119999999"/>
    <n v="94510.191160000017"/>
    <n v="0.35483870967741943"/>
    <n v="3.0293200000000002"/>
    <n v="266346.90236000001"/>
  </r>
  <r>
    <s v="SKU-06"/>
    <s v="Mini Bars Multipack"/>
    <s v="Standard Bar"/>
    <x v="1"/>
    <x v="11"/>
    <n v="63413"/>
    <n v="3.49"/>
    <n v="0.13819999999999999"/>
    <n v="1.9543999999999999"/>
    <n v="3.0076820000000004"/>
    <n v="190726.13866600001"/>
    <n v="123934.36719999999"/>
    <n v="66791.77146600002"/>
    <n v="0.35019726154560232"/>
    <n v="3.0076820000000004"/>
    <n v="190726.13866600001"/>
  </r>
  <r>
    <s v="SKU-06"/>
    <s v="Mini Bars Multipack"/>
    <s v="Standard Bar"/>
    <x v="1"/>
    <x v="12"/>
    <n v="39273"/>
    <n v="3.56"/>
    <n v="0.1"/>
    <n v="1.9691000000000001"/>
    <n v="3.2040000000000002"/>
    <n v="125830.69200000001"/>
    <n v="77332.464300000007"/>
    <n v="48498.227700000003"/>
    <n v="0.38542446941323344"/>
    <n v="3.2040000000000002"/>
    <n v="125830.69200000001"/>
  </r>
  <r>
    <s v="SKU-06"/>
    <s v="Mini Bars Multipack"/>
    <s v="Standard Bar"/>
    <x v="1"/>
    <x v="13"/>
    <n v="40275"/>
    <n v="3.56"/>
    <n v="0.13320000000000001"/>
    <n v="1.9837"/>
    <n v="3.0858080000000001"/>
    <n v="124280.91720000001"/>
    <n v="79893.517500000002"/>
    <n v="44387.399700000009"/>
    <n v="0.35715378273696879"/>
    <n v="3.0858080000000001"/>
    <n v="124280.91720000001"/>
  </r>
  <r>
    <s v="SKU-06"/>
    <s v="Mini Bars Multipack"/>
    <s v="Standard Bar"/>
    <x v="1"/>
    <x v="14"/>
    <n v="43367"/>
    <n v="3.56"/>
    <n v="0.1497"/>
    <n v="1.9984"/>
    <n v="3.0270680000000003"/>
    <n v="131274.85795600002"/>
    <n v="86664.612800000003"/>
    <n v="44610.245156000019"/>
    <n v="0.33982322167853524"/>
    <n v="3.0270680000000003"/>
    <n v="131274.85795600002"/>
  </r>
  <r>
    <s v="SKU-06"/>
    <s v="Mini Bars Multipack"/>
    <s v="Standard Bar"/>
    <x v="1"/>
    <x v="15"/>
    <n v="46770"/>
    <n v="3.56"/>
    <n v="0.10100000000000001"/>
    <n v="2.0129999999999999"/>
    <n v="3.20044"/>
    <n v="149684.57879999999"/>
    <n v="94148.01"/>
    <n v="55536.568799999994"/>
    <n v="0.3710239842021722"/>
    <n v="3.20044"/>
    <n v="149684.57879999999"/>
  </r>
  <r>
    <s v="SKU-06"/>
    <s v="Mini Bars Multipack"/>
    <s v="Standard Bar"/>
    <x v="1"/>
    <x v="16"/>
    <n v="35657"/>
    <n v="3.56"/>
    <n v="8.8800000000000004E-2"/>
    <n v="2.0276999999999998"/>
    <n v="3.2438720000000001"/>
    <n v="115666.743904"/>
    <n v="72301.698899999988"/>
    <n v="43365.045004000014"/>
    <n v="0.37491368340057818"/>
    <n v="3.2438720000000001"/>
    <n v="115666.743904"/>
  </r>
  <r>
    <s v="SKU-06"/>
    <s v="Mini Bars Multipack"/>
    <s v="Standard Bar"/>
    <x v="1"/>
    <x v="17"/>
    <n v="36350"/>
    <n v="3.56"/>
    <n v="0.12720000000000001"/>
    <n v="2.0423"/>
    <n v="3.1071680000000002"/>
    <n v="112945.55680000001"/>
    <n v="74237.604999999996"/>
    <n v="38707.95180000001"/>
    <n v="0.34271336471024427"/>
    <n v="3.1071680000000002"/>
    <n v="112945.55680000001"/>
  </r>
  <r>
    <s v="SKU-06"/>
    <s v="Mini Bars Multipack"/>
    <s v="Standard Bar"/>
    <x v="1"/>
    <x v="18"/>
    <n v="33749"/>
    <n v="3.66"/>
    <n v="0.1462"/>
    <n v="2.0569999999999999"/>
    <n v="3.124908"/>
    <n v="105462.52009200001"/>
    <n v="69421.692999999999"/>
    <n v="36040.827092000007"/>
    <n v="0.34174062084387768"/>
    <n v="3.124908"/>
    <n v="105462.52009200001"/>
  </r>
  <r>
    <s v="SKU-06"/>
    <s v="Mini Bars Multipack"/>
    <s v="Standard Bar"/>
    <x v="1"/>
    <x v="19"/>
    <n v="42413"/>
    <n v="3.66"/>
    <n v="0.12740000000000001"/>
    <n v="2.0716999999999999"/>
    <n v="3.1937160000000002"/>
    <n v="135455.07670800001"/>
    <n v="87867.012099999993"/>
    <n v="47588.064608000015"/>
    <n v="0.35131990446238809"/>
    <n v="3.1937160000000002"/>
    <n v="135455.07670800001"/>
  </r>
  <r>
    <s v="SKU-06"/>
    <s v="Mini Bars Multipack"/>
    <s v="Standard Bar"/>
    <x v="1"/>
    <x v="20"/>
    <n v="38830"/>
    <n v="3.66"/>
    <n v="0.13930000000000001"/>
    <n v="2.0863"/>
    <n v="3.1501620000000004"/>
    <n v="122320.79046000002"/>
    <n v="81011.028999999995"/>
    <n v="41309.761460000023"/>
    <n v="0.33771659997168413"/>
    <n v="3.1501620000000004"/>
    <n v="122320.79046000002"/>
  </r>
  <r>
    <s v="SKU-06"/>
    <s v="Mini Bars Multipack"/>
    <s v="Standard Bar"/>
    <x v="1"/>
    <x v="21"/>
    <n v="70010"/>
    <n v="3.66"/>
    <n v="0.1346"/>
    <n v="2.101"/>
    <n v="3.1673640000000001"/>
    <n v="221747.15364"/>
    <n v="147091.01"/>
    <n v="74656.143639999995"/>
    <n v="0.3366723875121394"/>
    <n v="3.1673640000000001"/>
    <n v="221747.15364"/>
  </r>
  <r>
    <s v="SKU-06"/>
    <s v="Mini Bars Multipack"/>
    <s v="Standard Bar"/>
    <x v="1"/>
    <x v="22"/>
    <n v="76667"/>
    <n v="3.66"/>
    <n v="0.1125"/>
    <n v="2.1156000000000001"/>
    <n v="3.2482500000000001"/>
    <n v="249033.58275"/>
    <n v="162196.70520000003"/>
    <n v="86836.877549999976"/>
    <n v="0.34869545139690594"/>
    <n v="3.2482500000000001"/>
    <n v="249033.58275"/>
  </r>
  <r>
    <s v="SKU-06"/>
    <s v="Mini Bars Multipack"/>
    <s v="Standard Bar"/>
    <x v="1"/>
    <x v="23"/>
    <n v="66948"/>
    <n v="3.66"/>
    <n v="0.11559999999999999"/>
    <n v="2.1303000000000001"/>
    <n v="3.236904"/>
    <n v="216704.24899200001"/>
    <n v="142619.32440000001"/>
    <n v="74084.924591999996"/>
    <n v="0.34187112129368058"/>
    <n v="3.236904"/>
    <n v="216704.24899200001"/>
  </r>
  <r>
    <s v="SKU-06"/>
    <s v="Mini Bars Multipack"/>
    <s v="Standard Bar"/>
    <x v="2"/>
    <x v="0"/>
    <n v="27061"/>
    <n v="3.49"/>
    <n v="0.1547"/>
    <n v="1.9543999999999999"/>
    <n v="2.950097"/>
    <n v="79832.574917000005"/>
    <n v="52888.018400000001"/>
    <n v="26944.556517000005"/>
    <n v="0.33751330888441977"/>
    <n v="2.950097"/>
    <n v="79832.574917000005"/>
  </r>
  <r>
    <s v="SKU-06"/>
    <s v="Mini Bars Multipack"/>
    <s v="Standard Bar"/>
    <x v="2"/>
    <x v="1"/>
    <n v="29694"/>
    <n v="3.49"/>
    <n v="0.20269999999999999"/>
    <n v="1.9543999999999999"/>
    <n v="2.7825770000000003"/>
    <n v="82625.841438000003"/>
    <n v="58033.953600000001"/>
    <n v="24591.887838000002"/>
    <n v="0.29762949956101847"/>
    <n v="2.7825770000000003"/>
    <n v="82625.841438000003"/>
  </r>
  <r>
    <s v="SKU-06"/>
    <s v="Mini Bars Multipack"/>
    <s v="Standard Bar"/>
    <x v="2"/>
    <x v="2"/>
    <n v="31182"/>
    <n v="3.49"/>
    <n v="0.19259999999999999"/>
    <n v="1.9543999999999999"/>
    <n v="2.8178260000000002"/>
    <n v="87865.450332000008"/>
    <n v="60942.1008"/>
    <n v="26923.349532000007"/>
    <n v="0.3064156551894972"/>
    <n v="2.8178260000000002"/>
    <n v="87865.450332000008"/>
  </r>
  <r>
    <s v="SKU-06"/>
    <s v="Mini Bars Multipack"/>
    <s v="Standard Bar"/>
    <x v="2"/>
    <x v="3"/>
    <n v="33827"/>
    <n v="3.49"/>
    <n v="0.1784"/>
    <n v="1.9543999999999999"/>
    <n v="2.8673840000000004"/>
    <n v="96994.99856800001"/>
    <n v="66111.488799999992"/>
    <n v="30883.509768000018"/>
    <n v="0.31840311587147047"/>
    <n v="2.8673840000000004"/>
    <n v="96994.99856800001"/>
  </r>
  <r>
    <s v="SKU-06"/>
    <s v="Mini Bars Multipack"/>
    <s v="Standard Bar"/>
    <x v="2"/>
    <x v="4"/>
    <n v="29824"/>
    <n v="3.49"/>
    <n v="0.17649999999999999"/>
    <n v="1.9543999999999999"/>
    <n v="2.8740150000000004"/>
    <n v="85714.623360000012"/>
    <n v="58288.025600000001"/>
    <n v="27426.597760000011"/>
    <n v="0.31997571341833647"/>
    <n v="2.8740150000000004"/>
    <n v="85714.623360000012"/>
  </r>
  <r>
    <s v="SKU-06"/>
    <s v="Mini Bars Multipack"/>
    <s v="Standard Bar"/>
    <x v="2"/>
    <x v="5"/>
    <n v="22507"/>
    <n v="3.49"/>
    <n v="0.16800000000000001"/>
    <n v="1.9543999999999999"/>
    <n v="2.90368"/>
    <n v="65353.125760000003"/>
    <n v="43987.680799999995"/>
    <n v="21365.444960000008"/>
    <n v="0.32692307692307704"/>
    <n v="2.90368"/>
    <n v="65353.125760000003"/>
  </r>
  <r>
    <s v="SKU-06"/>
    <s v="Mini Bars Multipack"/>
    <s v="Standard Bar"/>
    <x v="2"/>
    <x v="6"/>
    <n v="25134"/>
    <n v="3.49"/>
    <n v="0.18590000000000001"/>
    <n v="1.9543999999999999"/>
    <n v="2.8412090000000005"/>
    <n v="71410.947006000017"/>
    <n v="49121.889599999995"/>
    <n v="22289.057406000022"/>
    <n v="0.31212381771281195"/>
    <n v="2.8412090000000005"/>
    <n v="71410.947006000017"/>
  </r>
  <r>
    <s v="SKU-06"/>
    <s v="Mini Bars Multipack"/>
    <s v="Standard Bar"/>
    <x v="2"/>
    <x v="7"/>
    <n v="24239"/>
    <n v="3.49"/>
    <n v="0.1691"/>
    <n v="1.9543999999999999"/>
    <n v="2.8998409999999999"/>
    <n v="70289.245998999992"/>
    <n v="47372.7016"/>
    <n v="22916.544398999991"/>
    <n v="0.32603201347935967"/>
    <n v="2.8998409999999999"/>
    <n v="70289.245998999992"/>
  </r>
  <r>
    <s v="SKU-06"/>
    <s v="Mini Bars Multipack"/>
    <s v="Standard Bar"/>
    <x v="2"/>
    <x v="8"/>
    <n v="30469"/>
    <n v="3.49"/>
    <n v="0.17449999999999999"/>
    <n v="1.9543999999999999"/>
    <n v="2.8809950000000004"/>
    <n v="87781.036655000018"/>
    <n v="59548.613599999997"/>
    <n v="28232.423055000021"/>
    <n v="0.32162325863113284"/>
    <n v="2.8809950000000004"/>
    <n v="87781.036655000018"/>
  </r>
  <r>
    <s v="SKU-06"/>
    <s v="Mini Bars Multipack"/>
    <s v="Standard Bar"/>
    <x v="2"/>
    <x v="9"/>
    <n v="42372"/>
    <n v="3.49"/>
    <n v="0.1706"/>
    <n v="1.9543999999999999"/>
    <n v="2.8946060000000005"/>
    <n v="122650.24543200003"/>
    <n v="82811.83679999999"/>
    <n v="39838.408632000035"/>
    <n v="0.32481311791656642"/>
    <n v="2.8946060000000005"/>
    <n v="122650.24543200003"/>
  </r>
  <r>
    <s v="SKU-06"/>
    <s v="Mini Bars Multipack"/>
    <s v="Standard Bar"/>
    <x v="2"/>
    <x v="10"/>
    <n v="47367"/>
    <n v="3.49"/>
    <n v="0.19159999999999999"/>
    <n v="1.9543999999999999"/>
    <n v="2.8213160000000004"/>
    <n v="133637.27497200001"/>
    <n v="92574.064799999993"/>
    <n v="41063.210172000021"/>
    <n v="0.30727362691736776"/>
    <n v="2.8213160000000004"/>
    <n v="133637.27497200001"/>
  </r>
  <r>
    <s v="SKU-06"/>
    <s v="Mini Bars Multipack"/>
    <s v="Standard Bar"/>
    <x v="2"/>
    <x v="11"/>
    <n v="43150"/>
    <n v="3.49"/>
    <n v="0.17780000000000001"/>
    <n v="1.9543999999999999"/>
    <n v="2.8694780000000004"/>
    <n v="123817.97570000002"/>
    <n v="84332.36"/>
    <n v="39485.615700000024"/>
    <n v="0.31890051082461701"/>
    <n v="2.8694780000000004"/>
    <n v="123817.97570000002"/>
  </r>
  <r>
    <s v="SKU-06"/>
    <s v="Mini Bars Multipack"/>
    <s v="Standard Bar"/>
    <x v="2"/>
    <x v="12"/>
    <n v="23256"/>
    <n v="3.56"/>
    <n v="0.18210000000000001"/>
    <n v="1.9691000000000001"/>
    <n v="2.911724"/>
    <n v="67715.053344"/>
    <n v="45793.389600000002"/>
    <n v="21921.663743999998"/>
    <n v="0.32373398028109801"/>
    <n v="2.911724"/>
    <n v="67715.053344"/>
  </r>
  <r>
    <s v="SKU-06"/>
    <s v="Mini Bars Multipack"/>
    <s v="Standard Bar"/>
    <x v="2"/>
    <x v="13"/>
    <n v="27851"/>
    <n v="3.56"/>
    <n v="0.1628"/>
    <n v="1.9837"/>
    <n v="2.980432"/>
    <n v="83008.011631999994"/>
    <n v="55248.028700000003"/>
    <n v="27759.982931999992"/>
    <n v="0.3344253450506503"/>
    <n v="2.980432"/>
    <n v="83008.011631999994"/>
  </r>
  <r>
    <s v="SKU-06"/>
    <s v="Mini Bars Multipack"/>
    <s v="Standard Bar"/>
    <x v="2"/>
    <x v="14"/>
    <n v="27595"/>
    <n v="3.56"/>
    <n v="0.17050000000000001"/>
    <n v="1.9984"/>
    <n v="2.95302"/>
    <n v="81488.586899999995"/>
    <n v="55145.847999999998"/>
    <n v="26342.738899999997"/>
    <n v="0.32326906014859363"/>
    <n v="2.95302"/>
    <n v="81488.586899999995"/>
  </r>
  <r>
    <s v="SKU-06"/>
    <s v="Mini Bars Multipack"/>
    <s v="Standard Bar"/>
    <x v="2"/>
    <x v="15"/>
    <n v="28425"/>
    <n v="3.56"/>
    <n v="0.18240000000000001"/>
    <n v="2.0129999999999999"/>
    <n v="2.9106559999999999"/>
    <n v="82735.396800000002"/>
    <n v="57219.524999999994"/>
    <n v="25515.871800000008"/>
    <n v="0.30840332900899325"/>
    <n v="2.9106559999999999"/>
    <n v="82735.396800000002"/>
  </r>
  <r>
    <s v="SKU-06"/>
    <s v="Mini Bars Multipack"/>
    <s v="Standard Bar"/>
    <x v="2"/>
    <x v="16"/>
    <n v="26613"/>
    <n v="3.56"/>
    <n v="0.15620000000000001"/>
    <n v="2.0276999999999998"/>
    <n v="3.0039280000000002"/>
    <n v="79943.535864000005"/>
    <n v="53963.180099999998"/>
    <n v="25980.355764000007"/>
    <n v="0.32498382118346386"/>
    <n v="3.0039280000000002"/>
    <n v="79943.535864000005"/>
  </r>
  <r>
    <s v="SKU-06"/>
    <s v="Mini Bars Multipack"/>
    <s v="Standard Bar"/>
    <x v="2"/>
    <x v="17"/>
    <n v="23955"/>
    <n v="3.56"/>
    <n v="0.1767"/>
    <n v="2.0423"/>
    <n v="2.9309480000000003"/>
    <n v="70210.85934000001"/>
    <n v="48923.296499999997"/>
    <n v="21287.562840000013"/>
    <n v="0.30319473426345345"/>
    <n v="2.9309480000000003"/>
    <n v="70210.85934000001"/>
  </r>
  <r>
    <s v="SKU-06"/>
    <s v="Mini Bars Multipack"/>
    <s v="Standard Bar"/>
    <x v="2"/>
    <x v="18"/>
    <n v="23044"/>
    <n v="3.66"/>
    <n v="0.17979999999999999"/>
    <n v="2.0569999999999999"/>
    <n v="3.001932"/>
    <n v="69176.521007999996"/>
    <n v="47401.508000000002"/>
    <n v="21775.013007999994"/>
    <n v="0.31477461847903276"/>
    <n v="3.001932"/>
    <n v="69176.521007999996"/>
  </r>
  <r>
    <s v="SKU-06"/>
    <s v="Mini Bars Multipack"/>
    <s v="Standard Bar"/>
    <x v="2"/>
    <x v="19"/>
    <n v="22743"/>
    <n v="3.66"/>
    <n v="0.16109999999999999"/>
    <n v="2.0716999999999999"/>
    <n v="3.0703740000000002"/>
    <n v="69829.515882000007"/>
    <n v="47116.6731"/>
    <n v="22712.842782000007"/>
    <n v="0.32526135252578359"/>
    <n v="3.0703740000000002"/>
    <n v="69829.515882000007"/>
  </r>
  <r>
    <s v="SKU-06"/>
    <s v="Mini Bars Multipack"/>
    <s v="Standard Bar"/>
    <x v="2"/>
    <x v="20"/>
    <n v="29600"/>
    <n v="3.66"/>
    <n v="0.19539999999999999"/>
    <n v="2.0863"/>
    <n v="2.944836"/>
    <n v="87167.145600000003"/>
    <n v="61754.48"/>
    <n v="25412.6656"/>
    <n v="0.29153949489886705"/>
    <n v="2.944836"/>
    <n v="87167.145600000003"/>
  </r>
  <r>
    <s v="SKU-06"/>
    <s v="Mini Bars Multipack"/>
    <s v="Standard Bar"/>
    <x v="2"/>
    <x v="21"/>
    <n v="36847"/>
    <n v="3.66"/>
    <n v="0.1852"/>
    <n v="2.101"/>
    <n v="2.9821680000000002"/>
    <n v="109883.944296"/>
    <n v="77415.547000000006"/>
    <n v="32468.397295999996"/>
    <n v="0.29547899380584858"/>
    <n v="2.9821680000000002"/>
    <n v="109883.944296"/>
  </r>
  <r>
    <s v="SKU-06"/>
    <s v="Mini Bars Multipack"/>
    <s v="Standard Bar"/>
    <x v="2"/>
    <x v="22"/>
    <n v="50284"/>
    <n v="3.66"/>
    <n v="0.1777"/>
    <n v="2.1156000000000001"/>
    <n v="3.0096180000000001"/>
    <n v="151335.63151199999"/>
    <n v="106380.83040000001"/>
    <n v="44954.801111999986"/>
    <n v="0.29705364601088902"/>
    <n v="3.0096180000000001"/>
    <n v="151335.63151199999"/>
  </r>
  <r>
    <s v="SKU-06"/>
    <s v="Mini Bars Multipack"/>
    <s v="Standard Bar"/>
    <x v="2"/>
    <x v="23"/>
    <n v="39442"/>
    <n v="3.66"/>
    <n v="0.16950000000000001"/>
    <n v="2.1303000000000001"/>
    <n v="3.0396300000000003"/>
    <n v="119889.08646000001"/>
    <n v="84023.292600000001"/>
    <n v="35865.793860000005"/>
    <n v="0.299158121218701"/>
    <n v="3.0396300000000003"/>
    <n v="119889.08646000001"/>
  </r>
  <r>
    <s v="SKU-06"/>
    <s v="Mini Bars Multipack"/>
    <s v="Standard Bar"/>
    <x v="3"/>
    <x v="0"/>
    <n v="20862"/>
    <n v="3.49"/>
    <n v="3.3799999999999997E-2"/>
    <n v="1.9543999999999999"/>
    <n v="3.3720379999999999"/>
    <n v="70347.456756"/>
    <n v="40772.692799999997"/>
    <n v="29574.763956000003"/>
    <n v="0.4204098530324985"/>
    <n v="3.3720379999999999"/>
    <n v="70347.456756"/>
  </r>
  <r>
    <s v="SKU-06"/>
    <s v="Mini Bars Multipack"/>
    <s v="Standard Bar"/>
    <x v="3"/>
    <x v="1"/>
    <n v="21723"/>
    <n v="3.49"/>
    <n v="5.9400000000000001E-2"/>
    <n v="1.9543999999999999"/>
    <n v="3.2826940000000002"/>
    <n v="71309.961762000006"/>
    <n v="42455.431199999999"/>
    <n v="28854.530562000007"/>
    <n v="0.40463533914522654"/>
    <n v="3.2826940000000002"/>
    <n v="71309.961762000006"/>
  </r>
  <r>
    <s v="SKU-06"/>
    <s v="Mini Bars Multipack"/>
    <s v="Standard Bar"/>
    <x v="3"/>
    <x v="2"/>
    <n v="24196"/>
    <n v="3.49"/>
    <n v="4.5400000000000003E-2"/>
    <n v="1.9543999999999999"/>
    <n v="3.3315540000000001"/>
    <n v="80610.280584000007"/>
    <n v="47288.662400000001"/>
    <n v="33321.618184000006"/>
    <n v="0.41336685522732036"/>
    <n v="3.3315540000000001"/>
    <n v="80610.280584000007"/>
  </r>
  <r>
    <s v="SKU-06"/>
    <s v="Mini Bars Multipack"/>
    <s v="Standard Bar"/>
    <x v="3"/>
    <x v="3"/>
    <n v="24583"/>
    <n v="3.49"/>
    <n v="3.5900000000000001E-2"/>
    <n v="1.9543999999999999"/>
    <n v="3.3647089999999999"/>
    <n v="82714.641346999997"/>
    <n v="48045.015199999994"/>
    <n v="34669.626147000003"/>
    <n v="0.41914739134944512"/>
    <n v="3.3647089999999999"/>
    <n v="82714.641346999997"/>
  </r>
  <r>
    <s v="SKU-06"/>
    <s v="Mini Bars Multipack"/>
    <s v="Standard Bar"/>
    <x v="3"/>
    <x v="4"/>
    <n v="22004"/>
    <n v="3.49"/>
    <n v="4.2700000000000002E-2"/>
    <n v="1.9543999999999999"/>
    <n v="3.3409770000000005"/>
    <n v="73514.857908000005"/>
    <n v="43004.617599999998"/>
    <n v="30510.240308000008"/>
    <n v="0.41502141439465168"/>
    <n v="3.3409770000000005"/>
    <n v="73514.857908000005"/>
  </r>
  <r>
    <s v="SKU-06"/>
    <s v="Mini Bars Multipack"/>
    <s v="Standard Bar"/>
    <x v="3"/>
    <x v="5"/>
    <n v="21594"/>
    <n v="3.49"/>
    <n v="5.45E-2"/>
    <n v="1.9543999999999999"/>
    <n v="3.299795"/>
    <n v="71255.773230000006"/>
    <n v="42203.313600000001"/>
    <n v="29052.459630000005"/>
    <n v="0.40772078265468009"/>
    <n v="3.299795"/>
    <n v="71255.773230000006"/>
  </r>
  <r>
    <s v="SKU-06"/>
    <s v="Mini Bars Multipack"/>
    <s v="Standard Bar"/>
    <x v="3"/>
    <x v="6"/>
    <n v="20245"/>
    <n v="3.49"/>
    <n v="5.2400000000000002E-2"/>
    <n v="1.9543999999999999"/>
    <n v="3.3071240000000004"/>
    <n v="66952.725380000003"/>
    <n v="39566.828000000001"/>
    <n v="27385.897380000002"/>
    <n v="0.40903334740396791"/>
    <n v="3.3071240000000004"/>
    <n v="66952.725380000003"/>
  </r>
  <r>
    <s v="SKU-06"/>
    <s v="Mini Bars Multipack"/>
    <s v="Standard Bar"/>
    <x v="3"/>
    <x v="7"/>
    <n v="24735"/>
    <n v="3.49"/>
    <n v="3.9300000000000002E-2"/>
    <n v="1.9543999999999999"/>
    <n v="3.352843"/>
    <n v="82932.571605000005"/>
    <n v="48342.083999999995"/>
    <n v="34590.487605000009"/>
    <n v="0.41709170396585832"/>
    <n v="3.352843"/>
    <n v="82932.571605000005"/>
  </r>
  <r>
    <s v="SKU-06"/>
    <s v="Mini Bars Multipack"/>
    <s v="Standard Bar"/>
    <x v="3"/>
    <x v="8"/>
    <n v="25888"/>
    <n v="3.49"/>
    <n v="6.13E-2"/>
    <n v="1.9543999999999999"/>
    <n v="3.2760630000000002"/>
    <n v="84810.718944000007"/>
    <n v="50595.5072"/>
    <n v="34215.211744000007"/>
    <n v="0.40343027591349745"/>
    <n v="3.2760630000000002"/>
    <n v="84810.718944000007"/>
  </r>
  <r>
    <s v="SKU-06"/>
    <s v="Mini Bars Multipack"/>
    <s v="Standard Bar"/>
    <x v="3"/>
    <x v="9"/>
    <n v="41758"/>
    <n v="3.49"/>
    <n v="3.5799999999999998E-2"/>
    <n v="1.9543999999999999"/>
    <n v="3.3650579999999999"/>
    <n v="140518.09196399999"/>
    <n v="81611.835200000001"/>
    <n v="58906.256763999991"/>
    <n v="0.41920763327110555"/>
    <n v="3.3650579999999999"/>
    <n v="140518.09196399999"/>
  </r>
  <r>
    <s v="SKU-06"/>
    <s v="Mini Bars Multipack"/>
    <s v="Standard Bar"/>
    <x v="3"/>
    <x v="10"/>
    <n v="39945"/>
    <n v="3.49"/>
    <n v="6.3600000000000004E-2"/>
    <n v="1.9543999999999999"/>
    <n v="3.2680360000000004"/>
    <n v="130541.69802000001"/>
    <n v="78068.508000000002"/>
    <n v="52473.190020000009"/>
    <n v="0.40196497223408806"/>
    <n v="3.2680360000000004"/>
    <n v="130541.69802000001"/>
  </r>
  <r>
    <s v="SKU-06"/>
    <s v="Mini Bars Multipack"/>
    <s v="Standard Bar"/>
    <x v="3"/>
    <x v="11"/>
    <n v="34601"/>
    <n v="3.49"/>
    <n v="5.1999999999999998E-2"/>
    <n v="1.9543999999999999"/>
    <n v="3.3085200000000001"/>
    <n v="114478.10052000001"/>
    <n v="67624.194399999993"/>
    <n v="46853.906120000014"/>
    <n v="0.40928270042194104"/>
    <n v="3.3085200000000001"/>
    <n v="114478.10052000001"/>
  </r>
  <r>
    <s v="SKU-06"/>
    <s v="Mini Bars Multipack"/>
    <s v="Standard Bar"/>
    <x v="3"/>
    <x v="12"/>
    <n v="19267"/>
    <n v="3.56"/>
    <n v="4.6199999999999998E-2"/>
    <n v="1.9691000000000001"/>
    <n v="3.3955280000000001"/>
    <n v="65421.637976000005"/>
    <n v="37938.649700000002"/>
    <n v="27482.988276000004"/>
    <n v="0.42009018921357744"/>
    <n v="3.3955280000000001"/>
    <n v="65421.637976000005"/>
  </r>
  <r>
    <s v="SKU-06"/>
    <s v="Mini Bars Multipack"/>
    <s v="Standard Bar"/>
    <x v="3"/>
    <x v="13"/>
    <n v="24656"/>
    <n v="3.56"/>
    <n v="4.7500000000000001E-2"/>
    <n v="1.9837"/>
    <n v="3.3909000000000002"/>
    <n v="83606.030400000003"/>
    <n v="48910.107199999999"/>
    <n v="34695.923200000005"/>
    <n v="0.41499306968651395"/>
    <n v="3.3909000000000002"/>
    <n v="83606.030400000003"/>
  </r>
  <r>
    <s v="SKU-06"/>
    <s v="Mini Bars Multipack"/>
    <s v="Standard Bar"/>
    <x v="3"/>
    <x v="14"/>
    <n v="24096"/>
    <n v="3.56"/>
    <n v="5.0799999999999998E-2"/>
    <n v="1.9984"/>
    <n v="3.3791520000000004"/>
    <n v="81424.046592000013"/>
    <n v="48153.446400000001"/>
    <n v="33270.600192000013"/>
    <n v="0.40860902380242153"/>
    <n v="3.3791520000000004"/>
    <n v="81424.046592000013"/>
  </r>
  <r>
    <s v="SKU-06"/>
    <s v="Mini Bars Multipack"/>
    <s v="Standard Bar"/>
    <x v="3"/>
    <x v="15"/>
    <n v="24117"/>
    <n v="3.56"/>
    <n v="5.5300000000000002E-2"/>
    <n v="2.0129999999999999"/>
    <n v="3.3631319999999998"/>
    <n v="81108.654444"/>
    <n v="48547.521000000001"/>
    <n v="32561.133443999999"/>
    <n v="0.40145079051312882"/>
    <n v="3.3631319999999998"/>
    <n v="81108.654444"/>
  </r>
  <r>
    <s v="SKU-06"/>
    <s v="Mini Bars Multipack"/>
    <s v="Standard Bar"/>
    <x v="3"/>
    <x v="16"/>
    <n v="24942"/>
    <n v="3.56"/>
    <n v="3.2199999999999999E-2"/>
    <n v="2.0276999999999998"/>
    <n v="3.4453680000000002"/>
    <n v="85934.368656000006"/>
    <n v="50574.893399999994"/>
    <n v="35359.475256000012"/>
    <n v="0.41147070501612609"/>
    <n v="3.4453680000000002"/>
    <n v="85934.368656000006"/>
  </r>
  <r>
    <s v="SKU-06"/>
    <s v="Mini Bars Multipack"/>
    <s v="Standard Bar"/>
    <x v="3"/>
    <x v="17"/>
    <n v="20009"/>
    <n v="3.56"/>
    <n v="4.24E-2"/>
    <n v="2.0423"/>
    <n v="3.4090560000000001"/>
    <n v="68211.801504000003"/>
    <n v="40864.380700000002"/>
    <n v="27347.420804000001"/>
    <n v="0.40091919874592852"/>
    <n v="3.4090560000000001"/>
    <n v="68211.801504000003"/>
  </r>
  <r>
    <s v="SKU-06"/>
    <s v="Mini Bars Multipack"/>
    <s v="Standard Bar"/>
    <x v="3"/>
    <x v="18"/>
    <n v="19158"/>
    <n v="3.66"/>
    <n v="5.0500000000000003E-2"/>
    <n v="2.0569999999999999"/>
    <n v="3.4751700000000003"/>
    <n v="66577.306860000012"/>
    <n v="39408.006000000001"/>
    <n v="27169.30086000001"/>
    <n v="0.408086510875727"/>
    <n v="3.4751700000000003"/>
    <n v="66577.306860000012"/>
  </r>
  <r>
    <s v="SKU-06"/>
    <s v="Mini Bars Multipack"/>
    <s v="Standard Bar"/>
    <x v="3"/>
    <x v="19"/>
    <n v="21821"/>
    <n v="3.66"/>
    <n v="6.1800000000000001E-2"/>
    <n v="2.0716999999999999"/>
    <n v="3.4338120000000001"/>
    <n v="74929.211651999998"/>
    <n v="45206.565699999999"/>
    <n v="29722.645951999999"/>
    <n v="0.39667634687047515"/>
    <n v="3.4338120000000001"/>
    <n v="74929.211651999998"/>
  </r>
  <r>
    <s v="SKU-06"/>
    <s v="Mini Bars Multipack"/>
    <s v="Standard Bar"/>
    <x v="3"/>
    <x v="20"/>
    <n v="24494"/>
    <n v="3.66"/>
    <n v="6.13E-2"/>
    <n v="2.0863"/>
    <n v="3.4356420000000001"/>
    <n v="84152.615147999997"/>
    <n v="51101.832200000004"/>
    <n v="33050.782947999993"/>
    <n v="0.3927481384847431"/>
    <n v="3.4356420000000001"/>
    <n v="84152.615147999997"/>
  </r>
  <r>
    <s v="SKU-06"/>
    <s v="Mini Bars Multipack"/>
    <s v="Standard Bar"/>
    <x v="3"/>
    <x v="21"/>
    <n v="29822"/>
    <n v="3.66"/>
    <n v="6.59E-2"/>
    <n v="2.101"/>
    <n v="3.4188060000000005"/>
    <n v="101955.63253200002"/>
    <n v="62656.021999999997"/>
    <n v="39299.610532000021"/>
    <n v="0.38545796397923732"/>
    <n v="3.4188060000000005"/>
    <n v="101955.63253200002"/>
  </r>
  <r>
    <s v="SKU-06"/>
    <s v="Mini Bars Multipack"/>
    <s v="Standard Bar"/>
    <x v="3"/>
    <x v="22"/>
    <n v="38976"/>
    <n v="3.66"/>
    <n v="6.08E-2"/>
    <n v="2.1156000000000001"/>
    <n v="3.4374720000000001"/>
    <n v="133978.90867199999"/>
    <n v="82457.625599999999"/>
    <n v="51521.283071999991"/>
    <n v="0.38454771413410782"/>
    <n v="3.4374720000000001"/>
    <n v="133978.90867199999"/>
  </r>
  <r>
    <s v="SKU-06"/>
    <s v="Mini Bars Multipack"/>
    <s v="Standard Bar"/>
    <x v="3"/>
    <x v="23"/>
    <n v="28420"/>
    <n v="3.66"/>
    <n v="4.1700000000000001E-2"/>
    <n v="2.1303000000000001"/>
    <n v="3.5073780000000001"/>
    <n v="99679.682759999996"/>
    <n v="60543.126000000004"/>
    <n v="39136.556759999992"/>
    <n v="0.39262320742161233"/>
    <n v="3.5073780000000001"/>
    <n v="99679.682759999996"/>
  </r>
  <r>
    <s v="SKU-06"/>
    <s v="Mini Bars Multipack"/>
    <s v="Standard Bar"/>
    <x v="4"/>
    <x v="0"/>
    <n v="30698"/>
    <n v="3.49"/>
    <n v="8.9700000000000002E-2"/>
    <n v="1.9543999999999999"/>
    <n v="3.1769470000000002"/>
    <n v="97525.919006000011"/>
    <n v="59996.171199999997"/>
    <n v="37529.747806000014"/>
    <n v="0.38481819180489957"/>
    <n v="3.1769470000000002"/>
    <n v="97525.919006000011"/>
  </r>
  <r>
    <s v="SKU-06"/>
    <s v="Mini Bars Multipack"/>
    <s v="Standard Bar"/>
    <x v="4"/>
    <x v="1"/>
    <n v="38281"/>
    <n v="3.49"/>
    <n v="0.10630000000000001"/>
    <n v="1.9543999999999999"/>
    <n v="3.1190129999999998"/>
    <n v="119398.936653"/>
    <n v="74816.386400000003"/>
    <n v="44582.550252999994"/>
    <n v="0.3733915184066241"/>
    <n v="3.1190129999999998"/>
    <n v="119398.936653"/>
  </r>
  <r>
    <s v="SKU-06"/>
    <s v="Mini Bars Multipack"/>
    <s v="Standard Bar"/>
    <x v="4"/>
    <x v="2"/>
    <n v="32899"/>
    <n v="3.49"/>
    <n v="0.1046"/>
    <n v="1.9543999999999999"/>
    <n v="3.124946"/>
    <n v="102807.59845400001"/>
    <n v="64297.8056"/>
    <n v="38509.792854000007"/>
    <n v="0.37458119276301099"/>
    <n v="3.124946"/>
    <n v="102807.59845400001"/>
  </r>
  <r>
    <s v="SKU-06"/>
    <s v="Mini Bars Multipack"/>
    <s v="Standard Bar"/>
    <x v="4"/>
    <x v="3"/>
    <n v="39348"/>
    <n v="3.49"/>
    <n v="8.6900000000000005E-2"/>
    <n v="1.9543999999999999"/>
    <n v="3.1867190000000001"/>
    <n v="125391.019212"/>
    <n v="76901.731199999995"/>
    <n v="48489.288012000005"/>
    <n v="0.38670463257036475"/>
    <n v="3.1867190000000001"/>
    <n v="125391.019212"/>
  </r>
  <r>
    <s v="SKU-06"/>
    <s v="Mini Bars Multipack"/>
    <s v="Standard Bar"/>
    <x v="4"/>
    <x v="4"/>
    <n v="28862"/>
    <n v="3.49"/>
    <n v="9.7500000000000003E-2"/>
    <n v="1.9543999999999999"/>
    <n v="3.1497250000000001"/>
    <n v="90907.36295000001"/>
    <n v="56407.892799999994"/>
    <n v="34499.470150000016"/>
    <n v="0.3795013850415514"/>
    <n v="3.1497250000000001"/>
    <n v="90907.36295000001"/>
  </r>
  <r>
    <s v="SKU-06"/>
    <s v="Mini Bars Multipack"/>
    <s v="Standard Bar"/>
    <x v="4"/>
    <x v="5"/>
    <n v="25252"/>
    <n v="3.49"/>
    <n v="9.9699999999999997E-2"/>
    <n v="1.9543999999999999"/>
    <n v="3.1420470000000003"/>
    <n v="79342.97084400001"/>
    <n v="49352.508799999996"/>
    <n v="29990.462044000014"/>
    <n v="0.37798511607242041"/>
    <n v="3.1420470000000003"/>
    <n v="79342.97084400001"/>
  </r>
  <r>
    <s v="SKU-06"/>
    <s v="Mini Bars Multipack"/>
    <s v="Standard Bar"/>
    <x v="4"/>
    <x v="6"/>
    <n v="25613"/>
    <n v="3.49"/>
    <n v="9.0800000000000006E-2"/>
    <n v="1.9543999999999999"/>
    <n v="3.173108"/>
    <n v="81272.815203999999"/>
    <n v="50058.047200000001"/>
    <n v="31214.768003999998"/>
    <n v="0.3840739111306643"/>
    <n v="3.173108"/>
    <n v="81272.815203999999"/>
  </r>
  <r>
    <s v="SKU-06"/>
    <s v="Mini Bars Multipack"/>
    <s v="Standard Bar"/>
    <x v="4"/>
    <x v="7"/>
    <n v="31907"/>
    <n v="3.49"/>
    <n v="0.1075"/>
    <n v="1.9543999999999999"/>
    <n v="3.1148250000000002"/>
    <n v="99384.721275000004"/>
    <n v="62359.040799999995"/>
    <n v="37025.680475000008"/>
    <n v="0.3725490196078432"/>
    <n v="3.1148250000000002"/>
    <n v="99384.721275000004"/>
  </r>
  <r>
    <s v="SKU-06"/>
    <s v="Mini Bars Multipack"/>
    <s v="Standard Bar"/>
    <x v="4"/>
    <x v="8"/>
    <n v="37068"/>
    <n v="3.49"/>
    <n v="7.9600000000000004E-2"/>
    <n v="1.9543999999999999"/>
    <n v="3.2121960000000001"/>
    <n v="119069.68132800001"/>
    <n v="72445.699200000003"/>
    <n v="46623.982128000003"/>
    <n v="0.39156888309430682"/>
    <n v="3.2121960000000001"/>
    <n v="119069.68132800001"/>
  </r>
  <r>
    <s v="SKU-06"/>
    <s v="Mini Bars Multipack"/>
    <s v="Standard Bar"/>
    <x v="4"/>
    <x v="9"/>
    <n v="53447"/>
    <n v="3.49"/>
    <n v="0.1091"/>
    <n v="1.9543999999999999"/>
    <n v="3.1092410000000004"/>
    <n v="166179.60372700001"/>
    <n v="104456.8168"/>
    <n v="61722.786927000008"/>
    <n v="0.37142215736895279"/>
    <n v="3.1092410000000004"/>
    <n v="166179.60372700001"/>
  </r>
  <r>
    <s v="SKU-06"/>
    <s v="Mini Bars Multipack"/>
    <s v="Standard Bar"/>
    <x v="4"/>
    <x v="10"/>
    <n v="61202"/>
    <n v="3.49"/>
    <n v="8.4199999999999997E-2"/>
    <n v="1.9543999999999999"/>
    <n v="3.196142"/>
    <n v="195610.28268400001"/>
    <n v="119613.18879999999"/>
    <n v="75997.093884000016"/>
    <n v="0.38851277571522175"/>
    <n v="3.196142"/>
    <n v="195610.28268400001"/>
  </r>
  <r>
    <s v="SKU-06"/>
    <s v="Mini Bars Multipack"/>
    <s v="Standard Bar"/>
    <x v="4"/>
    <x v="11"/>
    <n v="47464"/>
    <n v="3.49"/>
    <n v="6.6500000000000004E-2"/>
    <n v="1.9543999999999999"/>
    <n v="3.2579150000000001"/>
    <n v="154633.67756000001"/>
    <n v="92763.641600000003"/>
    <n v="61870.035960000008"/>
    <n v="0.40010712372790574"/>
    <n v="3.2579150000000001"/>
    <n v="154633.67756000001"/>
  </r>
  <r>
    <s v="SKU-06"/>
    <s v="Mini Bars Multipack"/>
    <s v="Standard Bar"/>
    <x v="4"/>
    <x v="12"/>
    <n v="29029"/>
    <n v="3.56"/>
    <n v="7.8600000000000003E-2"/>
    <n v="1.9691000000000001"/>
    <n v="3.2801840000000002"/>
    <n v="95220.461336000008"/>
    <n v="57161.003900000003"/>
    <n v="38059.457436000004"/>
    <n v="0.39969830960702207"/>
    <n v="3.2396000000000003"/>
    <n v="94042.348400000003"/>
  </r>
  <r>
    <s v="SKU-06"/>
    <s v="Mini Bars Multipack"/>
    <s v="Standard Bar"/>
    <x v="4"/>
    <x v="13"/>
    <n v="36747"/>
    <n v="3.56"/>
    <n v="0.12189999999999999"/>
    <n v="1.9837"/>
    <n v="3.126036"/>
    <n v="114872.444892"/>
    <n v="72895.0239"/>
    <n v="41977.420991999999"/>
    <n v="0.36542637384854171"/>
    <n v="3.2396000000000003"/>
    <n v="119045.58120000002"/>
  </r>
  <r>
    <s v="SKU-06"/>
    <s v="Mini Bars Multipack"/>
    <s v="Standard Bar"/>
    <x v="4"/>
    <x v="14"/>
    <n v="40743"/>
    <n v="3.56"/>
    <n v="0.11849999999999999"/>
    <n v="1.9984"/>
    <n v="3.1381399999999999"/>
    <n v="127857.23802"/>
    <n v="81420.811199999996"/>
    <n v="46436.426820000008"/>
    <n v="0.36318966011713949"/>
    <n v="3.2396000000000003"/>
    <n v="131991.02280000001"/>
  </r>
  <r>
    <s v="SKU-06"/>
    <s v="Mini Bars Multipack"/>
    <s v="Standard Bar"/>
    <x v="4"/>
    <x v="15"/>
    <n v="36309"/>
    <n v="3.56"/>
    <n v="0.17699999999999999"/>
    <n v="2.0129999999999999"/>
    <n v="2.9298799999999998"/>
    <n v="106381.01291999999"/>
    <n v="73090.016999999993"/>
    <n v="33290.995920000001"/>
    <n v="0.31294114434720877"/>
    <n v="3.2396000000000003"/>
    <n v="117626.6364"/>
  </r>
  <r>
    <s v="SKU-06"/>
    <s v="Mini Bars Multipack"/>
    <s v="Standard Bar"/>
    <x v="4"/>
    <x v="16"/>
    <n v="32418"/>
    <n v="3.56"/>
    <n v="0.15459999999999999"/>
    <n v="2.0276999999999998"/>
    <n v="3.0096240000000001"/>
    <n v="97565.990831999996"/>
    <n v="65733.978599999988"/>
    <n v="31832.012232000008"/>
    <n v="0.32626135357772279"/>
    <n v="3.2396000000000003"/>
    <n v="105021.35280000001"/>
  </r>
  <r>
    <s v="SKU-06"/>
    <s v="Mini Bars Multipack"/>
    <s v="Standard Bar"/>
    <x v="4"/>
    <x v="17"/>
    <n v="28703"/>
    <n v="3.56"/>
    <n v="0.18"/>
    <n v="2.0423"/>
    <n v="2.9192000000000005"/>
    <n v="83789.79760000002"/>
    <n v="58620.136899999998"/>
    <n v="25169.660700000022"/>
    <n v="0.3003905179501235"/>
    <n v="3.2396000000000003"/>
    <n v="92986.238800000006"/>
  </r>
  <r>
    <s v="SKU-06"/>
    <s v="Mini Bars Multipack"/>
    <s v="Standard Bar"/>
    <x v="4"/>
    <x v="18"/>
    <n v="27123"/>
    <n v="3.66"/>
    <n v="0.1845"/>
    <n v="2.0569999999999999"/>
    <n v="2.9847300000000003"/>
    <n v="80954.831790000011"/>
    <n v="55792.010999999999"/>
    <n v="25162.820790000012"/>
    <n v="0.31082543479644736"/>
    <n v="3.3306000000000004"/>
    <n v="90335.863800000006"/>
  </r>
  <r>
    <s v="SKU-06"/>
    <s v="Mini Bars Multipack"/>
    <s v="Standard Bar"/>
    <x v="4"/>
    <x v="19"/>
    <n v="29736"/>
    <n v="3.66"/>
    <n v="0.186"/>
    <n v="2.0716999999999999"/>
    <n v="2.9792400000000003"/>
    <n v="88590.680640000006"/>
    <n v="61604.071199999998"/>
    <n v="26986.609440000007"/>
    <n v="0.30462131281803417"/>
    <n v="3.3306000000000004"/>
    <n v="99038.721600000019"/>
  </r>
  <r>
    <s v="SKU-06"/>
    <s v="Mini Bars Multipack"/>
    <s v="Standard Bar"/>
    <x v="4"/>
    <x v="20"/>
    <n v="35240"/>
    <n v="3.66"/>
    <n v="0.23180000000000001"/>
    <n v="2.0863"/>
    <n v="2.8116120000000002"/>
    <n v="99081.206880000012"/>
    <n v="73521.212"/>
    <n v="25559.994880000013"/>
    <n v="0.25797016088990954"/>
    <n v="3.3306000000000004"/>
    <n v="117370.34400000001"/>
  </r>
  <r>
    <s v="SKU-06"/>
    <s v="Mini Bars Multipack"/>
    <s v="Standard Bar"/>
    <x v="4"/>
    <x v="21"/>
    <n v="50713"/>
    <n v="3.66"/>
    <n v="0.21579999999999999"/>
    <n v="2.101"/>
    <n v="2.8701720000000002"/>
    <n v="145555.03263600002"/>
    <n v="106548.01299999999"/>
    <n v="39007.019636000026"/>
    <n v="0.26798812057256516"/>
    <n v="3.3306000000000004"/>
    <n v="168904.71780000001"/>
  </r>
  <r>
    <s v="SKU-06"/>
    <s v="Mini Bars Multipack"/>
    <s v="Standard Bar"/>
    <x v="4"/>
    <x v="22"/>
    <n v="58654"/>
    <n v="3.66"/>
    <n v="0.26050000000000001"/>
    <n v="2.1156000000000001"/>
    <n v="2.7065700000000001"/>
    <n v="158751.15678000002"/>
    <n v="124088.40240000001"/>
    <n v="34662.754380000013"/>
    <n v="0.21834646803888322"/>
    <n v="3.3306000000000004"/>
    <n v="195353.01240000004"/>
  </r>
  <r>
    <s v="SKU-06"/>
    <s v="Mini Bars Multipack"/>
    <s v="Standard Bar"/>
    <x v="4"/>
    <x v="23"/>
    <n v="42603"/>
    <n v="3.66"/>
    <n v="0.26579999999999998"/>
    <n v="2.1303000000000001"/>
    <n v="2.6871719999999999"/>
    <n v="114481.588716"/>
    <n v="90757.170899999997"/>
    <n v="23724.417816000001"/>
    <n v="0.20723347816961477"/>
    <n v="3.3306000000000004"/>
    <n v="141893.55180000002"/>
  </r>
  <r>
    <s v="SKU-06"/>
    <s v="Mini Bars Multipack"/>
    <s v="Standard Bar"/>
    <x v="5"/>
    <x v="0"/>
    <n v="12552"/>
    <n v="3.49"/>
    <n v="5.4600000000000003E-2"/>
    <n v="1.9543999999999999"/>
    <n v="3.2994460000000001"/>
    <n v="41414.646192"/>
    <n v="24531.628799999999"/>
    <n v="16883.017392000002"/>
    <n v="0.40765813412312252"/>
    <n v="3.2994460000000001"/>
    <n v="41414.646192"/>
  </r>
  <r>
    <s v="SKU-06"/>
    <s v="Mini Bars Multipack"/>
    <s v="Standard Bar"/>
    <x v="5"/>
    <x v="1"/>
    <n v="16673"/>
    <n v="3.49"/>
    <n v="8.8400000000000006E-2"/>
    <n v="1.9543999999999999"/>
    <n v="3.1814840000000002"/>
    <n v="53044.882732000005"/>
    <n v="32585.711199999998"/>
    <n v="20459.171532000008"/>
    <n v="0.38569548047389218"/>
    <n v="3.1814840000000002"/>
    <n v="53044.882732000005"/>
  </r>
  <r>
    <s v="SKU-06"/>
    <s v="Mini Bars Multipack"/>
    <s v="Standard Bar"/>
    <x v="5"/>
    <x v="2"/>
    <n v="16549"/>
    <n v="3.49"/>
    <n v="7.9600000000000004E-2"/>
    <n v="1.9543999999999999"/>
    <n v="3.2121960000000001"/>
    <n v="53158.631604000002"/>
    <n v="32343.365599999997"/>
    <n v="20815.266004000005"/>
    <n v="0.39156888309430687"/>
    <n v="3.2121960000000001"/>
    <n v="53158.631604000002"/>
  </r>
  <r>
    <s v="SKU-06"/>
    <s v="Mini Bars Multipack"/>
    <s v="Standard Bar"/>
    <x v="5"/>
    <x v="3"/>
    <n v="17466"/>
    <n v="3.49"/>
    <n v="7.3700000000000002E-2"/>
    <n v="1.9543999999999999"/>
    <n v="3.2327870000000001"/>
    <n v="56463.857742"/>
    <n v="34135.5504"/>
    <n v="22328.307342"/>
    <n v="0.39544424052682714"/>
    <n v="3.2327870000000001"/>
    <n v="56463.857742"/>
  </r>
  <r>
    <s v="SKU-06"/>
    <s v="Mini Bars Multipack"/>
    <s v="Standard Bar"/>
    <x v="5"/>
    <x v="4"/>
    <n v="14703"/>
    <n v="3.49"/>
    <n v="8.3099999999999993E-2"/>
    <n v="1.9543999999999999"/>
    <n v="3.1999810000000002"/>
    <n v="47049.320642999999"/>
    <n v="28735.5432"/>
    <n v="18313.777442999999"/>
    <n v="0.38924637365034354"/>
    <n v="3.1999810000000002"/>
    <n v="47049.320642999999"/>
  </r>
  <r>
    <s v="SKU-06"/>
    <s v="Mini Bars Multipack"/>
    <s v="Standard Bar"/>
    <x v="5"/>
    <x v="5"/>
    <n v="13500"/>
    <n v="3.49"/>
    <n v="4.6399999999999997E-2"/>
    <n v="1.9543999999999999"/>
    <n v="3.3280640000000004"/>
    <n v="44928.864000000001"/>
    <n v="26384.399999999998"/>
    <n v="18544.464000000004"/>
    <n v="0.41275167785234906"/>
    <n v="3.3280640000000004"/>
    <n v="44928.864000000001"/>
  </r>
  <r>
    <s v="SKU-06"/>
    <s v="Mini Bars Multipack"/>
    <s v="Standard Bar"/>
    <x v="5"/>
    <x v="6"/>
    <n v="11923"/>
    <n v="3.49"/>
    <n v="6.2E-2"/>
    <n v="1.9543999999999999"/>
    <n v="3.2736200000000002"/>
    <n v="39031.37126"/>
    <n v="23302.3112"/>
    <n v="15729.06006"/>
    <n v="0.40298507462686567"/>
    <n v="3.2736200000000002"/>
    <n v="39031.37126"/>
  </r>
  <r>
    <s v="SKU-06"/>
    <s v="Mini Bars Multipack"/>
    <s v="Standard Bar"/>
    <x v="5"/>
    <x v="7"/>
    <n v="13552"/>
    <n v="3.49"/>
    <n v="7.6200000000000004E-2"/>
    <n v="1.9543999999999999"/>
    <n v="3.224062"/>
    <n v="43692.488224000001"/>
    <n v="26486.0288"/>
    <n v="17206.459424000001"/>
    <n v="0.39380818358952158"/>
    <n v="3.224062"/>
    <n v="43692.488224000001"/>
  </r>
  <r>
    <s v="SKU-06"/>
    <s v="Mini Bars Multipack"/>
    <s v="Standard Bar"/>
    <x v="5"/>
    <x v="8"/>
    <n v="16760"/>
    <n v="3.49"/>
    <n v="0.1056"/>
    <n v="1.9543999999999999"/>
    <n v="3.1214560000000002"/>
    <n v="52315.602560000007"/>
    <n v="32755.743999999999"/>
    <n v="19559.858560000008"/>
    <n v="0.37388193202146702"/>
    <n v="3.1214560000000002"/>
    <n v="52315.602560000007"/>
  </r>
  <r>
    <s v="SKU-06"/>
    <s v="Mini Bars Multipack"/>
    <s v="Standard Bar"/>
    <x v="5"/>
    <x v="9"/>
    <n v="22464"/>
    <n v="3.49"/>
    <n v="7.3099999999999998E-2"/>
    <n v="1.9543999999999999"/>
    <n v="3.2348810000000006"/>
    <n v="72668.366784000013"/>
    <n v="43903.641599999995"/>
    <n v="28764.725184000017"/>
    <n v="0.39583558096882099"/>
    <n v="3.2348810000000006"/>
    <n v="72668.366784000013"/>
  </r>
  <r>
    <s v="SKU-06"/>
    <s v="Mini Bars Multipack"/>
    <s v="Standard Bar"/>
    <x v="5"/>
    <x v="10"/>
    <n v="25075"/>
    <n v="3.49"/>
    <n v="6.2600000000000003E-2"/>
    <n v="1.9543999999999999"/>
    <n v="3.2715260000000002"/>
    <n v="82033.514450000002"/>
    <n v="49006.579999999994"/>
    <n v="33026.934450000008"/>
    <n v="0.40260294431406024"/>
    <n v="3.2715260000000002"/>
    <n v="82033.514450000002"/>
  </r>
  <r>
    <s v="SKU-06"/>
    <s v="Mini Bars Multipack"/>
    <s v="Standard Bar"/>
    <x v="5"/>
    <x v="11"/>
    <n v="22496"/>
    <n v="3.49"/>
    <n v="3.5099999999999999E-2"/>
    <n v="1.9543999999999999"/>
    <n v="3.3675010000000003"/>
    <n v="75755.302496000004"/>
    <n v="43966.182399999998"/>
    <n v="31789.120096000006"/>
    <n v="0.41962897709607216"/>
    <n v="3.3675010000000003"/>
    <n v="75755.302496000004"/>
  </r>
  <r>
    <s v="SKU-06"/>
    <s v="Mini Bars Multipack"/>
    <s v="Standard Bar"/>
    <x v="5"/>
    <x v="12"/>
    <n v="13259"/>
    <n v="3.56"/>
    <n v="9.8500000000000004E-2"/>
    <n v="1.9691000000000001"/>
    <n v="3.2093400000000001"/>
    <n v="42552.639060000001"/>
    <n v="26108.296900000001"/>
    <n v="16444.34216"/>
    <n v="0.38644705765048265"/>
    <n v="3.2093400000000001"/>
    <n v="42552.639060000001"/>
  </r>
  <r>
    <s v="SKU-06"/>
    <s v="Mini Bars Multipack"/>
    <s v="Standard Bar"/>
    <x v="5"/>
    <x v="13"/>
    <n v="15601"/>
    <n v="3.56"/>
    <n v="7.3899999999999993E-2"/>
    <n v="1.9837"/>
    <n v="3.296916"/>
    <n v="51435.186516000002"/>
    <n v="30947.703700000002"/>
    <n v="20487.482816"/>
    <n v="0.39831648728690688"/>
    <n v="3.296916"/>
    <n v="51435.186516000002"/>
  </r>
  <r>
    <s v="SKU-06"/>
    <s v="Mini Bars Multipack"/>
    <s v="Standard Bar"/>
    <x v="5"/>
    <x v="14"/>
    <n v="17268"/>
    <n v="3.56"/>
    <n v="6.7500000000000004E-2"/>
    <n v="1.9984"/>
    <n v="3.3197000000000001"/>
    <n v="57324.579600000005"/>
    <n v="34508.371200000001"/>
    <n v="22816.208400000003"/>
    <n v="0.39801789318311898"/>
    <n v="3.3197000000000001"/>
    <n v="57324.579600000005"/>
  </r>
  <r>
    <s v="SKU-06"/>
    <s v="Mini Bars Multipack"/>
    <s v="Standard Bar"/>
    <x v="5"/>
    <x v="15"/>
    <n v="16193"/>
    <n v="3.56"/>
    <n v="3.5900000000000001E-2"/>
    <n v="2.0129999999999999"/>
    <n v="3.4321959999999998"/>
    <n v="55577.549827999996"/>
    <n v="32596.508999999998"/>
    <n v="22981.040827999997"/>
    <n v="0.41349503350041777"/>
    <n v="3.4321959999999998"/>
    <n v="55577.549827999996"/>
  </r>
  <r>
    <s v="SKU-06"/>
    <s v="Mini Bars Multipack"/>
    <s v="Standard Bar"/>
    <x v="5"/>
    <x v="16"/>
    <n v="14430"/>
    <n v="3.56"/>
    <n v="6.83E-2"/>
    <n v="2.0276999999999998"/>
    <n v="3.3168519999999999"/>
    <n v="47862.174359999997"/>
    <n v="29259.710999999999"/>
    <n v="18602.463359999998"/>
    <n v="0.3886673267302852"/>
    <n v="3.3168519999999999"/>
    <n v="47862.174359999997"/>
  </r>
  <r>
    <s v="SKU-06"/>
    <s v="Mini Bars Multipack"/>
    <s v="Standard Bar"/>
    <x v="5"/>
    <x v="17"/>
    <n v="12119"/>
    <n v="3.56"/>
    <n v="7.1900000000000006E-2"/>
    <n v="2.0423"/>
    <n v="3.304036"/>
    <n v="40041.612284000003"/>
    <n v="24750.633699999998"/>
    <n v="15290.978584000004"/>
    <n v="0.38187719504266909"/>
    <n v="3.304036"/>
    <n v="40041.612284000003"/>
  </r>
  <r>
    <s v="SKU-06"/>
    <s v="Mini Bars Multipack"/>
    <s v="Standard Bar"/>
    <x v="5"/>
    <x v="18"/>
    <n v="11774"/>
    <n v="3.66"/>
    <n v="6.2100000000000002E-2"/>
    <n v="2.0569999999999999"/>
    <n v="3.4327139999999998"/>
    <n v="40416.774635999995"/>
    <n v="24219.117999999999"/>
    <n v="16197.656635999996"/>
    <n v="0.40076569151988772"/>
    <n v="3.4327139999999998"/>
    <n v="40416.774635999995"/>
  </r>
  <r>
    <s v="SKU-06"/>
    <s v="Mini Bars Multipack"/>
    <s v="Standard Bar"/>
    <x v="5"/>
    <x v="19"/>
    <n v="14397"/>
    <n v="3.66"/>
    <n v="4.99E-2"/>
    <n v="2.0716999999999999"/>
    <n v="3.477366"/>
    <n v="50063.638301999999"/>
    <n v="29826.264899999998"/>
    <n v="20237.373402000001"/>
    <n v="0.40423297403839575"/>
    <n v="3.477366"/>
    <n v="50063.638301999999"/>
  </r>
  <r>
    <s v="SKU-06"/>
    <s v="Mini Bars Multipack"/>
    <s v="Standard Bar"/>
    <x v="5"/>
    <x v="20"/>
    <n v="17293"/>
    <n v="3.66"/>
    <n v="4.9000000000000002E-2"/>
    <n v="2.0863"/>
    <n v="3.4806599999999999"/>
    <n v="60191.053379999998"/>
    <n v="36078.385900000001"/>
    <n v="24112.667479999996"/>
    <n v="0.40060218464314234"/>
    <n v="3.4806599999999999"/>
    <n v="60191.053379999998"/>
  </r>
  <r>
    <s v="SKU-06"/>
    <s v="Mini Bars Multipack"/>
    <s v="Standard Bar"/>
    <x v="5"/>
    <x v="21"/>
    <n v="22681"/>
    <n v="3.66"/>
    <n v="9.8799999999999999E-2"/>
    <n v="2.101"/>
    <n v="3.2983920000000002"/>
    <n v="74810.828952000011"/>
    <n v="47652.781000000003"/>
    <n v="27158.047952000008"/>
    <n v="0.3630229517898419"/>
    <n v="3.2983920000000002"/>
    <n v="74810.828952000011"/>
  </r>
  <r>
    <s v="SKU-06"/>
    <s v="Mini Bars Multipack"/>
    <s v="Standard Bar"/>
    <x v="5"/>
    <x v="22"/>
    <n v="27317"/>
    <n v="3.66"/>
    <n v="7.1499999999999994E-2"/>
    <n v="2.1156000000000001"/>
    <n v="3.3983099999999999"/>
    <n v="92831.634269999995"/>
    <n v="57791.845200000003"/>
    <n v="35039.789069999992"/>
    <n v="0.377455264528545"/>
    <n v="3.3983099999999999"/>
    <n v="92831.634269999995"/>
  </r>
  <r>
    <s v="SKU-06"/>
    <s v="Mini Bars Multipack"/>
    <s v="Standard Bar"/>
    <x v="5"/>
    <x v="23"/>
    <n v="19352"/>
    <n v="3.66"/>
    <n v="6.2100000000000002E-2"/>
    <n v="2.1303000000000001"/>
    <n v="3.4327139999999998"/>
    <n v="66429.881328000003"/>
    <n v="41225.565600000002"/>
    <n v="25204.315728000001"/>
    <n v="0.3794123250582484"/>
    <n v="3.4327139999999998"/>
    <n v="66429.881328000003"/>
  </r>
  <r>
    <s v="SKU-07"/>
    <s v="PB Cup 2-Pack"/>
    <s v="Peanut Butter Cup"/>
    <x v="0"/>
    <x v="0"/>
    <n v="128154"/>
    <n v="1.49"/>
    <n v="0.10059999999999999"/>
    <n v="0.81950000000000001"/>
    <n v="1.340106"/>
    <n v="171739.94432400001"/>
    <n v="105022.20299999999"/>
    <n v="66717.741324000017"/>
    <n v="0.38848120969535255"/>
    <n v="1.340106"/>
    <n v="171739.94432400001"/>
  </r>
  <r>
    <s v="SKU-07"/>
    <s v="PB Cup 2-Pack"/>
    <s v="Peanut Butter Cup"/>
    <x v="0"/>
    <x v="1"/>
    <n v="156498"/>
    <n v="1.49"/>
    <n v="9.9500000000000005E-2"/>
    <n v="0.81950000000000001"/>
    <n v="1.341745"/>
    <n v="209980.40901"/>
    <n v="128250.111"/>
    <n v="81730.298009999999"/>
    <n v="0.38922820655191559"/>
    <n v="1.341745"/>
    <n v="209980.40901"/>
  </r>
  <r>
    <s v="SKU-07"/>
    <s v="PB Cup 2-Pack"/>
    <s v="Peanut Butter Cup"/>
    <x v="0"/>
    <x v="2"/>
    <n v="155137"/>
    <n v="1.49"/>
    <n v="7.8399999999999997E-2"/>
    <n v="0.81950000000000001"/>
    <n v="1.373184"/>
    <n v="213031.64620799999"/>
    <n v="127134.7715"/>
    <n v="85896.874707999988"/>
    <n v="0.40321180555555552"/>
    <n v="1.373184"/>
    <n v="213031.64620799999"/>
  </r>
  <r>
    <s v="SKU-07"/>
    <s v="PB Cup 2-Pack"/>
    <s v="Peanut Butter Cup"/>
    <x v="0"/>
    <x v="3"/>
    <n v="159034"/>
    <n v="1.49"/>
    <n v="0.1137"/>
    <n v="0.81950000000000001"/>
    <n v="1.320587"/>
    <n v="210018.23295799998"/>
    <n v="130328.363"/>
    <n v="79689.869957999981"/>
    <n v="0.37944262665011841"/>
    <n v="1.320587"/>
    <n v="210018.23295799998"/>
  </r>
  <r>
    <s v="SKU-07"/>
    <s v="PB Cup 2-Pack"/>
    <s v="Peanut Butter Cup"/>
    <x v="0"/>
    <x v="4"/>
    <n v="122069"/>
    <n v="1.49"/>
    <n v="9.7199999999999995E-2"/>
    <n v="0.81950000000000001"/>
    <n v="1.345172"/>
    <n v="164203.80086799999"/>
    <n v="100035.54550000001"/>
    <n v="64168.255367999984"/>
    <n v="0.39078422684980052"/>
    <n v="1.345172"/>
    <n v="164203.80086799999"/>
  </r>
  <r>
    <s v="SKU-07"/>
    <s v="PB Cup 2-Pack"/>
    <s v="Peanut Butter Cup"/>
    <x v="0"/>
    <x v="5"/>
    <n v="120184"/>
    <n v="1.49"/>
    <n v="0.1017"/>
    <n v="0.81950000000000001"/>
    <n v="1.3384670000000001"/>
    <n v="160862.317928"/>
    <n v="98490.788"/>
    <n v="62371.529928000004"/>
    <n v="0.38773238339084942"/>
    <n v="1.3384670000000001"/>
    <n v="160862.317928"/>
  </r>
  <r>
    <s v="SKU-07"/>
    <s v="PB Cup 2-Pack"/>
    <s v="Peanut Butter Cup"/>
    <x v="0"/>
    <x v="6"/>
    <n v="116735"/>
    <n v="1.49"/>
    <n v="0.1222"/>
    <n v="0.81950000000000001"/>
    <n v="1.307922"/>
    <n v="152680.27467000001"/>
    <n v="95664.332500000004"/>
    <n v="57015.942170000009"/>
    <n v="0.37343358395989978"/>
    <n v="1.307922"/>
    <n v="152680.27467000001"/>
  </r>
  <r>
    <s v="SKU-07"/>
    <s v="PB Cup 2-Pack"/>
    <s v="Peanut Butter Cup"/>
    <x v="0"/>
    <x v="7"/>
    <n v="139787"/>
    <n v="1.49"/>
    <n v="8.0299999999999996E-2"/>
    <n v="0.81950000000000001"/>
    <n v="1.3703529999999999"/>
    <n v="191557.53481099999"/>
    <n v="114555.44650000001"/>
    <n v="77002.088310999985"/>
    <n v="0.40197890616505377"/>
    <n v="1.3703529999999999"/>
    <n v="191557.53481099999"/>
  </r>
  <r>
    <s v="SKU-07"/>
    <s v="PB Cup 2-Pack"/>
    <s v="Peanut Butter Cup"/>
    <x v="0"/>
    <x v="8"/>
    <n v="164900"/>
    <n v="1.49"/>
    <n v="8.8400000000000006E-2"/>
    <n v="0.81950000000000001"/>
    <n v="1.358284"/>
    <n v="223981.03160000002"/>
    <n v="135135.54999999999"/>
    <n v="88845.481600000028"/>
    <n v="0.39666520403685834"/>
    <n v="1.358284"/>
    <n v="223981.03160000002"/>
  </r>
  <r>
    <s v="SKU-07"/>
    <s v="PB Cup 2-Pack"/>
    <s v="Peanut Butter Cup"/>
    <x v="0"/>
    <x v="9"/>
    <n v="223109"/>
    <n v="1.49"/>
    <n v="0.1047"/>
    <n v="0.81950000000000001"/>
    <n v="1.3339969999999999"/>
    <n v="297626.73667299998"/>
    <n v="182837.82550000001"/>
    <n v="114788.91117299997"/>
    <n v="0.38568077739305257"/>
    <n v="1.3339969999999999"/>
    <n v="297626.73667299998"/>
  </r>
  <r>
    <s v="SKU-07"/>
    <s v="PB Cup 2-Pack"/>
    <s v="Peanut Butter Cup"/>
    <x v="0"/>
    <x v="10"/>
    <n v="238980"/>
    <n v="1.49"/>
    <n v="0.1134"/>
    <n v="0.81950000000000001"/>
    <n v="1.321034"/>
    <n v="315700.70532000001"/>
    <n v="195844.11000000002"/>
    <n v="119856.59531999999"/>
    <n v="0.37965260545905705"/>
    <n v="1.321034"/>
    <n v="315700.70532000001"/>
  </r>
  <r>
    <s v="SKU-07"/>
    <s v="PB Cup 2-Pack"/>
    <s v="Peanut Butter Cup"/>
    <x v="0"/>
    <x v="11"/>
    <n v="191521"/>
    <n v="1.49"/>
    <n v="9.0700000000000003E-2"/>
    <n v="0.81950000000000001"/>
    <n v="1.354857"/>
    <n v="259483.56749699998"/>
    <n v="156951.4595"/>
    <n v="102532.10799699998"/>
    <n v="0.39513911800285934"/>
    <n v="1.354857"/>
    <n v="259483.56749699998"/>
  </r>
  <r>
    <s v="SKU-07"/>
    <s v="PB Cup 2-Pack"/>
    <s v="Peanut Butter Cup"/>
    <x v="0"/>
    <x v="12"/>
    <n v="120425"/>
    <n v="1.52"/>
    <n v="9.1499999999999998E-2"/>
    <n v="0.8256"/>
    <n v="1.3809199999999999"/>
    <n v="166297.291"/>
    <n v="99422.88"/>
    <n v="66874.410999999993"/>
    <n v="0.40213770529791731"/>
    <n v="1.3809199999999999"/>
    <n v="166297.291"/>
  </r>
  <r>
    <s v="SKU-07"/>
    <s v="PB Cup 2-Pack"/>
    <s v="Peanut Butter Cup"/>
    <x v="0"/>
    <x v="13"/>
    <n v="167922"/>
    <n v="1.52"/>
    <n v="0.1094"/>
    <n v="0.83179999999999998"/>
    <n v="1.353712"/>
    <n v="227318.026464"/>
    <n v="139677.5196"/>
    <n v="87640.506863999995"/>
    <n v="0.38554138546455968"/>
    <n v="1.353712"/>
    <n v="227318.026464"/>
  </r>
  <r>
    <s v="SKU-07"/>
    <s v="PB Cup 2-Pack"/>
    <s v="Peanut Butter Cup"/>
    <x v="0"/>
    <x v="14"/>
    <n v="174589"/>
    <n v="1.52"/>
    <n v="0.13400000000000001"/>
    <n v="0.83789999999999998"/>
    <n v="1.3163199999999999"/>
    <n v="229814.99247999999"/>
    <n v="146288.1231"/>
    <n v="83526.869379999989"/>
    <n v="0.36345265588914549"/>
    <n v="1.3163199999999999"/>
    <n v="229814.99247999999"/>
  </r>
  <r>
    <s v="SKU-07"/>
    <s v="PB Cup 2-Pack"/>
    <s v="Peanut Butter Cup"/>
    <x v="0"/>
    <x v="15"/>
    <n v="151564"/>
    <n v="1.52"/>
    <n v="0.1011"/>
    <n v="0.84409999999999996"/>
    <n v="1.366328"/>
    <n v="207086.13699199999"/>
    <n v="127935.1724"/>
    <n v="79150.964591999989"/>
    <n v="0.38221276296760365"/>
    <n v="1.366328"/>
    <n v="207086.13699199999"/>
  </r>
  <r>
    <s v="SKU-07"/>
    <s v="PB Cup 2-Pack"/>
    <s v="Peanut Butter Cup"/>
    <x v="0"/>
    <x v="16"/>
    <n v="122646"/>
    <n v="1.52"/>
    <n v="8.8300000000000003E-2"/>
    <n v="0.85019999999999996"/>
    <n v="1.3857839999999999"/>
    <n v="169960.86446399998"/>
    <n v="104273.6292"/>
    <n v="65687.235263999988"/>
    <n v="0.38648447377080408"/>
    <n v="1.3857839999999999"/>
    <n v="169960.86446399998"/>
  </r>
  <r>
    <s v="SKU-07"/>
    <s v="PB Cup 2-Pack"/>
    <s v="Peanut Butter Cup"/>
    <x v="0"/>
    <x v="17"/>
    <n v="120658"/>
    <n v="1.52"/>
    <n v="8.4099999999999994E-2"/>
    <n v="0.85640000000000005"/>
    <n v="1.3921680000000001"/>
    <n v="167976.20654400002"/>
    <n v="103331.51120000001"/>
    <n v="64644.695344000007"/>
    <n v="0.38484435786485538"/>
    <n v="1.3921680000000001"/>
    <n v="167976.20654400002"/>
  </r>
  <r>
    <s v="SKU-07"/>
    <s v="PB Cup 2-Pack"/>
    <s v="Peanut Butter Cup"/>
    <x v="0"/>
    <x v="18"/>
    <n v="110053"/>
    <n v="1.56"/>
    <n v="9.7799999999999998E-2"/>
    <n v="0.86250000000000004"/>
    <n v="1.407432"/>
    <n v="154892.113896"/>
    <n v="94920.712500000009"/>
    <n v="59971.401395999987"/>
    <n v="0.38718176082396871"/>
    <n v="1.407432"/>
    <n v="154892.113896"/>
  </r>
  <r>
    <s v="SKU-07"/>
    <s v="PB Cup 2-Pack"/>
    <s v="Peanut Butter Cup"/>
    <x v="0"/>
    <x v="19"/>
    <n v="122267"/>
    <n v="1.56"/>
    <n v="0.11260000000000001"/>
    <n v="0.86870000000000003"/>
    <n v="1.384344"/>
    <n v="169259.587848"/>
    <n v="106213.3429"/>
    <n v="63046.244947999992"/>
    <n v="0.37248256213773451"/>
    <n v="1.384344"/>
    <n v="169259.587848"/>
  </r>
  <r>
    <s v="SKU-07"/>
    <s v="PB Cup 2-Pack"/>
    <s v="Peanut Butter Cup"/>
    <x v="0"/>
    <x v="20"/>
    <n v="145908"/>
    <n v="1.56"/>
    <n v="0.1421"/>
    <n v="0.87480000000000002"/>
    <n v="1.3383240000000001"/>
    <n v="195272.17819200002"/>
    <n v="127640.3184"/>
    <n v="67631.859792000017"/>
    <n v="0.34634662458418147"/>
    <n v="1.3383240000000001"/>
    <n v="195272.17819200002"/>
  </r>
  <r>
    <s v="SKU-07"/>
    <s v="PB Cup 2-Pack"/>
    <s v="Peanut Butter Cup"/>
    <x v="0"/>
    <x v="21"/>
    <n v="222902"/>
    <n v="1.56"/>
    <n v="0.1011"/>
    <n v="0.88100000000000001"/>
    <n v="1.4022840000000001"/>
    <n v="312571.90816799999"/>
    <n v="196376.66200000001"/>
    <n v="116195.24616799998"/>
    <n v="0.37173924825498966"/>
    <n v="1.4022840000000001"/>
    <n v="312571.90816799999"/>
  </r>
  <r>
    <s v="SKU-07"/>
    <s v="PB Cup 2-Pack"/>
    <s v="Peanut Butter Cup"/>
    <x v="0"/>
    <x v="22"/>
    <n v="222808"/>
    <n v="1.56"/>
    <n v="0.12559999999999999"/>
    <n v="0.8871"/>
    <n v="1.3640640000000002"/>
    <n v="303924.37171200005"/>
    <n v="197652.9768"/>
    <n v="106271.39491200005"/>
    <n v="0.34966394538672679"/>
    <n v="1.3640640000000002"/>
    <n v="303924.37171200005"/>
  </r>
  <r>
    <s v="SKU-07"/>
    <s v="PB Cup 2-Pack"/>
    <s v="Peanut Butter Cup"/>
    <x v="0"/>
    <x v="23"/>
    <n v="216185"/>
    <n v="1.56"/>
    <n v="0.1045"/>
    <n v="0.89329999999999998"/>
    <n v="1.3969799999999999"/>
    <n v="302006.1213"/>
    <n v="193118.06049999999"/>
    <n v="108888.06080000001"/>
    <n v="0.36054918466978769"/>
    <n v="1.3969799999999999"/>
    <n v="302006.1213"/>
  </r>
  <r>
    <s v="SKU-07"/>
    <s v="PB Cup 2-Pack"/>
    <s v="Peanut Butter Cup"/>
    <x v="1"/>
    <x v="0"/>
    <n v="98158"/>
    <n v="1.49"/>
    <n v="0.13320000000000001"/>
    <n v="0.81950000000000001"/>
    <n v="1.2915320000000001"/>
    <n v="126774.19805600001"/>
    <n v="80440.481"/>
    <n v="46333.717056000009"/>
    <n v="0.36548223350253811"/>
    <n v="1.2915320000000001"/>
    <n v="126774.19805600001"/>
  </r>
  <r>
    <s v="SKU-07"/>
    <s v="PB Cup 2-Pack"/>
    <s v="Peanut Butter Cup"/>
    <x v="1"/>
    <x v="1"/>
    <n v="123366"/>
    <n v="1.49"/>
    <n v="0.15190000000000001"/>
    <n v="0.81950000000000001"/>
    <n v="1.2636689999999999"/>
    <n v="155893.789854"/>
    <n v="101098.43700000001"/>
    <n v="54795.352853999997"/>
    <n v="0.35149156939040205"/>
    <n v="1.2636689999999999"/>
    <n v="155893.789854"/>
  </r>
  <r>
    <s v="SKU-07"/>
    <s v="PB Cup 2-Pack"/>
    <s v="Peanut Butter Cup"/>
    <x v="1"/>
    <x v="2"/>
    <n v="141458"/>
    <n v="1.49"/>
    <n v="0.13139999999999999"/>
    <n v="0.81950000000000001"/>
    <n v="1.294214"/>
    <n v="183076.924012"/>
    <n v="115924.83100000001"/>
    <n v="67152.093011999998"/>
    <n v="0.36679714483076215"/>
    <n v="1.294214"/>
    <n v="183076.924012"/>
  </r>
  <r>
    <s v="SKU-07"/>
    <s v="PB Cup 2-Pack"/>
    <s v="Peanut Butter Cup"/>
    <x v="1"/>
    <x v="3"/>
    <n v="116331"/>
    <n v="1.49"/>
    <n v="0.1152"/>
    <n v="0.81950000000000001"/>
    <n v="1.318352"/>
    <n v="153365.206512"/>
    <n v="95333.254499999995"/>
    <n v="58031.952012000009"/>
    <n v="0.37839059674502717"/>
    <n v="1.318352"/>
    <n v="153365.206512"/>
  </r>
  <r>
    <s v="SKU-07"/>
    <s v="PB Cup 2-Pack"/>
    <s v="Peanut Butter Cup"/>
    <x v="1"/>
    <x v="4"/>
    <n v="120274"/>
    <n v="1.49"/>
    <n v="0.1482"/>
    <n v="0.81950000000000001"/>
    <n v="1.269182"/>
    <n v="152649.595868"/>
    <n v="98564.543000000005"/>
    <n v="54085.052867999999"/>
    <n v="0.35430852312749472"/>
    <n v="1.269182"/>
    <n v="152649.595868"/>
  </r>
  <r>
    <s v="SKU-07"/>
    <s v="PB Cup 2-Pack"/>
    <s v="Peanut Butter Cup"/>
    <x v="1"/>
    <x v="5"/>
    <n v="116789"/>
    <n v="1.49"/>
    <n v="0.1061"/>
    <n v="0.81950000000000001"/>
    <n v="1.3319110000000001"/>
    <n v="155552.55377900001"/>
    <n v="95708.585500000001"/>
    <n v="59843.968279000008"/>
    <n v="0.38471864861841371"/>
    <n v="1.3319110000000001"/>
    <n v="155552.55377900001"/>
  </r>
  <r>
    <s v="SKU-07"/>
    <s v="PB Cup 2-Pack"/>
    <s v="Peanut Butter Cup"/>
    <x v="1"/>
    <x v="6"/>
    <n v="104153"/>
    <n v="1.49"/>
    <n v="0.1452"/>
    <n v="0.81950000000000001"/>
    <n v="1.273652"/>
    <n v="132654.676756"/>
    <n v="85353.383499999996"/>
    <n v="47301.293256000004"/>
    <n v="0.35657463734206835"/>
    <n v="1.273652"/>
    <n v="132654.676756"/>
  </r>
  <r>
    <s v="SKU-07"/>
    <s v="PB Cup 2-Pack"/>
    <s v="Peanut Butter Cup"/>
    <x v="1"/>
    <x v="7"/>
    <n v="101429"/>
    <n v="1.49"/>
    <n v="0.12989999999999999"/>
    <n v="0.81950000000000001"/>
    <n v="1.296449"/>
    <n v="131497.52562100001"/>
    <n v="83121.065499999997"/>
    <n v="48376.460121000011"/>
    <n v="0.36788874841972191"/>
    <n v="1.296449"/>
    <n v="131497.52562100001"/>
  </r>
  <r>
    <s v="SKU-07"/>
    <s v="PB Cup 2-Pack"/>
    <s v="Peanut Butter Cup"/>
    <x v="1"/>
    <x v="8"/>
    <n v="136441"/>
    <n v="1.49"/>
    <n v="0.1255"/>
    <n v="0.81950000000000001"/>
    <n v="1.303005"/>
    <n v="177783.30520499998"/>
    <n v="111813.3995"/>
    <n v="65969.905704999983"/>
    <n v="0.37106918238993702"/>
    <n v="1.303005"/>
    <n v="177783.30520499998"/>
  </r>
  <r>
    <s v="SKU-07"/>
    <s v="PB Cup 2-Pack"/>
    <s v="Peanut Butter Cup"/>
    <x v="1"/>
    <x v="9"/>
    <n v="172003"/>
    <n v="1.49"/>
    <n v="0.12509999999999999"/>
    <n v="0.81950000000000001"/>
    <n v="1.303601"/>
    <n v="224223.28280300001"/>
    <n v="140956.45850000001"/>
    <n v="83266.824303000001"/>
    <n v="0.37135672648302664"/>
    <n v="1.303601"/>
    <n v="224223.28280300001"/>
  </r>
  <r>
    <s v="SKU-07"/>
    <s v="PB Cup 2-Pack"/>
    <s v="Peanut Butter Cup"/>
    <x v="1"/>
    <x v="10"/>
    <n v="205555"/>
    <n v="1.49"/>
    <n v="0.1278"/>
    <n v="0.81950000000000001"/>
    <n v="1.2995779999999999"/>
    <n v="267134.75578999997"/>
    <n v="168452.32250000001"/>
    <n v="98682.433289999957"/>
    <n v="0.36941068562256352"/>
    <n v="1.2995779999999999"/>
    <n v="267134.75578999997"/>
  </r>
  <r>
    <s v="SKU-07"/>
    <s v="PB Cup 2-Pack"/>
    <s v="Peanut Butter Cup"/>
    <x v="1"/>
    <x v="11"/>
    <n v="165336"/>
    <n v="1.49"/>
    <n v="0.1234"/>
    <n v="0.81950000000000001"/>
    <n v="1.3061340000000001"/>
    <n v="215950.97102400003"/>
    <n v="135492.85200000001"/>
    <n v="80458.119024000014"/>
    <n v="0.37257586128222681"/>
    <n v="1.3061340000000001"/>
    <n v="215950.97102400003"/>
  </r>
  <r>
    <s v="SKU-07"/>
    <s v="PB Cup 2-Pack"/>
    <s v="Peanut Butter Cup"/>
    <x v="1"/>
    <x v="12"/>
    <n v="106993"/>
    <n v="1.52"/>
    <n v="0.1366"/>
    <n v="0.8256"/>
    <n v="1.312368"/>
    <n v="140414.18942400001"/>
    <n v="88333.420800000007"/>
    <n v="52080.768624000004"/>
    <n v="0.37090815990636772"/>
    <n v="1.312368"/>
    <n v="140414.18942400001"/>
  </r>
  <r>
    <s v="SKU-07"/>
    <s v="PB Cup 2-Pack"/>
    <s v="Peanut Butter Cup"/>
    <x v="1"/>
    <x v="13"/>
    <n v="129712"/>
    <n v="1.52"/>
    <n v="0.1239"/>
    <n v="0.83179999999999998"/>
    <n v="1.331672"/>
    <n v="172733.838464"/>
    <n v="107894.44159999999"/>
    <n v="64839.396864000009"/>
    <n v="0.37537171315459067"/>
    <n v="1.331672"/>
    <n v="172733.838464"/>
  </r>
  <r>
    <s v="SKU-07"/>
    <s v="PB Cup 2-Pack"/>
    <s v="Peanut Butter Cup"/>
    <x v="1"/>
    <x v="14"/>
    <n v="133393"/>
    <n v="1.52"/>
    <n v="0.1012"/>
    <n v="0.83789999999999998"/>
    <n v="1.3661760000000001"/>
    <n v="182238.315168"/>
    <n v="111769.9947"/>
    <n v="70468.320468000005"/>
    <n v="0.38668224299065423"/>
    <n v="1.3661760000000001"/>
    <n v="182238.315168"/>
  </r>
  <r>
    <s v="SKU-07"/>
    <s v="PB Cup 2-Pack"/>
    <s v="Peanut Butter Cup"/>
    <x v="1"/>
    <x v="15"/>
    <n v="143484"/>
    <n v="1.52"/>
    <n v="0.13"/>
    <n v="0.84409999999999996"/>
    <n v="1.3224"/>
    <n v="189743.24160000001"/>
    <n v="121114.84439999999"/>
    <n v="68628.397200000021"/>
    <n v="0.36169086509376902"/>
    <n v="1.3224"/>
    <n v="189743.24160000001"/>
  </r>
  <r>
    <s v="SKU-07"/>
    <s v="PB Cup 2-Pack"/>
    <s v="Peanut Butter Cup"/>
    <x v="1"/>
    <x v="16"/>
    <n v="113918"/>
    <n v="1.52"/>
    <n v="0.1444"/>
    <n v="0.85019999999999996"/>
    <n v="1.3005120000000001"/>
    <n v="148151.726016"/>
    <n v="96853.083599999998"/>
    <n v="51298.642416000002"/>
    <n v="0.34625747397947887"/>
    <n v="1.3005120000000001"/>
    <n v="148151.726016"/>
  </r>
  <r>
    <s v="SKU-07"/>
    <s v="PB Cup 2-Pack"/>
    <s v="Peanut Butter Cup"/>
    <x v="1"/>
    <x v="17"/>
    <n v="92625"/>
    <n v="1.52"/>
    <n v="0.1004"/>
    <n v="0.85640000000000005"/>
    <n v="1.3673919999999999"/>
    <n v="126654.68399999999"/>
    <n v="79324.05"/>
    <n v="47330.633999999991"/>
    <n v="0.37369825185462541"/>
    <n v="1.3673919999999999"/>
    <n v="126654.68399999999"/>
  </r>
  <r>
    <s v="SKU-07"/>
    <s v="PB Cup 2-Pack"/>
    <s v="Peanut Butter Cup"/>
    <x v="1"/>
    <x v="18"/>
    <n v="102915"/>
    <n v="1.56"/>
    <n v="0.12989999999999999"/>
    <n v="0.86250000000000004"/>
    <n v="1.357356"/>
    <n v="139692.29274"/>
    <n v="88764.1875"/>
    <n v="50928.105240000004"/>
    <n v="0.3645734796177274"/>
    <n v="1.357356"/>
    <n v="139692.29274"/>
  </r>
  <r>
    <s v="SKU-07"/>
    <s v="PB Cup 2-Pack"/>
    <s v="Peanut Butter Cup"/>
    <x v="1"/>
    <x v="19"/>
    <n v="114956"/>
    <n v="1.56"/>
    <n v="0.1231"/>
    <n v="0.86870000000000003"/>
    <n v="1.367964"/>
    <n v="157255.66958399999"/>
    <n v="99862.277199999997"/>
    <n v="57393.392383999992"/>
    <n v="0.36496866876613709"/>
    <n v="1.367964"/>
    <n v="157255.66958399999"/>
  </r>
  <r>
    <s v="SKU-07"/>
    <s v="PB Cup 2-Pack"/>
    <s v="Peanut Butter Cup"/>
    <x v="1"/>
    <x v="20"/>
    <n v="138700"/>
    <n v="1.56"/>
    <n v="0.14399999999999999"/>
    <n v="0.87480000000000002"/>
    <n v="1.3353600000000001"/>
    <n v="185214.432"/>
    <n v="121334.76000000001"/>
    <n v="63879.671999999991"/>
    <n v="0.34489575844716025"/>
    <n v="1.3353600000000001"/>
    <n v="185214.432"/>
  </r>
  <r>
    <s v="SKU-07"/>
    <s v="PB Cup 2-Pack"/>
    <s v="Peanut Butter Cup"/>
    <x v="1"/>
    <x v="21"/>
    <n v="202277"/>
    <n v="1.56"/>
    <n v="0.12609999999999999"/>
    <n v="0.88100000000000001"/>
    <n v="1.3632840000000002"/>
    <n v="275760.99766800005"/>
    <n v="178206.03700000001"/>
    <n v="97554.960668000043"/>
    <n v="0.35376634655728384"/>
    <n v="1.3632840000000002"/>
    <n v="275760.99766800005"/>
  </r>
  <r>
    <s v="SKU-07"/>
    <s v="PB Cup 2-Pack"/>
    <s v="Peanut Butter Cup"/>
    <x v="1"/>
    <x v="22"/>
    <n v="177543"/>
    <n v="1.56"/>
    <n v="0.14149999999999999"/>
    <n v="0.8871"/>
    <n v="1.3392600000000001"/>
    <n v="237776.23818000001"/>
    <n v="157498.3953"/>
    <n v="80277.842880000011"/>
    <n v="0.33761928229021998"/>
    <n v="1.3392600000000001"/>
    <n v="237776.23818000001"/>
  </r>
  <r>
    <s v="SKU-07"/>
    <s v="PB Cup 2-Pack"/>
    <s v="Peanut Butter Cup"/>
    <x v="1"/>
    <x v="23"/>
    <n v="184977"/>
    <n v="1.56"/>
    <n v="0.13969999999999999"/>
    <n v="0.89329999999999998"/>
    <n v="1.342068"/>
    <n v="248251.712436"/>
    <n v="165239.9541"/>
    <n v="83011.758335999999"/>
    <n v="0.33438544097616513"/>
    <n v="1.342068"/>
    <n v="248251.712436"/>
  </r>
  <r>
    <s v="SKU-07"/>
    <s v="PB Cup 2-Pack"/>
    <s v="Peanut Butter Cup"/>
    <x v="2"/>
    <x v="0"/>
    <n v="65807"/>
    <n v="1.49"/>
    <n v="0.19009999999999999"/>
    <n v="0.81950000000000001"/>
    <n v="1.2067510000000001"/>
    <n v="79412.663057000012"/>
    <n v="53928.836499999998"/>
    <n v="25483.826557000015"/>
    <n v="0.32090381528583789"/>
    <n v="1.2067510000000001"/>
    <n v="79412.663057000012"/>
  </r>
  <r>
    <s v="SKU-07"/>
    <s v="PB Cup 2-Pack"/>
    <s v="Peanut Butter Cup"/>
    <x v="2"/>
    <x v="1"/>
    <n v="91843"/>
    <n v="1.49"/>
    <n v="0.2034"/>
    <n v="0.81950000000000001"/>
    <n v="1.1869339999999999"/>
    <n v="109011.57936199999"/>
    <n v="75265.338499999998"/>
    <n v="33746.240861999991"/>
    <n v="0.30956565402962588"/>
    <n v="1.1869339999999999"/>
    <n v="109011.57936199999"/>
  </r>
  <r>
    <s v="SKU-07"/>
    <s v="PB Cup 2-Pack"/>
    <s v="Peanut Butter Cup"/>
    <x v="2"/>
    <x v="2"/>
    <n v="81312"/>
    <n v="1.49"/>
    <n v="0.17660000000000001"/>
    <n v="0.81950000000000001"/>
    <n v="1.226866"/>
    <n v="99758.928192000007"/>
    <n v="66635.183999999994"/>
    <n v="33123.744192000013"/>
    <n v="0.33203789166869091"/>
    <n v="1.226866"/>
    <n v="99758.928192000007"/>
  </r>
  <r>
    <s v="SKU-07"/>
    <s v="PB Cup 2-Pack"/>
    <s v="Peanut Butter Cup"/>
    <x v="2"/>
    <x v="3"/>
    <n v="95497"/>
    <n v="1.49"/>
    <n v="0.18090000000000001"/>
    <n v="0.81950000000000001"/>
    <n v="1.220459"/>
    <n v="116550.173123"/>
    <n v="78259.791500000007"/>
    <n v="38290.381622999994"/>
    <n v="0.32853131485777065"/>
    <n v="1.220459"/>
    <n v="116550.173123"/>
  </r>
  <r>
    <s v="SKU-07"/>
    <s v="PB Cup 2-Pack"/>
    <s v="Peanut Butter Cup"/>
    <x v="2"/>
    <x v="4"/>
    <n v="68443"/>
    <n v="1.49"/>
    <n v="0.1862"/>
    <n v="0.81950000000000001"/>
    <n v="1.2125619999999999"/>
    <n v="82991.380965999997"/>
    <n v="56089.038500000002"/>
    <n v="26902.342465999995"/>
    <n v="0.32415826984517077"/>
    <n v="1.2125619999999999"/>
    <n v="82991.380965999997"/>
  </r>
  <r>
    <s v="SKU-07"/>
    <s v="PB Cup 2-Pack"/>
    <s v="Peanut Butter Cup"/>
    <x v="2"/>
    <x v="5"/>
    <n v="72966"/>
    <n v="1.49"/>
    <n v="0.18129999999999999"/>
    <n v="0.81950000000000001"/>
    <n v="1.2198629999999999"/>
    <n v="89008.523657999991"/>
    <n v="59795.637000000002"/>
    <n v="29212.886657999989"/>
    <n v="0.32820324905337722"/>
    <n v="1.2198629999999999"/>
    <n v="89008.523657999991"/>
  </r>
  <r>
    <s v="SKU-07"/>
    <s v="PB Cup 2-Pack"/>
    <s v="Peanut Butter Cup"/>
    <x v="2"/>
    <x v="6"/>
    <n v="67014"/>
    <n v="1.49"/>
    <n v="0.17610000000000001"/>
    <n v="0.81950000000000001"/>
    <n v="1.227611"/>
    <n v="82267.123554000005"/>
    <n v="54917.972999999998"/>
    <n v="27349.150554000007"/>
    <n v="0.33244325767690258"/>
    <n v="1.227611"/>
    <n v="82267.123554000005"/>
  </r>
  <r>
    <s v="SKU-07"/>
    <s v="PB Cup 2-Pack"/>
    <s v="Peanut Butter Cup"/>
    <x v="2"/>
    <x v="7"/>
    <n v="81933"/>
    <n v="1.49"/>
    <n v="0.16650000000000001"/>
    <n v="0.81950000000000001"/>
    <n v="1.2419150000000001"/>
    <n v="101753.82169500001"/>
    <n v="67144.093500000003"/>
    <n v="34609.728195000003"/>
    <n v="0.34013197360527897"/>
    <n v="1.2419150000000001"/>
    <n v="101753.82169500001"/>
  </r>
  <r>
    <s v="SKU-07"/>
    <s v="PB Cup 2-Pack"/>
    <s v="Peanut Butter Cup"/>
    <x v="2"/>
    <x v="8"/>
    <n v="83064"/>
    <n v="1.49"/>
    <n v="0.1802"/>
    <n v="0.81950000000000001"/>
    <n v="1.2215019999999999"/>
    <n v="101462.84212799999"/>
    <n v="68070.948000000004"/>
    <n v="33391.894127999985"/>
    <n v="0.32910465967309088"/>
    <n v="1.2215019999999999"/>
    <n v="101462.84212799999"/>
  </r>
  <r>
    <s v="SKU-07"/>
    <s v="PB Cup 2-Pack"/>
    <s v="Peanut Butter Cup"/>
    <x v="2"/>
    <x v="9"/>
    <n v="135743"/>
    <n v="1.49"/>
    <n v="0.1575"/>
    <n v="0.81950000000000001"/>
    <n v="1.255325"/>
    <n v="170401.58147500001"/>
    <n v="111241.3885"/>
    <n v="59160.192975000013"/>
    <n v="0.3471810089020772"/>
    <n v="1.255325"/>
    <n v="170401.58147500001"/>
  </r>
  <r>
    <s v="SKU-07"/>
    <s v="PB Cup 2-Pack"/>
    <s v="Peanut Butter Cup"/>
    <x v="2"/>
    <x v="10"/>
    <n v="123640"/>
    <n v="1.49"/>
    <n v="0.14940000000000001"/>
    <n v="0.81950000000000001"/>
    <n v="1.2673940000000001"/>
    <n v="156700.59416000001"/>
    <n v="101322.98"/>
    <n v="55377.614160000012"/>
    <n v="0.35339760169292272"/>
    <n v="1.2673940000000001"/>
    <n v="156700.59416000001"/>
  </r>
  <r>
    <s v="SKU-07"/>
    <s v="PB Cup 2-Pack"/>
    <s v="Peanut Butter Cup"/>
    <x v="2"/>
    <x v="11"/>
    <n v="111630"/>
    <n v="1.49"/>
    <n v="0.16320000000000001"/>
    <n v="0.81950000000000001"/>
    <n v="1.2468319999999999"/>
    <n v="139183.85616"/>
    <n v="91480.785000000003"/>
    <n v="47703.071159999992"/>
    <n v="0.34273422562141487"/>
    <n v="1.2468319999999999"/>
    <n v="139183.85616"/>
  </r>
  <r>
    <s v="SKU-07"/>
    <s v="PB Cup 2-Pack"/>
    <s v="Peanut Butter Cup"/>
    <x v="2"/>
    <x v="12"/>
    <n v="67555"/>
    <n v="1.52"/>
    <n v="0.18990000000000001"/>
    <n v="0.8256"/>
    <n v="1.231352"/>
    <n v="83183.984360000002"/>
    <n v="55773.408000000003"/>
    <n v="27410.576359999999"/>
    <n v="0.32951747347630894"/>
    <n v="1.231352"/>
    <n v="83183.984360000002"/>
  </r>
  <r>
    <s v="SKU-07"/>
    <s v="PB Cup 2-Pack"/>
    <s v="Peanut Butter Cup"/>
    <x v="2"/>
    <x v="13"/>
    <n v="81907"/>
    <n v="1.52"/>
    <n v="0.1835"/>
    <n v="0.83179999999999998"/>
    <n v="1.24108"/>
    <n v="101653.13956"/>
    <n v="68130.242599999998"/>
    <n v="33522.896959999998"/>
    <n v="0.32977729074676893"/>
    <n v="1.24108"/>
    <n v="101653.13956"/>
  </r>
  <r>
    <s v="SKU-07"/>
    <s v="PB Cup 2-Pack"/>
    <s v="Peanut Butter Cup"/>
    <x v="2"/>
    <x v="14"/>
    <n v="83962"/>
    <n v="1.52"/>
    <n v="0.19009999999999999"/>
    <n v="0.83789999999999998"/>
    <n v="1.2310480000000001"/>
    <n v="103361.25217600001"/>
    <n v="70351.7598"/>
    <n v="33009.492376000009"/>
    <n v="0.31936041486603289"/>
    <n v="1.2310480000000001"/>
    <n v="103361.25217600001"/>
  </r>
  <r>
    <s v="SKU-07"/>
    <s v="PB Cup 2-Pack"/>
    <s v="Peanut Butter Cup"/>
    <x v="2"/>
    <x v="15"/>
    <n v="92831"/>
    <n v="1.52"/>
    <n v="0.1696"/>
    <n v="0.84409999999999996"/>
    <n v="1.262208"/>
    <n v="117172.03084799999"/>
    <n v="78358.647100000002"/>
    <n v="38813.383747999993"/>
    <n v="0.3312512676199168"/>
    <n v="1.262208"/>
    <n v="117172.03084799999"/>
  </r>
  <r>
    <s v="SKU-07"/>
    <s v="PB Cup 2-Pack"/>
    <s v="Peanut Butter Cup"/>
    <x v="2"/>
    <x v="16"/>
    <n v="72640"/>
    <n v="1.52"/>
    <n v="0.19570000000000001"/>
    <n v="0.85019999999999996"/>
    <n v="1.2225360000000001"/>
    <n v="88805.015039999998"/>
    <n v="61758.527999999998"/>
    <n v="27046.48704"/>
    <n v="0.30456035650483915"/>
    <n v="1.2225360000000001"/>
    <n v="88805.015039999998"/>
  </r>
  <r>
    <s v="SKU-07"/>
    <s v="PB Cup 2-Pack"/>
    <s v="Peanut Butter Cup"/>
    <x v="2"/>
    <x v="17"/>
    <n v="71335"/>
    <n v="1.52"/>
    <n v="0.159"/>
    <n v="0.85640000000000005"/>
    <n v="1.2783199999999999"/>
    <n v="91188.95719999999"/>
    <n v="61091.294000000002"/>
    <n v="30097.663199999988"/>
    <n v="0.3300582013893234"/>
    <n v="1.2783199999999999"/>
    <n v="91188.95719999999"/>
  </r>
  <r>
    <s v="SKU-07"/>
    <s v="PB Cup 2-Pack"/>
    <s v="Peanut Butter Cup"/>
    <x v="2"/>
    <x v="18"/>
    <n v="68339"/>
    <n v="1.56"/>
    <n v="0.16370000000000001"/>
    <n v="0.86250000000000004"/>
    <n v="1.3046280000000001"/>
    <n v="89156.972892000005"/>
    <n v="58942.387500000004"/>
    <n v="30214.585392000001"/>
    <n v="0.33889200599711183"/>
    <n v="1.3046280000000001"/>
    <n v="89156.972892000005"/>
  </r>
  <r>
    <s v="SKU-07"/>
    <s v="PB Cup 2-Pack"/>
    <s v="Peanut Butter Cup"/>
    <x v="2"/>
    <x v="19"/>
    <n v="80776"/>
    <n v="1.56"/>
    <n v="0.19539999999999999"/>
    <n v="0.86870000000000003"/>
    <n v="1.2551760000000001"/>
    <n v="101388.09657600001"/>
    <n v="70170.111199999999"/>
    <n v="31217.985376000011"/>
    <n v="0.30790582356577889"/>
    <n v="1.2551760000000001"/>
    <n v="101388.09657600001"/>
  </r>
  <r>
    <s v="SKU-07"/>
    <s v="PB Cup 2-Pack"/>
    <s v="Peanut Butter Cup"/>
    <x v="2"/>
    <x v="20"/>
    <n v="87499"/>
    <n v="1.56"/>
    <n v="0.18240000000000001"/>
    <n v="0.87480000000000002"/>
    <n v="1.2754559999999999"/>
    <n v="111601.12454399999"/>
    <n v="76544.125199999995"/>
    <n v="35056.999343999996"/>
    <n v="0.31412765316874908"/>
    <n v="1.2754559999999999"/>
    <n v="111601.12454399999"/>
  </r>
  <r>
    <s v="SKU-07"/>
    <s v="PB Cup 2-Pack"/>
    <s v="Peanut Butter Cup"/>
    <x v="2"/>
    <x v="21"/>
    <n v="124744"/>
    <n v="1.56"/>
    <n v="0.19020000000000001"/>
    <n v="0.88100000000000001"/>
    <n v="1.263288"/>
    <n v="157587.598272"/>
    <n v="109899.46400000001"/>
    <n v="47688.134271999996"/>
    <n v="0.30261349747642657"/>
    <n v="1.263288"/>
    <n v="157587.598272"/>
  </r>
  <r>
    <s v="SKU-07"/>
    <s v="PB Cup 2-Pack"/>
    <s v="Peanut Butter Cup"/>
    <x v="2"/>
    <x v="22"/>
    <n v="131266"/>
    <n v="1.56"/>
    <n v="0.1835"/>
    <n v="0.8871"/>
    <n v="1.2737400000000001"/>
    <n v="167198.75484000001"/>
    <n v="116446.0686"/>
    <n v="50752.68624000001"/>
    <n v="0.30354703471666122"/>
    <n v="1.2737400000000001"/>
    <n v="167198.75484000001"/>
  </r>
  <r>
    <s v="SKU-07"/>
    <s v="PB Cup 2-Pack"/>
    <s v="Peanut Butter Cup"/>
    <x v="2"/>
    <x v="23"/>
    <n v="116991"/>
    <n v="1.56"/>
    <n v="0.1716"/>
    <n v="0.89329999999999998"/>
    <n v="1.2923040000000001"/>
    <n v="151187.93726400001"/>
    <n v="104508.0603"/>
    <n v="46679.87696400001"/>
    <n v="0.30875397739231641"/>
    <n v="1.2923040000000001"/>
    <n v="151187.93726400001"/>
  </r>
  <r>
    <s v="SKU-07"/>
    <s v="PB Cup 2-Pack"/>
    <s v="Peanut Butter Cup"/>
    <x v="3"/>
    <x v="0"/>
    <n v="54900"/>
    <n v="1.49"/>
    <n v="3.8100000000000002E-2"/>
    <n v="0.81950000000000001"/>
    <n v="1.4332309999999999"/>
    <n v="78684.381899999993"/>
    <n v="44990.55"/>
    <n v="33693.83189999999"/>
    <n v="0.42821499116332251"/>
    <n v="1.4332309999999999"/>
    <n v="78684.381899999993"/>
  </r>
  <r>
    <s v="SKU-07"/>
    <s v="PB Cup 2-Pack"/>
    <s v="Peanut Butter Cup"/>
    <x v="3"/>
    <x v="1"/>
    <n v="65594"/>
    <n v="1.49"/>
    <n v="3.1699999999999999E-2"/>
    <n v="0.81950000000000001"/>
    <n v="1.4427670000000001"/>
    <n v="94636.858598000006"/>
    <n v="53754.283000000003"/>
    <n v="40882.575598000003"/>
    <n v="0.43199421666838789"/>
    <n v="1.4427670000000001"/>
    <n v="94636.858598000006"/>
  </r>
  <r>
    <s v="SKU-07"/>
    <s v="PB Cup 2-Pack"/>
    <s v="Peanut Butter Cup"/>
    <x v="3"/>
    <x v="2"/>
    <n v="74496"/>
    <n v="1.49"/>
    <n v="6.8099999999999994E-2"/>
    <n v="0.81950000000000001"/>
    <n v="1.388531"/>
    <n v="103440.005376"/>
    <n v="61049.472000000002"/>
    <n v="42390.533375999999"/>
    <n v="0.40980791930464638"/>
    <n v="1.388531"/>
    <n v="103440.005376"/>
  </r>
  <r>
    <s v="SKU-07"/>
    <s v="PB Cup 2-Pack"/>
    <s v="Peanut Butter Cup"/>
    <x v="3"/>
    <x v="3"/>
    <n v="81658"/>
    <n v="1.49"/>
    <n v="3.3700000000000001E-2"/>
    <n v="0.81950000000000001"/>
    <n v="1.4397870000000002"/>
    <n v="117570.12684600001"/>
    <n v="66918.731"/>
    <n v="50651.395846000014"/>
    <n v="0.43081858636034365"/>
    <n v="1.4397870000000002"/>
    <n v="117570.12684600001"/>
  </r>
  <r>
    <s v="SKU-07"/>
    <s v="PB Cup 2-Pack"/>
    <s v="Peanut Butter Cup"/>
    <x v="3"/>
    <x v="4"/>
    <n v="63832"/>
    <n v="1.49"/>
    <n v="6.4199999999999993E-2"/>
    <n v="0.81950000000000001"/>
    <n v="1.394342"/>
    <n v="89003.638544000001"/>
    <n v="52310.324000000001"/>
    <n v="36693.314544000001"/>
    <n v="0.41226757854242357"/>
    <n v="1.394342"/>
    <n v="89003.638544000001"/>
  </r>
  <r>
    <s v="SKU-07"/>
    <s v="PB Cup 2-Pack"/>
    <s v="Peanut Butter Cup"/>
    <x v="3"/>
    <x v="5"/>
    <n v="55540"/>
    <n v="1.49"/>
    <n v="5.0999999999999997E-2"/>
    <n v="0.81950000000000001"/>
    <n v="1.41401"/>
    <n v="78534.115399999995"/>
    <n v="45515.03"/>
    <n v="33019.085399999996"/>
    <n v="0.42044257112750261"/>
    <n v="1.41401"/>
    <n v="78534.115399999995"/>
  </r>
  <r>
    <s v="SKU-07"/>
    <s v="PB Cup 2-Pack"/>
    <s v="Peanut Butter Cup"/>
    <x v="3"/>
    <x v="6"/>
    <n v="46410"/>
    <n v="1.49"/>
    <n v="5.2699999999999997E-2"/>
    <n v="0.81950000000000001"/>
    <n v="1.4114770000000001"/>
    <n v="65506.647570000001"/>
    <n v="38032.995000000003"/>
    <n v="27473.652569999998"/>
    <n v="0.41940251240367354"/>
    <n v="1.4114770000000001"/>
    <n v="65506.647570000001"/>
  </r>
  <r>
    <s v="SKU-07"/>
    <s v="PB Cup 2-Pack"/>
    <s v="Peanut Butter Cup"/>
    <x v="3"/>
    <x v="7"/>
    <n v="56227"/>
    <n v="1.49"/>
    <n v="5.1999999999999998E-2"/>
    <n v="0.81950000000000001"/>
    <n v="1.41252"/>
    <n v="79421.762040000001"/>
    <n v="46078.0265"/>
    <n v="33343.735540000001"/>
    <n v="0.41983122362869202"/>
    <n v="1.41252"/>
    <n v="79421.762040000001"/>
  </r>
  <r>
    <s v="SKU-07"/>
    <s v="PB Cup 2-Pack"/>
    <s v="Peanut Butter Cup"/>
    <x v="3"/>
    <x v="8"/>
    <n v="63129"/>
    <n v="1.49"/>
    <n v="5.5399999999999998E-2"/>
    <n v="0.81950000000000001"/>
    <n v="1.407454"/>
    <n v="88851.163566000003"/>
    <n v="51734.215499999998"/>
    <n v="37116.948066000004"/>
    <n v="0.41774295998306166"/>
    <n v="1.407454"/>
    <n v="88851.163566000003"/>
  </r>
  <r>
    <s v="SKU-07"/>
    <s v="PB Cup 2-Pack"/>
    <s v="Peanut Butter Cup"/>
    <x v="3"/>
    <x v="9"/>
    <n v="112128"/>
    <n v="1.49"/>
    <n v="4.2200000000000001E-2"/>
    <n v="0.81950000000000001"/>
    <n v="1.427122"/>
    <n v="160020.335616"/>
    <n v="91888.896000000008"/>
    <n v="68131.439615999989"/>
    <n v="0.42576738358738769"/>
    <n v="1.427122"/>
    <n v="160020.335616"/>
  </r>
  <r>
    <s v="SKU-07"/>
    <s v="PB Cup 2-Pack"/>
    <s v="Peanut Butter Cup"/>
    <x v="3"/>
    <x v="10"/>
    <n v="102511"/>
    <n v="1.49"/>
    <n v="2.8400000000000002E-2"/>
    <n v="0.81950000000000001"/>
    <n v="1.447684"/>
    <n v="148403.53452399999"/>
    <n v="84007.764500000005"/>
    <n v="64395.770023999983"/>
    <n v="0.43392342527789207"/>
    <n v="1.447684"/>
    <n v="148403.53452399999"/>
  </r>
  <r>
    <s v="SKU-07"/>
    <s v="PB Cup 2-Pack"/>
    <s v="Peanut Butter Cup"/>
    <x v="3"/>
    <x v="11"/>
    <n v="89426"/>
    <n v="1.49"/>
    <n v="4.4200000000000003E-2"/>
    <n v="0.81950000000000001"/>
    <n v="1.424142"/>
    <n v="127355.32249200001"/>
    <n v="73284.607000000004"/>
    <n v="54070.715492000003"/>
    <n v="0.42456580874659972"/>
    <n v="1.424142"/>
    <n v="127355.32249200001"/>
  </r>
  <r>
    <s v="SKU-07"/>
    <s v="PB Cup 2-Pack"/>
    <s v="Peanut Butter Cup"/>
    <x v="3"/>
    <x v="12"/>
    <n v="50634"/>
    <n v="1.52"/>
    <n v="5.45E-2"/>
    <n v="0.8256"/>
    <n v="1.43716"/>
    <n v="72769.159440000003"/>
    <n v="41803.430399999997"/>
    <n v="30965.729040000006"/>
    <n v="0.42553369144702058"/>
    <n v="1.43716"/>
    <n v="72769.159440000003"/>
  </r>
  <r>
    <s v="SKU-07"/>
    <s v="PB Cup 2-Pack"/>
    <s v="Peanut Butter Cup"/>
    <x v="3"/>
    <x v="13"/>
    <n v="67956"/>
    <n v="1.52"/>
    <n v="3.9199999999999999E-2"/>
    <n v="0.83179999999999998"/>
    <n v="1.4604159999999999"/>
    <n v="99244.029695999998"/>
    <n v="56525.800799999997"/>
    <n v="42718.228896000001"/>
    <n v="0.43043625925763618"/>
    <n v="1.4604159999999999"/>
    <n v="99244.029695999998"/>
  </r>
  <r>
    <s v="SKU-07"/>
    <s v="PB Cup 2-Pack"/>
    <s v="Peanut Butter Cup"/>
    <x v="3"/>
    <x v="14"/>
    <n v="67442"/>
    <n v="1.52"/>
    <n v="6.0699999999999997E-2"/>
    <n v="0.83789999999999998"/>
    <n v="1.4277360000000001"/>
    <n v="96289.371312000003"/>
    <n v="56509.6518"/>
    <n v="39779.719512000003"/>
    <n v="0.41312679655062284"/>
    <n v="1.4277360000000001"/>
    <n v="96289.371312000003"/>
  </r>
  <r>
    <s v="SKU-07"/>
    <s v="PB Cup 2-Pack"/>
    <s v="Peanut Butter Cup"/>
    <x v="3"/>
    <x v="15"/>
    <n v="76610"/>
    <n v="1.52"/>
    <n v="4.87E-2"/>
    <n v="0.84409999999999996"/>
    <n v="1.4459760000000002"/>
    <n v="110776.22136000001"/>
    <n v="64666.500999999997"/>
    <n v="46109.720360000014"/>
    <n v="0.4162420399785336"/>
    <n v="1.4459760000000002"/>
    <n v="110776.22136000001"/>
  </r>
  <r>
    <s v="SKU-07"/>
    <s v="PB Cup 2-Pack"/>
    <s v="Peanut Butter Cup"/>
    <x v="3"/>
    <x v="16"/>
    <n v="62749"/>
    <n v="1.52"/>
    <n v="3.8399999999999997E-2"/>
    <n v="0.85019999999999996"/>
    <n v="1.461632"/>
    <n v="91715.946368000004"/>
    <n v="53349.199799999995"/>
    <n v="38366.74656800001"/>
    <n v="0.41832143795428678"/>
    <n v="1.461632"/>
    <n v="91715.946368000004"/>
  </r>
  <r>
    <s v="SKU-07"/>
    <s v="PB Cup 2-Pack"/>
    <s v="Peanut Butter Cup"/>
    <x v="3"/>
    <x v="17"/>
    <n v="56930"/>
    <n v="1.52"/>
    <n v="5.1499999999999997E-2"/>
    <n v="0.85640000000000005"/>
    <n v="1.4417200000000001"/>
    <n v="82077.119600000005"/>
    <n v="48754.852000000006"/>
    <n v="33322.267599999999"/>
    <n v="0.40598729295563629"/>
    <n v="1.4417200000000001"/>
    <n v="82077.119600000005"/>
  </r>
  <r>
    <s v="SKU-07"/>
    <s v="PB Cup 2-Pack"/>
    <s v="Peanut Butter Cup"/>
    <x v="3"/>
    <x v="18"/>
    <n v="51702"/>
    <n v="1.56"/>
    <n v="5.4399999999999997E-2"/>
    <n v="0.86250000000000004"/>
    <n v="1.475136"/>
    <n v="76267.481471999999"/>
    <n v="44592.975000000006"/>
    <n v="31674.506471999994"/>
    <n v="0.41530814785890918"/>
    <n v="1.475136"/>
    <n v="76267.481471999999"/>
  </r>
  <r>
    <s v="SKU-07"/>
    <s v="PB Cup 2-Pack"/>
    <s v="Peanut Butter Cup"/>
    <x v="3"/>
    <x v="19"/>
    <n v="56857"/>
    <n v="1.56"/>
    <n v="5.5100000000000003E-2"/>
    <n v="0.86870000000000003"/>
    <n v="1.4740439999999999"/>
    <n v="83809.71970799999"/>
    <n v="49391.675900000002"/>
    <n v="34418.043807999988"/>
    <n v="0.41066888098319987"/>
    <n v="1.4740439999999999"/>
    <n v="83809.71970799999"/>
  </r>
  <r>
    <s v="SKU-07"/>
    <s v="PB Cup 2-Pack"/>
    <s v="Peanut Butter Cup"/>
    <x v="3"/>
    <x v="20"/>
    <n v="72877"/>
    <n v="1.56"/>
    <n v="2.0799999999999999E-2"/>
    <n v="0.87480000000000002"/>
    <n v="1.527552"/>
    <n v="111323.407104"/>
    <n v="63752.799599999998"/>
    <n v="47570.607504"/>
    <n v="0.42731900452488686"/>
    <n v="1.527552"/>
    <n v="111323.407104"/>
  </r>
  <r>
    <s v="SKU-07"/>
    <s v="PB Cup 2-Pack"/>
    <s v="Peanut Butter Cup"/>
    <x v="3"/>
    <x v="21"/>
    <n v="112209"/>
    <n v="1.56"/>
    <n v="1.95E-2"/>
    <n v="0.88100000000000001"/>
    <n v="1.5295800000000002"/>
    <n v="171632.64222000001"/>
    <n v="98856.129000000001"/>
    <n v="72776.513220000008"/>
    <n v="0.42402489572300894"/>
    <n v="1.5295800000000002"/>
    <n v="171632.64222000001"/>
  </r>
  <r>
    <s v="SKU-07"/>
    <s v="PB Cup 2-Pack"/>
    <s v="Peanut Butter Cup"/>
    <x v="3"/>
    <x v="22"/>
    <n v="105506"/>
    <n v="1.56"/>
    <n v="6.0299999999999999E-2"/>
    <n v="0.8871"/>
    <n v="1.465932"/>
    <n v="154664.62159200001"/>
    <n v="93594.372600000002"/>
    <n v="61070.248992000008"/>
    <n v="0.3948559687625347"/>
    <n v="1.465932"/>
    <n v="154664.62159200001"/>
  </r>
  <r>
    <s v="SKU-07"/>
    <s v="PB Cup 2-Pack"/>
    <s v="Peanut Butter Cup"/>
    <x v="3"/>
    <x v="23"/>
    <n v="88210"/>
    <n v="1.56"/>
    <n v="3.5299999999999998E-2"/>
    <n v="0.89329999999999998"/>
    <n v="1.5049320000000002"/>
    <n v="132750.05172000002"/>
    <n v="78797.993000000002"/>
    <n v="53952.058720000015"/>
    <n v="0.40641836308883067"/>
    <n v="1.5049320000000002"/>
    <n v="132750.05172000002"/>
  </r>
  <r>
    <s v="SKU-07"/>
    <s v="PB Cup 2-Pack"/>
    <s v="Peanut Butter Cup"/>
    <x v="4"/>
    <x v="0"/>
    <n v="76530"/>
    <n v="1.49"/>
    <n v="0.10539999999999999"/>
    <n v="0.81950000000000001"/>
    <n v="1.3329540000000002"/>
    <n v="102010.96962000002"/>
    <n v="62716.334999999999"/>
    <n v="39294.634620000019"/>
    <n v="0.38520008942544165"/>
    <n v="1.3329540000000002"/>
    <n v="102010.96962000002"/>
  </r>
  <r>
    <s v="SKU-07"/>
    <s v="PB Cup 2-Pack"/>
    <s v="Peanut Butter Cup"/>
    <x v="4"/>
    <x v="1"/>
    <n v="88605"/>
    <n v="1.49"/>
    <n v="0.1069"/>
    <n v="0.81950000000000001"/>
    <n v="1.330719"/>
    <n v="117908.35699499999"/>
    <n v="72611.797500000001"/>
    <n v="45296.559494999994"/>
    <n v="0.38416750643824876"/>
    <n v="1.330719"/>
    <n v="117908.35699499999"/>
  </r>
  <r>
    <s v="SKU-07"/>
    <s v="PB Cup 2-Pack"/>
    <s v="Peanut Butter Cup"/>
    <x v="4"/>
    <x v="2"/>
    <n v="101980"/>
    <n v="1.49"/>
    <n v="7.2099999999999997E-2"/>
    <n v="0.81950000000000001"/>
    <n v="1.382571"/>
    <n v="140994.59057999999"/>
    <n v="83572.61"/>
    <n v="57421.980579999989"/>
    <n v="0.40726371376225884"/>
    <n v="1.382571"/>
    <n v="140994.59057999999"/>
  </r>
  <r>
    <s v="SKU-07"/>
    <s v="PB Cup 2-Pack"/>
    <s v="Peanut Butter Cup"/>
    <x v="4"/>
    <x v="3"/>
    <n v="102872"/>
    <n v="1.49"/>
    <n v="7.4700000000000003E-2"/>
    <n v="0.81950000000000001"/>
    <n v="1.3786970000000001"/>
    <n v="141829.31778400001"/>
    <n v="84303.604000000007"/>
    <n v="57525.713784000007"/>
    <n v="0.40559818437263589"/>
    <n v="1.3786970000000001"/>
    <n v="141829.31778400001"/>
  </r>
  <r>
    <s v="SKU-07"/>
    <s v="PB Cup 2-Pack"/>
    <s v="Peanut Butter Cup"/>
    <x v="4"/>
    <x v="4"/>
    <n v="93071"/>
    <n v="1.49"/>
    <n v="0.10100000000000001"/>
    <n v="0.81950000000000001"/>
    <n v="1.33951"/>
    <n v="124669.53521"/>
    <n v="76271.684500000003"/>
    <n v="48397.850709999999"/>
    <n v="0.38820912124582868"/>
    <n v="1.33951"/>
    <n v="124669.53521"/>
  </r>
  <r>
    <s v="SKU-07"/>
    <s v="PB Cup 2-Pack"/>
    <s v="Peanut Butter Cup"/>
    <x v="4"/>
    <x v="5"/>
    <n v="72902"/>
    <n v="1.49"/>
    <n v="8.3900000000000002E-2"/>
    <n v="0.81950000000000001"/>
    <n v="1.364989"/>
    <n v="99510.428077999997"/>
    <n v="59743.188999999998"/>
    <n v="39767.239077999999"/>
    <n v="0.39962886147800458"/>
    <n v="1.364989"/>
    <n v="99510.428077999997"/>
  </r>
  <r>
    <s v="SKU-07"/>
    <s v="PB Cup 2-Pack"/>
    <s v="Peanut Butter Cup"/>
    <x v="4"/>
    <x v="6"/>
    <n v="73287"/>
    <n v="1.49"/>
    <n v="0.1094"/>
    <n v="0.81950000000000001"/>
    <n v="1.326994"/>
    <n v="97251.409278000006"/>
    <n v="60058.696499999998"/>
    <n v="37192.712778000008"/>
    <n v="0.38243880529979796"/>
    <n v="1.326994"/>
    <n v="97251.409278000006"/>
  </r>
  <r>
    <s v="SKU-07"/>
    <s v="PB Cup 2-Pack"/>
    <s v="Peanut Butter Cup"/>
    <x v="4"/>
    <x v="7"/>
    <n v="79457"/>
    <n v="1.49"/>
    <n v="0.11409999999999999"/>
    <n v="0.81950000000000001"/>
    <n v="1.3199909999999999"/>
    <n v="104882.52488699999"/>
    <n v="65115.011500000001"/>
    <n v="39767.513386999992"/>
    <n v="0.37916243368325991"/>
    <n v="1.3199909999999999"/>
    <n v="104882.52488699999"/>
  </r>
  <r>
    <s v="SKU-07"/>
    <s v="PB Cup 2-Pack"/>
    <s v="Peanut Butter Cup"/>
    <x v="4"/>
    <x v="8"/>
    <n v="102136"/>
    <n v="1.49"/>
    <n v="7.2599999999999998E-2"/>
    <n v="0.81950000000000001"/>
    <n v="1.381826"/>
    <n v="141134.18033599999"/>
    <n v="83700.452000000005"/>
    <n v="57433.728335999986"/>
    <n v="0.40694414492128522"/>
    <n v="1.381826"/>
    <n v="141134.18033599999"/>
  </r>
  <r>
    <s v="SKU-07"/>
    <s v="PB Cup 2-Pack"/>
    <s v="Peanut Butter Cup"/>
    <x v="4"/>
    <x v="9"/>
    <n v="143960"/>
    <n v="1.49"/>
    <n v="7.8E-2"/>
    <n v="0.81950000000000001"/>
    <n v="1.37378"/>
    <n v="197769.3688"/>
    <n v="117975.22"/>
    <n v="79794.148799999995"/>
    <n v="0.40347071583514099"/>
    <n v="1.37378"/>
    <n v="197769.3688"/>
  </r>
  <r>
    <s v="SKU-07"/>
    <s v="PB Cup 2-Pack"/>
    <s v="Peanut Butter Cup"/>
    <x v="4"/>
    <x v="10"/>
    <n v="146521"/>
    <n v="1.49"/>
    <n v="9.1399999999999995E-2"/>
    <n v="0.81950000000000001"/>
    <n v="1.3538139999999999"/>
    <n v="198362.18109399997"/>
    <n v="120073.9595"/>
    <n v="78288.221593999973"/>
    <n v="0.39467312348668271"/>
    <n v="1.3538139999999999"/>
    <n v="198362.18109399997"/>
  </r>
  <r>
    <s v="SKU-07"/>
    <s v="PB Cup 2-Pack"/>
    <s v="Peanut Butter Cup"/>
    <x v="4"/>
    <x v="11"/>
    <n v="120311"/>
    <n v="1.49"/>
    <n v="5.7299999999999997E-2"/>
    <n v="0.81950000000000001"/>
    <n v="1.404623"/>
    <n v="168991.59775300001"/>
    <n v="98594.864499999996"/>
    <n v="70396.733253000013"/>
    <n v="0.41656942823803972"/>
    <n v="1.404623"/>
    <n v="168991.59775300001"/>
  </r>
  <r>
    <s v="SKU-07"/>
    <s v="PB Cup 2-Pack"/>
    <s v="Peanut Butter Cup"/>
    <x v="4"/>
    <x v="12"/>
    <n v="79866"/>
    <n v="1.52"/>
    <n v="7.8E-2"/>
    <n v="0.8256"/>
    <n v="1.40144"/>
    <n v="111927.40704000001"/>
    <n v="65937.369600000005"/>
    <n v="45990.03744"/>
    <n v="0.41089165429843588"/>
    <n v="1.3832"/>
    <n v="110470.65119999999"/>
  </r>
  <r>
    <s v="SKU-07"/>
    <s v="PB Cup 2-Pack"/>
    <s v="Peanut Butter Cup"/>
    <x v="4"/>
    <x v="13"/>
    <n v="96015"/>
    <n v="1.52"/>
    <n v="0.10639999999999999"/>
    <n v="0.83179999999999998"/>
    <n v="1.3582719999999999"/>
    <n v="130414.48607999999"/>
    <n v="79865.277000000002"/>
    <n v="50549.209079999986"/>
    <n v="0.38760425010601701"/>
    <n v="1.3832"/>
    <n v="132807.948"/>
  </r>
  <r>
    <s v="SKU-07"/>
    <s v="PB Cup 2-Pack"/>
    <s v="Peanut Butter Cup"/>
    <x v="4"/>
    <x v="14"/>
    <n v="95170"/>
    <n v="1.52"/>
    <n v="0.16500000000000001"/>
    <n v="0.83789999999999998"/>
    <n v="1.2691999999999999"/>
    <n v="120789.764"/>
    <n v="79742.942999999999"/>
    <n v="41046.820999999996"/>
    <n v="0.33982035928143711"/>
    <n v="1.3832"/>
    <n v="131639.144"/>
  </r>
  <r>
    <s v="SKU-07"/>
    <s v="PB Cup 2-Pack"/>
    <s v="Peanut Butter Cup"/>
    <x v="4"/>
    <x v="15"/>
    <n v="106597"/>
    <n v="1.52"/>
    <n v="0.1537"/>
    <n v="0.84409999999999996"/>
    <n v="1.2863760000000002"/>
    <n v="137123.82247200003"/>
    <n v="89978.527699999991"/>
    <n v="47145.294772000037"/>
    <n v="0.34381549407016321"/>
    <n v="1.3832"/>
    <n v="147444.97039999999"/>
  </r>
  <r>
    <s v="SKU-07"/>
    <s v="PB Cup 2-Pack"/>
    <s v="Peanut Butter Cup"/>
    <x v="4"/>
    <x v="16"/>
    <n v="76070"/>
    <n v="1.52"/>
    <n v="0.1552"/>
    <n v="0.85019999999999996"/>
    <n v="1.2840959999999999"/>
    <n v="97681.182719999997"/>
    <n v="64674.714"/>
    <n v="33006.468719999997"/>
    <n v="0.33789997009569378"/>
    <n v="1.3832"/>
    <n v="105220.024"/>
  </r>
  <r>
    <s v="SKU-07"/>
    <s v="PB Cup 2-Pack"/>
    <s v="Peanut Butter Cup"/>
    <x v="4"/>
    <x v="17"/>
    <n v="83283"/>
    <n v="1.52"/>
    <n v="0.1646"/>
    <n v="0.85640000000000005"/>
    <n v="1.269808"/>
    <n v="105753.419664"/>
    <n v="71323.561200000011"/>
    <n v="34429.85846399999"/>
    <n v="0.32556732986404235"/>
    <n v="1.3832"/>
    <n v="115197.0456"/>
  </r>
  <r>
    <s v="SKU-07"/>
    <s v="PB Cup 2-Pack"/>
    <s v="Peanut Butter Cup"/>
    <x v="4"/>
    <x v="18"/>
    <n v="82128"/>
    <n v="1.56"/>
    <n v="0.17699999999999999"/>
    <n v="0.86250000000000004"/>
    <n v="1.2838799999999999"/>
    <n v="105442.49664"/>
    <n v="70835.400000000009"/>
    <n v="34607.096639999989"/>
    <n v="0.32820824376109908"/>
    <n v="1.4196000000000002"/>
    <n v="116588.90880000002"/>
  </r>
  <r>
    <s v="SKU-07"/>
    <s v="PB Cup 2-Pack"/>
    <s v="Peanut Butter Cup"/>
    <x v="4"/>
    <x v="19"/>
    <n v="85131"/>
    <n v="1.56"/>
    <n v="0.20119999999999999"/>
    <n v="0.86870000000000003"/>
    <n v="1.2461279999999999"/>
    <n v="106084.12276799999"/>
    <n v="73953.299700000003"/>
    <n v="32130.823067999983"/>
    <n v="0.30288060295571551"/>
    <n v="1.4196000000000002"/>
    <n v="120851.96760000002"/>
  </r>
  <r>
    <s v="SKU-07"/>
    <s v="PB Cup 2-Pack"/>
    <s v="Peanut Butter Cup"/>
    <x v="4"/>
    <x v="20"/>
    <n v="102517"/>
    <n v="1.56"/>
    <n v="0.21540000000000001"/>
    <n v="0.87480000000000002"/>
    <n v="1.223976"/>
    <n v="125478.34759199999"/>
    <n v="89681.871599999999"/>
    <n v="35796.475991999992"/>
    <n v="0.28528010353144173"/>
    <n v="1.4196000000000002"/>
    <n v="145533.13320000001"/>
  </r>
  <r>
    <s v="SKU-07"/>
    <s v="PB Cup 2-Pack"/>
    <s v="Peanut Butter Cup"/>
    <x v="4"/>
    <x v="21"/>
    <n v="146777"/>
    <n v="1.56"/>
    <n v="0.23649999999999999"/>
    <n v="0.88100000000000001"/>
    <n v="1.1910600000000002"/>
    <n v="174820.21362000002"/>
    <n v="129310.537"/>
    <n v="45509.676620000027"/>
    <n v="0.26032273772941761"/>
    <n v="1.4196000000000002"/>
    <n v="208364.62920000002"/>
  </r>
  <r>
    <s v="SKU-07"/>
    <s v="PB Cup 2-Pack"/>
    <s v="Peanut Butter Cup"/>
    <x v="4"/>
    <x v="22"/>
    <n v="151079"/>
    <n v="1.56"/>
    <n v="0.26229999999999998"/>
    <n v="0.8871"/>
    <n v="1.1508120000000002"/>
    <n v="173863.52614800003"/>
    <n v="134022.18090000001"/>
    <n v="39841.345248000027"/>
    <n v="0.22915298067799095"/>
    <n v="1.4196000000000002"/>
    <n v="214471.74840000004"/>
  </r>
  <r>
    <s v="SKU-07"/>
    <s v="PB Cup 2-Pack"/>
    <s v="Peanut Butter Cup"/>
    <x v="4"/>
    <x v="23"/>
    <n v="132483"/>
    <n v="1.56"/>
    <n v="0.26869999999999999"/>
    <n v="0.89329999999999998"/>
    <n v="1.1408280000000002"/>
    <n v="151140.31592400002"/>
    <n v="118347.06389999999"/>
    <n v="32793.25202400003"/>
    <n v="0.21697223420182551"/>
    <n v="1.4196000000000002"/>
    <n v="188072.86680000002"/>
  </r>
  <r>
    <s v="SKU-07"/>
    <s v="PB Cup 2-Pack"/>
    <s v="Peanut Butter Cup"/>
    <x v="5"/>
    <x v="0"/>
    <n v="37097"/>
    <n v="1.49"/>
    <n v="8.1900000000000001E-2"/>
    <n v="0.81950000000000001"/>
    <n v="1.367969"/>
    <n v="50747.545993"/>
    <n v="30400.9915"/>
    <n v="20346.554493"/>
    <n v="0.40093671713320989"/>
    <n v="1.367969"/>
    <n v="50747.545993"/>
  </r>
  <r>
    <s v="SKU-07"/>
    <s v="PB Cup 2-Pack"/>
    <s v="Peanut Butter Cup"/>
    <x v="5"/>
    <x v="1"/>
    <n v="46470"/>
    <n v="1.49"/>
    <n v="6.54E-2"/>
    <n v="0.81950000000000001"/>
    <n v="1.3925540000000001"/>
    <n v="64711.984380000002"/>
    <n v="38082.165000000001"/>
    <n v="26629.819380000001"/>
    <n v="0.41151294671517225"/>
    <n v="1.3925540000000001"/>
    <n v="64711.984380000002"/>
  </r>
  <r>
    <s v="SKU-07"/>
    <s v="PB Cup 2-Pack"/>
    <s v="Peanut Butter Cup"/>
    <x v="5"/>
    <x v="2"/>
    <n v="47596"/>
    <n v="1.49"/>
    <n v="9.5399999999999999E-2"/>
    <n v="0.81950000000000001"/>
    <n v="1.3478539999999999"/>
    <n v="64152.458983999997"/>
    <n v="39004.921999999999"/>
    <n v="25147.536983999998"/>
    <n v="0.39199646252487286"/>
    <n v="1.3478539999999999"/>
    <n v="64152.458983999997"/>
  </r>
  <r>
    <s v="SKU-07"/>
    <s v="PB Cup 2-Pack"/>
    <s v="Peanut Butter Cup"/>
    <x v="5"/>
    <x v="3"/>
    <n v="44856"/>
    <n v="1.49"/>
    <n v="8.1500000000000003E-2"/>
    <n v="0.81950000000000001"/>
    <n v="1.368565"/>
    <n v="61388.351640000001"/>
    <n v="36759.491999999998"/>
    <n v="24628.859640000002"/>
    <n v="0.40119760479041922"/>
    <n v="1.368565"/>
    <n v="61388.351640000001"/>
  </r>
  <r>
    <s v="SKU-07"/>
    <s v="PB Cup 2-Pack"/>
    <s v="Peanut Butter Cup"/>
    <x v="5"/>
    <x v="4"/>
    <n v="35133"/>
    <n v="1.49"/>
    <n v="7.3300000000000004E-2"/>
    <n v="0.81950000000000001"/>
    <n v="1.3807829999999999"/>
    <n v="48511.049138999995"/>
    <n v="28791.4935"/>
    <n v="19719.555638999995"/>
    <n v="0.40649616920254661"/>
    <n v="1.3807829999999999"/>
    <n v="48511.049138999995"/>
  </r>
  <r>
    <s v="SKU-07"/>
    <s v="PB Cup 2-Pack"/>
    <s v="Peanut Butter Cup"/>
    <x v="5"/>
    <x v="5"/>
    <n v="42467"/>
    <n v="1.49"/>
    <n v="7.7299999999999994E-2"/>
    <n v="0.81950000000000001"/>
    <n v="1.3748229999999999"/>
    <n v="58384.608340999999"/>
    <n v="34801.7065"/>
    <n v="23582.901840999999"/>
    <n v="0.40392326866803946"/>
    <n v="1.3748229999999999"/>
    <n v="58384.608340999999"/>
  </r>
  <r>
    <s v="SKU-07"/>
    <s v="PB Cup 2-Pack"/>
    <s v="Peanut Butter Cup"/>
    <x v="5"/>
    <x v="6"/>
    <n v="36430"/>
    <n v="1.49"/>
    <n v="6.1600000000000002E-2"/>
    <n v="0.81950000000000001"/>
    <n v="1.3982159999999999"/>
    <n v="50937.008879999994"/>
    <n v="29854.385000000002"/>
    <n v="21082.623879999992"/>
    <n v="0.41389599317988052"/>
    <n v="1.3982159999999999"/>
    <n v="50937.008879999994"/>
  </r>
  <r>
    <s v="SKU-07"/>
    <s v="PB Cup 2-Pack"/>
    <s v="Peanut Butter Cup"/>
    <x v="5"/>
    <x v="7"/>
    <n v="40588"/>
    <n v="1.49"/>
    <n v="6.6199999999999995E-2"/>
    <n v="0.81950000000000001"/>
    <n v="1.391362"/>
    <n v="56472.600855999997"/>
    <n v="33261.866000000002"/>
    <n v="23210.734855999995"/>
    <n v="0.41100878132362384"/>
    <n v="1.391362"/>
    <n v="56472.600855999997"/>
  </r>
  <r>
    <s v="SKU-07"/>
    <s v="PB Cup 2-Pack"/>
    <s v="Peanut Butter Cup"/>
    <x v="5"/>
    <x v="8"/>
    <n v="44650"/>
    <n v="1.49"/>
    <n v="6.5699999999999995E-2"/>
    <n v="0.81950000000000001"/>
    <n v="1.392107"/>
    <n v="62157.577550000002"/>
    <n v="36590.675000000003"/>
    <n v="25566.902549999999"/>
    <n v="0.41132398587177565"/>
    <n v="1.392107"/>
    <n v="62157.577550000002"/>
  </r>
  <r>
    <s v="SKU-07"/>
    <s v="PB Cup 2-Pack"/>
    <s v="Peanut Butter Cup"/>
    <x v="5"/>
    <x v="9"/>
    <n v="70719"/>
    <n v="1.49"/>
    <n v="5.8500000000000003E-2"/>
    <n v="0.81950000000000001"/>
    <n v="1.4028350000000001"/>
    <n v="99207.088365000003"/>
    <n v="57954.220500000003"/>
    <n v="41252.867865"/>
    <n v="0.4158258098778545"/>
    <n v="1.4028350000000001"/>
    <n v="99207.088365000003"/>
  </r>
  <r>
    <s v="SKU-07"/>
    <s v="PB Cup 2-Pack"/>
    <s v="Peanut Butter Cup"/>
    <x v="5"/>
    <x v="10"/>
    <n v="70059"/>
    <n v="1.49"/>
    <n v="4.9599999999999998E-2"/>
    <n v="0.81950000000000001"/>
    <n v="1.416096"/>
    <n v="99210.269664000007"/>
    <n v="57413.3505"/>
    <n v="41796.919164000006"/>
    <n v="0.42129629629629634"/>
    <n v="1.416096"/>
    <n v="99210.269664000007"/>
  </r>
  <r>
    <s v="SKU-07"/>
    <s v="PB Cup 2-Pack"/>
    <s v="Peanut Butter Cup"/>
    <x v="5"/>
    <x v="11"/>
    <n v="62412"/>
    <n v="1.49"/>
    <n v="7.8200000000000006E-2"/>
    <n v="0.81950000000000001"/>
    <n v="1.3734819999999999"/>
    <n v="85721.758583999996"/>
    <n v="51146.633999999998"/>
    <n v="34575.124583999997"/>
    <n v="0.40334128878281622"/>
    <n v="1.3734819999999999"/>
    <n v="85721.758583999996"/>
  </r>
  <r>
    <s v="SKU-07"/>
    <s v="PB Cup 2-Pack"/>
    <s v="Peanut Butter Cup"/>
    <x v="5"/>
    <x v="12"/>
    <n v="38482"/>
    <n v="1.52"/>
    <n v="8.4500000000000006E-2"/>
    <n v="0.8256"/>
    <n v="1.3915599999999999"/>
    <n v="53550.011919999997"/>
    <n v="31770.7392"/>
    <n v="21779.272719999997"/>
    <n v="0.40670901721808617"/>
    <n v="1.3915599999999999"/>
    <n v="53550.011919999997"/>
  </r>
  <r>
    <s v="SKU-07"/>
    <s v="PB Cup 2-Pack"/>
    <s v="Peanut Butter Cup"/>
    <x v="5"/>
    <x v="13"/>
    <n v="47065"/>
    <n v="1.52"/>
    <n v="7.5899999999999995E-2"/>
    <n v="0.83179999999999998"/>
    <n v="1.4046320000000001"/>
    <n v="66109.005080000003"/>
    <n v="39148.667000000001"/>
    <n v="26960.338080000001"/>
    <n v="0.4078164245154603"/>
    <n v="1.4046320000000001"/>
    <n v="66109.005080000003"/>
  </r>
  <r>
    <s v="SKU-07"/>
    <s v="PB Cup 2-Pack"/>
    <s v="Peanut Butter Cup"/>
    <x v="5"/>
    <x v="14"/>
    <n v="47772"/>
    <n v="1.52"/>
    <n v="6.8599999999999994E-2"/>
    <n v="0.83789999999999998"/>
    <n v="1.4157280000000001"/>
    <n v="67632.158016000001"/>
    <n v="40028.158799999997"/>
    <n v="27603.999216000004"/>
    <n v="0.40814902297616495"/>
    <n v="1.4157280000000001"/>
    <n v="67632.158016000001"/>
  </r>
  <r>
    <s v="SKU-07"/>
    <s v="PB Cup 2-Pack"/>
    <s v="Peanut Butter Cup"/>
    <x v="5"/>
    <x v="15"/>
    <n v="47184"/>
    <n v="1.52"/>
    <n v="0.1032"/>
    <n v="0.84409999999999996"/>
    <n v="1.3631360000000001"/>
    <n v="64318.209024000003"/>
    <n v="39828.0144"/>
    <n v="24490.194624000003"/>
    <n v="0.38076611578008362"/>
    <n v="1.3631360000000001"/>
    <n v="64318.209024000003"/>
  </r>
  <r>
    <s v="SKU-07"/>
    <s v="PB Cup 2-Pack"/>
    <s v="Peanut Butter Cup"/>
    <x v="5"/>
    <x v="16"/>
    <n v="38827"/>
    <n v="1.52"/>
    <n v="0.06"/>
    <n v="0.85019999999999996"/>
    <n v="1.4287999999999998"/>
    <n v="55476.017599999992"/>
    <n v="33010.715400000001"/>
    <n v="22465.302199999991"/>
    <n v="0.40495520716685318"/>
    <n v="1.4287999999999998"/>
    <n v="55476.017599999992"/>
  </r>
  <r>
    <s v="SKU-07"/>
    <s v="PB Cup 2-Pack"/>
    <s v="Peanut Butter Cup"/>
    <x v="5"/>
    <x v="17"/>
    <n v="39018"/>
    <n v="1.52"/>
    <n v="7.3800000000000004E-2"/>
    <n v="0.85640000000000005"/>
    <n v="1.407824"/>
    <n v="54930.476832"/>
    <n v="33415.015200000002"/>
    <n v="21515.461631999999"/>
    <n v="0.39168532430190134"/>
    <n v="1.407824"/>
    <n v="54930.476832"/>
  </r>
  <r>
    <s v="SKU-07"/>
    <s v="PB Cup 2-Pack"/>
    <s v="Peanut Butter Cup"/>
    <x v="5"/>
    <x v="18"/>
    <n v="32135"/>
    <n v="1.56"/>
    <n v="8.6800000000000002E-2"/>
    <n v="0.86250000000000004"/>
    <n v="1.4245920000000001"/>
    <n v="45779.263920000005"/>
    <n v="27716.4375"/>
    <n v="18062.826420000005"/>
    <n v="0.39456349607466568"/>
    <n v="1.4245920000000001"/>
    <n v="45779.263920000005"/>
  </r>
  <r>
    <s v="SKU-07"/>
    <s v="PB Cup 2-Pack"/>
    <s v="Peanut Butter Cup"/>
    <x v="5"/>
    <x v="19"/>
    <n v="39831"/>
    <n v="1.56"/>
    <n v="5.33E-2"/>
    <n v="0.86870000000000003"/>
    <n v="1.4768520000000001"/>
    <n v="58824.492012000002"/>
    <n v="34601.189700000003"/>
    <n v="24223.302312"/>
    <n v="0.41178940069824194"/>
    <n v="1.4768520000000001"/>
    <n v="58824.492012000002"/>
  </r>
  <r>
    <s v="SKU-07"/>
    <s v="PB Cup 2-Pack"/>
    <s v="Peanut Butter Cup"/>
    <x v="5"/>
    <x v="20"/>
    <n v="50670"/>
    <n v="1.56"/>
    <n v="7.9399999999999998E-2"/>
    <n v="0.87480000000000002"/>
    <n v="1.4361360000000001"/>
    <n v="72769.01112000001"/>
    <n v="44326.116000000002"/>
    <n v="28442.895120000008"/>
    <n v="0.39086548906231727"/>
    <n v="1.4361360000000001"/>
    <n v="72769.01112000001"/>
  </r>
  <r>
    <s v="SKU-07"/>
    <s v="PB Cup 2-Pack"/>
    <s v="Peanut Butter Cup"/>
    <x v="5"/>
    <x v="21"/>
    <n v="62940"/>
    <n v="1.56"/>
    <n v="9.6699999999999994E-2"/>
    <n v="0.88100000000000001"/>
    <n v="1.4091480000000001"/>
    <n v="88691.775120000006"/>
    <n v="55450.14"/>
    <n v="33241.635120000006"/>
    <n v="0.37479952425153362"/>
    <n v="1.4091480000000001"/>
    <n v="88691.775120000006"/>
  </r>
  <r>
    <s v="SKU-07"/>
    <s v="PB Cup 2-Pack"/>
    <s v="Peanut Butter Cup"/>
    <x v="5"/>
    <x v="22"/>
    <n v="76897"/>
    <n v="1.56"/>
    <n v="6.9800000000000001E-2"/>
    <n v="0.8871"/>
    <n v="1.4511120000000002"/>
    <n v="111586.15946400001"/>
    <n v="68215.328699999998"/>
    <n v="43370.830764000013"/>
    <n v="0.38867571903478165"/>
    <n v="1.4511120000000002"/>
    <n v="111586.15946400001"/>
  </r>
  <r>
    <s v="SKU-07"/>
    <s v="PB Cup 2-Pack"/>
    <s v="Peanut Butter Cup"/>
    <x v="5"/>
    <x v="23"/>
    <n v="66837"/>
    <n v="1.56"/>
    <n v="7.2400000000000006E-2"/>
    <n v="0.89329999999999998"/>
    <n v="1.4470560000000001"/>
    <n v="96716.881872000013"/>
    <n v="59705.492099999996"/>
    <n v="37011.389772000017"/>
    <n v="0.38267765725721753"/>
    <n v="1.4470560000000001"/>
    <n v="96716.881872000013"/>
  </r>
  <r>
    <s v="SKU-08"/>
    <s v="PB Cup King 4-Pack"/>
    <s v="Peanut Butter Cup"/>
    <x v="0"/>
    <x v="0"/>
    <n v="55141"/>
    <n v="2.29"/>
    <n v="9.01E-2"/>
    <n v="1.2824"/>
    <n v="2.0836710000000003"/>
    <n v="114895.70261100002"/>
    <n v="70712.818400000004"/>
    <n v="44182.884211000011"/>
    <n v="0.38454775250027479"/>
    <n v="2.0836710000000003"/>
    <n v="114895.70261100002"/>
  </r>
  <r>
    <s v="SKU-08"/>
    <s v="PB Cup King 4-Pack"/>
    <s v="Peanut Butter Cup"/>
    <x v="0"/>
    <x v="1"/>
    <n v="71030"/>
    <n v="2.29"/>
    <n v="0.1071"/>
    <n v="1.2824"/>
    <n v="2.0447410000000001"/>
    <n v="145237.95323000001"/>
    <n v="91088.872000000003"/>
    <n v="54149.081230000011"/>
    <n v="0.37283010415500062"/>
    <n v="2.0447410000000001"/>
    <n v="145237.95323000001"/>
  </r>
  <r>
    <s v="SKU-08"/>
    <s v="PB Cup King 4-Pack"/>
    <s v="Peanut Butter Cup"/>
    <x v="0"/>
    <x v="2"/>
    <n v="68320"/>
    <n v="2.29"/>
    <n v="8.8200000000000001E-2"/>
    <n v="1.2824"/>
    <n v="2.088022"/>
    <n v="142653.66304000001"/>
    <n v="87613.567999999999"/>
    <n v="55040.095040000015"/>
    <n v="0.38583022592673838"/>
    <n v="2.088022"/>
    <n v="142653.66304000001"/>
  </r>
  <r>
    <s v="SKU-08"/>
    <s v="PB Cup King 4-Pack"/>
    <s v="Peanut Butter Cup"/>
    <x v="0"/>
    <x v="3"/>
    <n v="72150"/>
    <n v="2.29"/>
    <n v="9.9000000000000005E-2"/>
    <n v="1.2824"/>
    <n v="2.0632900000000003"/>
    <n v="148866.37350000002"/>
    <n v="92525.16"/>
    <n v="56341.213500000013"/>
    <n v="0.3784683684794673"/>
    <n v="2.0632900000000003"/>
    <n v="148866.37350000002"/>
  </r>
  <r>
    <s v="SKU-08"/>
    <s v="PB Cup King 4-Pack"/>
    <s v="Peanut Butter Cup"/>
    <x v="0"/>
    <x v="4"/>
    <n v="53039"/>
    <n v="2.29"/>
    <n v="7.7899999999999997E-2"/>
    <n v="1.2824"/>
    <n v="2.1116090000000001"/>
    <n v="111997.629751"/>
    <n v="68017.213600000003"/>
    <n v="43980.416150999998"/>
    <n v="0.39269059754907276"/>
    <n v="2.1116090000000001"/>
    <n v="111997.629751"/>
  </r>
  <r>
    <s v="SKU-08"/>
    <s v="PB Cup King 4-Pack"/>
    <s v="Peanut Butter Cup"/>
    <x v="0"/>
    <x v="5"/>
    <n v="57436"/>
    <n v="2.29"/>
    <n v="6.0999999999999999E-2"/>
    <n v="1.2824"/>
    <n v="2.1503100000000002"/>
    <n v="123505.20516000001"/>
    <n v="73655.926399999997"/>
    <n v="49849.278760000016"/>
    <n v="0.40362087326943563"/>
    <n v="2.1503100000000002"/>
    <n v="123505.20516000001"/>
  </r>
  <r>
    <s v="SKU-08"/>
    <s v="PB Cup King 4-Pack"/>
    <s v="Peanut Butter Cup"/>
    <x v="0"/>
    <x v="6"/>
    <n v="52748"/>
    <n v="2.29"/>
    <n v="9.2799999999999994E-2"/>
    <n v="1.2824"/>
    <n v="2.0774880000000002"/>
    <n v="109583.33702400001"/>
    <n v="67644.035199999998"/>
    <n v="41939.301824000009"/>
    <n v="0.38271604938271608"/>
    <n v="2.0774880000000002"/>
    <n v="109583.33702400001"/>
  </r>
  <r>
    <s v="SKU-08"/>
    <s v="PB Cup King 4-Pack"/>
    <s v="Peanut Butter Cup"/>
    <x v="0"/>
    <x v="7"/>
    <n v="63857"/>
    <n v="2.29"/>
    <n v="9.2600000000000002E-2"/>
    <n v="1.2824"/>
    <n v="2.0779459999999998"/>
    <n v="132691.39772199999"/>
    <n v="81890.216799999995"/>
    <n v="50801.180922"/>
    <n v="0.38285210491514216"/>
    <n v="2.0779459999999998"/>
    <n v="132691.39772199999"/>
  </r>
  <r>
    <s v="SKU-08"/>
    <s v="PB Cup King 4-Pack"/>
    <s v="Peanut Butter Cup"/>
    <x v="0"/>
    <x v="8"/>
    <n v="71401"/>
    <n v="2.29"/>
    <n v="9.4E-2"/>
    <n v="1.2824"/>
    <n v="2.0747400000000003"/>
    <n v="148138.51074000003"/>
    <n v="91564.642399999997"/>
    <n v="56573.86834000003"/>
    <n v="0.38189845474613698"/>
    <n v="2.0747400000000003"/>
    <n v="148138.51074000003"/>
  </r>
  <r>
    <s v="SKU-08"/>
    <s v="PB Cup King 4-Pack"/>
    <s v="Peanut Butter Cup"/>
    <x v="0"/>
    <x v="9"/>
    <n v="101552"/>
    <n v="2.29"/>
    <n v="0.1111"/>
    <n v="1.2824"/>
    <n v="2.0355810000000001"/>
    <n v="206717.321712"/>
    <n v="130230.28479999999"/>
    <n v="76487.03691200001"/>
    <n v="0.37000787490156378"/>
    <n v="2.0355810000000001"/>
    <n v="206717.321712"/>
  </r>
  <r>
    <s v="SKU-08"/>
    <s v="PB Cup King 4-Pack"/>
    <s v="Peanut Butter Cup"/>
    <x v="0"/>
    <x v="10"/>
    <n v="103777"/>
    <n v="2.29"/>
    <n v="0.1149"/>
    <n v="1.2824"/>
    <n v="2.0268790000000001"/>
    <n v="210343.42198300001"/>
    <n v="133083.62479999999"/>
    <n v="77259.797183000017"/>
    <n v="0.36730312958987693"/>
    <n v="2.0268790000000001"/>
    <n v="210343.42198300001"/>
  </r>
  <r>
    <s v="SKU-08"/>
    <s v="PB Cup King 4-Pack"/>
    <s v="Peanut Butter Cup"/>
    <x v="0"/>
    <x v="11"/>
    <n v="81646"/>
    <n v="2.29"/>
    <n v="0.10440000000000001"/>
    <n v="1.2824"/>
    <n v="2.0509239999999997"/>
    <n v="167449.74090399998"/>
    <n v="104702.83039999999"/>
    <n v="62746.910503999985"/>
    <n v="0.37472085752568107"/>
    <n v="2.0509239999999997"/>
    <n v="167449.74090399998"/>
  </r>
  <r>
    <s v="SKU-08"/>
    <s v="PB Cup King 4-Pack"/>
    <s v="Peanut Butter Cup"/>
    <x v="0"/>
    <x v="12"/>
    <n v="58230"/>
    <n v="2.34"/>
    <n v="0.1099"/>
    <n v="1.292"/>
    <n v="2.0828340000000001"/>
    <n v="121283.42382000001"/>
    <n v="75233.16"/>
    <n v="46050.263820000007"/>
    <n v="0.37969132441663622"/>
    <n v="2.0828340000000001"/>
    <n v="121283.42382000001"/>
  </r>
  <r>
    <s v="SKU-08"/>
    <s v="PB Cup King 4-Pack"/>
    <s v="Peanut Butter Cup"/>
    <x v="0"/>
    <x v="13"/>
    <n v="76632"/>
    <n v="2.34"/>
    <n v="8.8499999999999995E-2"/>
    <n v="1.3016000000000001"/>
    <n v="2.1329099999999999"/>
    <n v="163449.15912"/>
    <n v="99744.211200000005"/>
    <n v="63704.947919999991"/>
    <n v="0.38975390429038259"/>
    <n v="2.1329099999999999"/>
    <n v="163449.15912"/>
  </r>
  <r>
    <s v="SKU-08"/>
    <s v="PB Cup King 4-Pack"/>
    <s v="Peanut Butter Cup"/>
    <x v="0"/>
    <x v="14"/>
    <n v="61045"/>
    <n v="2.34"/>
    <n v="8.5099999999999995E-2"/>
    <n v="1.3112999999999999"/>
    <n v="2.1408659999999999"/>
    <n v="130689.16497"/>
    <n v="80048.308499999999"/>
    <n v="50640.856469999999"/>
    <n v="0.38749085650386339"/>
    <n v="2.1408659999999999"/>
    <n v="130689.16497"/>
  </r>
  <r>
    <s v="SKU-08"/>
    <s v="PB Cup King 4-Pack"/>
    <s v="Peanut Butter Cup"/>
    <x v="0"/>
    <x v="15"/>
    <n v="74057"/>
    <n v="2.34"/>
    <n v="0.1075"/>
    <n v="1.3209"/>
    <n v="2.0884499999999999"/>
    <n v="154664.34164999999"/>
    <n v="97821.891300000003"/>
    <n v="56842.450349999985"/>
    <n v="0.36752136752136744"/>
    <n v="2.0884499999999999"/>
    <n v="154664.34164999999"/>
  </r>
  <r>
    <s v="SKU-08"/>
    <s v="PB Cup King 4-Pack"/>
    <s v="Peanut Butter Cup"/>
    <x v="0"/>
    <x v="16"/>
    <n v="58330"/>
    <n v="2.34"/>
    <n v="8.3199999999999996E-2"/>
    <n v="1.3305"/>
    <n v="2.1453120000000001"/>
    <n v="125136.04896"/>
    <n v="77608.065000000002"/>
    <n v="47527.983959999998"/>
    <n v="0.37981048910368281"/>
    <n v="2.1453120000000001"/>
    <n v="125136.04896"/>
  </r>
  <r>
    <s v="SKU-08"/>
    <s v="PB Cup King 4-Pack"/>
    <s v="Peanut Butter Cup"/>
    <x v="0"/>
    <x v="17"/>
    <n v="57634"/>
    <n v="2.34"/>
    <n v="8.1600000000000006E-2"/>
    <n v="1.3401000000000001"/>
    <n v="2.1490559999999999"/>
    <n v="123858.693504"/>
    <n v="77235.323400000008"/>
    <n v="46623.370103999987"/>
    <n v="0.37642388099705165"/>
    <n v="2.1490559999999999"/>
    <n v="123858.693504"/>
  </r>
  <r>
    <s v="SKU-08"/>
    <s v="PB Cup King 4-Pack"/>
    <s v="Peanut Butter Cup"/>
    <x v="0"/>
    <x v="18"/>
    <n v="55656"/>
    <n v="2.4"/>
    <n v="0.1429"/>
    <n v="1.3496999999999999"/>
    <n v="2.0570399999999998"/>
    <n v="114486.61823999998"/>
    <n v="75118.903200000001"/>
    <n v="39367.715039999981"/>
    <n v="0.34386302648465744"/>
    <n v="2.0570399999999998"/>
    <n v="114486.61823999998"/>
  </r>
  <r>
    <s v="SKU-08"/>
    <s v="PB Cup King 4-Pack"/>
    <s v="Peanut Butter Cup"/>
    <x v="0"/>
    <x v="19"/>
    <n v="59401"/>
    <n v="2.4"/>
    <n v="0.1087"/>
    <n v="1.3593"/>
    <n v="2.1391199999999997"/>
    <n v="127065.86711999998"/>
    <n v="80743.779299999995"/>
    <n v="46322.087819999986"/>
    <n v="0.36455177830135749"/>
    <n v="2.1391199999999997"/>
    <n v="127065.86711999998"/>
  </r>
  <r>
    <s v="SKU-08"/>
    <s v="PB Cup King 4-Pack"/>
    <s v="Peanut Butter Cup"/>
    <x v="0"/>
    <x v="20"/>
    <n v="65236"/>
    <n v="2.4"/>
    <n v="7.2800000000000004E-2"/>
    <n v="1.369"/>
    <n v="2.2252800000000001"/>
    <n v="145168.36608000001"/>
    <n v="89308.084000000003"/>
    <n v="55860.282080000004"/>
    <n v="0.38479651998849584"/>
    <n v="2.2252800000000001"/>
    <n v="145168.36608000001"/>
  </r>
  <r>
    <s v="SKU-08"/>
    <s v="PB Cup King 4-Pack"/>
    <s v="Peanut Butter Cup"/>
    <x v="0"/>
    <x v="21"/>
    <n v="95534"/>
    <n v="2.4"/>
    <n v="8.3599999999999994E-2"/>
    <n v="1.3786"/>
    <n v="2.19936"/>
    <n v="210113.65823999999"/>
    <n v="131703.17240000001"/>
    <n v="78410.485839999979"/>
    <n v="0.37318128910228421"/>
    <n v="2.19936"/>
    <n v="210113.65823999999"/>
  </r>
  <r>
    <s v="SKU-08"/>
    <s v="PB Cup King 4-Pack"/>
    <s v="Peanut Butter Cup"/>
    <x v="0"/>
    <x v="22"/>
    <n v="95423"/>
    <n v="2.4"/>
    <n v="0.1258"/>
    <n v="1.3882000000000001"/>
    <n v="2.0980799999999999"/>
    <n v="200205.08783999999"/>
    <n v="132466.20860000001"/>
    <n v="67738.87923999998"/>
    <n v="0.33834744147029655"/>
    <n v="2.0980799999999999"/>
    <n v="200205.08783999999"/>
  </r>
  <r>
    <s v="SKU-08"/>
    <s v="PB Cup King 4-Pack"/>
    <s v="Peanut Butter Cup"/>
    <x v="0"/>
    <x v="23"/>
    <n v="88532"/>
    <n v="2.4"/>
    <n v="0.1057"/>
    <n v="1.3977999999999999"/>
    <n v="2.1463199999999998"/>
    <n v="190018.00223999997"/>
    <n v="123750.02959999999"/>
    <n v="66267.972639999978"/>
    <n v="0.34874576018487452"/>
    <n v="2.1463199999999998"/>
    <n v="190018.00223999997"/>
  </r>
  <r>
    <s v="SKU-08"/>
    <s v="PB Cup King 4-Pack"/>
    <s v="Peanut Butter Cup"/>
    <x v="1"/>
    <x v="0"/>
    <n v="45947"/>
    <n v="2.29"/>
    <n v="0.12740000000000001"/>
    <n v="1.2824"/>
    <n v="1.9982540000000002"/>
    <n v="91813.776538000006"/>
    <n v="58922.432800000002"/>
    <n v="32891.343738000003"/>
    <n v="0.35823974329589731"/>
    <n v="1.9982540000000002"/>
    <n v="91813.776538000006"/>
  </r>
  <r>
    <s v="SKU-08"/>
    <s v="PB Cup King 4-Pack"/>
    <s v="Peanut Butter Cup"/>
    <x v="1"/>
    <x v="1"/>
    <n v="61929"/>
    <n v="2.29"/>
    <n v="0.1295"/>
    <n v="1.2824"/>
    <n v="1.9934450000000001"/>
    <n v="123452.05540500001"/>
    <n v="79417.749599999996"/>
    <n v="44034.305805000011"/>
    <n v="0.35669155657668011"/>
    <n v="1.9934450000000001"/>
    <n v="123452.05540500001"/>
  </r>
  <r>
    <s v="SKU-08"/>
    <s v="PB Cup King 4-Pack"/>
    <s v="Peanut Butter Cup"/>
    <x v="1"/>
    <x v="2"/>
    <n v="60168"/>
    <n v="2.29"/>
    <n v="0.12709999999999999"/>
    <n v="1.2824"/>
    <n v="1.9989410000000001"/>
    <n v="120272.28208800001"/>
    <n v="77159.443199999994"/>
    <n v="43112.838888000013"/>
    <n v="0.35846030473135532"/>
    <n v="1.9989410000000001"/>
    <n v="120272.28208800001"/>
  </r>
  <r>
    <s v="SKU-08"/>
    <s v="PB Cup King 4-Pack"/>
    <s v="Peanut Butter Cup"/>
    <x v="1"/>
    <x v="3"/>
    <n v="59319"/>
    <n v="2.29"/>
    <n v="0.1089"/>
    <n v="1.2824"/>
    <n v="2.040619"/>
    <n v="121047.47846099999"/>
    <n v="76070.685599999997"/>
    <n v="44976.792860999994"/>
    <n v="0.37156323644933226"/>
    <n v="2.040619"/>
    <n v="121047.47846099999"/>
  </r>
  <r>
    <s v="SKU-08"/>
    <s v="PB Cup King 4-Pack"/>
    <s v="Peanut Butter Cup"/>
    <x v="1"/>
    <x v="4"/>
    <n v="42841"/>
    <n v="2.29"/>
    <n v="0.12609999999999999"/>
    <n v="1.2824"/>
    <n v="2.0012310000000002"/>
    <n v="85734.737271000005"/>
    <n v="54939.2984"/>
    <n v="30795.438871000006"/>
    <n v="0.35919441583705236"/>
    <n v="2.0012310000000002"/>
    <n v="85734.737271000005"/>
  </r>
  <r>
    <s v="SKU-08"/>
    <s v="PB Cup King 4-Pack"/>
    <s v="Peanut Butter Cup"/>
    <x v="1"/>
    <x v="5"/>
    <n v="47148"/>
    <n v="2.29"/>
    <n v="0.11070000000000001"/>
    <n v="1.2824"/>
    <n v="2.0364969999999998"/>
    <n v="96016.760555999994"/>
    <n v="60462.595199999996"/>
    <n v="35554.165355999998"/>
    <n v="0.37029124030136062"/>
    <n v="2.0364969999999998"/>
    <n v="96016.760555999994"/>
  </r>
  <r>
    <s v="SKU-08"/>
    <s v="PB Cup King 4-Pack"/>
    <s v="Peanut Butter Cup"/>
    <x v="1"/>
    <x v="6"/>
    <n v="44093"/>
    <n v="2.29"/>
    <n v="0.1308"/>
    <n v="1.2824"/>
    <n v="1.9904679999999999"/>
    <n v="87765.70552399999"/>
    <n v="56544.8632"/>
    <n v="31220.84232399999"/>
    <n v="0.35572940635066719"/>
    <n v="1.9904679999999999"/>
    <n v="87765.70552399999"/>
  </r>
  <r>
    <s v="SKU-08"/>
    <s v="PB Cup King 4-Pack"/>
    <s v="Peanut Butter Cup"/>
    <x v="1"/>
    <x v="7"/>
    <n v="42220"/>
    <n v="2.29"/>
    <n v="0.1163"/>
    <n v="1.2824"/>
    <n v="2.0236730000000001"/>
    <n v="85439.474060000008"/>
    <n v="54142.928"/>
    <n v="31296.546060000008"/>
    <n v="0.36630078080796658"/>
    <n v="2.0236730000000001"/>
    <n v="85439.474060000008"/>
  </r>
  <r>
    <s v="SKU-08"/>
    <s v="PB Cup King 4-Pack"/>
    <s v="Peanut Butter Cup"/>
    <x v="1"/>
    <x v="8"/>
    <n v="59666"/>
    <n v="2.29"/>
    <n v="0.1358"/>
    <n v="1.2824"/>
    <n v="1.9790179999999999"/>
    <n v="118080.087988"/>
    <n v="76515.678400000004"/>
    <n v="41564.409587999995"/>
    <n v="0.35200185142328161"/>
    <n v="1.9790179999999999"/>
    <n v="118080.087988"/>
  </r>
  <r>
    <s v="SKU-08"/>
    <s v="PB Cup King 4-Pack"/>
    <s v="Peanut Butter Cup"/>
    <x v="1"/>
    <x v="9"/>
    <n v="78722"/>
    <n v="2.29"/>
    <n v="0.13239999999999999"/>
    <n v="1.2824"/>
    <n v="1.986804"/>
    <n v="156405.184488"/>
    <n v="100953.0928"/>
    <n v="55452.091688"/>
    <n v="0.35454126325495622"/>
    <n v="1.986804"/>
    <n v="156405.184488"/>
  </r>
  <r>
    <s v="SKU-08"/>
    <s v="PB Cup King 4-Pack"/>
    <s v="Peanut Butter Cup"/>
    <x v="1"/>
    <x v="10"/>
    <n v="97687"/>
    <n v="2.29"/>
    <n v="0.14169999999999999"/>
    <n v="1.2824"/>
    <n v="1.9655070000000001"/>
    <n v="192004.48230900001"/>
    <n v="125273.8088"/>
    <n v="66730.673509000015"/>
    <n v="0.3475474775719446"/>
    <n v="1.9655070000000001"/>
    <n v="192004.48230900001"/>
  </r>
  <r>
    <s v="SKU-08"/>
    <s v="PB Cup King 4-Pack"/>
    <s v="Peanut Butter Cup"/>
    <x v="1"/>
    <x v="11"/>
    <n v="74090"/>
    <n v="2.29"/>
    <n v="0.123"/>
    <n v="1.2824"/>
    <n v="2.0083299999999999"/>
    <n v="148797.1697"/>
    <n v="95013.016000000003"/>
    <n v="53784.153699999995"/>
    <n v="0.3614595210946408"/>
    <n v="2.0083299999999999"/>
    <n v="148797.1697"/>
  </r>
  <r>
    <s v="SKU-08"/>
    <s v="PB Cup King 4-Pack"/>
    <s v="Peanut Butter Cup"/>
    <x v="1"/>
    <x v="12"/>
    <n v="44445"/>
    <n v="2.34"/>
    <n v="0.13700000000000001"/>
    <n v="1.292"/>
    <n v="2.0194199999999998"/>
    <n v="89753.121899999984"/>
    <n v="57422.94"/>
    <n v="32330.181899999981"/>
    <n v="0.36021233819611559"/>
    <n v="2.0194199999999998"/>
    <n v="89753.121899999984"/>
  </r>
  <r>
    <s v="SKU-08"/>
    <s v="PB Cup King 4-Pack"/>
    <s v="Peanut Butter Cup"/>
    <x v="1"/>
    <x v="13"/>
    <n v="58217"/>
    <n v="2.34"/>
    <n v="0.1394"/>
    <n v="1.3016000000000001"/>
    <n v="2.0138039999999999"/>
    <n v="117237.62746799999"/>
    <n v="75775.247200000013"/>
    <n v="41462.380267999979"/>
    <n v="0.35366103156017153"/>
    <n v="2.0138039999999999"/>
    <n v="117237.62746799999"/>
  </r>
  <r>
    <s v="SKU-08"/>
    <s v="PB Cup King 4-Pack"/>
    <s v="Peanut Butter Cup"/>
    <x v="1"/>
    <x v="14"/>
    <n v="57963"/>
    <n v="2.34"/>
    <n v="0.14230000000000001"/>
    <n v="1.3112999999999999"/>
    <n v="2.007018"/>
    <n v="116332.784334"/>
    <n v="76006.881899999993"/>
    <n v="40325.902434000003"/>
    <n v="0.34664263100779369"/>
    <n v="2.007018"/>
    <n v="116332.784334"/>
  </r>
  <r>
    <s v="SKU-08"/>
    <s v="PB Cup King 4-Pack"/>
    <s v="Peanut Butter Cup"/>
    <x v="1"/>
    <x v="15"/>
    <n v="60566"/>
    <n v="2.34"/>
    <n v="0.14180000000000001"/>
    <n v="1.3209"/>
    <n v="2.0081879999999996"/>
    <n v="121627.91440799998"/>
    <n v="80001.629399999991"/>
    <n v="41626.285007999992"/>
    <n v="0.34224285774041074"/>
    <n v="2.0081879999999996"/>
    <n v="121627.91440799998"/>
  </r>
  <r>
    <s v="SKU-08"/>
    <s v="PB Cup King 4-Pack"/>
    <s v="Peanut Butter Cup"/>
    <x v="1"/>
    <x v="16"/>
    <n v="52229"/>
    <n v="2.34"/>
    <n v="0.1179"/>
    <n v="1.3305"/>
    <n v="2.064114"/>
    <n v="107806.61010600001"/>
    <n v="69490.684500000003"/>
    <n v="38315.925606000004"/>
    <n v="0.35541350913757674"/>
    <n v="2.064114"/>
    <n v="107806.61010600001"/>
  </r>
  <r>
    <s v="SKU-08"/>
    <s v="PB Cup King 4-Pack"/>
    <s v="Peanut Butter Cup"/>
    <x v="1"/>
    <x v="17"/>
    <n v="40608"/>
    <n v="2.34"/>
    <n v="0.1532"/>
    <n v="1.3401000000000001"/>
    <n v="1.9815119999999999"/>
    <n v="80465.239296"/>
    <n v="54418.7808"/>
    <n v="26046.458495999999"/>
    <n v="0.32369826677809671"/>
    <n v="1.9815119999999999"/>
    <n v="80465.239296"/>
  </r>
  <r>
    <s v="SKU-08"/>
    <s v="PB Cup King 4-Pack"/>
    <s v="Peanut Butter Cup"/>
    <x v="1"/>
    <x v="18"/>
    <n v="44544"/>
    <n v="2.4"/>
    <n v="0.1043"/>
    <n v="1.3496999999999999"/>
    <n v="2.1496799999999996"/>
    <n v="95755.345919999978"/>
    <n v="60121.036799999994"/>
    <n v="35634.309119999984"/>
    <n v="0.37213910907669973"/>
    <n v="2.1496799999999996"/>
    <n v="95755.345919999978"/>
  </r>
  <r>
    <s v="SKU-08"/>
    <s v="PB Cup King 4-Pack"/>
    <s v="Peanut Butter Cup"/>
    <x v="1"/>
    <x v="19"/>
    <n v="46768"/>
    <n v="2.4"/>
    <n v="0.1416"/>
    <n v="1.3593"/>
    <n v="2.0601600000000002"/>
    <n v="96349.562880000012"/>
    <n v="63571.742399999996"/>
    <n v="32777.820480000017"/>
    <n v="0.34019687791239528"/>
    <n v="2.0601600000000002"/>
    <n v="96349.562880000012"/>
  </r>
  <r>
    <s v="SKU-08"/>
    <s v="PB Cup King 4-Pack"/>
    <s v="Peanut Butter Cup"/>
    <x v="1"/>
    <x v="20"/>
    <n v="56308"/>
    <n v="2.4"/>
    <n v="0.12230000000000001"/>
    <n v="1.369"/>
    <n v="2.1064799999999999"/>
    <n v="118611.67584"/>
    <n v="77085.652000000002"/>
    <n v="41526.023839999994"/>
    <n v="0.35010064182902279"/>
    <n v="2.1064799999999999"/>
    <n v="118611.67584"/>
  </r>
  <r>
    <s v="SKU-08"/>
    <s v="PB Cup King 4-Pack"/>
    <s v="Peanut Butter Cup"/>
    <x v="1"/>
    <x v="21"/>
    <n v="93095"/>
    <n v="2.4"/>
    <n v="0.1143"/>
    <n v="1.3786"/>
    <n v="2.12568"/>
    <n v="197890.1796"/>
    <n v="128340.76700000001"/>
    <n v="69549.412599999996"/>
    <n v="0.3514545933536562"/>
    <n v="2.12568"/>
    <n v="197890.1796"/>
  </r>
  <r>
    <s v="SKU-08"/>
    <s v="PB Cup King 4-Pack"/>
    <s v="Peanut Butter Cup"/>
    <x v="1"/>
    <x v="22"/>
    <n v="85208"/>
    <n v="2.4"/>
    <n v="0.13320000000000001"/>
    <n v="1.3882000000000001"/>
    <n v="2.0803199999999999"/>
    <n v="177259.90656"/>
    <n v="118285.74560000001"/>
    <n v="58974.160959999994"/>
    <n v="0.33269881556683584"/>
    <n v="2.0803199999999999"/>
    <n v="177259.90656"/>
  </r>
  <r>
    <s v="SKU-08"/>
    <s v="PB Cup King 4-Pack"/>
    <s v="Peanut Butter Cup"/>
    <x v="1"/>
    <x v="23"/>
    <n v="75860"/>
    <n v="2.4"/>
    <n v="0.13739999999999999"/>
    <n v="1.3977999999999999"/>
    <n v="2.0702400000000001"/>
    <n v="157048.40640000001"/>
    <n v="106037.10799999999"/>
    <n v="51011.298400000014"/>
    <n v="0.32481258211608321"/>
    <n v="2.0702400000000001"/>
    <n v="157048.40640000001"/>
  </r>
  <r>
    <s v="SKU-08"/>
    <s v="PB Cup King 4-Pack"/>
    <s v="Peanut Butter Cup"/>
    <x v="2"/>
    <x v="0"/>
    <n v="32326"/>
    <n v="2.29"/>
    <n v="0.183"/>
    <n v="1.2824"/>
    <n v="1.87093"/>
    <n v="60479.68318"/>
    <n v="41454.862399999998"/>
    <n v="19024.820780000002"/>
    <n v="0.31456548347613222"/>
    <n v="1.87093"/>
    <n v="60479.68318"/>
  </r>
  <r>
    <s v="SKU-08"/>
    <s v="PB Cup King 4-Pack"/>
    <s v="Peanut Butter Cup"/>
    <x v="2"/>
    <x v="1"/>
    <n v="38823"/>
    <n v="2.29"/>
    <n v="0.17610000000000001"/>
    <n v="1.2824"/>
    <n v="1.8867309999999999"/>
    <n v="73248.557612999997"/>
    <n v="49786.6152"/>
    <n v="23461.942412999997"/>
    <n v="0.32030586236193709"/>
    <n v="1.8867309999999999"/>
    <n v="73248.557612999997"/>
  </r>
  <r>
    <s v="SKU-08"/>
    <s v="PB Cup King 4-Pack"/>
    <s v="Peanut Butter Cup"/>
    <x v="2"/>
    <x v="2"/>
    <n v="37702"/>
    <n v="2.29"/>
    <n v="0.18160000000000001"/>
    <n v="1.2824"/>
    <n v="1.874136"/>
    <n v="70658.675472000003"/>
    <n v="48349.044799999996"/>
    <n v="22309.630672000007"/>
    <n v="0.31573802541544488"/>
    <n v="1.874136"/>
    <n v="70658.675472000003"/>
  </r>
  <r>
    <s v="SKU-08"/>
    <s v="PB Cup King 4-Pack"/>
    <s v="Peanut Butter Cup"/>
    <x v="2"/>
    <x v="3"/>
    <n v="39917"/>
    <n v="2.29"/>
    <n v="0.19159999999999999"/>
    <n v="1.2824"/>
    <n v="1.8512360000000001"/>
    <n v="73895.787412000005"/>
    <n v="51189.560799999999"/>
    <n v="22706.226612000006"/>
    <n v="0.3072736269173677"/>
    <n v="1.8512360000000001"/>
    <n v="73895.787412000005"/>
  </r>
  <r>
    <s v="SKU-08"/>
    <s v="PB Cup King 4-Pack"/>
    <s v="Peanut Butter Cup"/>
    <x v="2"/>
    <x v="4"/>
    <n v="33425"/>
    <n v="2.29"/>
    <n v="0.1807"/>
    <n v="1.2824"/>
    <n v="1.8761970000000001"/>
    <n v="62711.884725000004"/>
    <n v="42864.22"/>
    <n v="19847.664725000002"/>
    <n v="0.31648968631758823"/>
    <n v="1.8761970000000001"/>
    <n v="62711.884725000004"/>
  </r>
  <r>
    <s v="SKU-08"/>
    <s v="PB Cup King 4-Pack"/>
    <s v="Peanut Butter Cup"/>
    <x v="2"/>
    <x v="5"/>
    <n v="28666"/>
    <n v="2.29"/>
    <n v="0.18099999999999999"/>
    <n v="1.2824"/>
    <n v="1.87551"/>
    <n v="53763.369660000004"/>
    <n v="36761.278400000003"/>
    <n v="17002.091260000001"/>
    <n v="0.31623931623931623"/>
    <n v="1.87551"/>
    <n v="53763.369660000004"/>
  </r>
  <r>
    <s v="SKU-08"/>
    <s v="PB Cup King 4-Pack"/>
    <s v="Peanut Butter Cup"/>
    <x v="2"/>
    <x v="6"/>
    <n v="28544"/>
    <n v="2.29"/>
    <n v="0.18290000000000001"/>
    <n v="1.2824"/>
    <n v="1.8711589999999998"/>
    <n v="53410.362495999994"/>
    <n v="36604.825599999996"/>
    <n v="16805.536895999998"/>
    <n v="0.31464936972218821"/>
    <n v="1.8711589999999998"/>
    <n v="53410.362495999994"/>
  </r>
  <r>
    <s v="SKU-08"/>
    <s v="PB Cup King 4-Pack"/>
    <s v="Peanut Butter Cup"/>
    <x v="2"/>
    <x v="7"/>
    <n v="37145"/>
    <n v="2.29"/>
    <n v="0.1721"/>
    <n v="1.2824"/>
    <n v="1.895891"/>
    <n v="70422.871195"/>
    <n v="47634.748"/>
    <n v="22788.123195"/>
    <n v="0.32358980553206912"/>
    <n v="1.895891"/>
    <n v="70422.871195"/>
  </r>
  <r>
    <s v="SKU-08"/>
    <s v="PB Cup King 4-Pack"/>
    <s v="Peanut Butter Cup"/>
    <x v="2"/>
    <x v="8"/>
    <n v="38647"/>
    <n v="2.29"/>
    <n v="0.19600000000000001"/>
    <n v="1.2824"/>
    <n v="1.8411600000000001"/>
    <n v="71155.310519999999"/>
    <n v="49560.912799999998"/>
    <n v="21594.397720000001"/>
    <n v="0.30348258706467662"/>
    <n v="1.8411600000000001"/>
    <n v="71155.310519999999"/>
  </r>
  <r>
    <s v="SKU-08"/>
    <s v="PB Cup King 4-Pack"/>
    <s v="Peanut Butter Cup"/>
    <x v="2"/>
    <x v="9"/>
    <n v="55793"/>
    <n v="2.29"/>
    <n v="0.21510000000000001"/>
    <n v="1.2824"/>
    <n v="1.7974209999999999"/>
    <n v="100283.509853"/>
    <n v="71548.943199999994"/>
    <n v="28734.566653000002"/>
    <n v="0.28653331634603135"/>
    <n v="1.7974209999999999"/>
    <n v="100283.509853"/>
  </r>
  <r>
    <s v="SKU-08"/>
    <s v="PB Cup King 4-Pack"/>
    <s v="Peanut Butter Cup"/>
    <x v="2"/>
    <x v="10"/>
    <n v="57427"/>
    <n v="2.29"/>
    <n v="0.18490000000000001"/>
    <n v="1.2824"/>
    <n v="1.866579"/>
    <n v="107192.03223300001"/>
    <n v="73644.3848"/>
    <n v="33547.647433000006"/>
    <n v="0.31296773402036565"/>
    <n v="1.866579"/>
    <n v="107192.03223300001"/>
  </r>
  <r>
    <s v="SKU-08"/>
    <s v="PB Cup King 4-Pack"/>
    <s v="Peanut Butter Cup"/>
    <x v="2"/>
    <x v="11"/>
    <n v="45564"/>
    <n v="2.29"/>
    <n v="0.17469999999999999"/>
    <n v="1.2824"/>
    <n v="1.8899370000000002"/>
    <n v="86113.089468000006"/>
    <n v="58431.2736"/>
    <n v="27681.815868000005"/>
    <n v="0.32145886344359631"/>
    <n v="1.8899370000000002"/>
    <n v="86113.089468000006"/>
  </r>
  <r>
    <s v="SKU-08"/>
    <s v="PB Cup King 4-Pack"/>
    <s v="Peanut Butter Cup"/>
    <x v="2"/>
    <x v="12"/>
    <n v="30608"/>
    <n v="2.34"/>
    <n v="0.19270000000000001"/>
    <n v="1.292"/>
    <n v="1.8890819999999999"/>
    <n v="57821.021855999999"/>
    <n v="39545.536"/>
    <n v="18275.485855999999"/>
    <n v="0.31606992179270144"/>
    <n v="1.8890819999999999"/>
    <n v="57821.021855999999"/>
  </r>
  <r>
    <s v="SKU-08"/>
    <s v="PB Cup King 4-Pack"/>
    <s v="Peanut Butter Cup"/>
    <x v="2"/>
    <x v="13"/>
    <n v="37992"/>
    <n v="2.34"/>
    <n v="0.19889999999999999"/>
    <n v="1.3016000000000001"/>
    <n v="1.874574"/>
    <n v="71218.815407999995"/>
    <n v="49450.387200000005"/>
    <n v="21768.42820799999"/>
    <n v="0.3056555782807186"/>
    <n v="1.874574"/>
    <n v="71218.815407999995"/>
  </r>
  <r>
    <s v="SKU-08"/>
    <s v="PB Cup King 4-Pack"/>
    <s v="Peanut Butter Cup"/>
    <x v="2"/>
    <x v="14"/>
    <n v="36915"/>
    <n v="2.34"/>
    <n v="0.17499999999999999"/>
    <n v="1.3112999999999999"/>
    <n v="1.9304999999999999"/>
    <n v="71264.407500000001"/>
    <n v="48406.639499999997"/>
    <n v="22857.768000000004"/>
    <n v="0.32074592074592079"/>
    <n v="1.9304999999999999"/>
    <n v="71264.407500000001"/>
  </r>
  <r>
    <s v="SKU-08"/>
    <s v="PB Cup King 4-Pack"/>
    <s v="Peanut Butter Cup"/>
    <x v="2"/>
    <x v="15"/>
    <n v="46301"/>
    <n v="2.34"/>
    <n v="0.18590000000000001"/>
    <n v="1.3209"/>
    <n v="1.9049940000000001"/>
    <n v="88203.127194000001"/>
    <n v="61158.990899999997"/>
    <n v="27044.136294000004"/>
    <n v="0.30661198932910028"/>
    <n v="1.9049940000000001"/>
    <n v="88203.127194000001"/>
  </r>
  <r>
    <s v="SKU-08"/>
    <s v="PB Cup King 4-Pack"/>
    <s v="Peanut Butter Cup"/>
    <x v="2"/>
    <x v="16"/>
    <n v="30249"/>
    <n v="2.34"/>
    <n v="0.1696"/>
    <n v="1.3305"/>
    <n v="1.943136"/>
    <n v="58777.920864"/>
    <n v="40246.294500000004"/>
    <n v="18531.626363999996"/>
    <n v="0.31528210068672491"/>
    <n v="1.943136"/>
    <n v="58777.920864"/>
  </r>
  <r>
    <s v="SKU-08"/>
    <s v="PB Cup King 4-Pack"/>
    <s v="Peanut Butter Cup"/>
    <x v="2"/>
    <x v="17"/>
    <n v="28098"/>
    <n v="2.34"/>
    <n v="0.19400000000000001"/>
    <n v="1.3401000000000001"/>
    <n v="1.8860399999999999"/>
    <n v="52993.95192"/>
    <n v="37654.129800000002"/>
    <n v="15339.822119999997"/>
    <n v="0.28946363809887377"/>
    <n v="1.8860399999999999"/>
    <n v="52993.95192"/>
  </r>
  <r>
    <s v="SKU-08"/>
    <s v="PB Cup King 4-Pack"/>
    <s v="Peanut Butter Cup"/>
    <x v="2"/>
    <x v="18"/>
    <n v="27592"/>
    <n v="2.4"/>
    <n v="0.18190000000000001"/>
    <n v="1.3496999999999999"/>
    <n v="1.9634400000000001"/>
    <n v="54175.23648"/>
    <n v="37240.922399999996"/>
    <n v="16934.314080000004"/>
    <n v="0.31258403618139596"/>
    <n v="1.9634400000000001"/>
    <n v="54175.23648"/>
  </r>
  <r>
    <s v="SKU-08"/>
    <s v="PB Cup King 4-Pack"/>
    <s v="Peanut Butter Cup"/>
    <x v="2"/>
    <x v="19"/>
    <n v="31712"/>
    <n v="2.4"/>
    <n v="0.191"/>
    <n v="1.3593"/>
    <n v="1.9415999999999998"/>
    <n v="61572.019199999995"/>
    <n v="43106.121599999999"/>
    <n v="18465.897599999997"/>
    <n v="0.29990729295426449"/>
    <n v="1.9415999999999998"/>
    <n v="61572.019199999995"/>
  </r>
  <r>
    <s v="SKU-08"/>
    <s v="PB Cup King 4-Pack"/>
    <s v="Peanut Butter Cup"/>
    <x v="2"/>
    <x v="20"/>
    <n v="34959"/>
    <n v="2.4"/>
    <n v="0.16389999999999999"/>
    <n v="1.369"/>
    <n v="2.00664"/>
    <n v="70150.127760000003"/>
    <n v="47858.870999999999"/>
    <n v="22291.256760000004"/>
    <n v="0.31776502013315794"/>
    <n v="2.00664"/>
    <n v="70150.127760000003"/>
  </r>
  <r>
    <s v="SKU-08"/>
    <s v="PB Cup King 4-Pack"/>
    <s v="Peanut Butter Cup"/>
    <x v="2"/>
    <x v="21"/>
    <n v="55720"/>
    <n v="2.4"/>
    <n v="0.189"/>
    <n v="1.3786"/>
    <n v="1.9463999999999997"/>
    <n v="108453.40799999998"/>
    <n v="76815.592000000004"/>
    <n v="31637.815999999977"/>
    <n v="0.29171804356761183"/>
    <n v="1.9463999999999997"/>
    <n v="108453.40799999998"/>
  </r>
  <r>
    <s v="SKU-08"/>
    <s v="PB Cup King 4-Pack"/>
    <s v="Peanut Butter Cup"/>
    <x v="2"/>
    <x v="22"/>
    <n v="59757"/>
    <n v="2.4"/>
    <n v="0.16789999999999999"/>
    <n v="1.3882000000000001"/>
    <n v="1.9970400000000001"/>
    <n v="119337.11928000001"/>
    <n v="82954.667400000006"/>
    <n v="36382.451880000008"/>
    <n v="0.30487120938989709"/>
    <n v="1.9970400000000001"/>
    <n v="119337.11928000001"/>
  </r>
  <r>
    <s v="SKU-08"/>
    <s v="PB Cup King 4-Pack"/>
    <s v="Peanut Butter Cup"/>
    <x v="2"/>
    <x v="23"/>
    <n v="50046"/>
    <n v="2.4"/>
    <n v="0.16880000000000001"/>
    <n v="1.3977999999999999"/>
    <n v="1.9948799999999998"/>
    <n v="99835.764479999983"/>
    <n v="69954.29879999999"/>
    <n v="29881.465679999994"/>
    <n v="0.29930622393326917"/>
    <n v="1.9948799999999998"/>
    <n v="99835.764479999983"/>
  </r>
  <r>
    <s v="SKU-08"/>
    <s v="PB Cup King 4-Pack"/>
    <s v="Peanut Butter Cup"/>
    <x v="3"/>
    <x v="0"/>
    <n v="23955"/>
    <n v="2.29"/>
    <n v="4.0599999999999997E-2"/>
    <n v="1.2824"/>
    <n v="2.1970260000000001"/>
    <n v="52629.757830000002"/>
    <n v="30719.892"/>
    <n v="21909.865830000002"/>
    <n v="0.41630185532624558"/>
    <n v="2.1970260000000001"/>
    <n v="52629.757830000002"/>
  </r>
  <r>
    <s v="SKU-08"/>
    <s v="PB Cup King 4-Pack"/>
    <s v="Peanut Butter Cup"/>
    <x v="3"/>
    <x v="1"/>
    <n v="33510"/>
    <n v="2.29"/>
    <n v="5.6300000000000003E-2"/>
    <n v="1.2824"/>
    <n v="2.161073"/>
    <n v="72417.556230000002"/>
    <n v="42973.224000000002"/>
    <n v="29444.33223"/>
    <n v="0.4065910776729893"/>
    <n v="2.161073"/>
    <n v="72417.556230000002"/>
  </r>
  <r>
    <s v="SKU-08"/>
    <s v="PB Cup King 4-Pack"/>
    <s v="Peanut Butter Cup"/>
    <x v="3"/>
    <x v="2"/>
    <n v="32013"/>
    <n v="2.29"/>
    <n v="6.25E-2"/>
    <n v="1.2824"/>
    <n v="2.1468750000000001"/>
    <n v="68727.909375000003"/>
    <n v="41053.4712"/>
    <n v="27674.438175000003"/>
    <n v="0.40266666666666667"/>
    <n v="2.1468750000000001"/>
    <n v="68727.909375000003"/>
  </r>
  <r>
    <s v="SKU-08"/>
    <s v="PB Cup King 4-Pack"/>
    <s v="Peanut Butter Cup"/>
    <x v="3"/>
    <x v="3"/>
    <n v="38510"/>
    <n v="2.29"/>
    <n v="3.2899999999999999E-2"/>
    <n v="1.2824"/>
    <n v="2.2146590000000002"/>
    <n v="85286.518090000012"/>
    <n v="49385.224000000002"/>
    <n v="35901.29409000001"/>
    <n v="0.42094922965567166"/>
    <n v="2.2146590000000002"/>
    <n v="85286.518090000012"/>
  </r>
  <r>
    <s v="SKU-08"/>
    <s v="PB Cup King 4-Pack"/>
    <s v="Peanut Butter Cup"/>
    <x v="3"/>
    <x v="4"/>
    <n v="24964"/>
    <n v="2.29"/>
    <n v="4.3799999999999999E-2"/>
    <n v="1.2824"/>
    <n v="2.1896980000000004"/>
    <n v="54663.620872000007"/>
    <n v="32013.833599999998"/>
    <n v="22649.787272000009"/>
    <n v="0.41434846266471459"/>
    <n v="2.1896980000000004"/>
    <n v="54663.620872000007"/>
  </r>
  <r>
    <s v="SKU-08"/>
    <s v="PB Cup King 4-Pack"/>
    <s v="Peanut Butter Cup"/>
    <x v="3"/>
    <x v="5"/>
    <n v="23382"/>
    <n v="2.29"/>
    <n v="3.9199999999999999E-2"/>
    <n v="1.2824"/>
    <n v="2.2002320000000002"/>
    <n v="51445.824624000001"/>
    <n v="29985.076799999999"/>
    <n v="21460.747824000002"/>
    <n v="0.41715237302248132"/>
    <n v="2.2002320000000002"/>
    <n v="51445.824624000001"/>
  </r>
  <r>
    <s v="SKU-08"/>
    <s v="PB Cup King 4-Pack"/>
    <s v="Peanut Butter Cup"/>
    <x v="3"/>
    <x v="6"/>
    <n v="22909"/>
    <n v="2.29"/>
    <n v="3.78E-2"/>
    <n v="1.2824"/>
    <n v="2.2034379999999998"/>
    <n v="50478.561141999999"/>
    <n v="29378.5016"/>
    <n v="21100.059541999999"/>
    <n v="0.41800041571398877"/>
    <n v="2.2034379999999998"/>
    <n v="50478.561141999999"/>
  </r>
  <r>
    <s v="SKU-08"/>
    <s v="PB Cup King 4-Pack"/>
    <s v="Peanut Butter Cup"/>
    <x v="3"/>
    <x v="7"/>
    <n v="26942"/>
    <n v="2.29"/>
    <n v="5.0500000000000003E-2"/>
    <n v="1.2824"/>
    <n v="2.1743550000000003"/>
    <n v="58581.472410000009"/>
    <n v="34550.4208"/>
    <n v="24031.05161000001"/>
    <n v="0.41021590310689848"/>
    <n v="2.1743550000000003"/>
    <n v="58581.472410000009"/>
  </r>
  <r>
    <s v="SKU-08"/>
    <s v="PB Cup King 4-Pack"/>
    <s v="Peanut Butter Cup"/>
    <x v="3"/>
    <x v="8"/>
    <n v="31747"/>
    <n v="2.29"/>
    <n v="5.5100000000000003E-2"/>
    <n v="1.2824"/>
    <n v="2.163821"/>
    <n v="68694.825287"/>
    <n v="40712.352800000001"/>
    <n v="27982.472486999999"/>
    <n v="0.40734469256005923"/>
    <n v="2.163821"/>
    <n v="68694.825287"/>
  </r>
  <r>
    <s v="SKU-08"/>
    <s v="PB Cup King 4-Pack"/>
    <s v="Peanut Butter Cup"/>
    <x v="3"/>
    <x v="9"/>
    <n v="47251"/>
    <n v="2.29"/>
    <n v="4.6300000000000001E-2"/>
    <n v="1.2824"/>
    <n v="2.1839729999999999"/>
    <n v="103194.90822299999"/>
    <n v="60594.682399999998"/>
    <n v="42600.225822999993"/>
    <n v="0.41281325364370342"/>
    <n v="2.1839729999999999"/>
    <n v="103194.90822299999"/>
  </r>
  <r>
    <s v="SKU-08"/>
    <s v="PB Cup King 4-Pack"/>
    <s v="Peanut Butter Cup"/>
    <x v="3"/>
    <x v="10"/>
    <n v="55429"/>
    <n v="2.29"/>
    <n v="5.2299999999999999E-2"/>
    <n v="1.2824"/>
    <n v="2.1702330000000001"/>
    <n v="120293.84495700001"/>
    <n v="71082.149600000004"/>
    <n v="49211.695357000004"/>
    <n v="0.40909570539200169"/>
    <n v="2.1702330000000001"/>
    <n v="120293.84495700001"/>
  </r>
  <r>
    <s v="SKU-08"/>
    <s v="PB Cup King 4-Pack"/>
    <s v="Peanut Butter Cup"/>
    <x v="3"/>
    <x v="11"/>
    <n v="34339"/>
    <n v="2.29"/>
    <n v="0.04"/>
    <n v="1.2824"/>
    <n v="2.1983999999999999"/>
    <n v="75490.857600000003"/>
    <n v="44036.333599999998"/>
    <n v="31454.524000000005"/>
    <n v="0.41666666666666674"/>
    <n v="2.1983999999999999"/>
    <n v="75490.857600000003"/>
  </r>
  <r>
    <s v="SKU-08"/>
    <s v="PB Cup King 4-Pack"/>
    <s v="Peanut Butter Cup"/>
    <x v="3"/>
    <x v="12"/>
    <n v="21615"/>
    <n v="2.34"/>
    <n v="5.0200000000000002E-2"/>
    <n v="1.292"/>
    <n v="2.2225319999999997"/>
    <n v="48040.029179999998"/>
    <n v="27926.58"/>
    <n v="20113.449179999996"/>
    <n v="0.41868103586360056"/>
    <n v="2.2225319999999997"/>
    <n v="48040.029179999998"/>
  </r>
  <r>
    <s v="SKU-08"/>
    <s v="PB Cup King 4-Pack"/>
    <s v="Peanut Butter Cup"/>
    <x v="3"/>
    <x v="13"/>
    <n v="30146"/>
    <n v="2.34"/>
    <n v="4.53E-2"/>
    <n v="1.3016000000000001"/>
    <n v="2.2339979999999997"/>
    <n v="67346.103707999995"/>
    <n v="39238.033600000002"/>
    <n v="28108.070107999993"/>
    <n v="0.41736742826090256"/>
    <n v="2.2339979999999997"/>
    <n v="67346.103707999995"/>
  </r>
  <r>
    <s v="SKU-08"/>
    <s v="PB Cup King 4-Pack"/>
    <s v="Peanut Butter Cup"/>
    <x v="3"/>
    <x v="14"/>
    <n v="34685"/>
    <n v="2.34"/>
    <n v="5.5500000000000001E-2"/>
    <n v="1.3112999999999999"/>
    <n v="2.2101299999999999"/>
    <n v="76658.359049999999"/>
    <n v="45482.440499999997"/>
    <n v="31175.918550000002"/>
    <n v="0.40668648450543637"/>
    <n v="2.2101299999999999"/>
    <n v="76658.359049999999"/>
  </r>
  <r>
    <s v="SKU-08"/>
    <s v="PB Cup King 4-Pack"/>
    <s v="Peanut Butter Cup"/>
    <x v="3"/>
    <x v="15"/>
    <n v="33472"/>
    <n v="2.34"/>
    <n v="4.07E-2"/>
    <n v="1.3209"/>
    <n v="2.2447620000000001"/>
    <n v="75136.673664000002"/>
    <n v="44213.164799999999"/>
    <n v="30923.508864000003"/>
    <n v="0.41156345305203851"/>
    <n v="2.2447620000000001"/>
    <n v="75136.673664000002"/>
  </r>
  <r>
    <s v="SKU-08"/>
    <s v="PB Cup King 4-Pack"/>
    <s v="Peanut Butter Cup"/>
    <x v="3"/>
    <x v="16"/>
    <n v="24239"/>
    <n v="2.34"/>
    <n v="5.04E-2"/>
    <n v="1.3305"/>
    <n v="2.222064"/>
    <n v="53860.609296000002"/>
    <n v="32249.9895"/>
    <n v="21610.619796000003"/>
    <n v="0.40123236774458343"/>
    <n v="2.222064"/>
    <n v="53860.609296000002"/>
  </r>
  <r>
    <s v="SKU-08"/>
    <s v="PB Cup King 4-Pack"/>
    <s v="Peanut Butter Cup"/>
    <x v="3"/>
    <x v="17"/>
    <n v="24912"/>
    <n v="2.34"/>
    <n v="3.1399999999999997E-2"/>
    <n v="1.3401000000000001"/>
    <n v="2.266524"/>
    <n v="56463.645887999999"/>
    <n v="33384.571199999998"/>
    <n v="23079.074688000001"/>
    <n v="0.40874219730300676"/>
    <n v="2.266524"/>
    <n v="56463.645887999999"/>
  </r>
  <r>
    <s v="SKU-08"/>
    <s v="PB Cup King 4-Pack"/>
    <s v="Peanut Butter Cup"/>
    <x v="3"/>
    <x v="18"/>
    <n v="22874"/>
    <n v="2.4"/>
    <n v="5.0099999999999999E-2"/>
    <n v="1.3496999999999999"/>
    <n v="2.27976"/>
    <n v="52147.230239999997"/>
    <n v="30873.037799999998"/>
    <n v="21274.192439999999"/>
    <n v="0.40796399621012736"/>
    <n v="2.27976"/>
    <n v="52147.230239999997"/>
  </r>
  <r>
    <s v="SKU-08"/>
    <s v="PB Cup King 4-Pack"/>
    <s v="Peanut Butter Cup"/>
    <x v="3"/>
    <x v="19"/>
    <n v="25669"/>
    <n v="2.4"/>
    <n v="4.19E-2"/>
    <n v="1.3593"/>
    <n v="2.2994399999999997"/>
    <n v="59024.325359999995"/>
    <n v="34891.871699999996"/>
    <n v="24132.453659999999"/>
    <n v="0.4088560693038305"/>
    <n v="2.2994399999999997"/>
    <n v="59024.325359999995"/>
  </r>
  <r>
    <s v="SKU-08"/>
    <s v="PB Cup King 4-Pack"/>
    <s v="Peanut Butter Cup"/>
    <x v="3"/>
    <x v="20"/>
    <n v="29257"/>
    <n v="2.4"/>
    <n v="4.82E-2"/>
    <n v="1.369"/>
    <n v="2.2843199999999997"/>
    <n v="66832.350239999985"/>
    <n v="40052.832999999999"/>
    <n v="26779.517239999986"/>
    <n v="0.4006969251243257"/>
    <n v="2.2843199999999997"/>
    <n v="66832.350239999985"/>
  </r>
  <r>
    <s v="SKU-08"/>
    <s v="PB Cup King 4-Pack"/>
    <s v="Peanut Butter Cup"/>
    <x v="3"/>
    <x v="21"/>
    <n v="45169"/>
    <n v="2.4"/>
    <n v="5.6000000000000001E-2"/>
    <n v="1.3786"/>
    <n v="2.2655999999999996"/>
    <n v="102334.88639999999"/>
    <n v="62269.983400000005"/>
    <n v="40064.902999999984"/>
    <n v="0.3915077683615818"/>
    <n v="2.2655999999999996"/>
    <n v="102334.88639999999"/>
  </r>
  <r>
    <s v="SKU-08"/>
    <s v="PB Cup King 4-Pack"/>
    <s v="Peanut Butter Cup"/>
    <x v="3"/>
    <x v="22"/>
    <n v="51395"/>
    <n v="2.4"/>
    <n v="4.7100000000000003E-2"/>
    <n v="1.3882000000000001"/>
    <n v="2.2869599999999997"/>
    <n v="117538.30919999999"/>
    <n v="71346.539000000004"/>
    <n v="46191.770199999984"/>
    <n v="0.39299331864134035"/>
    <n v="2.2869599999999997"/>
    <n v="117538.30919999999"/>
  </r>
  <r>
    <s v="SKU-08"/>
    <s v="PB Cup King 4-Pack"/>
    <s v="Peanut Butter Cup"/>
    <x v="3"/>
    <x v="23"/>
    <n v="37844"/>
    <n v="2.4"/>
    <n v="5.4399999999999997E-2"/>
    <n v="1.3977999999999999"/>
    <n v="2.2694399999999999"/>
    <n v="85884.687359999996"/>
    <n v="52898.343199999996"/>
    <n v="32986.344160000001"/>
    <n v="0.3840771291596165"/>
    <n v="2.2694399999999999"/>
    <n v="85884.687359999996"/>
  </r>
  <r>
    <s v="SKU-08"/>
    <s v="PB Cup King 4-Pack"/>
    <s v="Peanut Butter Cup"/>
    <x v="4"/>
    <x v="0"/>
    <n v="37448"/>
    <n v="2.29"/>
    <n v="8.3500000000000005E-2"/>
    <n v="1.2824"/>
    <n v="2.0987849999999999"/>
    <n v="78595.30068"/>
    <n v="48023.315199999997"/>
    <n v="30571.985480000003"/>
    <n v="0.38897981451172942"/>
    <n v="2.0987849999999999"/>
    <n v="78595.30068"/>
  </r>
  <r>
    <s v="SKU-08"/>
    <s v="PB Cup King 4-Pack"/>
    <s v="Peanut Butter Cup"/>
    <x v="4"/>
    <x v="1"/>
    <n v="46817"/>
    <n v="2.29"/>
    <n v="0.1047"/>
    <n v="1.2824"/>
    <n v="2.0502370000000001"/>
    <n v="95985.945629000009"/>
    <n v="60038.120799999997"/>
    <n v="35947.824829000012"/>
    <n v="0.37451133698201727"/>
    <n v="2.0502370000000001"/>
    <n v="95985.945629000009"/>
  </r>
  <r>
    <s v="SKU-08"/>
    <s v="PB Cup King 4-Pack"/>
    <s v="Peanut Butter Cup"/>
    <x v="4"/>
    <x v="2"/>
    <n v="48374"/>
    <n v="2.29"/>
    <n v="0.1167"/>
    <n v="1.2824"/>
    <n v="2.0227569999999999"/>
    <n v="97848.847117999991"/>
    <n v="62034.817600000002"/>
    <n v="35814.029517999988"/>
    <n v="0.36601381184195619"/>
    <n v="2.0227569999999999"/>
    <n v="97848.847117999991"/>
  </r>
  <r>
    <s v="SKU-08"/>
    <s v="PB Cup King 4-Pack"/>
    <s v="Peanut Butter Cup"/>
    <x v="4"/>
    <x v="3"/>
    <n v="43656"/>
    <n v="2.29"/>
    <n v="9.0200000000000002E-2"/>
    <n v="1.2824"/>
    <n v="2.0834419999999998"/>
    <n v="90954.74395199999"/>
    <n v="55984.454400000002"/>
    <n v="34970.289551999987"/>
    <n v="0.38448010551769612"/>
    <n v="2.0834419999999998"/>
    <n v="90954.74395199999"/>
  </r>
  <r>
    <s v="SKU-08"/>
    <s v="PB Cup King 4-Pack"/>
    <s v="Peanut Butter Cup"/>
    <x v="4"/>
    <x v="4"/>
    <n v="38055"/>
    <n v="2.29"/>
    <n v="8.8499999999999995E-2"/>
    <n v="1.2824"/>
    <n v="2.0873349999999999"/>
    <n v="79433.533425000001"/>
    <n v="48801.731999999996"/>
    <n v="30631.801425000005"/>
    <n v="0.38562808557323097"/>
    <n v="2.0873349999999999"/>
    <n v="79433.533425000001"/>
  </r>
  <r>
    <s v="SKU-08"/>
    <s v="PB Cup King 4-Pack"/>
    <s v="Peanut Butter Cup"/>
    <x v="4"/>
    <x v="5"/>
    <n v="34280"/>
    <n v="2.29"/>
    <n v="6.7699999999999996E-2"/>
    <n v="1.2824"/>
    <n v="2.1349670000000001"/>
    <n v="73186.66876"/>
    <n v="43960.671999999999"/>
    <n v="29225.996760000002"/>
    <n v="0.39933497801136975"/>
    <n v="2.1349670000000001"/>
    <n v="73186.66876"/>
  </r>
  <r>
    <s v="SKU-08"/>
    <s v="PB Cup King 4-Pack"/>
    <s v="Peanut Butter Cup"/>
    <x v="4"/>
    <x v="6"/>
    <n v="34019"/>
    <n v="2.29"/>
    <n v="7.85E-2"/>
    <n v="1.2824"/>
    <n v="2.1102349999999999"/>
    <n v="71788.084464999993"/>
    <n v="43625.965599999996"/>
    <n v="28162.118864999997"/>
    <n v="0.39229517091698318"/>
    <n v="2.1102349999999999"/>
    <n v="71788.084464999993"/>
  </r>
  <r>
    <s v="SKU-08"/>
    <s v="PB Cup King 4-Pack"/>
    <s v="Peanut Butter Cup"/>
    <x v="4"/>
    <x v="7"/>
    <n v="38254"/>
    <n v="2.29"/>
    <n v="7.8100000000000003E-2"/>
    <n v="1.2824"/>
    <n v="2.111151"/>
    <n v="80759.970354000005"/>
    <n v="49056.929599999996"/>
    <n v="31703.040754000009"/>
    <n v="0.39255884586180723"/>
    <n v="2.111151"/>
    <n v="80759.970354000005"/>
  </r>
  <r>
    <s v="SKU-08"/>
    <s v="PB Cup King 4-Pack"/>
    <s v="Peanut Butter Cup"/>
    <x v="4"/>
    <x v="8"/>
    <n v="40948"/>
    <n v="2.29"/>
    <n v="9.35E-2"/>
    <n v="1.2824"/>
    <n v="2.075885"/>
    <n v="85003.33898"/>
    <n v="52511.715199999999"/>
    <n v="32491.623780000002"/>
    <n v="0.38223938223938225"/>
    <n v="2.075885"/>
    <n v="85003.33898"/>
  </r>
  <r>
    <s v="SKU-08"/>
    <s v="PB Cup King 4-Pack"/>
    <s v="Peanut Butter Cup"/>
    <x v="4"/>
    <x v="9"/>
    <n v="66179"/>
    <n v="2.29"/>
    <n v="9.8699999999999996E-2"/>
    <n v="1.2824"/>
    <n v="2.063977"/>
    <n v="136591.93388299999"/>
    <n v="84867.949599999993"/>
    <n v="51723.984282999998"/>
    <n v="0.37867524686563853"/>
    <n v="2.063977"/>
    <n v="136591.93388299999"/>
  </r>
  <r>
    <s v="SKU-08"/>
    <s v="PB Cup King 4-Pack"/>
    <s v="Peanut Butter Cup"/>
    <x v="4"/>
    <x v="10"/>
    <n v="80379"/>
    <n v="2.29"/>
    <n v="9.4200000000000006E-2"/>
    <n v="1.2824"/>
    <n v="2.0742819999999997"/>
    <n v="166728.71287799999"/>
    <n v="103078.02959999999"/>
    <n v="63650.683277999997"/>
    <n v="0.38176197836166925"/>
    <n v="2.0742819999999997"/>
    <n v="166728.71287799999"/>
  </r>
  <r>
    <s v="SKU-08"/>
    <s v="PB Cup King 4-Pack"/>
    <s v="Peanut Butter Cup"/>
    <x v="4"/>
    <x v="11"/>
    <n v="58974"/>
    <n v="2.29"/>
    <n v="7.3800000000000004E-2"/>
    <n v="1.2824"/>
    <n v="2.1209980000000002"/>
    <n v="125083.73605200001"/>
    <n v="75628.257599999997"/>
    <n v="49455.47845200001"/>
    <n v="0.39537896782552373"/>
    <n v="2.1209980000000002"/>
    <n v="125083.73605200001"/>
  </r>
  <r>
    <s v="SKU-08"/>
    <s v="PB Cup King 4-Pack"/>
    <s v="Peanut Butter Cup"/>
    <x v="4"/>
    <x v="12"/>
    <n v="32351"/>
    <n v="2.34"/>
    <n v="0.12870000000000001"/>
    <n v="1.292"/>
    <n v="2.0388419999999998"/>
    <n v="65958.577541999999"/>
    <n v="41797.491999999998"/>
    <n v="24161.085542000001"/>
    <n v="0.36630695267215413"/>
    <n v="2.1294"/>
    <n v="68888.219400000002"/>
  </r>
  <r>
    <s v="SKU-08"/>
    <s v="PB Cup King 4-Pack"/>
    <s v="Peanut Butter Cup"/>
    <x v="4"/>
    <x v="13"/>
    <n v="41080"/>
    <n v="2.34"/>
    <n v="0.1043"/>
    <n v="1.3016000000000001"/>
    <n v="2.0959379999999999"/>
    <n v="86101.133040000001"/>
    <n v="53469.728000000003"/>
    <n v="32631.405039999998"/>
    <n v="0.37898926399540439"/>
    <n v="2.1294"/>
    <n v="87475.751999999993"/>
  </r>
  <r>
    <s v="SKU-08"/>
    <s v="PB Cup King 4-Pack"/>
    <s v="Peanut Butter Cup"/>
    <x v="4"/>
    <x v="14"/>
    <n v="43799"/>
    <n v="2.34"/>
    <n v="0.1336"/>
    <n v="1.3112999999999999"/>
    <n v="2.0273759999999998"/>
    <n v="88797.041423999995"/>
    <n v="57433.628699999994"/>
    <n v="31363.412724000002"/>
    <n v="0.35320335251083179"/>
    <n v="2.1294"/>
    <n v="93265.590599999996"/>
  </r>
  <r>
    <s v="SKU-08"/>
    <s v="PB Cup King 4-Pack"/>
    <s v="Peanut Butter Cup"/>
    <x v="4"/>
    <x v="15"/>
    <n v="43104"/>
    <n v="2.34"/>
    <n v="0.1454"/>
    <n v="1.3209"/>
    <n v="1.9997639999999999"/>
    <n v="86197.827455999999"/>
    <n v="56936.073599999996"/>
    <n v="29261.753856000003"/>
    <n v="0.33947205770280897"/>
    <n v="2.1294"/>
    <n v="91785.657599999991"/>
  </r>
  <r>
    <s v="SKU-08"/>
    <s v="PB Cup King 4-Pack"/>
    <s v="Peanut Butter Cup"/>
    <x v="4"/>
    <x v="16"/>
    <n v="40884"/>
    <n v="2.34"/>
    <n v="0.15290000000000001"/>
    <n v="1.3305"/>
    <n v="1.9822139999999997"/>
    <n v="81040.837175999986"/>
    <n v="54396.162000000004"/>
    <n v="26644.675175999982"/>
    <n v="0.32878084808199298"/>
    <n v="2.1294"/>
    <n v="87058.389599999995"/>
  </r>
  <r>
    <s v="SKU-08"/>
    <s v="PB Cup King 4-Pack"/>
    <s v="Peanut Butter Cup"/>
    <x v="4"/>
    <x v="17"/>
    <n v="32085"/>
    <n v="2.34"/>
    <n v="0.19409999999999999"/>
    <n v="1.3401000000000001"/>
    <n v="1.8858060000000001"/>
    <n v="60506.085510000004"/>
    <n v="42997.108500000002"/>
    <n v="17508.977010000002"/>
    <n v="0.28937547128389668"/>
    <n v="2.1294"/>
    <n v="68321.798999999999"/>
  </r>
  <r>
    <s v="SKU-08"/>
    <s v="PB Cup King 4-Pack"/>
    <s v="Peanut Butter Cup"/>
    <x v="4"/>
    <x v="18"/>
    <n v="34615"/>
    <n v="2.4"/>
    <n v="0.1857"/>
    <n v="1.3496999999999999"/>
    <n v="1.9543200000000001"/>
    <n v="67648.786800000002"/>
    <n v="46719.8655"/>
    <n v="20928.921300000002"/>
    <n v="0.30937615129559132"/>
    <n v="2.1840000000000002"/>
    <n v="75599.16"/>
  </r>
  <r>
    <s v="SKU-08"/>
    <s v="PB Cup King 4-Pack"/>
    <s v="Peanut Butter Cup"/>
    <x v="4"/>
    <x v="19"/>
    <n v="33476"/>
    <n v="2.4"/>
    <n v="0.1988"/>
    <n v="1.3593"/>
    <n v="1.9228799999999999"/>
    <n v="64370.330879999994"/>
    <n v="45503.926800000001"/>
    <n v="18866.404079999993"/>
    <n v="0.2930916125811282"/>
    <n v="2.1840000000000002"/>
    <n v="73111.584000000003"/>
  </r>
  <r>
    <s v="SKU-08"/>
    <s v="PB Cup King 4-Pack"/>
    <s v="Peanut Butter Cup"/>
    <x v="4"/>
    <x v="20"/>
    <n v="43751"/>
    <n v="2.4"/>
    <n v="0.24249999999999999"/>
    <n v="1.369"/>
    <n v="1.8180000000000001"/>
    <n v="79539.317999999999"/>
    <n v="59895.118999999999"/>
    <n v="19644.199000000001"/>
    <n v="0.24697469746974698"/>
    <n v="2.1840000000000002"/>
    <n v="95552.184000000008"/>
  </r>
  <r>
    <s v="SKU-08"/>
    <s v="PB Cup King 4-Pack"/>
    <s v="Peanut Butter Cup"/>
    <x v="4"/>
    <x v="21"/>
    <n v="60128"/>
    <n v="2.4"/>
    <n v="0.2387"/>
    <n v="1.3786"/>
    <n v="1.8271199999999999"/>
    <n v="109861.07135999999"/>
    <n v="82892.460800000001"/>
    <n v="26968.610559999986"/>
    <n v="0.2454792241341564"/>
    <n v="2.1840000000000002"/>
    <n v="131319.552"/>
  </r>
  <r>
    <s v="SKU-08"/>
    <s v="PB Cup King 4-Pack"/>
    <s v="Peanut Butter Cup"/>
    <x v="4"/>
    <x v="22"/>
    <n v="72277"/>
    <n v="2.4"/>
    <n v="0.21929999999999999"/>
    <n v="1.3882000000000001"/>
    <n v="1.8736799999999998"/>
    <n v="135423.96935999999"/>
    <n v="100334.9314"/>
    <n v="35089.037959999987"/>
    <n v="0.2591050766406216"/>
    <n v="2.1840000000000002"/>
    <n v="157852.96800000002"/>
  </r>
  <r>
    <s v="SKU-08"/>
    <s v="PB Cup King 4-Pack"/>
    <s v="Peanut Butter Cup"/>
    <x v="4"/>
    <x v="23"/>
    <n v="60553"/>
    <n v="2.4"/>
    <n v="0.25230000000000002"/>
    <n v="1.3977999999999999"/>
    <n v="1.7944800000000001"/>
    <n v="108661.14744"/>
    <n v="84640.983399999997"/>
    <n v="24020.164040000003"/>
    <n v="0.22105568186884225"/>
    <n v="2.1840000000000002"/>
    <n v="132247.75200000001"/>
  </r>
  <r>
    <s v="SKU-08"/>
    <s v="PB Cup King 4-Pack"/>
    <s v="Peanut Butter Cup"/>
    <x v="5"/>
    <x v="0"/>
    <n v="16960"/>
    <n v="2.29"/>
    <n v="7.3700000000000002E-2"/>
    <n v="1.2824"/>
    <n v="2.1212270000000002"/>
    <n v="35976.009920000004"/>
    <n v="21749.504000000001"/>
    <n v="14226.505920000003"/>
    <n v="0.3954442405268272"/>
    <n v="2.1212270000000002"/>
    <n v="35976.009920000004"/>
  </r>
  <r>
    <s v="SKU-08"/>
    <s v="PB Cup King 4-Pack"/>
    <s v="Peanut Butter Cup"/>
    <x v="5"/>
    <x v="1"/>
    <n v="22029"/>
    <n v="2.29"/>
    <n v="7.8299999999999995E-2"/>
    <n v="1.2824"/>
    <n v="2.1106929999999999"/>
    <n v="46496.456097000002"/>
    <n v="28249.989600000001"/>
    <n v="18246.466497000001"/>
    <n v="0.39242703699685366"/>
    <n v="2.1106929999999999"/>
    <n v="46496.456097000002"/>
  </r>
  <r>
    <s v="SKU-08"/>
    <s v="PB Cup King 4-Pack"/>
    <s v="Peanut Butter Cup"/>
    <x v="5"/>
    <x v="2"/>
    <n v="17068"/>
    <n v="2.29"/>
    <n v="5.8200000000000002E-2"/>
    <n v="1.2824"/>
    <n v="2.1567219999999998"/>
    <n v="36810.931096"/>
    <n v="21888.003199999999"/>
    <n v="14922.927896000001"/>
    <n v="0.40539392652367812"/>
    <n v="2.1567219999999998"/>
    <n v="36810.931096"/>
  </r>
  <r>
    <s v="SKU-08"/>
    <s v="PB Cup King 4-Pack"/>
    <s v="Peanut Butter Cup"/>
    <x v="5"/>
    <x v="3"/>
    <n v="21658"/>
    <n v="2.29"/>
    <n v="6.7100000000000007E-2"/>
    <n v="1.2824"/>
    <n v="2.1363409999999998"/>
    <n v="46268.873377999997"/>
    <n v="27774.2192"/>
    <n v="18494.654177999997"/>
    <n v="0.39972129917461674"/>
    <n v="2.1363409999999998"/>
    <n v="46268.873377999997"/>
  </r>
  <r>
    <s v="SKU-08"/>
    <s v="PB Cup King 4-Pack"/>
    <s v="Peanut Butter Cup"/>
    <x v="5"/>
    <x v="4"/>
    <n v="18137"/>
    <n v="2.29"/>
    <n v="8.1799999999999998E-2"/>
    <n v="1.2824"/>
    <n v="2.102678"/>
    <n v="38136.270885999998"/>
    <n v="23258.888800000001"/>
    <n v="14877.382085999998"/>
    <n v="0.39011108690917007"/>
    <n v="2.102678"/>
    <n v="38136.270885999998"/>
  </r>
  <r>
    <s v="SKU-08"/>
    <s v="PB Cup King 4-Pack"/>
    <s v="Peanut Butter Cup"/>
    <x v="5"/>
    <x v="5"/>
    <n v="17281"/>
    <n v="2.29"/>
    <n v="6.6799999999999998E-2"/>
    <n v="1.2824"/>
    <n v="2.1370279999999999"/>
    <n v="36929.980867999999"/>
    <n v="22161.154399999999"/>
    <n v="14768.826467999999"/>
    <n v="0.39991427346763825"/>
    <n v="2.1370279999999999"/>
    <n v="36929.980867999999"/>
  </r>
  <r>
    <s v="SKU-08"/>
    <s v="PB Cup King 4-Pack"/>
    <s v="Peanut Butter Cup"/>
    <x v="5"/>
    <x v="6"/>
    <n v="13584"/>
    <n v="2.29"/>
    <n v="6.3200000000000006E-2"/>
    <n v="1.2824"/>
    <n v="2.1452719999999998"/>
    <n v="29141.374847999999"/>
    <n v="17420.121599999999"/>
    <n v="11721.253248000001"/>
    <n v="0.40222032450896672"/>
    <n v="2.1452719999999998"/>
    <n v="29141.374847999999"/>
  </r>
  <r>
    <s v="SKU-08"/>
    <s v="PB Cup King 4-Pack"/>
    <s v="Peanut Butter Cup"/>
    <x v="5"/>
    <x v="7"/>
    <n v="18062"/>
    <n v="2.29"/>
    <n v="5.3600000000000002E-2"/>
    <n v="1.2824"/>
    <n v="2.1672560000000001"/>
    <n v="39144.977872000003"/>
    <n v="23162.7088"/>
    <n v="15982.269072000003"/>
    <n v="0.40828402366863908"/>
    <n v="2.1672560000000001"/>
    <n v="39144.977872000003"/>
  </r>
  <r>
    <s v="SKU-08"/>
    <s v="PB Cup King 4-Pack"/>
    <s v="Peanut Butter Cup"/>
    <x v="5"/>
    <x v="8"/>
    <n v="21380"/>
    <n v="2.29"/>
    <n v="8.3599999999999994E-2"/>
    <n v="1.2824"/>
    <n v="2.0985559999999999"/>
    <n v="44867.127280000001"/>
    <n v="27417.712"/>
    <n v="17449.415280000001"/>
    <n v="0.38891313836752511"/>
    <n v="2.0985559999999999"/>
    <n v="44867.127280000001"/>
  </r>
  <r>
    <s v="SKU-08"/>
    <s v="PB Cup King 4-Pack"/>
    <s v="Peanut Butter Cup"/>
    <x v="5"/>
    <x v="9"/>
    <n v="30493"/>
    <n v="2.29"/>
    <n v="2.4E-2"/>
    <n v="1.2824"/>
    <n v="2.2350400000000001"/>
    <n v="68153.074720000004"/>
    <n v="39104.2232"/>
    <n v="29048.851520000004"/>
    <n v="0.42622950819672134"/>
    <n v="2.2350400000000001"/>
    <n v="68153.074720000004"/>
  </r>
  <r>
    <s v="SKU-08"/>
    <s v="PB Cup King 4-Pack"/>
    <s v="Peanut Butter Cup"/>
    <x v="5"/>
    <x v="10"/>
    <n v="29296"/>
    <n v="2.29"/>
    <n v="9.8299999999999998E-2"/>
    <n v="1.2824"/>
    <n v="2.0648930000000001"/>
    <n v="60493.105328000005"/>
    <n v="37569.190399999999"/>
    <n v="22923.914928000006"/>
    <n v="0.37895087057779753"/>
    <n v="2.0648930000000001"/>
    <n v="60493.105328000005"/>
  </r>
  <r>
    <s v="SKU-08"/>
    <s v="PB Cup King 4-Pack"/>
    <s v="Peanut Butter Cup"/>
    <x v="5"/>
    <x v="11"/>
    <n v="25318"/>
    <n v="2.29"/>
    <n v="4.02E-2"/>
    <n v="1.2824"/>
    <n v="2.1979419999999998"/>
    <n v="55647.495555999994"/>
    <n v="32467.803199999998"/>
    <n v="23179.692355999996"/>
    <n v="0.41654511356532609"/>
    <n v="2.1979419999999998"/>
    <n v="55647.495555999994"/>
  </r>
  <r>
    <s v="SKU-08"/>
    <s v="PB Cup King 4-Pack"/>
    <s v="Peanut Butter Cup"/>
    <x v="5"/>
    <x v="12"/>
    <n v="17828"/>
    <n v="2.34"/>
    <n v="7.0199999999999999E-2"/>
    <n v="1.292"/>
    <n v="2.1757319999999996"/>
    <n v="38788.950095999993"/>
    <n v="23033.776000000002"/>
    <n v="15755.174095999992"/>
    <n v="0.40617686369460931"/>
    <n v="2.1757319999999996"/>
    <n v="38788.950095999993"/>
  </r>
  <r>
    <s v="SKU-08"/>
    <s v="PB Cup King 4-Pack"/>
    <s v="Peanut Butter Cup"/>
    <x v="5"/>
    <x v="13"/>
    <n v="21838"/>
    <n v="2.34"/>
    <n v="7.4200000000000002E-2"/>
    <n v="1.3016000000000001"/>
    <n v="2.166372"/>
    <n v="47309.231736000002"/>
    <n v="28424.340800000002"/>
    <n v="18884.890936"/>
    <n v="0.3991798269179993"/>
    <n v="2.166372"/>
    <n v="47309.231736000002"/>
  </r>
  <r>
    <s v="SKU-08"/>
    <s v="PB Cup King 4-Pack"/>
    <s v="Peanut Butter Cup"/>
    <x v="5"/>
    <x v="14"/>
    <n v="20921"/>
    <n v="2.34"/>
    <n v="7.5399999999999995E-2"/>
    <n v="1.3112999999999999"/>
    <n v="2.1635639999999996"/>
    <n v="45263.922443999989"/>
    <n v="27433.707299999998"/>
    <n v="17830.215143999991"/>
    <n v="0.39391670410489349"/>
    <n v="2.1635639999999996"/>
    <n v="45263.922443999989"/>
  </r>
  <r>
    <s v="SKU-08"/>
    <s v="PB Cup King 4-Pack"/>
    <s v="Peanut Butter Cup"/>
    <x v="5"/>
    <x v="15"/>
    <n v="22272"/>
    <n v="2.34"/>
    <n v="0.1042"/>
    <n v="1.3209"/>
    <n v="2.0961720000000001"/>
    <n v="46685.942784000006"/>
    <n v="29419.084800000001"/>
    <n v="17266.857984000006"/>
    <n v="0.36985132899399487"/>
    <n v="2.0961720000000001"/>
    <n v="46685.942784000006"/>
  </r>
  <r>
    <s v="SKU-08"/>
    <s v="PB Cup King 4-Pack"/>
    <s v="Peanut Butter Cup"/>
    <x v="5"/>
    <x v="16"/>
    <n v="18555"/>
    <n v="2.34"/>
    <n v="4.6300000000000001E-2"/>
    <n v="1.3305"/>
    <n v="2.2316579999999999"/>
    <n v="41408.414189999996"/>
    <n v="24687.427500000002"/>
    <n v="16720.986689999994"/>
    <n v="0.40380649723210266"/>
    <n v="2.2316579999999999"/>
    <n v="41408.414189999996"/>
  </r>
  <r>
    <s v="SKU-08"/>
    <s v="PB Cup King 4-Pack"/>
    <s v="Peanut Butter Cup"/>
    <x v="5"/>
    <x v="17"/>
    <n v="16922"/>
    <n v="2.34"/>
    <n v="8.7099999999999997E-2"/>
    <n v="1.3401000000000001"/>
    <n v="2.1361859999999999"/>
    <n v="36148.539491999996"/>
    <n v="22677.172200000001"/>
    <n v="13471.367291999995"/>
    <n v="0.37266698686350336"/>
    <n v="2.1361859999999999"/>
    <n v="36148.539491999996"/>
  </r>
  <r>
    <s v="SKU-08"/>
    <s v="PB Cup King 4-Pack"/>
    <s v="Peanut Butter Cup"/>
    <x v="5"/>
    <x v="18"/>
    <n v="16744"/>
    <n v="2.4"/>
    <n v="6.3600000000000004E-2"/>
    <n v="1.3496999999999999"/>
    <n v="2.24736"/>
    <n v="37629.795839999999"/>
    <n v="22599.376799999998"/>
    <n v="15030.419040000001"/>
    <n v="0.3994286629645451"/>
    <n v="2.24736"/>
    <n v="37629.795839999999"/>
  </r>
  <r>
    <s v="SKU-08"/>
    <s v="PB Cup King 4-Pack"/>
    <s v="Peanut Butter Cup"/>
    <x v="5"/>
    <x v="19"/>
    <n v="18791"/>
    <n v="2.4"/>
    <n v="8.3900000000000002E-2"/>
    <n v="1.3593"/>
    <n v="2.1986400000000001"/>
    <n v="41314.644240000001"/>
    <n v="25542.606299999999"/>
    <n v="15772.037940000002"/>
    <n v="0.38175417530837247"/>
    <n v="2.1986400000000001"/>
    <n v="41314.644240000001"/>
  </r>
  <r>
    <s v="SKU-08"/>
    <s v="PB Cup King 4-Pack"/>
    <s v="Peanut Butter Cup"/>
    <x v="5"/>
    <x v="20"/>
    <n v="23920"/>
    <n v="2.4"/>
    <n v="5.8700000000000002E-2"/>
    <n v="1.369"/>
    <n v="2.2591199999999998"/>
    <n v="54038.150399999999"/>
    <n v="32746.48"/>
    <n v="21291.670399999999"/>
    <n v="0.39401182761429226"/>
    <n v="2.2591199999999998"/>
    <n v="54038.150399999999"/>
  </r>
  <r>
    <s v="SKU-08"/>
    <s v="PB Cup King 4-Pack"/>
    <s v="Peanut Butter Cup"/>
    <x v="5"/>
    <x v="21"/>
    <n v="28860"/>
    <n v="2.4"/>
    <n v="6.54E-2"/>
    <n v="1.3786"/>
    <n v="2.2430399999999997"/>
    <n v="64734.134399999988"/>
    <n v="39786.396000000001"/>
    <n v="24947.738399999987"/>
    <n v="0.3853876881375275"/>
    <n v="2.2430399999999997"/>
    <n v="64734.134399999988"/>
  </r>
  <r>
    <s v="SKU-08"/>
    <s v="PB Cup King 4-Pack"/>
    <s v="Peanut Butter Cup"/>
    <x v="5"/>
    <x v="22"/>
    <n v="30760"/>
    <n v="2.4"/>
    <n v="5.6599999999999998E-2"/>
    <n v="1.3882000000000001"/>
    <n v="2.26416"/>
    <n v="69645.561600000001"/>
    <n v="42701.032000000007"/>
    <n v="26944.529599999994"/>
    <n v="0.38688078581019003"/>
    <n v="2.26416"/>
    <n v="69645.561600000001"/>
  </r>
  <r>
    <s v="SKU-08"/>
    <s v="PB Cup King 4-Pack"/>
    <s v="Peanut Butter Cup"/>
    <x v="5"/>
    <x v="23"/>
    <n v="21022"/>
    <n v="2.4"/>
    <n v="6.3500000000000001E-2"/>
    <n v="1.3977999999999999"/>
    <n v="2.2475999999999998"/>
    <n v="47249.047199999994"/>
    <n v="29384.551599999999"/>
    <n v="17864.495599999995"/>
    <n v="0.37809218722192556"/>
    <n v="2.2475999999999998"/>
    <n v="47249.047199999994"/>
  </r>
  <r>
    <s v="SKU-09"/>
    <s v="PB Cup Minis Bag"/>
    <s v="Peanut Butter Cup"/>
    <x v="0"/>
    <x v="0"/>
    <n v="39239"/>
    <n v="3.99"/>
    <n v="9.2600000000000002E-2"/>
    <n v="2.1545999999999998"/>
    <n v="3.6205259999999999"/>
    <n v="142065.81971399998"/>
    <n v="84544.349399999992"/>
    <n v="57521.470313999991"/>
    <n v="0.40489310116817279"/>
    <n v="3.6205259999999999"/>
    <n v="142065.81971399998"/>
  </r>
  <r>
    <s v="SKU-09"/>
    <s v="PB Cup Minis Bag"/>
    <s v="Peanut Butter Cup"/>
    <x v="0"/>
    <x v="1"/>
    <n v="53651"/>
    <n v="3.99"/>
    <n v="0.1002"/>
    <n v="2.1545999999999998"/>
    <n v="3.5902020000000006"/>
    <n v="192617.92750200004"/>
    <n v="115596.44459999999"/>
    <n v="77021.482902000047"/>
    <n v="0.39986663703045139"/>
    <n v="3.5902020000000006"/>
    <n v="192617.92750200004"/>
  </r>
  <r>
    <s v="SKU-09"/>
    <s v="PB Cup Minis Bag"/>
    <s v="Peanut Butter Cup"/>
    <x v="0"/>
    <x v="2"/>
    <n v="51520"/>
    <n v="3.99"/>
    <n v="0.10390000000000001"/>
    <n v="2.1545999999999998"/>
    <n v="3.5754390000000003"/>
    <n v="184206.61728000001"/>
    <n v="111004.992"/>
    <n v="73201.625280000007"/>
    <n v="0.39738868429862739"/>
    <n v="3.5754390000000003"/>
    <n v="184206.61728000001"/>
  </r>
  <r>
    <s v="SKU-09"/>
    <s v="PB Cup Minis Bag"/>
    <s v="Peanut Butter Cup"/>
    <x v="0"/>
    <x v="3"/>
    <n v="52364"/>
    <n v="3.99"/>
    <n v="0.1042"/>
    <n v="2.1545999999999998"/>
    <n v="3.5742420000000004"/>
    <n v="187161.60808800001"/>
    <n v="112823.47439999999"/>
    <n v="74338.133688000016"/>
    <n v="0.39718687206965847"/>
    <n v="3.5742420000000004"/>
    <n v="187161.60808800001"/>
  </r>
  <r>
    <s v="SKU-09"/>
    <s v="PB Cup Minis Bag"/>
    <s v="Peanut Butter Cup"/>
    <x v="0"/>
    <x v="4"/>
    <n v="44381"/>
    <n v="3.99"/>
    <n v="0.1008"/>
    <n v="2.1545999999999998"/>
    <n v="3.5878080000000003"/>
    <n v="159230.50684800002"/>
    <n v="95623.302599999995"/>
    <n v="63607.204248000024"/>
    <n v="0.39946619217081858"/>
    <n v="3.5878080000000003"/>
    <n v="159230.50684800002"/>
  </r>
  <r>
    <s v="SKU-09"/>
    <s v="PB Cup Minis Bag"/>
    <s v="Peanut Butter Cup"/>
    <x v="0"/>
    <x v="5"/>
    <n v="39578"/>
    <n v="3.99"/>
    <n v="0.1055"/>
    <n v="2.1545999999999998"/>
    <n v="3.5690550000000001"/>
    <n v="141256.05879000001"/>
    <n v="85274.758799999996"/>
    <n v="55981.299990000014"/>
    <n v="0.39631078814980442"/>
    <n v="3.5690550000000001"/>
    <n v="141256.05879000001"/>
  </r>
  <r>
    <s v="SKU-09"/>
    <s v="PB Cup Minis Bag"/>
    <s v="Peanut Butter Cup"/>
    <x v="0"/>
    <x v="6"/>
    <n v="35274"/>
    <n v="3.99"/>
    <n v="0.1061"/>
    <n v="2.1545999999999998"/>
    <n v="3.5666610000000003"/>
    <n v="125810.400114"/>
    <n v="76001.36039999999"/>
    <n v="49809.039714000013"/>
    <n v="0.39590558227989719"/>
    <n v="3.5666610000000003"/>
    <n v="125810.400114"/>
  </r>
  <r>
    <s v="SKU-09"/>
    <s v="PB Cup Minis Bag"/>
    <s v="Peanut Butter Cup"/>
    <x v="0"/>
    <x v="7"/>
    <n v="46834"/>
    <n v="3.99"/>
    <n v="9.5899999999999999E-2"/>
    <n v="2.1545999999999998"/>
    <n v="3.6073590000000002"/>
    <n v="168947.05140600001"/>
    <n v="100908.5364"/>
    <n v="68038.515006000016"/>
    <n v="0.40272093794934194"/>
    <n v="3.6073590000000002"/>
    <n v="168947.05140600001"/>
  </r>
  <r>
    <s v="SKU-09"/>
    <s v="PB Cup Minis Bag"/>
    <s v="Peanut Butter Cup"/>
    <x v="0"/>
    <x v="8"/>
    <n v="48637"/>
    <n v="3.99"/>
    <n v="0.11890000000000001"/>
    <n v="2.1545999999999998"/>
    <n v="3.5155890000000003"/>
    <n v="170987.702193"/>
    <n v="104793.28019999999"/>
    <n v="66194.421993000011"/>
    <n v="0.38712972420837594"/>
    <n v="3.5155890000000003"/>
    <n v="170987.702193"/>
  </r>
  <r>
    <s v="SKU-09"/>
    <s v="PB Cup Minis Bag"/>
    <s v="Peanut Butter Cup"/>
    <x v="0"/>
    <x v="9"/>
    <n v="75317"/>
    <n v="3.99"/>
    <n v="0.1002"/>
    <n v="2.1545999999999998"/>
    <n v="3.5902020000000006"/>
    <n v="270403.24403400003"/>
    <n v="162278.00819999998"/>
    <n v="108125.23583400005"/>
    <n v="0.39986663703045133"/>
    <n v="3.5902020000000006"/>
    <n v="270403.24403400003"/>
  </r>
  <r>
    <s v="SKU-09"/>
    <s v="PB Cup Minis Bag"/>
    <s v="Peanut Butter Cup"/>
    <x v="0"/>
    <x v="10"/>
    <n v="61862"/>
    <n v="3.99"/>
    <n v="0.10780000000000001"/>
    <n v="2.1545999999999998"/>
    <n v="3.5598780000000003"/>
    <n v="220221.17283600001"/>
    <n v="133287.8652"/>
    <n v="86933.307636000012"/>
    <n v="0.394754539340955"/>
    <n v="3.5598780000000003"/>
    <n v="220221.17283600001"/>
  </r>
  <r>
    <s v="SKU-09"/>
    <s v="PB Cup Minis Bag"/>
    <s v="Peanut Butter Cup"/>
    <x v="0"/>
    <x v="11"/>
    <n v="51312"/>
    <n v="3.99"/>
    <n v="0.122"/>
    <n v="2.1545999999999998"/>
    <n v="3.5032200000000002"/>
    <n v="179757.22464"/>
    <n v="110556.83519999999"/>
    <n v="69200.389440000014"/>
    <n v="0.38496583143507979"/>
    <n v="3.5032200000000002"/>
    <n v="179757.22464"/>
  </r>
  <r>
    <s v="SKU-09"/>
    <s v="PB Cup Minis Bag"/>
    <s v="Peanut Butter Cup"/>
    <x v="0"/>
    <x v="12"/>
    <n v="38317"/>
    <n v="4.07"/>
    <n v="0.115"/>
    <n v="2.1707999999999998"/>
    <n v="3.6019500000000004"/>
    <n v="138015.91815000001"/>
    <n v="83178.54359999999"/>
    <n v="54837.374550000022"/>
    <n v="0.39732644817390594"/>
    <n v="3.6019500000000004"/>
    <n v="138015.91815000001"/>
  </r>
  <r>
    <s v="SKU-09"/>
    <s v="PB Cup Minis Bag"/>
    <s v="Peanut Butter Cup"/>
    <x v="0"/>
    <x v="13"/>
    <n v="43824"/>
    <n v="4.07"/>
    <n v="7.6700000000000004E-2"/>
    <n v="2.1869000000000001"/>
    <n v="3.7578310000000004"/>
    <n v="164683.18574400002"/>
    <n v="95838.705600000001"/>
    <n v="68844.480144000016"/>
    <n v="0.41804195026333013"/>
    <n v="3.7578310000000004"/>
    <n v="164683.18574400002"/>
  </r>
  <r>
    <s v="SKU-09"/>
    <s v="PB Cup Minis Bag"/>
    <s v="Peanut Butter Cup"/>
    <x v="0"/>
    <x v="14"/>
    <n v="47631"/>
    <n v="4.07"/>
    <n v="9.9500000000000005E-2"/>
    <n v="2.2031000000000001"/>
    <n v="3.665035"/>
    <n v="174569.28208500001"/>
    <n v="104935.8561"/>
    <n v="69633.425985000009"/>
    <n v="0.39888705019188087"/>
    <n v="3.665035"/>
    <n v="174569.28208500001"/>
  </r>
  <r>
    <s v="SKU-09"/>
    <s v="PB Cup Minis Bag"/>
    <s v="Peanut Butter Cup"/>
    <x v="0"/>
    <x v="15"/>
    <n v="47319"/>
    <n v="4.07"/>
    <n v="0.1013"/>
    <n v="2.2191999999999998"/>
    <n v="3.6577090000000005"/>
    <n v="173079.13217100003"/>
    <n v="105010.32479999999"/>
    <n v="68068.807371000046"/>
    <n v="0.39328142287973172"/>
    <n v="3.6577090000000005"/>
    <n v="173079.13217100003"/>
  </r>
  <r>
    <s v="SKU-09"/>
    <s v="PB Cup Minis Bag"/>
    <s v="Peanut Butter Cup"/>
    <x v="0"/>
    <x v="16"/>
    <n v="47862"/>
    <n v="4.07"/>
    <n v="0.1125"/>
    <n v="2.2353999999999998"/>
    <n v="3.6121250000000003"/>
    <n v="172883.52675000002"/>
    <n v="106990.71479999999"/>
    <n v="65892.811950000032"/>
    <n v="0.38113991071737563"/>
    <n v="3.6121250000000003"/>
    <n v="172883.52675000002"/>
  </r>
  <r>
    <s v="SKU-09"/>
    <s v="PB Cup Minis Bag"/>
    <s v="Peanut Butter Cup"/>
    <x v="0"/>
    <x v="17"/>
    <n v="40649"/>
    <n v="4.07"/>
    <n v="0.11269999999999999"/>
    <n v="2.2515999999999998"/>
    <n v="3.6113110000000002"/>
    <n v="146796.18083900001"/>
    <n v="91525.28839999999"/>
    <n v="55270.892439000017"/>
    <n v="0.37651451231976429"/>
    <n v="3.6113110000000002"/>
    <n v="146796.18083900001"/>
  </r>
  <r>
    <s v="SKU-09"/>
    <s v="PB Cup Minis Bag"/>
    <s v="Peanut Butter Cup"/>
    <x v="0"/>
    <x v="18"/>
    <n v="39331"/>
    <n v="4.1900000000000004"/>
    <n v="9.7100000000000006E-2"/>
    <n v="2.2677"/>
    <n v="3.7831510000000006"/>
    <n v="148795.11198100002"/>
    <n v="89190.9087"/>
    <n v="59604.203281000024"/>
    <n v="0.40057904112207005"/>
    <n v="3.7831510000000006"/>
    <n v="148795.11198100002"/>
  </r>
  <r>
    <s v="SKU-09"/>
    <s v="PB Cup Minis Bag"/>
    <s v="Peanut Butter Cup"/>
    <x v="0"/>
    <x v="19"/>
    <n v="34328"/>
    <n v="4.1900000000000004"/>
    <n v="9.7199999999999995E-2"/>
    <n v="2.2839"/>
    <n v="3.7827320000000006"/>
    <n v="129853.62409600003"/>
    <n v="78401.719200000007"/>
    <n v="51451.904896000022"/>
    <n v="0.39623002634075061"/>
    <n v="3.7827320000000006"/>
    <n v="129853.62409600003"/>
  </r>
  <r>
    <s v="SKU-09"/>
    <s v="PB Cup Minis Bag"/>
    <s v="Peanut Butter Cup"/>
    <x v="0"/>
    <x v="20"/>
    <n v="49435"/>
    <n v="4.1900000000000004"/>
    <n v="8.5500000000000007E-2"/>
    <n v="2.2999999999999998"/>
    <n v="3.8317550000000002"/>
    <n v="189422.80842500002"/>
    <n v="113700.49999999999"/>
    <n v="75722.308425000039"/>
    <n v="0.39975285476237404"/>
    <n v="3.8317550000000002"/>
    <n v="189422.80842500002"/>
  </r>
  <r>
    <s v="SKU-09"/>
    <s v="PB Cup Minis Bag"/>
    <s v="Peanut Butter Cup"/>
    <x v="0"/>
    <x v="21"/>
    <n v="68200"/>
    <n v="4.1900000000000004"/>
    <n v="8.9599999999999999E-2"/>
    <n v="2.3161999999999998"/>
    <n v="3.8145760000000002"/>
    <n v="260154.08320000002"/>
    <n v="157964.84"/>
    <n v="102189.24320000003"/>
    <n v="0.39280276497309274"/>
    <n v="3.8145760000000002"/>
    <n v="260154.08320000002"/>
  </r>
  <r>
    <s v="SKU-09"/>
    <s v="PB Cup Minis Bag"/>
    <s v="Peanut Butter Cup"/>
    <x v="0"/>
    <x v="22"/>
    <n v="81236"/>
    <n v="4.1900000000000004"/>
    <n v="0.11119999999999999"/>
    <n v="2.3323999999999998"/>
    <n v="3.7240720000000005"/>
    <n v="302528.71299200004"/>
    <n v="189474.84639999998"/>
    <n v="113053.86659200006"/>
    <n v="0.37369631951261967"/>
    <n v="3.7240720000000005"/>
    <n v="302528.71299200004"/>
  </r>
  <r>
    <s v="SKU-09"/>
    <s v="PB Cup Minis Bag"/>
    <s v="Peanut Butter Cup"/>
    <x v="0"/>
    <x v="23"/>
    <n v="62885"/>
    <n v="4.1900000000000004"/>
    <n v="0.10929999999999999"/>
    <n v="2.3485"/>
    <n v="3.7320330000000004"/>
    <n v="234688.89520500004"/>
    <n v="147685.42250000002"/>
    <n v="87003.472705000022"/>
    <n v="0.37071831894305335"/>
    <n v="3.7320330000000004"/>
    <n v="234688.89520500004"/>
  </r>
  <r>
    <s v="SKU-09"/>
    <s v="PB Cup Minis Bag"/>
    <s v="Peanut Butter Cup"/>
    <x v="1"/>
    <x v="0"/>
    <n v="32428"/>
    <n v="3.99"/>
    <n v="0.13300000000000001"/>
    <n v="2.1545999999999998"/>
    <n v="3.45933"/>
    <n v="112179.15324"/>
    <n v="69869.368799999997"/>
    <n v="42309.784440000003"/>
    <n v="0.37716262975778547"/>
    <n v="3.45933"/>
    <n v="112179.15324"/>
  </r>
  <r>
    <s v="SKU-09"/>
    <s v="PB Cup Minis Bag"/>
    <s v="Peanut Butter Cup"/>
    <x v="1"/>
    <x v="1"/>
    <n v="36831"/>
    <n v="3.99"/>
    <n v="9.7199999999999995E-2"/>
    <n v="2.1545999999999998"/>
    <n v="3.6021720000000004"/>
    <n v="132671.59693200001"/>
    <n v="79356.0726"/>
    <n v="53315.524332000015"/>
    <n v="0.4018608772707134"/>
    <n v="3.6021720000000004"/>
    <n v="132671.59693200001"/>
  </r>
  <r>
    <s v="SKU-09"/>
    <s v="PB Cup Minis Bag"/>
    <s v="Peanut Butter Cup"/>
    <x v="1"/>
    <x v="2"/>
    <n v="40584"/>
    <n v="3.99"/>
    <n v="0.13489999999999999"/>
    <n v="2.1545999999999998"/>
    <n v="3.451749"/>
    <n v="140085.78141600001"/>
    <n v="87442.286399999997"/>
    <n v="52643.495016000015"/>
    <n v="0.37579470581435681"/>
    <n v="3.451749"/>
    <n v="140085.78141600001"/>
  </r>
  <r>
    <s v="SKU-09"/>
    <s v="PB Cup Minis Bag"/>
    <s v="Peanut Butter Cup"/>
    <x v="1"/>
    <x v="3"/>
    <n v="45637"/>
    <n v="3.99"/>
    <n v="0.15359999999999999"/>
    <n v="2.1545999999999998"/>
    <n v="3.3771360000000001"/>
    <n v="154122.35563200002"/>
    <n v="98329.480199999991"/>
    <n v="55792.87543200003"/>
    <n v="0.36200378071833661"/>
    <n v="3.3771360000000001"/>
    <n v="154122.35563200002"/>
  </r>
  <r>
    <s v="SKU-09"/>
    <s v="PB Cup Minis Bag"/>
    <s v="Peanut Butter Cup"/>
    <x v="1"/>
    <x v="4"/>
    <n v="38208"/>
    <n v="3.99"/>
    <n v="0.115"/>
    <n v="2.1545999999999998"/>
    <n v="3.5311500000000002"/>
    <n v="134918.17920000001"/>
    <n v="82322.9568"/>
    <n v="52595.222400000013"/>
    <n v="0.38983050847457634"/>
    <n v="3.5311500000000002"/>
    <n v="134918.17920000001"/>
  </r>
  <r>
    <s v="SKU-09"/>
    <s v="PB Cup Minis Bag"/>
    <s v="Peanut Butter Cup"/>
    <x v="1"/>
    <x v="5"/>
    <n v="31711"/>
    <n v="3.99"/>
    <n v="0.13719999999999999"/>
    <n v="2.1545999999999998"/>
    <n v="3.4425720000000002"/>
    <n v="109167.40069200001"/>
    <n v="68324.520599999989"/>
    <n v="40842.880092000021"/>
    <n v="0.37413073713490974"/>
    <n v="3.4425720000000002"/>
    <n v="109167.40069200001"/>
  </r>
  <r>
    <s v="SKU-09"/>
    <s v="PB Cup Minis Bag"/>
    <s v="Peanut Butter Cup"/>
    <x v="1"/>
    <x v="6"/>
    <n v="36023"/>
    <n v="3.99"/>
    <n v="0.1522"/>
    <n v="2.1545999999999998"/>
    <n v="3.3827220000000002"/>
    <n v="121855.79460600001"/>
    <n v="77615.155799999993"/>
    <n v="44240.638806000017"/>
    <n v="0.36305732484076442"/>
    <n v="3.3827220000000002"/>
    <n v="121855.79460600001"/>
  </r>
  <r>
    <s v="SKU-09"/>
    <s v="PB Cup Minis Bag"/>
    <s v="Peanut Butter Cup"/>
    <x v="1"/>
    <x v="7"/>
    <n v="37122"/>
    <n v="3.99"/>
    <n v="0.1242"/>
    <n v="2.1545999999999998"/>
    <n v="3.4944420000000003"/>
    <n v="129720.67592400001"/>
    <n v="79983.061199999996"/>
    <n v="49737.614724000014"/>
    <n v="0.38342087234528438"/>
    <n v="3.4944420000000003"/>
    <n v="129720.67592400001"/>
  </r>
  <r>
    <s v="SKU-09"/>
    <s v="PB Cup Minis Bag"/>
    <s v="Peanut Butter Cup"/>
    <x v="1"/>
    <x v="8"/>
    <n v="37679"/>
    <n v="3.99"/>
    <n v="0.14180000000000001"/>
    <n v="2.1545999999999998"/>
    <n v="3.4242180000000002"/>
    <n v="129021.11002200001"/>
    <n v="81183.1734"/>
    <n v="47837.936622000008"/>
    <n v="0.37077604288044747"/>
    <n v="3.4242180000000002"/>
    <n v="129021.11002200001"/>
  </r>
  <r>
    <s v="SKU-09"/>
    <s v="PB Cup Minis Bag"/>
    <s v="Peanut Butter Cup"/>
    <x v="1"/>
    <x v="9"/>
    <n v="54720"/>
    <n v="3.99"/>
    <n v="0.12640000000000001"/>
    <n v="2.1545999999999998"/>
    <n v="3.4856639999999999"/>
    <n v="190735.53407999998"/>
    <n v="117899.71199999998"/>
    <n v="72835.822079999998"/>
    <n v="0.3818681318681319"/>
    <n v="3.4856639999999999"/>
    <n v="190735.53407999998"/>
  </r>
  <r>
    <s v="SKU-09"/>
    <s v="PB Cup Minis Bag"/>
    <s v="Peanut Butter Cup"/>
    <x v="1"/>
    <x v="10"/>
    <n v="62605"/>
    <n v="3.99"/>
    <n v="0.15390000000000001"/>
    <n v="2.1545999999999998"/>
    <n v="3.3759390000000002"/>
    <n v="211350.66109500002"/>
    <n v="134888.73299999998"/>
    <n v="76461.928095000039"/>
    <n v="0.36177756766339692"/>
    <n v="3.3759390000000002"/>
    <n v="211350.66109500002"/>
  </r>
  <r>
    <s v="SKU-09"/>
    <s v="PB Cup Minis Bag"/>
    <s v="Peanut Butter Cup"/>
    <x v="1"/>
    <x v="11"/>
    <n v="50355"/>
    <n v="3.99"/>
    <n v="9.3399999999999997E-2"/>
    <n v="2.1545999999999998"/>
    <n v="3.617334"/>
    <n v="182150.85357000001"/>
    <n v="108494.88299999999"/>
    <n v="73655.97057000002"/>
    <n v="0.4043679682329584"/>
    <n v="3.617334"/>
    <n v="182150.85357000001"/>
  </r>
  <r>
    <s v="SKU-09"/>
    <s v="PB Cup Minis Bag"/>
    <s v="Peanut Butter Cup"/>
    <x v="1"/>
    <x v="12"/>
    <n v="33324"/>
    <n v="4.07"/>
    <n v="0.1195"/>
    <n v="2.1707999999999998"/>
    <n v="3.5836350000000006"/>
    <n v="119421.05274000001"/>
    <n v="72339.739199999996"/>
    <n v="47081.313540000017"/>
    <n v="0.39424634484259707"/>
    <n v="3.5836350000000006"/>
    <n v="119421.05274000001"/>
  </r>
  <r>
    <s v="SKU-09"/>
    <s v="PB Cup Minis Bag"/>
    <s v="Peanut Butter Cup"/>
    <x v="1"/>
    <x v="13"/>
    <n v="39880"/>
    <n v="4.07"/>
    <n v="0.12870000000000001"/>
    <n v="2.1869000000000001"/>
    <n v="3.5461910000000003"/>
    <n v="141422.09708000001"/>
    <n v="87213.572"/>
    <n v="54208.525080000007"/>
    <n v="0.38331014883293091"/>
    <n v="3.5461910000000003"/>
    <n v="141422.09708000001"/>
  </r>
  <r>
    <s v="SKU-09"/>
    <s v="PB Cup Minis Bag"/>
    <s v="Peanut Butter Cup"/>
    <x v="1"/>
    <x v="14"/>
    <n v="38999"/>
    <n v="4.07"/>
    <n v="0.1419"/>
    <n v="2.2031000000000001"/>
    <n v="3.492467"/>
    <n v="136202.72053299999"/>
    <n v="85918.696899999995"/>
    <n v="50284.02363299999"/>
    <n v="0.36918516338164392"/>
    <n v="3.492467"/>
    <n v="136202.72053299999"/>
  </r>
  <r>
    <s v="SKU-09"/>
    <s v="PB Cup Minis Bag"/>
    <s v="Peanut Butter Cup"/>
    <x v="1"/>
    <x v="15"/>
    <n v="37185"/>
    <n v="4.07"/>
    <n v="0.1222"/>
    <n v="2.2191999999999998"/>
    <n v="3.5726460000000002"/>
    <n v="132848.84151"/>
    <n v="82520.95199999999"/>
    <n v="50327.889510000008"/>
    <n v="0.37883574247210616"/>
    <n v="3.5726460000000002"/>
    <n v="132848.84151"/>
  </r>
  <r>
    <s v="SKU-09"/>
    <s v="PB Cup Minis Bag"/>
    <s v="Peanut Butter Cup"/>
    <x v="1"/>
    <x v="16"/>
    <n v="35713"/>
    <n v="4.07"/>
    <n v="0.1208"/>
    <n v="2.2353999999999998"/>
    <n v="3.578344"/>
    <n v="127793.399272"/>
    <n v="79832.840199999991"/>
    <n v="47960.559072000004"/>
    <n v="0.37529762370526704"/>
    <n v="3.578344"/>
    <n v="127793.399272"/>
  </r>
  <r>
    <s v="SKU-09"/>
    <s v="PB Cup Minis Bag"/>
    <s v="Peanut Butter Cup"/>
    <x v="1"/>
    <x v="17"/>
    <n v="28563"/>
    <n v="4.07"/>
    <n v="0.14000000000000001"/>
    <n v="2.2515999999999998"/>
    <n v="3.5002"/>
    <n v="99976.212599999999"/>
    <n v="64312.450799999991"/>
    <n v="35663.761800000007"/>
    <n v="0.35672247300154286"/>
    <n v="3.5002"/>
    <n v="99976.212599999999"/>
  </r>
  <r>
    <s v="SKU-09"/>
    <s v="PB Cup Minis Bag"/>
    <s v="Peanut Butter Cup"/>
    <x v="1"/>
    <x v="18"/>
    <n v="32676"/>
    <n v="4.1900000000000004"/>
    <n v="0.1293"/>
    <n v="2.2677"/>
    <n v="3.6482330000000003"/>
    <n v="119209.661508"/>
    <n v="74099.3652"/>
    <n v="45110.296308000005"/>
    <n v="0.3784114117711232"/>
    <n v="3.6482330000000003"/>
    <n v="119209.661508"/>
  </r>
  <r>
    <s v="SKU-09"/>
    <s v="PB Cup Minis Bag"/>
    <s v="Peanut Butter Cup"/>
    <x v="1"/>
    <x v="19"/>
    <n v="29403"/>
    <n v="4.1900000000000004"/>
    <n v="0.1406"/>
    <n v="2.2839"/>
    <n v="3.600886"/>
    <n v="105876.851058"/>
    <n v="67153.511700000003"/>
    <n v="38723.339357999997"/>
    <n v="0.36573943190648078"/>
    <n v="3.600886"/>
    <n v="105876.851058"/>
  </r>
  <r>
    <s v="SKU-09"/>
    <s v="PB Cup Minis Bag"/>
    <s v="Peanut Butter Cup"/>
    <x v="1"/>
    <x v="20"/>
    <n v="35141"/>
    <n v="4.1900000000000004"/>
    <n v="0.1346"/>
    <n v="2.2999999999999998"/>
    <n v="3.626026"/>
    <n v="127422.179666"/>
    <n v="80824.299999999988"/>
    <n v="46597.879666000008"/>
    <n v="0.36569677106562398"/>
    <n v="3.626026"/>
    <n v="127422.179666"/>
  </r>
  <r>
    <s v="SKU-09"/>
    <s v="PB Cup Minis Bag"/>
    <s v="Peanut Butter Cup"/>
    <x v="1"/>
    <x v="21"/>
    <n v="55048"/>
    <n v="4.1900000000000004"/>
    <n v="0.11260000000000001"/>
    <n v="2.3161999999999998"/>
    <n v="3.7182060000000003"/>
    <n v="204679.80388800002"/>
    <n v="127502.1776"/>
    <n v="77177.626288000029"/>
    <n v="0.37706517605533429"/>
    <n v="3.7182060000000003"/>
    <n v="204679.80388800002"/>
  </r>
  <r>
    <s v="SKU-09"/>
    <s v="PB Cup Minis Bag"/>
    <s v="Peanut Butter Cup"/>
    <x v="1"/>
    <x v="22"/>
    <n v="60549"/>
    <n v="4.1900000000000004"/>
    <n v="0.1273"/>
    <n v="2.3323999999999998"/>
    <n v="3.6566130000000006"/>
    <n v="221404.26053700002"/>
    <n v="141224.48759999999"/>
    <n v="80179.772937000031"/>
    <n v="0.36214196033323742"/>
    <n v="3.6566130000000006"/>
    <n v="221404.26053700002"/>
  </r>
  <r>
    <s v="SKU-09"/>
    <s v="PB Cup Minis Bag"/>
    <s v="Peanut Butter Cup"/>
    <x v="1"/>
    <x v="23"/>
    <n v="48816"/>
    <n v="4.1900000000000004"/>
    <n v="0.13880000000000001"/>
    <n v="2.3485"/>
    <n v="3.6084280000000004"/>
    <n v="176149.02124800003"/>
    <n v="114644.376"/>
    <n v="61504.64524800003"/>
    <n v="0.34916257162398706"/>
    <n v="3.6084280000000004"/>
    <n v="176149.02124800003"/>
  </r>
  <r>
    <s v="SKU-09"/>
    <s v="PB Cup Minis Bag"/>
    <s v="Peanut Butter Cup"/>
    <x v="2"/>
    <x v="0"/>
    <n v="20381"/>
    <n v="3.99"/>
    <n v="0.19470000000000001"/>
    <n v="2.1545999999999998"/>
    <n v="3.2131470000000002"/>
    <n v="65487.149007000007"/>
    <n v="43912.902599999994"/>
    <n v="21574.246407000013"/>
    <n v="0.32944244380976051"/>
    <n v="3.2131470000000002"/>
    <n v="65487.149007000007"/>
  </r>
  <r>
    <s v="SKU-09"/>
    <s v="PB Cup Minis Bag"/>
    <s v="Peanut Butter Cup"/>
    <x v="2"/>
    <x v="1"/>
    <n v="26499"/>
    <n v="3.99"/>
    <n v="0.16950000000000001"/>
    <n v="2.1545999999999998"/>
    <n v="3.3136950000000001"/>
    <n v="87809.603805000006"/>
    <n v="57094.745399999993"/>
    <n v="30714.858405000014"/>
    <n v="0.34978928356411815"/>
    <n v="3.3136950000000001"/>
    <n v="87809.603805000006"/>
  </r>
  <r>
    <s v="SKU-09"/>
    <s v="PB Cup Minis Bag"/>
    <s v="Peanut Butter Cup"/>
    <x v="2"/>
    <x v="2"/>
    <n v="24412"/>
    <n v="3.99"/>
    <n v="0.15529999999999999"/>
    <n v="2.1545999999999998"/>
    <n v="3.3703530000000002"/>
    <n v="82277.057436000003"/>
    <n v="52598.095199999996"/>
    <n v="29678.962236000007"/>
    <n v="0.36071978217118511"/>
    <n v="3.3703530000000002"/>
    <n v="82277.057436000003"/>
  </r>
  <r>
    <s v="SKU-09"/>
    <s v="PB Cup Minis Bag"/>
    <s v="Peanut Butter Cup"/>
    <x v="2"/>
    <x v="3"/>
    <n v="27779"/>
    <n v="3.99"/>
    <n v="0.17469999999999999"/>
    <n v="2.1545999999999998"/>
    <n v="3.2929470000000003"/>
    <n v="91474.774713000006"/>
    <n v="59852.633399999999"/>
    <n v="31622.141313000007"/>
    <n v="0.34569247546346787"/>
    <n v="3.2929470000000003"/>
    <n v="91474.774713000006"/>
  </r>
  <r>
    <s v="SKU-09"/>
    <s v="PB Cup Minis Bag"/>
    <s v="Peanut Butter Cup"/>
    <x v="2"/>
    <x v="4"/>
    <n v="18576"/>
    <n v="3.99"/>
    <n v="0.17199999999999999"/>
    <n v="2.1545999999999998"/>
    <n v="3.3037200000000007"/>
    <n v="61369.902720000013"/>
    <n v="40023.849599999994"/>
    <n v="21346.053120000019"/>
    <n v="0.34782608695652195"/>
    <n v="3.3037200000000007"/>
    <n v="61369.902720000013"/>
  </r>
  <r>
    <s v="SKU-09"/>
    <s v="PB Cup Minis Bag"/>
    <s v="Peanut Butter Cup"/>
    <x v="2"/>
    <x v="5"/>
    <n v="19711"/>
    <n v="3.99"/>
    <n v="0.2036"/>
    <n v="2.1545999999999998"/>
    <n v="3.1776360000000001"/>
    <n v="62634.383196000002"/>
    <n v="42469.320599999999"/>
    <n v="20165.062596000003"/>
    <n v="0.32194876946258166"/>
    <n v="3.1776360000000001"/>
    <n v="62634.383196000002"/>
  </r>
  <r>
    <s v="SKU-09"/>
    <s v="PB Cup Minis Bag"/>
    <s v="Peanut Butter Cup"/>
    <x v="2"/>
    <x v="6"/>
    <n v="17440"/>
    <n v="3.99"/>
    <n v="0.15840000000000001"/>
    <n v="2.1545999999999998"/>
    <n v="3.3579840000000001"/>
    <n v="58563.240960000003"/>
    <n v="37576.223999999995"/>
    <n v="20987.016960000008"/>
    <n v="0.35836501901140694"/>
    <n v="3.3579840000000001"/>
    <n v="58563.240960000003"/>
  </r>
  <r>
    <s v="SKU-09"/>
    <s v="PB Cup Minis Bag"/>
    <s v="Peanut Butter Cup"/>
    <x v="2"/>
    <x v="7"/>
    <n v="24006"/>
    <n v="3.99"/>
    <n v="0.20039999999999999"/>
    <n v="2.1545999999999998"/>
    <n v="3.190404"/>
    <n v="76588.838424000001"/>
    <n v="51723.327599999997"/>
    <n v="24865.510824000005"/>
    <n v="0.32466233116558285"/>
    <n v="3.190404"/>
    <n v="76588.838424000001"/>
  </r>
  <r>
    <s v="SKU-09"/>
    <s v="PB Cup Minis Bag"/>
    <s v="Peanut Butter Cup"/>
    <x v="2"/>
    <x v="8"/>
    <n v="24632"/>
    <n v="3.99"/>
    <n v="0.17050000000000001"/>
    <n v="2.1545999999999998"/>
    <n v="3.3097050000000001"/>
    <n v="81524.653560000006"/>
    <n v="53072.107199999999"/>
    <n v="28452.546360000008"/>
    <n v="0.34900542495479209"/>
    <n v="3.3097050000000001"/>
    <n v="81524.653560000006"/>
  </r>
  <r>
    <s v="SKU-09"/>
    <s v="PB Cup Minis Bag"/>
    <s v="Peanut Butter Cup"/>
    <x v="2"/>
    <x v="9"/>
    <n v="40017"/>
    <n v="3.99"/>
    <n v="0.14510000000000001"/>
    <n v="2.1545999999999998"/>
    <n v="3.4110510000000001"/>
    <n v="136500.027867"/>
    <n v="86220.628199999992"/>
    <n v="50279.399667000005"/>
    <n v="0.36834717510819981"/>
    <n v="3.4110510000000001"/>
    <n v="136500.027867"/>
  </r>
  <r>
    <s v="SKU-09"/>
    <s v="PB Cup Minis Bag"/>
    <s v="Peanut Butter Cup"/>
    <x v="2"/>
    <x v="10"/>
    <n v="35517"/>
    <n v="3.99"/>
    <n v="0.17580000000000001"/>
    <n v="2.1545999999999998"/>
    <n v="3.2885580000000005"/>
    <n v="116799.71448600003"/>
    <n v="76524.928199999995"/>
    <n v="40274.786286000031"/>
    <n v="0.34481921863625353"/>
    <n v="3.2885580000000005"/>
    <n v="116799.71448600003"/>
  </r>
  <r>
    <s v="SKU-09"/>
    <s v="PB Cup Minis Bag"/>
    <s v="Peanut Butter Cup"/>
    <x v="2"/>
    <x v="11"/>
    <n v="37038"/>
    <n v="3.99"/>
    <n v="0.17349999999999999"/>
    <n v="2.1545999999999998"/>
    <n v="3.2977350000000003"/>
    <n v="122141.50893000001"/>
    <n v="79802.074799999988"/>
    <n v="42339.434130000023"/>
    <n v="0.34664246823956457"/>
    <n v="3.2977350000000003"/>
    <n v="122141.50893000001"/>
  </r>
  <r>
    <s v="SKU-09"/>
    <s v="PB Cup Minis Bag"/>
    <s v="Peanut Butter Cup"/>
    <x v="2"/>
    <x v="12"/>
    <n v="20974"/>
    <n v="4.07"/>
    <n v="0.19700000000000001"/>
    <n v="2.1707999999999998"/>
    <n v="3.2682099999999998"/>
    <n v="68547.436539999995"/>
    <n v="45530.359199999999"/>
    <n v="23017.077339999996"/>
    <n v="0.33578319630623488"/>
    <n v="3.2682099999999998"/>
    <n v="68547.436539999995"/>
  </r>
  <r>
    <s v="SKU-09"/>
    <s v="PB Cup Minis Bag"/>
    <s v="Peanut Butter Cup"/>
    <x v="2"/>
    <x v="13"/>
    <n v="29522"/>
    <n v="4.07"/>
    <n v="0.17130000000000001"/>
    <n v="2.1869000000000001"/>
    <n v="3.3728090000000002"/>
    <n v="99572.067298000009"/>
    <n v="64561.661800000002"/>
    <n v="35010.405498000007"/>
    <n v="0.35160870360580754"/>
    <n v="3.3728090000000002"/>
    <n v="99572.067298000009"/>
  </r>
  <r>
    <s v="SKU-09"/>
    <s v="PB Cup Minis Bag"/>
    <s v="Peanut Butter Cup"/>
    <x v="2"/>
    <x v="14"/>
    <n v="25697"/>
    <n v="4.07"/>
    <n v="0.20730000000000001"/>
    <n v="2.2031000000000001"/>
    <n v="3.226289"/>
    <n v="82905.948432999998"/>
    <n v="56613.060700000002"/>
    <n v="26292.887732999996"/>
    <n v="0.31714114885554268"/>
    <n v="3.226289"/>
    <n v="82905.948432999998"/>
  </r>
  <r>
    <s v="SKU-09"/>
    <s v="PB Cup Minis Bag"/>
    <s v="Peanut Butter Cup"/>
    <x v="2"/>
    <x v="15"/>
    <n v="24081"/>
    <n v="4.07"/>
    <n v="0.19539999999999999"/>
    <n v="2.2191999999999998"/>
    <n v="3.2747220000000001"/>
    <n v="78858.580482000005"/>
    <n v="53440.555199999995"/>
    <n v="25418.02528200001"/>
    <n v="0.32232415453891972"/>
    <n v="3.2747220000000001"/>
    <n v="78858.580482000005"/>
  </r>
  <r>
    <s v="SKU-09"/>
    <s v="PB Cup Minis Bag"/>
    <s v="Peanut Butter Cup"/>
    <x v="2"/>
    <x v="16"/>
    <n v="20480"/>
    <n v="4.07"/>
    <n v="0.18149999999999999"/>
    <n v="2.2353999999999998"/>
    <n v="3.3312950000000003"/>
    <n v="68224.921600000001"/>
    <n v="45780.991999999998"/>
    <n v="22443.929600000003"/>
    <n v="0.32896966495011704"/>
    <n v="3.3312950000000003"/>
    <n v="68224.921600000001"/>
  </r>
  <r>
    <s v="SKU-09"/>
    <s v="PB Cup Minis Bag"/>
    <s v="Peanut Butter Cup"/>
    <x v="2"/>
    <x v="17"/>
    <n v="20473"/>
    <n v="4.07"/>
    <n v="0.1656"/>
    <n v="2.2515999999999998"/>
    <n v="3.3960080000000006"/>
    <n v="69526.471784000008"/>
    <n v="46097.006799999996"/>
    <n v="23429.464984000013"/>
    <n v="0.33698624973792773"/>
    <n v="3.3960080000000006"/>
    <n v="69526.471784000008"/>
  </r>
  <r>
    <s v="SKU-09"/>
    <s v="PB Cup Minis Bag"/>
    <s v="Peanut Butter Cup"/>
    <x v="2"/>
    <x v="18"/>
    <n v="18253"/>
    <n v="4.1900000000000004"/>
    <n v="0.18410000000000001"/>
    <n v="2.2677"/>
    <n v="3.4186210000000004"/>
    <n v="62400.089113000009"/>
    <n v="41392.328099999999"/>
    <n v="21007.76101300001"/>
    <n v="0.33666235596165833"/>
    <n v="3.4186210000000004"/>
    <n v="62400.089113000009"/>
  </r>
  <r>
    <s v="SKU-09"/>
    <s v="PB Cup Minis Bag"/>
    <s v="Peanut Butter Cup"/>
    <x v="2"/>
    <x v="19"/>
    <n v="23589"/>
    <n v="4.1900000000000004"/>
    <n v="0.17810000000000001"/>
    <n v="2.2839"/>
    <n v="3.4437610000000003"/>
    <n v="81234.878229000009"/>
    <n v="53874.917099999999"/>
    <n v="27359.96112900001"/>
    <n v="0.33680066648062984"/>
    <n v="3.4437610000000003"/>
    <n v="81234.878229000009"/>
  </r>
  <r>
    <s v="SKU-09"/>
    <s v="PB Cup Minis Bag"/>
    <s v="Peanut Butter Cup"/>
    <x v="2"/>
    <x v="20"/>
    <n v="25854"/>
    <n v="4.1900000000000004"/>
    <n v="0.18859999999999999"/>
    <n v="2.2999999999999998"/>
    <n v="3.3997660000000005"/>
    <n v="87897.550164000015"/>
    <n v="59464.2"/>
    <n v="28433.350164000018"/>
    <n v="0.32348285146683642"/>
    <n v="3.3997660000000005"/>
    <n v="87897.550164000015"/>
  </r>
  <r>
    <s v="SKU-09"/>
    <s v="PB Cup Minis Bag"/>
    <s v="Peanut Butter Cup"/>
    <x v="2"/>
    <x v="21"/>
    <n v="35396"/>
    <n v="4.1900000000000004"/>
    <n v="0.19109999999999999"/>
    <n v="2.3161999999999998"/>
    <n v="3.3892910000000001"/>
    <n v="119967.344236"/>
    <n v="81984.215199999991"/>
    <n v="37983.129036000013"/>
    <n v="0.3166122354203284"/>
    <n v="3.3892910000000001"/>
    <n v="119967.344236"/>
  </r>
  <r>
    <s v="SKU-09"/>
    <s v="PB Cup Minis Bag"/>
    <s v="Peanut Butter Cup"/>
    <x v="2"/>
    <x v="22"/>
    <n v="42748"/>
    <n v="4.1900000000000004"/>
    <n v="0.21909999999999999"/>
    <n v="2.3323999999999998"/>
    <n v="3.2719710000000006"/>
    <n v="139870.21630800003"/>
    <n v="99705.435199999993"/>
    <n v="40164.781108000039"/>
    <n v="0.28715749620030273"/>
    <n v="3.2719710000000006"/>
    <n v="139870.21630800003"/>
  </r>
  <r>
    <s v="SKU-09"/>
    <s v="PB Cup Minis Bag"/>
    <s v="Peanut Butter Cup"/>
    <x v="2"/>
    <x v="23"/>
    <n v="32208"/>
    <n v="4.1900000000000004"/>
    <n v="0.1731"/>
    <n v="2.3485"/>
    <n v="3.4647110000000003"/>
    <n v="111591.41188800002"/>
    <n v="75640.487999999998"/>
    <n v="35950.923888000019"/>
    <n v="0.32216568712368809"/>
    <n v="3.4647110000000003"/>
    <n v="111591.41188800002"/>
  </r>
  <r>
    <s v="SKU-09"/>
    <s v="PB Cup Minis Bag"/>
    <s v="Peanut Butter Cup"/>
    <x v="3"/>
    <x v="0"/>
    <n v="18139"/>
    <n v="3.99"/>
    <n v="5.8200000000000002E-2"/>
    <n v="2.1545999999999998"/>
    <n v="3.7577820000000002"/>
    <n v="68162.40769800001"/>
    <n v="39082.289399999994"/>
    <n v="29080.118298000016"/>
    <n v="0.42662985771926115"/>
    <n v="3.7577820000000002"/>
    <n v="68162.40769800001"/>
  </r>
  <r>
    <s v="SKU-09"/>
    <s v="PB Cup Minis Bag"/>
    <s v="Peanut Butter Cup"/>
    <x v="3"/>
    <x v="1"/>
    <n v="20466"/>
    <n v="3.99"/>
    <n v="4.5999999999999999E-2"/>
    <n v="2.1545999999999998"/>
    <n v="3.80646"/>
    <n v="77903.01036"/>
    <n v="44096.043599999997"/>
    <n v="33806.966760000003"/>
    <n v="0.43396226415094341"/>
    <n v="3.80646"/>
    <n v="77903.01036"/>
  </r>
  <r>
    <s v="SKU-09"/>
    <s v="PB Cup Minis Bag"/>
    <s v="Peanut Butter Cup"/>
    <x v="3"/>
    <x v="2"/>
    <n v="22068"/>
    <n v="3.99"/>
    <n v="4.1700000000000001E-2"/>
    <n v="2.1545999999999998"/>
    <n v="3.8236170000000005"/>
    <n v="84379.579956000016"/>
    <n v="47547.712799999994"/>
    <n v="36831.867156000022"/>
    <n v="0.4365021392048421"/>
    <n v="3.8236170000000005"/>
    <n v="84379.579956000016"/>
  </r>
  <r>
    <s v="SKU-09"/>
    <s v="PB Cup Minis Bag"/>
    <s v="Peanut Butter Cup"/>
    <x v="3"/>
    <x v="3"/>
    <n v="21635"/>
    <n v="3.99"/>
    <n v="5.0900000000000001E-2"/>
    <n v="2.1545999999999998"/>
    <n v="3.7869090000000005"/>
    <n v="81929.776215000005"/>
    <n v="46614.770999999993"/>
    <n v="35315.005215000012"/>
    <n v="0.43103993256769585"/>
    <n v="3.7869090000000005"/>
    <n v="81929.776215000005"/>
  </r>
  <r>
    <s v="SKU-09"/>
    <s v="PB Cup Minis Bag"/>
    <s v="Peanut Butter Cup"/>
    <x v="3"/>
    <x v="4"/>
    <n v="19496"/>
    <n v="3.99"/>
    <n v="4.3999999999999997E-2"/>
    <n v="2.1545999999999998"/>
    <n v="3.8144399999999998"/>
    <n v="74366.322239999994"/>
    <n v="42006.081599999998"/>
    <n v="32360.240639999996"/>
    <n v="0.43514644351464432"/>
    <n v="3.8144399999999998"/>
    <n v="74366.322239999994"/>
  </r>
  <r>
    <s v="SKU-09"/>
    <s v="PB Cup Minis Bag"/>
    <s v="Peanut Butter Cup"/>
    <x v="3"/>
    <x v="5"/>
    <n v="14993"/>
    <n v="3.99"/>
    <n v="3.0800000000000001E-2"/>
    <n v="2.1545999999999998"/>
    <n v="3.867108"/>
    <n v="57979.550243999998"/>
    <n v="32303.917799999999"/>
    <n v="25675.632443999999"/>
    <n v="0.44283945522080065"/>
    <n v="3.867108"/>
    <n v="57979.550243999998"/>
  </r>
  <r>
    <s v="SKU-09"/>
    <s v="PB Cup Minis Bag"/>
    <s v="Peanut Butter Cup"/>
    <x v="3"/>
    <x v="6"/>
    <n v="14772"/>
    <n v="3.99"/>
    <n v="3.6900000000000002E-2"/>
    <n v="2.1545999999999998"/>
    <n v="3.8427690000000001"/>
    <n v="56765.383668000002"/>
    <n v="31827.751199999999"/>
    <n v="24937.632468000003"/>
    <n v="0.43931055965112659"/>
    <n v="3.8427690000000001"/>
    <n v="56765.383668000002"/>
  </r>
  <r>
    <s v="SKU-09"/>
    <s v="PB Cup Minis Bag"/>
    <s v="Peanut Butter Cup"/>
    <x v="3"/>
    <x v="7"/>
    <n v="18028"/>
    <n v="3.99"/>
    <n v="3.8100000000000002E-2"/>
    <n v="2.1545999999999998"/>
    <n v="3.8379810000000001"/>
    <n v="69191.121467999998"/>
    <n v="38843.128799999999"/>
    <n v="30347.992667999999"/>
    <n v="0.43861108223308037"/>
    <n v="3.8379810000000001"/>
    <n v="69191.121467999998"/>
  </r>
  <r>
    <s v="SKU-09"/>
    <s v="PB Cup Minis Bag"/>
    <s v="Peanut Butter Cup"/>
    <x v="3"/>
    <x v="8"/>
    <n v="20217"/>
    <n v="3.99"/>
    <n v="4.2299999999999997E-2"/>
    <n v="2.1545999999999998"/>
    <n v="3.8212230000000003"/>
    <n v="77253.665391000002"/>
    <n v="43559.548199999997"/>
    <n v="33694.117191000005"/>
    <n v="0.43614910723608652"/>
    <n v="3.8212230000000003"/>
    <n v="77253.665391000002"/>
  </r>
  <r>
    <s v="SKU-09"/>
    <s v="PB Cup Minis Bag"/>
    <s v="Peanut Butter Cup"/>
    <x v="3"/>
    <x v="9"/>
    <n v="30420"/>
    <n v="3.99"/>
    <n v="6.3200000000000006E-2"/>
    <n v="2.1545999999999998"/>
    <n v="3.737832"/>
    <n v="113704.84944000001"/>
    <n v="65542.932000000001"/>
    <n v="48161.917440000005"/>
    <n v="0.42356959863364646"/>
    <n v="3.737832"/>
    <n v="113704.84944000001"/>
  </r>
  <r>
    <s v="SKU-09"/>
    <s v="PB Cup Minis Bag"/>
    <s v="Peanut Butter Cup"/>
    <x v="3"/>
    <x v="10"/>
    <n v="34961"/>
    <n v="3.99"/>
    <n v="5.0200000000000002E-2"/>
    <n v="2.1545999999999998"/>
    <n v="3.7897020000000001"/>
    <n v="132491.771622"/>
    <n v="75326.970600000001"/>
    <n v="57164.801022"/>
    <n v="0.43145925457991158"/>
    <n v="3.7897020000000001"/>
    <n v="132491.771622"/>
  </r>
  <r>
    <s v="SKU-09"/>
    <s v="PB Cup Minis Bag"/>
    <s v="Peanut Butter Cup"/>
    <x v="3"/>
    <x v="11"/>
    <n v="26455"/>
    <n v="3.99"/>
    <n v="4.5699999999999998E-2"/>
    <n v="2.1545999999999998"/>
    <n v="3.8076570000000003"/>
    <n v="100731.56593500001"/>
    <n v="56999.942999999999"/>
    <n v="43731.622935000007"/>
    <n v="0.43414020748192395"/>
    <n v="3.8076570000000003"/>
    <n v="100731.56593500001"/>
  </r>
  <r>
    <s v="SKU-09"/>
    <s v="PB Cup Minis Bag"/>
    <s v="Peanut Butter Cup"/>
    <x v="3"/>
    <x v="12"/>
    <n v="17431"/>
    <n v="4.07"/>
    <n v="5.5800000000000002E-2"/>
    <n v="2.1707999999999998"/>
    <n v="3.8428940000000003"/>
    <n v="66985.485314000005"/>
    <n v="37839.214799999994"/>
    <n v="29146.270514000011"/>
    <n v="0.4351132245646121"/>
    <n v="3.8428940000000003"/>
    <n v="66985.485314000005"/>
  </r>
  <r>
    <s v="SKU-09"/>
    <s v="PB Cup Minis Bag"/>
    <s v="Peanut Butter Cup"/>
    <x v="3"/>
    <x v="13"/>
    <n v="19713"/>
    <n v="4.07"/>
    <n v="5.04E-2"/>
    <n v="2.1869000000000001"/>
    <n v="3.8648720000000001"/>
    <n v="76188.221736000007"/>
    <n v="43110.359700000001"/>
    <n v="33077.862036000006"/>
    <n v="0.43415978588682891"/>
    <n v="3.8648720000000001"/>
    <n v="76188.221736000007"/>
  </r>
  <r>
    <s v="SKU-09"/>
    <s v="PB Cup Minis Bag"/>
    <s v="Peanut Butter Cup"/>
    <x v="3"/>
    <x v="14"/>
    <n v="18056"/>
    <n v="4.07"/>
    <n v="5.21E-2"/>
    <n v="2.2031000000000001"/>
    <n v="3.8579530000000002"/>
    <n v="69659.199368000001"/>
    <n v="39779.173600000002"/>
    <n v="29880.025768"/>
    <n v="0.42894586844370575"/>
    <n v="3.8579530000000002"/>
    <n v="69659.199368000001"/>
  </r>
  <r>
    <s v="SKU-09"/>
    <s v="PB Cup Minis Bag"/>
    <s v="Peanut Butter Cup"/>
    <x v="3"/>
    <x v="15"/>
    <n v="23229"/>
    <n v="4.07"/>
    <n v="4.7199999999999999E-2"/>
    <n v="2.2191999999999998"/>
    <n v="3.8778960000000002"/>
    <n v="90079.646184000012"/>
    <n v="51549.796799999996"/>
    <n v="38529.849384000016"/>
    <n v="0.42773091387700973"/>
    <n v="3.8778960000000002"/>
    <n v="90079.646184000012"/>
  </r>
  <r>
    <s v="SKU-09"/>
    <s v="PB Cup Minis Bag"/>
    <s v="Peanut Butter Cup"/>
    <x v="3"/>
    <x v="16"/>
    <n v="20337"/>
    <n v="4.07"/>
    <n v="4.1200000000000001E-2"/>
    <n v="2.2353999999999998"/>
    <n v="3.9023160000000003"/>
    <n v="79361.400492000001"/>
    <n v="45461.3298"/>
    <n v="33900.070692000001"/>
    <n v="0.42716069124079137"/>
    <n v="3.9023160000000003"/>
    <n v="79361.400492000001"/>
  </r>
  <r>
    <s v="SKU-09"/>
    <s v="PB Cup Minis Bag"/>
    <s v="Peanut Butter Cup"/>
    <x v="3"/>
    <x v="17"/>
    <n v="17300"/>
    <n v="4.07"/>
    <n v="4.9599999999999998E-2"/>
    <n v="2.2515999999999998"/>
    <n v="3.8681280000000005"/>
    <n v="66918.614400000006"/>
    <n v="38952.68"/>
    <n v="27965.934400000006"/>
    <n v="0.4179096451823725"/>
    <n v="3.8681280000000005"/>
    <n v="66918.614400000006"/>
  </r>
  <r>
    <s v="SKU-09"/>
    <s v="PB Cup Minis Bag"/>
    <s v="Peanut Butter Cup"/>
    <x v="3"/>
    <x v="18"/>
    <n v="15925"/>
    <n v="4.1900000000000004"/>
    <n v="4.8899999999999999E-2"/>
    <n v="2.2677"/>
    <n v="3.9851090000000005"/>
    <n v="63462.860825000011"/>
    <n v="36113.122499999998"/>
    <n v="27349.738325000013"/>
    <n v="0.43095659365904432"/>
    <n v="3.9851090000000005"/>
    <n v="63462.860825000011"/>
  </r>
  <r>
    <s v="SKU-09"/>
    <s v="PB Cup Minis Bag"/>
    <s v="Peanut Butter Cup"/>
    <x v="3"/>
    <x v="19"/>
    <n v="18178"/>
    <n v="4.1900000000000004"/>
    <n v="5.8500000000000003E-2"/>
    <n v="2.2839"/>
    <n v="3.9448850000000002"/>
    <n v="71710.119529999996"/>
    <n v="41516.734199999999"/>
    <n v="30193.385329999997"/>
    <n v="0.42104776184857096"/>
    <n v="3.9448850000000002"/>
    <n v="71710.119529999996"/>
  </r>
  <r>
    <s v="SKU-09"/>
    <s v="PB Cup Minis Bag"/>
    <s v="Peanut Butter Cup"/>
    <x v="3"/>
    <x v="20"/>
    <n v="23080"/>
    <n v="4.1900000000000004"/>
    <n v="0.05"/>
    <n v="2.2999999999999998"/>
    <n v="3.9805000000000001"/>
    <n v="91869.94"/>
    <n v="53083.999999999993"/>
    <n v="38785.94000000001"/>
    <n v="0.42218314282125369"/>
    <n v="3.9805000000000001"/>
    <n v="91869.94"/>
  </r>
  <r>
    <s v="SKU-09"/>
    <s v="PB Cup Minis Bag"/>
    <s v="Peanut Butter Cup"/>
    <x v="3"/>
    <x v="21"/>
    <n v="32847"/>
    <n v="4.1900000000000004"/>
    <n v="4.2999999999999997E-2"/>
    <n v="2.3161999999999998"/>
    <n v="4.00983"/>
    <n v="131710.88600999999"/>
    <n v="76080.221399999995"/>
    <n v="55630.664609999993"/>
    <n v="0.42236952688767354"/>
    <n v="4.00983"/>
    <n v="131710.88600999999"/>
  </r>
  <r>
    <s v="SKU-09"/>
    <s v="PB Cup Minis Bag"/>
    <s v="Peanut Butter Cup"/>
    <x v="3"/>
    <x v="22"/>
    <n v="34852"/>
    <n v="4.1900000000000004"/>
    <n v="4.24E-2"/>
    <n v="2.3323999999999998"/>
    <n v="4.0123440000000006"/>
    <n v="139838.21308800002"/>
    <n v="81288.804799999998"/>
    <n v="58549.408288000021"/>
    <n v="0.41869391059191347"/>
    <n v="4.0123440000000006"/>
    <n v="139838.21308800002"/>
  </r>
  <r>
    <s v="SKU-09"/>
    <s v="PB Cup Minis Bag"/>
    <s v="Peanut Butter Cup"/>
    <x v="3"/>
    <x v="23"/>
    <n v="29130"/>
    <n v="4.1900000000000004"/>
    <n v="7.2099999999999997E-2"/>
    <n v="2.3485"/>
    <n v="3.8879010000000003"/>
    <n v="113254.55613000001"/>
    <n v="68411.805000000008"/>
    <n v="44842.751130000004"/>
    <n v="0.39594655316583421"/>
    <n v="3.8879010000000003"/>
    <n v="113254.55613000001"/>
  </r>
  <r>
    <s v="SKU-09"/>
    <s v="PB Cup Minis Bag"/>
    <s v="Peanut Butter Cup"/>
    <x v="4"/>
    <x v="0"/>
    <n v="24650"/>
    <n v="3.99"/>
    <n v="5.7099999999999998E-2"/>
    <n v="2.1545999999999998"/>
    <n v="3.7621709999999999"/>
    <n v="92737.515149999992"/>
    <n v="53110.89"/>
    <n v="39626.625149999993"/>
    <n v="0.42729875914731147"/>
    <n v="3.7621709999999999"/>
    <n v="92737.515149999992"/>
  </r>
  <r>
    <s v="SKU-09"/>
    <s v="PB Cup Minis Bag"/>
    <s v="Peanut Butter Cup"/>
    <x v="4"/>
    <x v="1"/>
    <n v="29534"/>
    <n v="3.99"/>
    <n v="0.1085"/>
    <n v="2.1545999999999998"/>
    <n v="3.5570849999999998"/>
    <n v="105054.94838999999"/>
    <n v="63633.956399999995"/>
    <n v="41420.991989999995"/>
    <n v="0.39427930454290522"/>
    <n v="3.5570849999999998"/>
    <n v="105054.94838999999"/>
  </r>
  <r>
    <s v="SKU-09"/>
    <s v="PB Cup Minis Bag"/>
    <s v="Peanut Butter Cup"/>
    <x v="4"/>
    <x v="2"/>
    <n v="31902"/>
    <n v="3.99"/>
    <n v="9.3700000000000006E-2"/>
    <n v="2.1545999999999998"/>
    <n v="3.6161370000000002"/>
    <n v="115362.002574"/>
    <n v="68736.049199999994"/>
    <n v="46625.953374000004"/>
    <n v="0.40417080436941416"/>
    <n v="3.6161370000000002"/>
    <n v="115362.002574"/>
  </r>
  <r>
    <s v="SKU-09"/>
    <s v="PB Cup Minis Bag"/>
    <s v="Peanut Butter Cup"/>
    <x v="4"/>
    <x v="3"/>
    <n v="34447"/>
    <n v="3.99"/>
    <n v="9.7299999999999998E-2"/>
    <n v="2.1545999999999998"/>
    <n v="3.6017730000000006"/>
    <n v="124070.27453100002"/>
    <n v="74219.506199999989"/>
    <n v="49850.768331000028"/>
    <n v="0.40179461615154555"/>
    <n v="3.6017730000000006"/>
    <n v="124070.27453100002"/>
  </r>
  <r>
    <s v="SKU-09"/>
    <s v="PB Cup Minis Bag"/>
    <s v="Peanut Butter Cup"/>
    <x v="4"/>
    <x v="4"/>
    <n v="28569"/>
    <n v="3.99"/>
    <n v="0.1038"/>
    <n v="2.1545999999999998"/>
    <n v="3.5758380000000001"/>
    <n v="102158.11582200001"/>
    <n v="61554.767399999997"/>
    <n v="40603.34842200001"/>
    <n v="0.39745592501673743"/>
    <n v="3.5758380000000001"/>
    <n v="102158.11582200001"/>
  </r>
  <r>
    <s v="SKU-09"/>
    <s v="PB Cup Minis Bag"/>
    <s v="Peanut Butter Cup"/>
    <x v="4"/>
    <x v="5"/>
    <n v="27511"/>
    <n v="3.99"/>
    <n v="9.5399999999999999E-2"/>
    <n v="2.1545999999999998"/>
    <n v="3.6093540000000002"/>
    <n v="99296.937894000002"/>
    <n v="59275.200599999996"/>
    <n v="40021.737294000006"/>
    <n v="0.40305107229714798"/>
    <n v="3.6093540000000002"/>
    <n v="99296.937894000002"/>
  </r>
  <r>
    <s v="SKU-09"/>
    <s v="PB Cup Minis Bag"/>
    <s v="Peanut Butter Cup"/>
    <x v="4"/>
    <x v="6"/>
    <n v="24883"/>
    <n v="3.99"/>
    <n v="8.5400000000000004E-2"/>
    <n v="2.1545999999999998"/>
    <n v="3.649254"/>
    <n v="90804.387281999996"/>
    <n v="53612.911799999994"/>
    <n v="37191.475482000002"/>
    <n v="0.40957795757708293"/>
    <n v="3.649254"/>
    <n v="90804.387281999996"/>
  </r>
  <r>
    <s v="SKU-09"/>
    <s v="PB Cup Minis Bag"/>
    <s v="Peanut Butter Cup"/>
    <x v="4"/>
    <x v="7"/>
    <n v="25217"/>
    <n v="3.99"/>
    <n v="0.11559999999999999"/>
    <n v="2.1545999999999998"/>
    <n v="3.528756"/>
    <n v="88984.640052000002"/>
    <n v="54332.548199999997"/>
    <n v="34652.091852000005"/>
    <n v="0.38941655359565813"/>
    <n v="3.528756"/>
    <n v="88984.640052000002"/>
  </r>
  <r>
    <s v="SKU-09"/>
    <s v="PB Cup Minis Bag"/>
    <s v="Peanut Butter Cup"/>
    <x v="4"/>
    <x v="8"/>
    <n v="31177"/>
    <n v="3.99"/>
    <n v="0.1021"/>
    <n v="2.1545999999999998"/>
    <n v="3.5826210000000005"/>
    <n v="111695.37491700002"/>
    <n v="67173.964200000002"/>
    <n v="44521.410717000021"/>
    <n v="0.39859672569328441"/>
    <n v="3.5826210000000005"/>
    <n v="111695.37491700002"/>
  </r>
  <r>
    <s v="SKU-09"/>
    <s v="PB Cup Minis Bag"/>
    <s v="Peanut Butter Cup"/>
    <x v="4"/>
    <x v="9"/>
    <n v="45730"/>
    <n v="3.99"/>
    <n v="8.1199999999999994E-2"/>
    <n v="2.1545999999999998"/>
    <n v="3.6660120000000003"/>
    <n v="167646.72876"/>
    <n v="98529.857999999993"/>
    <n v="69116.870760000005"/>
    <n v="0.41227688289072706"/>
    <n v="3.6660120000000003"/>
    <n v="167646.72876"/>
  </r>
  <r>
    <s v="SKU-09"/>
    <s v="PB Cup Minis Bag"/>
    <s v="Peanut Butter Cup"/>
    <x v="4"/>
    <x v="10"/>
    <n v="48300"/>
    <n v="3.99"/>
    <n v="0.1115"/>
    <n v="2.1545999999999998"/>
    <n v="3.545115"/>
    <n v="171229.0545"/>
    <n v="104067.18"/>
    <n v="67161.874500000005"/>
    <n v="0.39223410241980872"/>
    <n v="3.545115"/>
    <n v="171229.0545"/>
  </r>
  <r>
    <s v="SKU-09"/>
    <s v="PB Cup Minis Bag"/>
    <s v="Peanut Butter Cup"/>
    <x v="4"/>
    <x v="11"/>
    <n v="41022"/>
    <n v="3.99"/>
    <n v="6.4299999999999996E-2"/>
    <n v="2.1545999999999998"/>
    <n v="3.7334430000000003"/>
    <n v="153153.29874600001"/>
    <n v="88386.001199999999"/>
    <n v="64767.297546000016"/>
    <n v="0.42289195254889395"/>
    <n v="3.7334430000000003"/>
    <n v="153153.29874600001"/>
  </r>
  <r>
    <s v="SKU-09"/>
    <s v="PB Cup Minis Bag"/>
    <s v="Peanut Butter Cup"/>
    <x v="4"/>
    <x v="12"/>
    <n v="24243"/>
    <n v="4.07"/>
    <n v="0.13170000000000001"/>
    <n v="2.1707999999999998"/>
    <n v="3.5339810000000003"/>
    <n v="85674.301383000013"/>
    <n v="52626.704399999995"/>
    <n v="33047.596983000018"/>
    <n v="0.3857352373994089"/>
    <n v="3.7037000000000004"/>
    <n v="89788.799100000004"/>
  </r>
  <r>
    <s v="SKU-09"/>
    <s v="PB Cup Minis Bag"/>
    <s v="Peanut Butter Cup"/>
    <x v="4"/>
    <x v="13"/>
    <n v="29950"/>
    <n v="4.07"/>
    <n v="9.2999999999999999E-2"/>
    <n v="2.1869000000000001"/>
    <n v="3.6914900000000004"/>
    <n v="110560.12550000001"/>
    <n v="65497.654999999999"/>
    <n v="45062.47050000001"/>
    <n v="0.40758338773774283"/>
    <n v="3.7037000000000004"/>
    <n v="110925.81500000002"/>
  </r>
  <r>
    <s v="SKU-09"/>
    <s v="PB Cup Minis Bag"/>
    <s v="Peanut Butter Cup"/>
    <x v="4"/>
    <x v="14"/>
    <n v="34434"/>
    <n v="4.07"/>
    <n v="0.1452"/>
    <n v="2.2031000000000001"/>
    <n v="3.4790360000000002"/>
    <n v="119797.12562400001"/>
    <n v="75861.545400000003"/>
    <n v="43935.580224000005"/>
    <n v="0.36674986979151697"/>
    <n v="3.7037000000000004"/>
    <n v="127533.20580000001"/>
  </r>
  <r>
    <s v="SKU-09"/>
    <s v="PB Cup Minis Bag"/>
    <s v="Peanut Butter Cup"/>
    <x v="4"/>
    <x v="15"/>
    <n v="31697"/>
    <n v="4.07"/>
    <n v="0.1444"/>
    <n v="2.2191999999999998"/>
    <n v="3.4822920000000002"/>
    <n v="110378.20952400001"/>
    <n v="70341.982399999994"/>
    <n v="40036.227124000012"/>
    <n v="0.36271857730483265"/>
    <n v="3.7037000000000004"/>
    <n v="117396.17890000001"/>
  </r>
  <r>
    <s v="SKU-09"/>
    <s v="PB Cup Minis Bag"/>
    <s v="Peanut Butter Cup"/>
    <x v="4"/>
    <x v="16"/>
    <n v="28036"/>
    <n v="4.07"/>
    <n v="0.15690000000000001"/>
    <n v="2.2353999999999998"/>
    <n v="3.4314170000000002"/>
    <n v="96203.207011999999"/>
    <n v="62671.674399999996"/>
    <n v="33531.532612000003"/>
    <n v="0.34854901051081816"/>
    <n v="3.7037000000000004"/>
    <n v="103836.93320000001"/>
  </r>
  <r>
    <s v="SKU-09"/>
    <s v="PB Cup Minis Bag"/>
    <s v="Peanut Butter Cup"/>
    <x v="4"/>
    <x v="17"/>
    <n v="26592"/>
    <n v="4.07"/>
    <n v="0.18809999999999999"/>
    <n v="2.2515999999999998"/>
    <n v="3.3044330000000004"/>
    <n v="87871.482336000015"/>
    <n v="59874.547199999994"/>
    <n v="27996.935136000022"/>
    <n v="0.31861230050662265"/>
    <n v="3.7037000000000004"/>
    <n v="98488.790400000013"/>
  </r>
  <r>
    <s v="SKU-09"/>
    <s v="PB Cup Minis Bag"/>
    <s v="Peanut Butter Cup"/>
    <x v="4"/>
    <x v="18"/>
    <n v="23563"/>
    <n v="4.1900000000000004"/>
    <n v="0.19719999999999999"/>
    <n v="2.2677"/>
    <n v="3.3637320000000002"/>
    <n v="79259.617116000009"/>
    <n v="53433.8151"/>
    <n v="25825.802016000009"/>
    <n v="0.32583808698195937"/>
    <n v="3.8129000000000004"/>
    <n v="89843.362700000012"/>
  </r>
  <r>
    <s v="SKU-09"/>
    <s v="PB Cup Minis Bag"/>
    <s v="Peanut Butter Cup"/>
    <x v="4"/>
    <x v="19"/>
    <n v="25743"/>
    <n v="4.1900000000000004"/>
    <n v="0.22570000000000001"/>
    <n v="2.2839"/>
    <n v="3.2443170000000001"/>
    <n v="83518.452531000003"/>
    <n v="58794.437700000002"/>
    <n v="24724.014831"/>
    <n v="0.29603056668013639"/>
    <n v="3.8129000000000004"/>
    <n v="98155.484700000015"/>
  </r>
  <r>
    <s v="SKU-09"/>
    <s v="PB Cup Minis Bag"/>
    <s v="Peanut Butter Cup"/>
    <x v="4"/>
    <x v="20"/>
    <n v="28564"/>
    <n v="4.1900000000000004"/>
    <n v="0.20069999999999999"/>
    <n v="2.2999999999999998"/>
    <n v="3.3490670000000002"/>
    <n v="95662.749788000001"/>
    <n v="65697.2"/>
    <n v="29965.549788000004"/>
    <n v="0.31324156847265228"/>
    <n v="3.8129000000000004"/>
    <n v="108911.67560000002"/>
  </r>
  <r>
    <s v="SKU-09"/>
    <s v="PB Cup Minis Bag"/>
    <s v="Peanut Butter Cup"/>
    <x v="4"/>
    <x v="21"/>
    <n v="46815"/>
    <n v="4.1900000000000004"/>
    <n v="0.2495"/>
    <n v="2.3161999999999998"/>
    <n v="3.1445950000000003"/>
    <n v="147214.21492500001"/>
    <n v="108432.90299999999"/>
    <n v="38781.311925000016"/>
    <n v="0.26343455993538129"/>
    <n v="3.8129000000000004"/>
    <n v="178500.91350000002"/>
  </r>
  <r>
    <s v="SKU-09"/>
    <s v="PB Cup Minis Bag"/>
    <s v="Peanut Butter Cup"/>
    <x v="4"/>
    <x v="22"/>
    <n v="49386"/>
    <n v="4.1900000000000004"/>
    <n v="0.2611"/>
    <n v="2.3323999999999998"/>
    <n v="3.0959910000000002"/>
    <n v="152898.61152600002"/>
    <n v="115187.90639999999"/>
    <n v="37710.70512600003"/>
    <n v="0.24663863686942258"/>
    <n v="3.8129000000000004"/>
    <n v="188303.87940000001"/>
  </r>
  <r>
    <s v="SKU-09"/>
    <s v="PB Cup Minis Bag"/>
    <s v="Peanut Butter Cup"/>
    <x v="4"/>
    <x v="23"/>
    <n v="38215"/>
    <n v="4.1900000000000004"/>
    <n v="0.28179999999999999"/>
    <n v="2.3485"/>
    <n v="3.009258"/>
    <n v="114998.79446999999"/>
    <n v="89747.927500000005"/>
    <n v="25250.866969999988"/>
    <n v="0.21957505803756266"/>
    <n v="3.8129000000000004"/>
    <n v="145709.97350000002"/>
  </r>
  <r>
    <s v="SKU-09"/>
    <s v="PB Cup Minis Bag"/>
    <s v="Peanut Butter Cup"/>
    <x v="5"/>
    <x v="0"/>
    <n v="11438"/>
    <n v="3.99"/>
    <n v="6.2700000000000006E-2"/>
    <n v="2.1545999999999998"/>
    <n v="3.7398270000000005"/>
    <n v="42776.141226000007"/>
    <n v="24644.314799999996"/>
    <n v="18131.826426000011"/>
    <n v="0.4238770937800066"/>
    <n v="3.7398270000000005"/>
    <n v="42776.141226000007"/>
  </r>
  <r>
    <s v="SKU-09"/>
    <s v="PB Cup Minis Bag"/>
    <s v="Peanut Butter Cup"/>
    <x v="5"/>
    <x v="1"/>
    <n v="13866"/>
    <n v="3.99"/>
    <n v="0.1003"/>
    <n v="2.1545999999999998"/>
    <n v="3.5898029999999999"/>
    <n v="49776.208397999995"/>
    <n v="29875.683599999997"/>
    <n v="19900.524797999999"/>
    <n v="0.39979993331110369"/>
    <n v="3.5898029999999999"/>
    <n v="49776.208397999995"/>
  </r>
  <r>
    <s v="SKU-09"/>
    <s v="PB Cup Minis Bag"/>
    <s v="Peanut Butter Cup"/>
    <x v="5"/>
    <x v="2"/>
    <n v="12453"/>
    <n v="3.99"/>
    <n v="7.7499999999999999E-2"/>
    <n v="2.1545999999999998"/>
    <n v="3.6807750000000001"/>
    <n v="45836.691075000002"/>
    <n v="26831.233799999998"/>
    <n v="19005.457275000004"/>
    <n v="0.41463414634146351"/>
    <n v="3.6807750000000001"/>
    <n v="45836.691075000002"/>
  </r>
  <r>
    <s v="SKU-09"/>
    <s v="PB Cup Minis Bag"/>
    <s v="Peanut Butter Cup"/>
    <x v="5"/>
    <x v="3"/>
    <n v="13105"/>
    <n v="3.99"/>
    <n v="6.8400000000000002E-2"/>
    <n v="2.1545999999999998"/>
    <n v="3.7170840000000003"/>
    <n v="48712.385820000003"/>
    <n v="28236.032999999999"/>
    <n v="20476.352820000004"/>
    <n v="0.420352082438815"/>
    <n v="3.7170840000000003"/>
    <n v="48712.385820000003"/>
  </r>
  <r>
    <s v="SKU-09"/>
    <s v="PB Cup Minis Bag"/>
    <s v="Peanut Butter Cup"/>
    <x v="5"/>
    <x v="4"/>
    <n v="11781"/>
    <n v="3.99"/>
    <n v="3.8699999999999998E-2"/>
    <n v="2.1545999999999998"/>
    <n v="3.8355870000000003"/>
    <n v="45187.050447000001"/>
    <n v="25383.3426"/>
    <n v="19803.707847000001"/>
    <n v="0.43826068865078543"/>
    <n v="3.8355870000000003"/>
    <n v="45187.050447000001"/>
  </r>
  <r>
    <s v="SKU-09"/>
    <s v="PB Cup Minis Bag"/>
    <s v="Peanut Butter Cup"/>
    <x v="5"/>
    <x v="5"/>
    <n v="11787"/>
    <n v="3.99"/>
    <n v="6.4299999999999996E-2"/>
    <n v="2.1545999999999998"/>
    <n v="3.7334430000000003"/>
    <n v="44006.092641000003"/>
    <n v="25396.270199999999"/>
    <n v="18609.822441000004"/>
    <n v="0.42289195254889395"/>
    <n v="3.7334430000000003"/>
    <n v="44006.092641000003"/>
  </r>
  <r>
    <s v="SKU-09"/>
    <s v="PB Cup Minis Bag"/>
    <s v="Peanut Butter Cup"/>
    <x v="5"/>
    <x v="6"/>
    <n v="9213"/>
    <n v="3.99"/>
    <n v="8.2600000000000007E-2"/>
    <n v="2.1545999999999998"/>
    <n v="3.6604260000000002"/>
    <n v="33723.504738000003"/>
    <n v="19850.3298"/>
    <n v="13873.174938000004"/>
    <n v="0.41137998691955535"/>
    <n v="3.6604260000000002"/>
    <n v="33723.504738000003"/>
  </r>
  <r>
    <s v="SKU-09"/>
    <s v="PB Cup Minis Bag"/>
    <s v="Peanut Butter Cup"/>
    <x v="5"/>
    <x v="7"/>
    <n v="13370"/>
    <n v="3.99"/>
    <n v="9.2399999999999996E-2"/>
    <n v="2.1545999999999998"/>
    <n v="3.621324"/>
    <n v="48417.101880000002"/>
    <n v="28807.001999999997"/>
    <n v="19610.099880000005"/>
    <n v="0.40502423975319535"/>
    <n v="3.621324"/>
    <n v="48417.101880000002"/>
  </r>
  <r>
    <s v="SKU-09"/>
    <s v="PB Cup Minis Bag"/>
    <s v="Peanut Butter Cup"/>
    <x v="5"/>
    <x v="8"/>
    <n v="14531"/>
    <n v="3.99"/>
    <n v="7.0699999999999999E-2"/>
    <n v="2.1545999999999998"/>
    <n v="3.7079070000000001"/>
    <n v="53879.596617000003"/>
    <n v="31308.492599999998"/>
    <n v="22571.104017000005"/>
    <n v="0.4189174647584204"/>
    <n v="3.7079070000000001"/>
    <n v="53879.596617000003"/>
  </r>
  <r>
    <s v="SKU-09"/>
    <s v="PB Cup Minis Bag"/>
    <s v="Peanut Butter Cup"/>
    <x v="5"/>
    <x v="9"/>
    <n v="22870"/>
    <n v="3.99"/>
    <n v="9.5200000000000007E-2"/>
    <n v="2.1545999999999998"/>
    <n v="3.6101520000000002"/>
    <n v="82564.176240000001"/>
    <n v="49275.701999999997"/>
    <n v="33288.474240000003"/>
    <n v="0.40318302387267907"/>
    <n v="3.6101520000000002"/>
    <n v="82564.176240000001"/>
  </r>
  <r>
    <s v="SKU-09"/>
    <s v="PB Cup Minis Bag"/>
    <s v="Peanut Butter Cup"/>
    <x v="5"/>
    <x v="10"/>
    <n v="24043"/>
    <n v="3.99"/>
    <n v="5.5899999999999998E-2"/>
    <n v="2.1545999999999998"/>
    <n v="3.7669590000000004"/>
    <n v="90568.99523700001"/>
    <n v="51803.047799999993"/>
    <n v="38765.947437000017"/>
    <n v="0.42802669208770272"/>
    <n v="3.7669590000000004"/>
    <n v="90568.99523700001"/>
  </r>
  <r>
    <s v="SKU-09"/>
    <s v="PB Cup Minis Bag"/>
    <s v="Peanut Butter Cup"/>
    <x v="5"/>
    <x v="11"/>
    <n v="18482"/>
    <n v="3.99"/>
    <n v="7.6600000000000001E-2"/>
    <n v="2.1545999999999998"/>
    <n v="3.6843660000000003"/>
    <n v="68094.452411999999"/>
    <n v="39821.317199999998"/>
    <n v="28273.135212000001"/>
    <n v="0.41520467836257313"/>
    <n v="3.6843660000000003"/>
    <n v="68094.452411999999"/>
  </r>
  <r>
    <s v="SKU-09"/>
    <s v="PB Cup Minis Bag"/>
    <s v="Peanut Butter Cup"/>
    <x v="5"/>
    <x v="12"/>
    <n v="9921"/>
    <n v="4.07"/>
    <n v="7.6999999999999999E-2"/>
    <n v="2.1707999999999998"/>
    <n v="3.7566100000000002"/>
    <n v="37269.327810000003"/>
    <n v="21536.506799999999"/>
    <n v="15732.821010000003"/>
    <n v="0.42213857706815461"/>
    <n v="3.7566100000000002"/>
    <n v="37269.327810000003"/>
  </r>
  <r>
    <s v="SKU-09"/>
    <s v="PB Cup Minis Bag"/>
    <s v="Peanut Butter Cup"/>
    <x v="5"/>
    <x v="13"/>
    <n v="16266"/>
    <n v="4.07"/>
    <n v="7.9600000000000004E-2"/>
    <n v="2.1869000000000001"/>
    <n v="3.7460280000000004"/>
    <n v="60932.891448000009"/>
    <n v="35572.115400000002"/>
    <n v="25360.776048000007"/>
    <n v="0.41620831451339929"/>
    <n v="3.7460280000000004"/>
    <n v="60932.891448000009"/>
  </r>
  <r>
    <s v="SKU-09"/>
    <s v="PB Cup Minis Bag"/>
    <s v="Peanut Butter Cup"/>
    <x v="5"/>
    <x v="14"/>
    <n v="15481"/>
    <n v="4.07"/>
    <n v="7.2700000000000001E-2"/>
    <n v="2.2031000000000001"/>
    <n v="3.7741110000000004"/>
    <n v="58427.012391000004"/>
    <n v="34106.191100000004"/>
    <n v="24320.821291"/>
    <n v="0.41625988212853304"/>
    <n v="3.7741110000000004"/>
    <n v="58427.012391000004"/>
  </r>
  <r>
    <s v="SKU-09"/>
    <s v="PB Cup Minis Bag"/>
    <s v="Peanut Butter Cup"/>
    <x v="5"/>
    <x v="15"/>
    <n v="14626"/>
    <n v="4.07"/>
    <n v="7.5700000000000003E-2"/>
    <n v="2.2191999999999998"/>
    <n v="3.7619010000000004"/>
    <n v="55021.564026000007"/>
    <n v="32458.019199999999"/>
    <n v="22563.544826000008"/>
    <n v="0.41008548603485323"/>
    <n v="3.7619010000000004"/>
    <n v="55021.564026000007"/>
  </r>
  <r>
    <s v="SKU-09"/>
    <s v="PB Cup Minis Bag"/>
    <s v="Peanut Butter Cup"/>
    <x v="5"/>
    <x v="16"/>
    <n v="11342"/>
    <n v="4.07"/>
    <n v="5.5500000000000001E-2"/>
    <n v="2.2353999999999998"/>
    <n v="3.8441150000000004"/>
    <n v="43599.952330000007"/>
    <n v="25353.906799999997"/>
    <n v="18246.04553000001"/>
    <n v="0.41848774035116032"/>
    <n v="3.8441150000000004"/>
    <n v="43599.952330000007"/>
  </r>
  <r>
    <s v="SKU-09"/>
    <s v="PB Cup Minis Bag"/>
    <s v="Peanut Butter Cup"/>
    <x v="5"/>
    <x v="17"/>
    <n v="12367"/>
    <n v="4.07"/>
    <n v="9.06E-2"/>
    <n v="2.2515999999999998"/>
    <n v="3.7012580000000002"/>
    <n v="45773.457686000002"/>
    <n v="27845.537199999999"/>
    <n v="17927.920486000003"/>
    <n v="0.39166629291986677"/>
    <n v="3.7012580000000002"/>
    <n v="45773.457686000002"/>
  </r>
  <r>
    <s v="SKU-09"/>
    <s v="PB Cup Minis Bag"/>
    <s v="Peanut Butter Cup"/>
    <x v="5"/>
    <x v="18"/>
    <n v="9950"/>
    <n v="4.1900000000000004"/>
    <n v="8.4500000000000006E-2"/>
    <n v="2.2677"/>
    <n v="3.8359450000000002"/>
    <n v="38167.652750000001"/>
    <n v="22563.615000000002"/>
    <n v="15604.03775"/>
    <n v="0.40882885442830902"/>
    <n v="3.8359450000000002"/>
    <n v="38167.652750000001"/>
  </r>
  <r>
    <s v="SKU-09"/>
    <s v="PB Cup Minis Bag"/>
    <s v="Peanut Butter Cup"/>
    <x v="5"/>
    <x v="19"/>
    <n v="11955"/>
    <n v="4.1900000000000004"/>
    <n v="7.51E-2"/>
    <n v="2.2839"/>
    <n v="3.8753310000000005"/>
    <n v="46329.582105000009"/>
    <n v="27304.0245"/>
    <n v="19025.557605000009"/>
    <n v="0.41065679292942991"/>
    <n v="3.8753310000000005"/>
    <n v="46329.582105000009"/>
  </r>
  <r>
    <s v="SKU-09"/>
    <s v="PB Cup Minis Bag"/>
    <s v="Peanut Butter Cup"/>
    <x v="5"/>
    <x v="20"/>
    <n v="14485"/>
    <n v="4.1900000000000004"/>
    <n v="8.4900000000000003E-2"/>
    <n v="2.2999999999999998"/>
    <n v="3.8342690000000004"/>
    <n v="55539.386465000003"/>
    <n v="33315.5"/>
    <n v="22223.886465000003"/>
    <n v="0.40014641643557092"/>
    <n v="3.8342690000000004"/>
    <n v="55539.386465000003"/>
  </r>
  <r>
    <s v="SKU-09"/>
    <s v="PB Cup Minis Bag"/>
    <s v="Peanut Butter Cup"/>
    <x v="5"/>
    <x v="21"/>
    <n v="20836"/>
    <n v="4.1900000000000004"/>
    <n v="9.1200000000000003E-2"/>
    <n v="2.3161999999999998"/>
    <n v="3.8078720000000006"/>
    <n v="79340.820992000008"/>
    <n v="48260.343199999996"/>
    <n v="31080.477792000012"/>
    <n v="0.39173375575649616"/>
    <n v="3.8078720000000006"/>
    <n v="79340.820992000008"/>
  </r>
  <r>
    <s v="SKU-09"/>
    <s v="PB Cup Minis Bag"/>
    <s v="Peanut Butter Cup"/>
    <x v="5"/>
    <x v="22"/>
    <n v="22530"/>
    <n v="4.1900000000000004"/>
    <n v="7.9399999999999998E-2"/>
    <n v="2.3323999999999998"/>
    <n v="3.8573140000000001"/>
    <n v="86905.284419999996"/>
    <n v="52548.971999999994"/>
    <n v="34356.312420000002"/>
    <n v="0.39533053311190125"/>
    <n v="3.8573140000000001"/>
    <n v="86905.284419999996"/>
  </r>
  <r>
    <s v="SKU-09"/>
    <s v="PB Cup Minis Bag"/>
    <s v="Peanut Butter Cup"/>
    <x v="5"/>
    <x v="23"/>
    <n v="16990"/>
    <n v="4.1900000000000004"/>
    <n v="0.1024"/>
    <n v="2.3485"/>
    <n v="3.7609440000000003"/>
    <n v="63898.438560000002"/>
    <n v="39901.014999999999"/>
    <n v="23997.423560000003"/>
    <n v="0.37555571154476114"/>
    <n v="3.7609440000000003"/>
    <n v="63898.438560000002"/>
  </r>
  <r>
    <s v="SKU-10"/>
    <s v="Dark PB Cup 2-Pack"/>
    <s v="Peanut Butter Cup"/>
    <x v="0"/>
    <x v="0"/>
    <n v="48288"/>
    <n v="1.59"/>
    <n v="0.11070000000000001"/>
    <n v="0.89039999999999997"/>
    <n v="1.4139870000000001"/>
    <n v="68278.604256000006"/>
    <n v="42995.635199999997"/>
    <n v="25282.969056000009"/>
    <n v="0.37029124030136074"/>
    <n v="1.4139870000000001"/>
    <n v="68278.604256000006"/>
  </r>
  <r>
    <s v="SKU-10"/>
    <s v="Dark PB Cup 2-Pack"/>
    <s v="Peanut Butter Cup"/>
    <x v="0"/>
    <x v="1"/>
    <n v="51249"/>
    <n v="1.59"/>
    <n v="8.77E-2"/>
    <n v="0.89039999999999997"/>
    <n v="1.4505570000000001"/>
    <n v="74339.59569300001"/>
    <n v="45632.109599999996"/>
    <n v="28707.486093000014"/>
    <n v="0.38616683108626559"/>
    <n v="1.4505570000000001"/>
    <n v="74339.59569300001"/>
  </r>
  <r>
    <s v="SKU-10"/>
    <s v="Dark PB Cup 2-Pack"/>
    <s v="Peanut Butter Cup"/>
    <x v="0"/>
    <x v="2"/>
    <n v="62754"/>
    <n v="1.59"/>
    <n v="0.1043"/>
    <n v="0.89039999999999997"/>
    <n v="1.4241630000000001"/>
    <n v="89371.924901999999"/>
    <n v="55876.161599999999"/>
    <n v="33495.763301999999"/>
    <n v="0.37479066651780729"/>
    <n v="1.4241630000000001"/>
    <n v="89371.924901999999"/>
  </r>
  <r>
    <s v="SKU-10"/>
    <s v="Dark PB Cup 2-Pack"/>
    <s v="Peanut Butter Cup"/>
    <x v="0"/>
    <x v="3"/>
    <n v="52395"/>
    <n v="1.59"/>
    <n v="0.11559999999999999"/>
    <n v="0.89039999999999997"/>
    <n v="1.406196"/>
    <n v="73677.639420000007"/>
    <n v="46652.508000000002"/>
    <n v="27025.131420000005"/>
    <n v="0.36680235187697879"/>
    <n v="1.406196"/>
    <n v="73677.639420000007"/>
  </r>
  <r>
    <s v="SKU-10"/>
    <s v="Dark PB Cup 2-Pack"/>
    <s v="Peanut Butter Cup"/>
    <x v="0"/>
    <x v="4"/>
    <n v="47616"/>
    <n v="1.59"/>
    <n v="0.1212"/>
    <n v="0.89039999999999997"/>
    <n v="1.3972920000000002"/>
    <n v="66533.455872000006"/>
    <n v="42397.286399999997"/>
    <n v="24136.169472000009"/>
    <n v="0.36276741010468833"/>
    <n v="1.3972920000000002"/>
    <n v="66533.455872000006"/>
  </r>
  <r>
    <s v="SKU-10"/>
    <s v="Dark PB Cup 2-Pack"/>
    <s v="Peanut Butter Cup"/>
    <x v="0"/>
    <x v="5"/>
    <n v="46463"/>
    <n v="1.59"/>
    <n v="0.1031"/>
    <n v="0.89039999999999997"/>
    <n v="1.4260710000000001"/>
    <n v="66259.536873000005"/>
    <n v="41370.655200000001"/>
    <n v="24888.881673000004"/>
    <n v="0.37562716021853054"/>
    <n v="1.4260710000000001"/>
    <n v="66259.536873000005"/>
  </r>
  <r>
    <s v="SKU-10"/>
    <s v="Dark PB Cup 2-Pack"/>
    <s v="Peanut Butter Cup"/>
    <x v="0"/>
    <x v="6"/>
    <n v="47631"/>
    <n v="1.59"/>
    <n v="8.6499999999999994E-2"/>
    <n v="0.89039999999999997"/>
    <n v="1.4524650000000001"/>
    <n v="69182.360415000003"/>
    <n v="42410.642399999997"/>
    <n v="26771.718015000006"/>
    <n v="0.3869731800766284"/>
    <n v="1.4524650000000001"/>
    <n v="69182.360415000003"/>
  </r>
  <r>
    <s v="SKU-10"/>
    <s v="Dark PB Cup 2-Pack"/>
    <s v="Peanut Butter Cup"/>
    <x v="0"/>
    <x v="7"/>
    <n v="46060"/>
    <n v="1.59"/>
    <n v="9.7100000000000006E-2"/>
    <n v="0.89039999999999997"/>
    <n v="1.4356110000000002"/>
    <n v="66124.242660000004"/>
    <n v="41011.824000000001"/>
    <n v="25112.418660000003"/>
    <n v="0.37977627644257395"/>
    <n v="1.4356110000000002"/>
    <n v="66124.242660000004"/>
  </r>
  <r>
    <s v="SKU-10"/>
    <s v="Dark PB Cup 2-Pack"/>
    <s v="Peanut Butter Cup"/>
    <x v="0"/>
    <x v="8"/>
    <n v="61094"/>
    <n v="1.59"/>
    <n v="0.08"/>
    <n v="0.89039999999999997"/>
    <n v="1.4628000000000001"/>
    <n v="89368.303200000009"/>
    <n v="54398.097600000001"/>
    <n v="34970.205600000008"/>
    <n v="0.39130434782608703"/>
    <n v="1.4628000000000001"/>
    <n v="89368.303200000009"/>
  </r>
  <r>
    <s v="SKU-10"/>
    <s v="Dark PB Cup 2-Pack"/>
    <s v="Peanut Butter Cup"/>
    <x v="0"/>
    <x v="9"/>
    <n v="75296"/>
    <n v="1.59"/>
    <n v="0.1124"/>
    <n v="0.89039999999999997"/>
    <n v="1.411284"/>
    <n v="106264.040064"/>
    <n v="67043.558399999994"/>
    <n v="39220.481664000006"/>
    <n v="0.36908517350157732"/>
    <n v="1.411284"/>
    <n v="106264.040064"/>
  </r>
  <r>
    <s v="SKU-10"/>
    <s v="Dark PB Cup 2-Pack"/>
    <s v="Peanut Butter Cup"/>
    <x v="0"/>
    <x v="10"/>
    <n v="86920"/>
    <n v="1.59"/>
    <n v="9.4100000000000003E-2"/>
    <n v="0.89039999999999997"/>
    <n v="1.4403810000000001"/>
    <n v="125197.91652000001"/>
    <n v="77393.567999999999"/>
    <n v="47804.348520000014"/>
    <n v="0.38183022408654382"/>
    <n v="1.4403810000000001"/>
    <n v="125197.91652000001"/>
  </r>
  <r>
    <s v="SKU-10"/>
    <s v="Dark PB Cup 2-Pack"/>
    <s v="Peanut Butter Cup"/>
    <x v="0"/>
    <x v="11"/>
    <n v="64599"/>
    <n v="1.59"/>
    <n v="8.9800000000000005E-2"/>
    <n v="0.89039999999999997"/>
    <n v="1.4472180000000001"/>
    <n v="93488.835582000014"/>
    <n v="57518.9496"/>
    <n v="35969.885982000014"/>
    <n v="0.3847506042627995"/>
    <n v="1.4472180000000001"/>
    <n v="93488.835582000014"/>
  </r>
  <r>
    <s v="SKU-10"/>
    <s v="Dark PB Cup 2-Pack"/>
    <s v="Peanut Butter Cup"/>
    <x v="0"/>
    <x v="12"/>
    <n v="46258"/>
    <n v="1.62"/>
    <n v="0.114"/>
    <n v="0.89710000000000001"/>
    <n v="1.4353200000000002"/>
    <n v="66395.032560000007"/>
    <n v="41498.051800000001"/>
    <n v="24896.980760000006"/>
    <n v="0.37498258228130316"/>
    <n v="1.4353200000000002"/>
    <n v="66395.032560000007"/>
  </r>
  <r>
    <s v="SKU-10"/>
    <s v="Dark PB Cup 2-Pack"/>
    <s v="Peanut Butter Cup"/>
    <x v="0"/>
    <x v="13"/>
    <n v="54086"/>
    <n v="1.62"/>
    <n v="0.1249"/>
    <n v="0.90380000000000005"/>
    <n v="1.417662"/>
    <n v="76675.666931999993"/>
    <n v="48882.926800000001"/>
    <n v="27792.740131999992"/>
    <n v="0.36247144947103038"/>
    <n v="1.417662"/>
    <n v="76675.666931999993"/>
  </r>
  <r>
    <s v="SKU-10"/>
    <s v="Dark PB Cup 2-Pack"/>
    <s v="Peanut Butter Cup"/>
    <x v="0"/>
    <x v="14"/>
    <n v="54433"/>
    <n v="1.62"/>
    <n v="8.9800000000000005E-2"/>
    <n v="0.91039999999999999"/>
    <n v="1.4745240000000002"/>
    <n v="80262.764892000007"/>
    <n v="49555.803200000002"/>
    <n v="30706.961692000004"/>
    <n v="0.3825804123907105"/>
    <n v="1.4745240000000002"/>
    <n v="80262.764892000007"/>
  </r>
  <r>
    <s v="SKU-10"/>
    <s v="Dark PB Cup 2-Pack"/>
    <s v="Peanut Butter Cup"/>
    <x v="0"/>
    <x v="15"/>
    <n v="66341"/>
    <n v="1.62"/>
    <n v="0.1032"/>
    <n v="0.91710000000000003"/>
    <n v="1.4528160000000001"/>
    <n v="96381.266256000003"/>
    <n v="60841.331100000003"/>
    <n v="35539.935156"/>
    <n v="0.36874318564773512"/>
    <n v="1.4528160000000001"/>
    <n v="96381.266256000003"/>
  </r>
  <r>
    <s v="SKU-10"/>
    <s v="Dark PB Cup 2-Pack"/>
    <s v="Peanut Butter Cup"/>
    <x v="0"/>
    <x v="16"/>
    <n v="47111"/>
    <n v="1.62"/>
    <n v="9.7699999999999995E-2"/>
    <n v="0.92379999999999995"/>
    <n v="1.4617260000000001"/>
    <n v="68863.373586000002"/>
    <n v="43521.141799999998"/>
    <n v="25342.231786000004"/>
    <n v="0.36800741041754753"/>
    <n v="1.4617260000000001"/>
    <n v="68863.373586000002"/>
  </r>
  <r>
    <s v="SKU-10"/>
    <s v="Dark PB Cup 2-Pack"/>
    <s v="Peanut Butter Cup"/>
    <x v="0"/>
    <x v="17"/>
    <n v="50666"/>
    <n v="1.62"/>
    <n v="0.122"/>
    <n v="0.93049999999999999"/>
    <n v="1.4223600000000001"/>
    <n v="72065.291760000007"/>
    <n v="47144.712999999996"/>
    <n v="24920.578760000011"/>
    <n v="0.3458055625861246"/>
    <n v="1.4223600000000001"/>
    <n v="72065.291760000007"/>
  </r>
  <r>
    <s v="SKU-10"/>
    <s v="Dark PB Cup 2-Pack"/>
    <s v="Peanut Butter Cup"/>
    <x v="0"/>
    <x v="18"/>
    <n v="41069"/>
    <n v="1.67"/>
    <n v="9.9400000000000002E-2"/>
    <n v="0.93710000000000004"/>
    <n v="1.5040019999999998"/>
    <n v="61767.858137999996"/>
    <n v="38485.759900000005"/>
    <n v="23282.098237999991"/>
    <n v="0.37692902004119666"/>
    <n v="1.5040019999999998"/>
    <n v="61767.858137999996"/>
  </r>
  <r>
    <s v="SKU-10"/>
    <s v="Dark PB Cup 2-Pack"/>
    <s v="Peanut Butter Cup"/>
    <x v="0"/>
    <x v="19"/>
    <n v="49314"/>
    <n v="1.67"/>
    <n v="8.5199999999999998E-2"/>
    <n v="0.94379999999999997"/>
    <n v="1.5277160000000001"/>
    <n v="75337.78682400001"/>
    <n v="46542.553200000002"/>
    <n v="28795.233624000008"/>
    <n v="0.38221501902186011"/>
    <n v="1.5277160000000001"/>
    <n v="75337.78682400001"/>
  </r>
  <r>
    <s v="SKU-10"/>
    <s v="Dark PB Cup 2-Pack"/>
    <s v="Peanut Butter Cup"/>
    <x v="0"/>
    <x v="20"/>
    <n v="56950"/>
    <n v="1.67"/>
    <n v="0.10009999999999999"/>
    <n v="0.95050000000000001"/>
    <n v="1.5028330000000001"/>
    <n v="85586.339350000009"/>
    <n v="54130.974999999999"/>
    <n v="31455.364350000011"/>
    <n v="0.36752786237725693"/>
    <n v="1.5028330000000001"/>
    <n v="85586.339350000009"/>
  </r>
  <r>
    <s v="SKU-10"/>
    <s v="Dark PB Cup 2-Pack"/>
    <s v="Peanut Butter Cup"/>
    <x v="0"/>
    <x v="21"/>
    <n v="91134"/>
    <n v="1.67"/>
    <n v="0.1181"/>
    <n v="0.95720000000000005"/>
    <n v="1.4727729999999999"/>
    <n v="134219.694582"/>
    <n v="87233.464800000002"/>
    <n v="46986.229781999995"/>
    <n v="0.35006956265493727"/>
    <n v="1.4727729999999999"/>
    <n v="134219.694582"/>
  </r>
  <r>
    <s v="SKU-10"/>
    <s v="Dark PB Cup 2-Pack"/>
    <s v="Peanut Butter Cup"/>
    <x v="0"/>
    <x v="22"/>
    <n v="87772"/>
    <n v="1.67"/>
    <n v="9.6799999999999997E-2"/>
    <n v="0.96389999999999998"/>
    <n v="1.5083439999999999"/>
    <n v="132390.36956799999"/>
    <n v="84603.430800000002"/>
    <n v="47786.938767999993"/>
    <n v="0.36095479545780002"/>
    <n v="1.5083439999999999"/>
    <n v="132390.36956799999"/>
  </r>
  <r>
    <s v="SKU-10"/>
    <s v="Dark PB Cup 2-Pack"/>
    <s v="Peanut Butter Cup"/>
    <x v="0"/>
    <x v="23"/>
    <n v="76926"/>
    <n v="1.67"/>
    <n v="9.1200000000000003E-2"/>
    <n v="0.97050000000000003"/>
    <n v="1.5176959999999999"/>
    <n v="116750.282496"/>
    <n v="74656.683000000005"/>
    <n v="42093.599495999995"/>
    <n v="0.36054387703466301"/>
    <n v="1.5176959999999999"/>
    <n v="116750.282496"/>
  </r>
  <r>
    <s v="SKU-10"/>
    <s v="Dark PB Cup 2-Pack"/>
    <s v="Peanut Butter Cup"/>
    <x v="1"/>
    <x v="0"/>
    <n v="41375"/>
    <n v="1.59"/>
    <n v="0.12870000000000001"/>
    <n v="0.89039999999999997"/>
    <n v="1.385367"/>
    <n v="57319.559625000002"/>
    <n v="36840.299999999996"/>
    <n v="20479.259625000006"/>
    <n v="0.35728222196717557"/>
    <n v="1.385367"/>
    <n v="57319.559625000002"/>
  </r>
  <r>
    <s v="SKU-10"/>
    <s v="Dark PB Cup 2-Pack"/>
    <s v="Peanut Butter Cup"/>
    <x v="1"/>
    <x v="1"/>
    <n v="45757"/>
    <n v="1.59"/>
    <n v="0.11559999999999999"/>
    <n v="0.89039999999999997"/>
    <n v="1.406196"/>
    <n v="64343.310372"/>
    <n v="40742.032800000001"/>
    <n v="23601.277571999999"/>
    <n v="0.36680235187697874"/>
    <n v="1.406196"/>
    <n v="64343.310372"/>
  </r>
  <r>
    <s v="SKU-10"/>
    <s v="Dark PB Cup 2-Pack"/>
    <s v="Peanut Butter Cup"/>
    <x v="1"/>
    <x v="2"/>
    <n v="54060"/>
    <n v="1.59"/>
    <n v="0.12770000000000001"/>
    <n v="0.89039999999999997"/>
    <n v="1.386957"/>
    <n v="74978.895420000001"/>
    <n v="48135.023999999998"/>
    <n v="26843.871420000003"/>
    <n v="0.35801903015017772"/>
    <n v="1.386957"/>
    <n v="74978.895420000001"/>
  </r>
  <r>
    <s v="SKU-10"/>
    <s v="Dark PB Cup 2-Pack"/>
    <s v="Peanut Butter Cup"/>
    <x v="1"/>
    <x v="3"/>
    <n v="57330"/>
    <n v="1.59"/>
    <n v="0.12230000000000001"/>
    <n v="0.89039999999999997"/>
    <n v="1.3955430000000002"/>
    <n v="80006.480190000017"/>
    <n v="51046.631999999998"/>
    <n v="28959.848190000019"/>
    <n v="0.36196878204397875"/>
    <n v="1.3955430000000002"/>
    <n v="80006.480190000017"/>
  </r>
  <r>
    <s v="SKU-10"/>
    <s v="Dark PB Cup 2-Pack"/>
    <s v="Peanut Butter Cup"/>
    <x v="1"/>
    <x v="4"/>
    <n v="42933"/>
    <n v="1.59"/>
    <n v="0.16589999999999999"/>
    <n v="0.89039999999999997"/>
    <n v="1.3262190000000003"/>
    <n v="56938.560327000014"/>
    <n v="38227.5432"/>
    <n v="18711.017127000014"/>
    <n v="0.32861767174199752"/>
    <n v="1.3262190000000003"/>
    <n v="56938.560327000014"/>
  </r>
  <r>
    <s v="SKU-10"/>
    <s v="Dark PB Cup 2-Pack"/>
    <s v="Peanut Butter Cup"/>
    <x v="1"/>
    <x v="5"/>
    <n v="36796"/>
    <n v="1.59"/>
    <n v="0.10150000000000001"/>
    <n v="0.89039999999999997"/>
    <n v="1.428615"/>
    <n v="52567.317539999996"/>
    <n v="32763.1584"/>
    <n v="19804.159139999996"/>
    <n v="0.37673900946021144"/>
    <n v="1.428615"/>
    <n v="52567.317539999996"/>
  </r>
  <r>
    <s v="SKU-10"/>
    <s v="Dark PB Cup 2-Pack"/>
    <s v="Peanut Butter Cup"/>
    <x v="1"/>
    <x v="6"/>
    <n v="40768"/>
    <n v="1.59"/>
    <n v="0.1176"/>
    <n v="0.89039999999999997"/>
    <n v="1.403016"/>
    <n v="57198.156287999998"/>
    <n v="36299.8272"/>
    <n v="20898.329087999999"/>
    <n v="0.36536718041704441"/>
    <n v="1.403016"/>
    <n v="57198.156287999998"/>
  </r>
  <r>
    <s v="SKU-10"/>
    <s v="Dark PB Cup 2-Pack"/>
    <s v="Peanut Butter Cup"/>
    <x v="1"/>
    <x v="7"/>
    <n v="42014"/>
    <n v="1.59"/>
    <n v="0.1212"/>
    <n v="0.89039999999999997"/>
    <n v="1.3972920000000002"/>
    <n v="58705.826088000009"/>
    <n v="37409.265599999999"/>
    <n v="21296.56048800001"/>
    <n v="0.36276741010468833"/>
    <n v="1.3972920000000002"/>
    <n v="58705.826088000009"/>
  </r>
  <r>
    <s v="SKU-10"/>
    <s v="Dark PB Cup 2-Pack"/>
    <s v="Peanut Butter Cup"/>
    <x v="1"/>
    <x v="8"/>
    <n v="50009"/>
    <n v="1.59"/>
    <n v="0.1157"/>
    <n v="0.89039999999999997"/>
    <n v="1.406037"/>
    <n v="70314.504333000004"/>
    <n v="44528.013599999998"/>
    <n v="25786.490733000006"/>
    <n v="0.36673074748388562"/>
    <n v="1.406037"/>
    <n v="70314.504333000004"/>
  </r>
  <r>
    <s v="SKU-10"/>
    <s v="Dark PB Cup 2-Pack"/>
    <s v="Peanut Butter Cup"/>
    <x v="1"/>
    <x v="9"/>
    <n v="71550"/>
    <n v="1.59"/>
    <n v="0.13669999999999999"/>
    <n v="0.89039999999999997"/>
    <n v="1.372647"/>
    <n v="98212.892849999989"/>
    <n v="63708.119999999995"/>
    <n v="34504.772849999994"/>
    <n v="0.35132630603498205"/>
    <n v="1.372647"/>
    <n v="98212.892849999989"/>
  </r>
  <r>
    <s v="SKU-10"/>
    <s v="Dark PB Cup 2-Pack"/>
    <s v="Peanut Butter Cup"/>
    <x v="1"/>
    <x v="10"/>
    <n v="71693"/>
    <n v="1.59"/>
    <n v="0.1195"/>
    <n v="0.89039999999999997"/>
    <n v="1.3999950000000001"/>
    <n v="100369.84153500001"/>
    <n v="63835.447199999995"/>
    <n v="36534.394335000019"/>
    <n v="0.36399772856331641"/>
    <n v="1.3999950000000001"/>
    <n v="100369.84153500001"/>
  </r>
  <r>
    <s v="SKU-10"/>
    <s v="Dark PB Cup 2-Pack"/>
    <s v="Peanut Butter Cup"/>
    <x v="1"/>
    <x v="11"/>
    <n v="61578"/>
    <n v="1.59"/>
    <n v="0.1086"/>
    <n v="0.89039999999999997"/>
    <n v="1.4173260000000001"/>
    <n v="87276.100428000005"/>
    <n v="54829.051200000002"/>
    <n v="32447.049228000003"/>
    <n v="0.37177473636975544"/>
    <n v="1.4173260000000001"/>
    <n v="87276.100428000005"/>
  </r>
  <r>
    <s v="SKU-10"/>
    <s v="Dark PB Cup 2-Pack"/>
    <s v="Peanut Butter Cup"/>
    <x v="1"/>
    <x v="12"/>
    <n v="38176"/>
    <n v="1.62"/>
    <n v="0.1318"/>
    <n v="0.89710000000000001"/>
    <n v="1.4064840000000001"/>
    <n v="53693.933184000001"/>
    <n v="34247.689599999998"/>
    <n v="19446.243584000003"/>
    <n v="0.36216835740754966"/>
    <n v="1.4064840000000001"/>
    <n v="53693.933184000001"/>
  </r>
  <r>
    <s v="SKU-10"/>
    <s v="Dark PB Cup 2-Pack"/>
    <s v="Peanut Butter Cup"/>
    <x v="1"/>
    <x v="13"/>
    <n v="47237"/>
    <n v="1.62"/>
    <n v="0.12590000000000001"/>
    <n v="0.90380000000000005"/>
    <n v="1.416042"/>
    <n v="66889.575954"/>
    <n v="42692.800600000002"/>
    <n v="24196.775353999998"/>
    <n v="0.36174209522033945"/>
    <n v="1.416042"/>
    <n v="66889.575954"/>
  </r>
  <r>
    <s v="SKU-10"/>
    <s v="Dark PB Cup 2-Pack"/>
    <s v="Peanut Butter Cup"/>
    <x v="1"/>
    <x v="14"/>
    <n v="48529"/>
    <n v="1.62"/>
    <n v="0.1202"/>
    <n v="0.91039999999999999"/>
    <n v="1.4252760000000002"/>
    <n v="69167.219004000013"/>
    <n v="44180.801599999999"/>
    <n v="24986.417404000014"/>
    <n v="0.36124652348036462"/>
    <n v="1.4252760000000002"/>
    <n v="69167.219004000013"/>
  </r>
  <r>
    <s v="SKU-10"/>
    <s v="Dark PB Cup 2-Pack"/>
    <s v="Peanut Butter Cup"/>
    <x v="1"/>
    <x v="15"/>
    <n v="53374"/>
    <n v="1.62"/>
    <n v="0.1515"/>
    <n v="0.91710000000000003"/>
    <n v="1.3745700000000001"/>
    <n v="73366.299180000002"/>
    <n v="48949.295400000003"/>
    <n v="24417.003779999999"/>
    <n v="0.33280953316309825"/>
    <n v="1.3745700000000001"/>
    <n v="73366.299180000002"/>
  </r>
  <r>
    <s v="SKU-10"/>
    <s v="Dark PB Cup 2-Pack"/>
    <s v="Peanut Butter Cup"/>
    <x v="1"/>
    <x v="16"/>
    <n v="40300"/>
    <n v="1.62"/>
    <n v="0.13730000000000001"/>
    <n v="0.92379999999999995"/>
    <n v="1.3975740000000001"/>
    <n v="56322.232200000006"/>
    <n v="37229.14"/>
    <n v="19093.092200000006"/>
    <n v="0.33899743412513406"/>
    <n v="1.3975740000000001"/>
    <n v="56322.232200000006"/>
  </r>
  <r>
    <s v="SKU-10"/>
    <s v="Dark PB Cup 2-Pack"/>
    <s v="Peanut Butter Cup"/>
    <x v="1"/>
    <x v="17"/>
    <n v="38680"/>
    <n v="1.62"/>
    <n v="0.13550000000000001"/>
    <n v="0.93049999999999999"/>
    <n v="1.4004900000000002"/>
    <n v="54170.953200000011"/>
    <n v="35991.74"/>
    <n v="18179.213200000013"/>
    <n v="0.33558968646687964"/>
    <n v="1.4004900000000002"/>
    <n v="54170.953200000011"/>
  </r>
  <r>
    <s v="SKU-10"/>
    <s v="Dark PB Cup 2-Pack"/>
    <s v="Peanut Butter Cup"/>
    <x v="1"/>
    <x v="18"/>
    <n v="41084"/>
    <n v="1.67"/>
    <n v="0.1376"/>
    <n v="0.93710000000000004"/>
    <n v="1.4402079999999999"/>
    <n v="59169.505471999997"/>
    <n v="38499.816400000003"/>
    <n v="20669.689071999994"/>
    <n v="0.34933009676380067"/>
    <n v="1.4402079999999999"/>
    <n v="59169.505471999997"/>
  </r>
  <r>
    <s v="SKU-10"/>
    <s v="Dark PB Cup 2-Pack"/>
    <s v="Peanut Butter Cup"/>
    <x v="1"/>
    <x v="19"/>
    <n v="36483"/>
    <n v="1.67"/>
    <n v="0.1368"/>
    <n v="0.94379999999999997"/>
    <n v="1.4415439999999999"/>
    <n v="52591.849751999995"/>
    <n v="34432.655399999996"/>
    <n v="18159.194351999999"/>
    <n v="0.34528533294856073"/>
    <n v="1.4415439999999999"/>
    <n v="52591.849751999995"/>
  </r>
  <r>
    <s v="SKU-10"/>
    <s v="Dark PB Cup 2-Pack"/>
    <s v="Peanut Butter Cup"/>
    <x v="1"/>
    <x v="20"/>
    <n v="52791"/>
    <n v="1.67"/>
    <n v="0.12670000000000001"/>
    <n v="0.95050000000000001"/>
    <n v="1.4584109999999999"/>
    <n v="76990.975100999989"/>
    <n v="50177.845500000003"/>
    <n v="26813.129600999986"/>
    <n v="0.34826328106411691"/>
    <n v="1.4584109999999999"/>
    <n v="76990.975100999989"/>
  </r>
  <r>
    <s v="SKU-10"/>
    <s v="Dark PB Cup 2-Pack"/>
    <s v="Peanut Butter Cup"/>
    <x v="1"/>
    <x v="21"/>
    <n v="76738"/>
    <n v="1.67"/>
    <n v="0.1196"/>
    <n v="0.95720000000000005"/>
    <n v="1.4702679999999999"/>
    <n v="112825.42578399999"/>
    <n v="73453.613599999997"/>
    <n v="39371.812183999995"/>
    <n v="0.3489622300152081"/>
    <n v="1.4702679999999999"/>
    <n v="112825.42578399999"/>
  </r>
  <r>
    <s v="SKU-10"/>
    <s v="Dark PB Cup 2-Pack"/>
    <s v="Peanut Butter Cup"/>
    <x v="1"/>
    <x v="22"/>
    <n v="68425"/>
    <n v="1.67"/>
    <n v="0.1321"/>
    <n v="0.96389999999999998"/>
    <n v="1.4493929999999999"/>
    <n v="99174.716025000002"/>
    <n v="65954.857499999998"/>
    <n v="33219.858525000003"/>
    <n v="0.3349629810548278"/>
    <n v="1.4493929999999999"/>
    <n v="99174.716025000002"/>
  </r>
  <r>
    <s v="SKU-10"/>
    <s v="Dark PB Cup 2-Pack"/>
    <s v="Peanut Butter Cup"/>
    <x v="1"/>
    <x v="23"/>
    <n v="54799"/>
    <n v="1.67"/>
    <n v="0.12640000000000001"/>
    <n v="0.97050000000000003"/>
    <n v="1.4589119999999998"/>
    <n v="79946.918687999991"/>
    <n v="53182.429499999998"/>
    <n v="26764.489187999992"/>
    <n v="0.33477824570638937"/>
    <n v="1.4589119999999998"/>
    <n v="79946.918687999991"/>
  </r>
  <r>
    <s v="SKU-10"/>
    <s v="Dark PB Cup 2-Pack"/>
    <s v="Peanut Butter Cup"/>
    <x v="2"/>
    <x v="0"/>
    <n v="28029"/>
    <n v="1.59"/>
    <n v="0.15140000000000001"/>
    <n v="0.89039999999999997"/>
    <n v="1.3492740000000001"/>
    <n v="37818.800946000003"/>
    <n v="24957.0216"/>
    <n v="12861.779346000003"/>
    <n v="0.34008955927409856"/>
    <n v="1.3492740000000001"/>
    <n v="37818.800946000003"/>
  </r>
  <r>
    <s v="SKU-10"/>
    <s v="Dark PB Cup 2-Pack"/>
    <s v="Peanut Butter Cup"/>
    <x v="2"/>
    <x v="1"/>
    <n v="28918"/>
    <n v="1.59"/>
    <n v="0.16450000000000001"/>
    <n v="0.89039999999999997"/>
    <n v="1.3284450000000001"/>
    <n v="38415.97251"/>
    <n v="25748.587199999998"/>
    <n v="12667.385310000001"/>
    <n v="0.32974266906044292"/>
    <n v="1.3284450000000001"/>
    <n v="38415.97251"/>
  </r>
  <r>
    <s v="SKU-10"/>
    <s v="Dark PB Cup 2-Pack"/>
    <s v="Peanut Butter Cup"/>
    <x v="2"/>
    <x v="2"/>
    <n v="31622"/>
    <n v="1.59"/>
    <n v="0.17449999999999999"/>
    <n v="0.89039999999999997"/>
    <n v="1.3125450000000001"/>
    <n v="41505.297989999999"/>
    <n v="28156.228800000001"/>
    <n v="13349.069189999998"/>
    <n v="0.32162325863113261"/>
    <n v="1.3125450000000001"/>
    <n v="41505.297989999999"/>
  </r>
  <r>
    <s v="SKU-10"/>
    <s v="Dark PB Cup 2-Pack"/>
    <s v="Peanut Butter Cup"/>
    <x v="2"/>
    <x v="3"/>
    <n v="36534"/>
    <n v="1.59"/>
    <n v="0.1943"/>
    <n v="0.89039999999999997"/>
    <n v="1.2810630000000001"/>
    <n v="46802.355642000002"/>
    <n v="32529.873599999999"/>
    <n v="14272.482042000003"/>
    <n v="0.30495221546481327"/>
    <n v="1.2810630000000001"/>
    <n v="46802.355642000002"/>
  </r>
  <r>
    <s v="SKU-10"/>
    <s v="Dark PB Cup 2-Pack"/>
    <s v="Peanut Butter Cup"/>
    <x v="2"/>
    <x v="4"/>
    <n v="28169"/>
    <n v="1.59"/>
    <n v="0.1822"/>
    <n v="0.89039999999999997"/>
    <n v="1.3003020000000001"/>
    <n v="36628.207038"/>
    <n v="25081.677599999999"/>
    <n v="11546.529438000001"/>
    <n v="0.31523599902176574"/>
    <n v="1.3003020000000001"/>
    <n v="36628.207038"/>
  </r>
  <r>
    <s v="SKU-10"/>
    <s v="Dark PB Cup 2-Pack"/>
    <s v="Peanut Butter Cup"/>
    <x v="2"/>
    <x v="5"/>
    <n v="26420"/>
    <n v="1.59"/>
    <n v="0.1671"/>
    <n v="0.89039999999999997"/>
    <n v="1.324311"/>
    <n v="34988.296620000001"/>
    <n v="23524.367999999999"/>
    <n v="11463.928620000002"/>
    <n v="0.32765037819666232"/>
    <n v="1.324311"/>
    <n v="34988.296620000001"/>
  </r>
  <r>
    <s v="SKU-10"/>
    <s v="Dark PB Cup 2-Pack"/>
    <s v="Peanut Butter Cup"/>
    <x v="2"/>
    <x v="6"/>
    <n v="25652"/>
    <n v="1.59"/>
    <n v="0.1633"/>
    <n v="0.89039999999999997"/>
    <n v="1.3303530000000001"/>
    <n v="34126.215156000006"/>
    <n v="22840.540799999999"/>
    <n v="11285.674356000007"/>
    <n v="0.3307039560176887"/>
    <n v="1.3303530000000001"/>
    <n v="34126.215156000006"/>
  </r>
  <r>
    <s v="SKU-10"/>
    <s v="Dark PB Cup 2-Pack"/>
    <s v="Peanut Butter Cup"/>
    <x v="2"/>
    <x v="7"/>
    <n v="28817"/>
    <n v="1.59"/>
    <n v="0.1978"/>
    <n v="0.89039999999999997"/>
    <n v="1.275498"/>
    <n v="36756.025866000004"/>
    <n v="25658.656800000001"/>
    <n v="11097.369066000003"/>
    <n v="0.30191972076788837"/>
    <n v="1.275498"/>
    <n v="36756.025866000004"/>
  </r>
  <r>
    <s v="SKU-10"/>
    <s v="Dark PB Cup 2-Pack"/>
    <s v="Peanut Butter Cup"/>
    <x v="2"/>
    <x v="8"/>
    <n v="32231"/>
    <n v="1.59"/>
    <n v="0.1774"/>
    <n v="0.89039999999999997"/>
    <n v="1.3079340000000002"/>
    <n v="42156.020754000005"/>
    <n v="28698.482400000001"/>
    <n v="13457.538354000004"/>
    <n v="0.3192317043520545"/>
    <n v="1.3079340000000002"/>
    <n v="42156.020754000005"/>
  </r>
  <r>
    <s v="SKU-10"/>
    <s v="Dark PB Cup 2-Pack"/>
    <s v="Peanut Butter Cup"/>
    <x v="2"/>
    <x v="9"/>
    <n v="48201"/>
    <n v="1.59"/>
    <n v="0.1371"/>
    <n v="0.89039999999999997"/>
    <n v="1.3720110000000001"/>
    <n v="66132.302211000002"/>
    <n v="42918.170399999995"/>
    <n v="23214.131811000007"/>
    <n v="0.35102561131069659"/>
    <n v="1.3720110000000001"/>
    <n v="66132.302211000002"/>
  </r>
  <r>
    <s v="SKU-10"/>
    <s v="Dark PB Cup 2-Pack"/>
    <s v="Peanut Butter Cup"/>
    <x v="2"/>
    <x v="10"/>
    <n v="50969"/>
    <n v="1.59"/>
    <n v="0.17829999999999999"/>
    <n v="0.89039999999999997"/>
    <n v="1.306503"/>
    <n v="66591.151406999998"/>
    <n v="45382.797599999998"/>
    <n v="21208.353807"/>
    <n v="0.31848606547401731"/>
    <n v="1.306503"/>
    <n v="66591.151406999998"/>
  </r>
  <r>
    <s v="SKU-10"/>
    <s v="Dark PB Cup 2-Pack"/>
    <s v="Peanut Butter Cup"/>
    <x v="2"/>
    <x v="11"/>
    <n v="40693"/>
    <n v="1.59"/>
    <n v="0.19059999999999999"/>
    <n v="0.89039999999999997"/>
    <n v="1.2869460000000001"/>
    <n v="52369.693578000006"/>
    <n v="36233.047200000001"/>
    <n v="16136.646378000005"/>
    <n v="0.30812947862614287"/>
    <n v="1.2869460000000001"/>
    <n v="52369.693578000006"/>
  </r>
  <r>
    <s v="SKU-10"/>
    <s v="Dark PB Cup 2-Pack"/>
    <s v="Peanut Butter Cup"/>
    <x v="2"/>
    <x v="12"/>
    <n v="25322"/>
    <n v="1.62"/>
    <n v="0.16289999999999999"/>
    <n v="0.89710000000000001"/>
    <n v="1.3561019999999999"/>
    <n v="34339.214843999995"/>
    <n v="22716.3662"/>
    <n v="11622.848643999994"/>
    <n v="0.33847158989515524"/>
    <n v="1.3561019999999999"/>
    <n v="34339.214843999995"/>
  </r>
  <r>
    <s v="SKU-10"/>
    <s v="Dark PB Cup 2-Pack"/>
    <s v="Peanut Butter Cup"/>
    <x v="2"/>
    <x v="13"/>
    <n v="31134"/>
    <n v="1.62"/>
    <n v="0.18099999999999999"/>
    <n v="0.90380000000000005"/>
    <n v="1.3267800000000001"/>
    <n v="41307.968520000002"/>
    <n v="28138.909200000002"/>
    <n v="13169.05932"/>
    <n v="0.31880191139450398"/>
    <n v="1.3267800000000001"/>
    <n v="41307.968520000002"/>
  </r>
  <r>
    <s v="SKU-10"/>
    <s v="Dark PB Cup 2-Pack"/>
    <s v="Peanut Butter Cup"/>
    <x v="2"/>
    <x v="14"/>
    <n v="31698"/>
    <n v="1.62"/>
    <n v="0.18240000000000001"/>
    <n v="0.91039999999999999"/>
    <n v="1.3245120000000001"/>
    <n v="41984.381376000005"/>
    <n v="28857.859199999999"/>
    <n v="13126.522176000006"/>
    <n v="0.31265250899954106"/>
    <n v="1.3245120000000001"/>
    <n v="41984.381376000005"/>
  </r>
  <r>
    <s v="SKU-10"/>
    <s v="Dark PB Cup 2-Pack"/>
    <s v="Peanut Butter Cup"/>
    <x v="2"/>
    <x v="15"/>
    <n v="35339"/>
    <n v="1.62"/>
    <n v="0.16370000000000001"/>
    <n v="0.91710000000000003"/>
    <n v="1.3548060000000002"/>
    <n v="47877.489234000008"/>
    <n v="32409.3969"/>
    <n v="15468.092334000008"/>
    <n v="0.32307651427584477"/>
    <n v="1.3548060000000002"/>
    <n v="47877.489234000008"/>
  </r>
  <r>
    <s v="SKU-10"/>
    <s v="Dark PB Cup 2-Pack"/>
    <s v="Peanut Butter Cup"/>
    <x v="2"/>
    <x v="16"/>
    <n v="27284"/>
    <n v="1.62"/>
    <n v="0.1993"/>
    <n v="0.92379999999999995"/>
    <n v="1.297134"/>
    <n v="35391.004055999998"/>
    <n v="25204.959199999998"/>
    <n v="10186.044856"/>
    <n v="0.2878145203194119"/>
    <n v="1.297134"/>
    <n v="35391.004055999998"/>
  </r>
  <r>
    <s v="SKU-10"/>
    <s v="Dark PB Cup 2-Pack"/>
    <s v="Peanut Butter Cup"/>
    <x v="2"/>
    <x v="17"/>
    <n v="22365"/>
    <n v="1.62"/>
    <n v="0.1827"/>
    <n v="0.93049999999999999"/>
    <n v="1.3240260000000001"/>
    <n v="29611.841490000003"/>
    <n v="20810.6325"/>
    <n v="8801.2089900000028"/>
    <n v="0.29721923889712143"/>
    <n v="1.3240260000000001"/>
    <n v="29611.841490000003"/>
  </r>
  <r>
    <s v="SKU-10"/>
    <s v="Dark PB Cup 2-Pack"/>
    <s v="Peanut Butter Cup"/>
    <x v="2"/>
    <x v="18"/>
    <n v="22976"/>
    <n v="1.67"/>
    <n v="0.1744"/>
    <n v="0.93710000000000004"/>
    <n v="1.378752"/>
    <n v="31678.205952"/>
    <n v="21530.809600000001"/>
    <n v="10147.396352"/>
    <n v="0.32032736851877641"/>
    <n v="1.378752"/>
    <n v="31678.205952"/>
  </r>
  <r>
    <s v="SKU-10"/>
    <s v="Dark PB Cup 2-Pack"/>
    <s v="Peanut Butter Cup"/>
    <x v="2"/>
    <x v="19"/>
    <n v="25246"/>
    <n v="1.67"/>
    <n v="0.17749999999999999"/>
    <n v="0.94379999999999997"/>
    <n v="1.373575"/>
    <n v="34677.274449999997"/>
    <n v="23827.174800000001"/>
    <n v="10850.099649999996"/>
    <n v="0.31288790200753502"/>
    <n v="1.373575"/>
    <n v="34677.274449999997"/>
  </r>
  <r>
    <s v="SKU-10"/>
    <s v="Dark PB Cup 2-Pack"/>
    <s v="Peanut Butter Cup"/>
    <x v="2"/>
    <x v="20"/>
    <n v="35498"/>
    <n v="1.67"/>
    <n v="0.161"/>
    <n v="0.95050000000000001"/>
    <n v="1.40113"/>
    <n v="49737.312740000001"/>
    <n v="33740.849000000002"/>
    <n v="15996.463739999999"/>
    <n v="0.32161897896697661"/>
    <n v="1.40113"/>
    <n v="49737.312740000001"/>
  </r>
  <r>
    <s v="SKU-10"/>
    <s v="Dark PB Cup 2-Pack"/>
    <s v="Peanut Butter Cup"/>
    <x v="2"/>
    <x v="21"/>
    <n v="42618"/>
    <n v="1.67"/>
    <n v="0.1605"/>
    <n v="0.95720000000000005"/>
    <n v="1.4019649999999999"/>
    <n v="59748.944369999997"/>
    <n v="40793.9496"/>
    <n v="18954.994769999998"/>
    <n v="0.31724401108444217"/>
    <n v="1.4019649999999999"/>
    <n v="59748.944369999997"/>
  </r>
  <r>
    <s v="SKU-10"/>
    <s v="Dark PB Cup 2-Pack"/>
    <s v="Peanut Butter Cup"/>
    <x v="2"/>
    <x v="22"/>
    <n v="55388"/>
    <n v="1.67"/>
    <n v="0.1731"/>
    <n v="0.96389999999999998"/>
    <n v="1.3809229999999999"/>
    <n v="76486.563123999993"/>
    <n v="53388.493199999997"/>
    <n v="23098.069923999996"/>
    <n v="0.3019885974815395"/>
    <n v="1.3809229999999999"/>
    <n v="76486.563123999993"/>
  </r>
  <r>
    <s v="SKU-10"/>
    <s v="Dark PB Cup 2-Pack"/>
    <s v="Peanut Butter Cup"/>
    <x v="2"/>
    <x v="23"/>
    <n v="40357"/>
    <n v="1.67"/>
    <n v="0.17399999999999999"/>
    <n v="0.97050000000000003"/>
    <n v="1.3794200000000001"/>
    <n v="55669.252940000006"/>
    <n v="39166.468500000003"/>
    <n v="16502.784440000003"/>
    <n v="0.29644343274709661"/>
    <n v="1.3794200000000001"/>
    <n v="55669.252940000006"/>
  </r>
  <r>
    <s v="SKU-10"/>
    <s v="Dark PB Cup 2-Pack"/>
    <s v="Peanut Butter Cup"/>
    <x v="3"/>
    <x v="0"/>
    <n v="19647"/>
    <n v="1.59"/>
    <n v="4.7600000000000003E-2"/>
    <n v="0.89039999999999997"/>
    <n v="1.5143160000000002"/>
    <n v="29751.766452000003"/>
    <n v="17493.6888"/>
    <n v="12258.077652000004"/>
    <n v="0.41201175976480475"/>
    <n v="1.5143160000000002"/>
    <n v="29751.766452000003"/>
  </r>
  <r>
    <s v="SKU-10"/>
    <s v="Dark PB Cup 2-Pack"/>
    <s v="Peanut Butter Cup"/>
    <x v="3"/>
    <x v="1"/>
    <n v="30459"/>
    <n v="1.59"/>
    <n v="6.3899999999999998E-2"/>
    <n v="0.89039999999999997"/>
    <n v="1.4883990000000002"/>
    <n v="45335.145141000008"/>
    <n v="27120.693599999999"/>
    <n v="18214.451541000009"/>
    <n v="0.40177331481679324"/>
    <n v="1.4883990000000002"/>
    <n v="45335.145141000008"/>
  </r>
  <r>
    <s v="SKU-10"/>
    <s v="Dark PB Cup 2-Pack"/>
    <s v="Peanut Butter Cup"/>
    <x v="3"/>
    <x v="2"/>
    <n v="24436"/>
    <n v="1.59"/>
    <n v="5.6500000000000002E-2"/>
    <n v="0.89039999999999997"/>
    <n v="1.5001650000000002"/>
    <n v="36658.031940000008"/>
    <n v="21757.814399999999"/>
    <n v="14900.217540000009"/>
    <n v="0.40646528881823013"/>
    <n v="1.5001650000000002"/>
    <n v="36658.031940000008"/>
  </r>
  <r>
    <s v="SKU-10"/>
    <s v="Dark PB Cup 2-Pack"/>
    <s v="Peanut Butter Cup"/>
    <x v="3"/>
    <x v="3"/>
    <n v="25640"/>
    <n v="1.59"/>
    <n v="3.2199999999999999E-2"/>
    <n v="0.89039999999999997"/>
    <n v="1.538802"/>
    <n v="39454.883280000002"/>
    <n v="22829.856"/>
    <n v="16625.027280000002"/>
    <n v="0.42136805125025834"/>
    <n v="1.538802"/>
    <n v="39454.883280000002"/>
  </r>
  <r>
    <s v="SKU-10"/>
    <s v="Dark PB Cup 2-Pack"/>
    <s v="Peanut Butter Cup"/>
    <x v="3"/>
    <x v="4"/>
    <n v="23865"/>
    <n v="1.59"/>
    <n v="6.1600000000000002E-2"/>
    <n v="0.89039999999999997"/>
    <n v="1.492056"/>
    <n v="35607.916440000001"/>
    <n v="21249.396000000001"/>
    <n v="14358.52044"/>
    <n v="0.4032395566922421"/>
    <n v="1.492056"/>
    <n v="35607.916440000001"/>
  </r>
  <r>
    <s v="SKU-10"/>
    <s v="Dark PB Cup 2-Pack"/>
    <s v="Peanut Butter Cup"/>
    <x v="3"/>
    <x v="5"/>
    <n v="22578"/>
    <n v="1.59"/>
    <n v="4.53E-2"/>
    <n v="0.89039999999999997"/>
    <n v="1.517973"/>
    <n v="34272.794393999997"/>
    <n v="20103.4512"/>
    <n v="14169.343193999997"/>
    <n v="0.41342830208442438"/>
    <n v="1.517973"/>
    <n v="34272.794393999997"/>
  </r>
  <r>
    <s v="SKU-10"/>
    <s v="Dark PB Cup 2-Pack"/>
    <s v="Peanut Butter Cup"/>
    <x v="3"/>
    <x v="6"/>
    <n v="19569"/>
    <n v="1.59"/>
    <n v="5.7500000000000002E-2"/>
    <n v="0.89039999999999997"/>
    <n v="1.498575"/>
    <n v="29325.614174999999"/>
    <n v="17424.2376"/>
    <n v="11901.376574999998"/>
    <n v="0.40583554376657821"/>
    <n v="1.498575"/>
    <n v="29325.614174999999"/>
  </r>
  <r>
    <s v="SKU-10"/>
    <s v="Dark PB Cup 2-Pack"/>
    <s v="Peanut Butter Cup"/>
    <x v="3"/>
    <x v="7"/>
    <n v="22885"/>
    <n v="1.59"/>
    <n v="4.6100000000000002E-2"/>
    <n v="0.89039999999999997"/>
    <n v="1.5167010000000001"/>
    <n v="34709.702385000004"/>
    <n v="20376.804"/>
    <n v="14332.898385000004"/>
    <n v="0.41293636649543985"/>
    <n v="1.5167010000000001"/>
    <n v="34709.702385000004"/>
  </r>
  <r>
    <s v="SKU-10"/>
    <s v="Dark PB Cup 2-Pack"/>
    <s v="Peanut Butter Cup"/>
    <x v="3"/>
    <x v="8"/>
    <n v="23042"/>
    <n v="1.59"/>
    <n v="5.11E-2"/>
    <n v="0.89039999999999997"/>
    <n v="1.508751"/>
    <n v="34764.640542000001"/>
    <n v="20516.596799999999"/>
    <n v="14248.043742000002"/>
    <n v="0.40984297607756354"/>
    <n v="1.508751"/>
    <n v="34764.640542000001"/>
  </r>
  <r>
    <s v="SKU-10"/>
    <s v="Dark PB Cup 2-Pack"/>
    <s v="Peanut Butter Cup"/>
    <x v="3"/>
    <x v="9"/>
    <n v="41260"/>
    <n v="1.59"/>
    <n v="3.7999999999999999E-2"/>
    <n v="0.89039999999999997"/>
    <n v="1.5295799999999999"/>
    <n v="63110.470799999996"/>
    <n v="36737.904000000002"/>
    <n v="26372.566799999993"/>
    <n v="0.41787941787941779"/>
    <n v="1.5295799999999999"/>
    <n v="63110.470799999996"/>
  </r>
  <r>
    <s v="SKU-10"/>
    <s v="Dark PB Cup 2-Pack"/>
    <s v="Peanut Butter Cup"/>
    <x v="3"/>
    <x v="10"/>
    <n v="42663"/>
    <n v="1.59"/>
    <n v="5.33E-2"/>
    <n v="0.89039999999999997"/>
    <n v="1.505253"/>
    <n v="64218.608738999996"/>
    <n v="37987.135199999997"/>
    <n v="26231.473538999999"/>
    <n v="0.40847153269251085"/>
    <n v="1.505253"/>
    <n v="64218.608738999996"/>
  </r>
  <r>
    <s v="SKU-10"/>
    <s v="Dark PB Cup 2-Pack"/>
    <s v="Peanut Butter Cup"/>
    <x v="3"/>
    <x v="11"/>
    <n v="35167"/>
    <n v="1.59"/>
    <n v="5.8700000000000002E-2"/>
    <n v="0.89039999999999997"/>
    <n v="1.4966670000000002"/>
    <n v="52633.288389000008"/>
    <n v="31312.696799999998"/>
    <n v="21320.591589000011"/>
    <n v="0.40507808350154056"/>
    <n v="1.4966670000000002"/>
    <n v="52633.288389000008"/>
  </r>
  <r>
    <s v="SKU-10"/>
    <s v="Dark PB Cup 2-Pack"/>
    <s v="Peanut Butter Cup"/>
    <x v="3"/>
    <x v="12"/>
    <n v="19815"/>
    <n v="1.62"/>
    <n v="3.3799999999999997E-2"/>
    <n v="0.89710000000000001"/>
    <n v="1.5652440000000001"/>
    <n v="31015.309860000001"/>
    <n v="17776.036500000002"/>
    <n v="13239.273359999999"/>
    <n v="0.42686252111491879"/>
    <n v="1.5652440000000001"/>
    <n v="31015.309860000001"/>
  </r>
  <r>
    <s v="SKU-10"/>
    <s v="Dark PB Cup 2-Pack"/>
    <s v="Peanut Butter Cup"/>
    <x v="3"/>
    <x v="13"/>
    <n v="24767"/>
    <n v="1.62"/>
    <n v="5.8900000000000001E-2"/>
    <n v="0.90380000000000005"/>
    <n v="1.5245820000000001"/>
    <n v="37759.322394000003"/>
    <n v="22384.4146"/>
    <n v="15374.907794000002"/>
    <n v="0.40718177179056297"/>
    <n v="1.5245820000000001"/>
    <n v="37759.322394000003"/>
  </r>
  <r>
    <s v="SKU-10"/>
    <s v="Dark PB Cup 2-Pack"/>
    <s v="Peanut Butter Cup"/>
    <x v="3"/>
    <x v="14"/>
    <n v="24752"/>
    <n v="1.62"/>
    <n v="4.3099999999999999E-2"/>
    <n v="0.91039999999999999"/>
    <n v="1.5501780000000001"/>
    <n v="38370.005856000003"/>
    <n v="22534.220799999999"/>
    <n v="15835.785056000004"/>
    <n v="0.41271260461701825"/>
    <n v="1.5501780000000001"/>
    <n v="38370.005856000003"/>
  </r>
  <r>
    <s v="SKU-10"/>
    <s v="Dark PB Cup 2-Pack"/>
    <s v="Peanut Butter Cup"/>
    <x v="3"/>
    <x v="15"/>
    <n v="23516"/>
    <n v="1.62"/>
    <n v="6.7500000000000004E-2"/>
    <n v="0.91710000000000003"/>
    <n v="1.51065"/>
    <n v="35524.445400000004"/>
    <n v="21566.5236"/>
    <n v="13957.921800000004"/>
    <n v="0.39291033661006858"/>
    <n v="1.51065"/>
    <n v="35524.445400000004"/>
  </r>
  <r>
    <s v="SKU-10"/>
    <s v="Dark PB Cup 2-Pack"/>
    <s v="Peanut Butter Cup"/>
    <x v="3"/>
    <x v="16"/>
    <n v="23327"/>
    <n v="1.62"/>
    <n v="5.7700000000000001E-2"/>
    <n v="0.92379999999999995"/>
    <n v="1.526526"/>
    <n v="35609.272001999998"/>
    <n v="21549.482599999999"/>
    <n v="14059.789401999999"/>
    <n v="0.39483506995622741"/>
    <n v="1.526526"/>
    <n v="35609.272001999998"/>
  </r>
  <r>
    <s v="SKU-10"/>
    <s v="Dark PB Cup 2-Pack"/>
    <s v="Peanut Butter Cup"/>
    <x v="3"/>
    <x v="17"/>
    <n v="22238"/>
    <n v="1.62"/>
    <n v="5.5800000000000002E-2"/>
    <n v="0.93049999999999999"/>
    <n v="1.5296040000000002"/>
    <n v="34015.333752000006"/>
    <n v="20692.458999999999"/>
    <n v="13322.874752000007"/>
    <n v="0.39167261591889158"/>
    <n v="1.5296040000000002"/>
    <n v="34015.333752000006"/>
  </r>
  <r>
    <s v="SKU-10"/>
    <s v="Dark PB Cup 2-Pack"/>
    <s v="Peanut Butter Cup"/>
    <x v="3"/>
    <x v="18"/>
    <n v="19267"/>
    <n v="1.67"/>
    <n v="4.8399999999999999E-2"/>
    <n v="0.93710000000000004"/>
    <n v="1.589172"/>
    <n v="30618.576924000001"/>
    <n v="18055.1057"/>
    <n v="12563.471224000001"/>
    <n v="0.41032185314113262"/>
    <n v="1.589172"/>
    <n v="30618.576924000001"/>
  </r>
  <r>
    <s v="SKU-10"/>
    <s v="Dark PB Cup 2-Pack"/>
    <s v="Peanut Butter Cup"/>
    <x v="3"/>
    <x v="19"/>
    <n v="21392"/>
    <n v="1.67"/>
    <n v="7.6300000000000007E-2"/>
    <n v="0.94379999999999997"/>
    <n v="1.5425789999999999"/>
    <n v="32998.849967999995"/>
    <n v="20189.7696"/>
    <n v="12809.080367999995"/>
    <n v="0.38816747797033402"/>
    <n v="1.5425789999999999"/>
    <n v="32998.849967999995"/>
  </r>
  <r>
    <s v="SKU-10"/>
    <s v="Dark PB Cup 2-Pack"/>
    <s v="Peanut Butter Cup"/>
    <x v="3"/>
    <x v="20"/>
    <n v="26729"/>
    <n v="1.67"/>
    <n v="4.5400000000000003E-2"/>
    <n v="0.95050000000000001"/>
    <n v="1.594182"/>
    <n v="42610.890677999996"/>
    <n v="25405.914499999999"/>
    <n v="17204.976177999997"/>
    <n v="0.40376945668687764"/>
    <n v="1.594182"/>
    <n v="42610.890677999996"/>
  </r>
  <r>
    <s v="SKU-10"/>
    <s v="Dark PB Cup 2-Pack"/>
    <s v="Peanut Butter Cup"/>
    <x v="3"/>
    <x v="21"/>
    <n v="39216"/>
    <n v="1.67"/>
    <n v="3.9899999999999998E-2"/>
    <n v="0.95720000000000005"/>
    <n v="1.6033669999999998"/>
    <n v="62877.64027199999"/>
    <n v="37537.555200000003"/>
    <n v="25340.085071999987"/>
    <n v="0.40300629862034071"/>
    <n v="1.6033669999999998"/>
    <n v="62877.64027199999"/>
  </r>
  <r>
    <s v="SKU-10"/>
    <s v="Dark PB Cup 2-Pack"/>
    <s v="Peanut Butter Cup"/>
    <x v="3"/>
    <x v="22"/>
    <n v="44687"/>
    <n v="1.67"/>
    <n v="4.3400000000000001E-2"/>
    <n v="0.96389999999999998"/>
    <n v="1.5975219999999999"/>
    <n v="71388.465614000001"/>
    <n v="43073.799299999999"/>
    <n v="28314.666314000002"/>
    <n v="0.39662802765783511"/>
    <n v="1.5975219999999999"/>
    <n v="71388.465614000001"/>
  </r>
  <r>
    <s v="SKU-10"/>
    <s v="Dark PB Cup 2-Pack"/>
    <s v="Peanut Butter Cup"/>
    <x v="3"/>
    <x v="23"/>
    <n v="34239"/>
    <n v="1.67"/>
    <n v="6.0699999999999997E-2"/>
    <n v="0.97050000000000003"/>
    <n v="1.5686309999999999"/>
    <n v="53708.356808999997"/>
    <n v="33228.949500000002"/>
    <n v="20479.407308999995"/>
    <n v="0.38130764979144227"/>
    <n v="1.5686309999999999"/>
    <n v="53708.356808999997"/>
  </r>
  <r>
    <s v="SKU-10"/>
    <s v="Dark PB Cup 2-Pack"/>
    <s v="Peanut Butter Cup"/>
    <x v="4"/>
    <x v="0"/>
    <n v="31206"/>
    <n v="1.59"/>
    <n v="9.1399999999999995E-2"/>
    <n v="0.89039999999999997"/>
    <n v="1.444674"/>
    <n v="45082.496844000001"/>
    <n v="27785.822399999997"/>
    <n v="17296.674444000004"/>
    <n v="0.38366718027734986"/>
    <n v="1.444674"/>
    <n v="45082.496844000001"/>
  </r>
  <r>
    <s v="SKU-10"/>
    <s v="Dark PB Cup 2-Pack"/>
    <s v="Peanut Butter Cup"/>
    <x v="4"/>
    <x v="1"/>
    <n v="37566"/>
    <n v="1.59"/>
    <n v="8.9200000000000002E-2"/>
    <n v="0.89039999999999997"/>
    <n v="1.4481720000000002"/>
    <n v="54402.029352000012"/>
    <n v="33448.7664"/>
    <n v="20953.262952000012"/>
    <n v="0.38515590689503748"/>
    <n v="1.4481720000000002"/>
    <n v="54402.029352000012"/>
  </r>
  <r>
    <s v="SKU-10"/>
    <s v="Dark PB Cup 2-Pack"/>
    <s v="Peanut Butter Cup"/>
    <x v="4"/>
    <x v="2"/>
    <n v="36022"/>
    <n v="1.59"/>
    <n v="8.3299999999999999E-2"/>
    <n v="0.89039999999999997"/>
    <n v="1.4575530000000001"/>
    <n v="52503.974166"/>
    <n v="32073.988799999999"/>
    <n v="20429.985366000001"/>
    <n v="0.38911312315915786"/>
    <n v="1.4575530000000001"/>
    <n v="52503.974166"/>
  </r>
  <r>
    <s v="SKU-10"/>
    <s v="Dark PB Cup 2-Pack"/>
    <s v="Peanut Butter Cup"/>
    <x v="4"/>
    <x v="3"/>
    <n v="43398"/>
    <n v="1.59"/>
    <n v="8.8400000000000006E-2"/>
    <n v="0.89039999999999997"/>
    <n v="1.449444"/>
    <n v="62902.970711999995"/>
    <n v="38641.5792"/>
    <n v="24261.391511999995"/>
    <n v="0.38569548047389202"/>
    <n v="1.449444"/>
    <n v="62902.970711999995"/>
  </r>
  <r>
    <s v="SKU-10"/>
    <s v="Dark PB Cup 2-Pack"/>
    <s v="Peanut Butter Cup"/>
    <x v="4"/>
    <x v="4"/>
    <n v="30405"/>
    <n v="1.59"/>
    <n v="8.2299999999999998E-2"/>
    <n v="0.89039999999999997"/>
    <n v="1.4591430000000001"/>
    <n v="44365.242915000003"/>
    <n v="27072.611999999997"/>
    <n v="17292.630915000005"/>
    <n v="0.38977879481311983"/>
    <n v="1.4591430000000001"/>
    <n v="44365.242915000003"/>
  </r>
  <r>
    <s v="SKU-10"/>
    <s v="Dark PB Cup 2-Pack"/>
    <s v="Peanut Butter Cup"/>
    <x v="4"/>
    <x v="5"/>
    <n v="32728"/>
    <n v="1.59"/>
    <n v="0.10009999999999999"/>
    <n v="0.89039999999999997"/>
    <n v="1.430841"/>
    <n v="46828.564248000002"/>
    <n v="29141.011199999997"/>
    <n v="17687.553048000005"/>
    <n v="0.3777086342926993"/>
    <n v="1.430841"/>
    <n v="46828.564248000002"/>
  </r>
  <r>
    <s v="SKU-10"/>
    <s v="Dark PB Cup 2-Pack"/>
    <s v="Peanut Butter Cup"/>
    <x v="4"/>
    <x v="6"/>
    <n v="29722"/>
    <n v="1.59"/>
    <n v="8.6099999999999996E-2"/>
    <n v="0.89039999999999997"/>
    <n v="1.4531010000000002"/>
    <n v="43189.067922000009"/>
    <n v="26464.468799999999"/>
    <n v="16724.599122000011"/>
    <n v="0.38724149250465056"/>
    <n v="1.4531010000000002"/>
    <n v="43189.067922000009"/>
  </r>
  <r>
    <s v="SKU-10"/>
    <s v="Dark PB Cup 2-Pack"/>
    <s v="Peanut Butter Cup"/>
    <x v="4"/>
    <x v="7"/>
    <n v="33466"/>
    <n v="1.59"/>
    <n v="8.0299999999999996E-2"/>
    <n v="0.89039999999999997"/>
    <n v="1.462323"/>
    <n v="48938.101518000003"/>
    <n v="29798.126399999997"/>
    <n v="19139.975118000006"/>
    <n v="0.3911057953680549"/>
    <n v="1.462323"/>
    <n v="48938.101518000003"/>
  </r>
  <r>
    <s v="SKU-10"/>
    <s v="Dark PB Cup 2-Pack"/>
    <s v="Peanut Butter Cup"/>
    <x v="4"/>
    <x v="8"/>
    <n v="36855"/>
    <n v="1.59"/>
    <n v="0.1045"/>
    <n v="0.89039999999999997"/>
    <n v="1.423845"/>
    <n v="52475.807475000001"/>
    <n v="32815.691999999995"/>
    <n v="19660.115475000006"/>
    <n v="0.37465103294249036"/>
    <n v="1.423845"/>
    <n v="52475.807475000001"/>
  </r>
  <r>
    <s v="SKU-10"/>
    <s v="Dark PB Cup 2-Pack"/>
    <s v="Peanut Butter Cup"/>
    <x v="4"/>
    <x v="9"/>
    <n v="58804"/>
    <n v="1.59"/>
    <n v="7.5300000000000006E-2"/>
    <n v="0.89039999999999997"/>
    <n v="1.4702729999999999"/>
    <n v="86457.933491999996"/>
    <n v="52359.081599999998"/>
    <n v="34098.851891999999"/>
    <n v="0.39439818319454961"/>
    <n v="1.4702729999999999"/>
    <n v="86457.933491999996"/>
  </r>
  <r>
    <s v="SKU-10"/>
    <s v="Dark PB Cup 2-Pack"/>
    <s v="Peanut Butter Cup"/>
    <x v="4"/>
    <x v="10"/>
    <n v="55455"/>
    <n v="1.59"/>
    <n v="9.1600000000000001E-2"/>
    <n v="0.89039999999999997"/>
    <n v="1.444356"/>
    <n v="80096.761979999996"/>
    <n v="49377.131999999998"/>
    <n v="30719.629979999998"/>
    <n v="0.38353148392778513"/>
    <n v="1.444356"/>
    <n v="80096.761979999996"/>
  </r>
  <r>
    <s v="SKU-10"/>
    <s v="Dark PB Cup 2-Pack"/>
    <s v="Peanut Butter Cup"/>
    <x v="4"/>
    <x v="11"/>
    <n v="54094"/>
    <n v="1.59"/>
    <n v="6.13E-2"/>
    <n v="0.89039999999999997"/>
    <n v="1.4925330000000001"/>
    <n v="80737.080102000007"/>
    <n v="48165.297599999998"/>
    <n v="32571.782502000009"/>
    <n v="0.40343027591349745"/>
    <n v="1.4925330000000001"/>
    <n v="80737.080102000007"/>
  </r>
  <r>
    <s v="SKU-10"/>
    <s v="Dark PB Cup 2-Pack"/>
    <s v="Peanut Butter Cup"/>
    <x v="4"/>
    <x v="12"/>
    <n v="30670"/>
    <n v="1.62"/>
    <n v="8.4400000000000003E-2"/>
    <n v="0.89710000000000001"/>
    <n v="1.4832720000000001"/>
    <n v="45491.952240000006"/>
    <n v="27514.057000000001"/>
    <n v="17977.895240000005"/>
    <n v="0.39518847520886263"/>
    <n v="1.4742000000000002"/>
    <n v="45213.714000000007"/>
  </r>
  <r>
    <s v="SKU-10"/>
    <s v="Dark PB Cup 2-Pack"/>
    <s v="Peanut Butter Cup"/>
    <x v="4"/>
    <x v="13"/>
    <n v="35512"/>
    <n v="1.62"/>
    <n v="0.1145"/>
    <n v="0.90380000000000005"/>
    <n v="1.43451"/>
    <n v="50942.31912"/>
    <n v="32095.745600000002"/>
    <n v="18846.573519999998"/>
    <n v="0.36995908010400758"/>
    <n v="1.4742000000000002"/>
    <n v="52351.790400000005"/>
  </r>
  <r>
    <s v="SKU-10"/>
    <s v="Dark PB Cup 2-Pack"/>
    <s v="Peanut Butter Cup"/>
    <x v="4"/>
    <x v="14"/>
    <n v="36068"/>
    <n v="1.62"/>
    <n v="0.127"/>
    <n v="0.91039999999999999"/>
    <n v="1.4142600000000001"/>
    <n v="51009.52968"/>
    <n v="32836.307200000003"/>
    <n v="18173.222479999997"/>
    <n v="0.35627112412144862"/>
    <n v="1.4742000000000002"/>
    <n v="53171.445600000006"/>
  </r>
  <r>
    <s v="SKU-10"/>
    <s v="Dark PB Cup 2-Pack"/>
    <s v="Peanut Butter Cup"/>
    <x v="4"/>
    <x v="15"/>
    <n v="38951"/>
    <n v="1.62"/>
    <n v="0.14199999999999999"/>
    <n v="0.91710000000000003"/>
    <n v="1.3899600000000001"/>
    <n v="54140.331960000003"/>
    <n v="35721.962100000004"/>
    <n v="18418.369859999999"/>
    <n v="0.34019684019684016"/>
    <n v="1.4742000000000002"/>
    <n v="57421.564200000008"/>
  </r>
  <r>
    <s v="SKU-10"/>
    <s v="Dark PB Cup 2-Pack"/>
    <s v="Peanut Butter Cup"/>
    <x v="4"/>
    <x v="16"/>
    <n v="28592"/>
    <n v="1.62"/>
    <n v="0.1767"/>
    <n v="0.92379999999999995"/>
    <n v="1.3337460000000001"/>
    <n v="38134.465631999999"/>
    <n v="26413.2896"/>
    <n v="11721.176031999999"/>
    <n v="0.30736437072725992"/>
    <n v="1.4742000000000002"/>
    <n v="42150.326400000005"/>
  </r>
  <r>
    <s v="SKU-10"/>
    <s v="Dark PB Cup 2-Pack"/>
    <s v="Peanut Butter Cup"/>
    <x v="4"/>
    <x v="17"/>
    <n v="31669"/>
    <n v="1.62"/>
    <n v="0.19259999999999999"/>
    <n v="0.93049999999999999"/>
    <n v="1.3079880000000002"/>
    <n v="41422.671972000004"/>
    <n v="29468.004499999999"/>
    <n v="11954.667472000005"/>
    <n v="0.28860203610430685"/>
    <n v="1.4742000000000002"/>
    <n v="46686.439800000007"/>
  </r>
  <r>
    <s v="SKU-10"/>
    <s v="Dark PB Cup 2-Pack"/>
    <s v="Peanut Butter Cup"/>
    <x v="4"/>
    <x v="18"/>
    <n v="25260"/>
    <n v="1.67"/>
    <n v="0.19950000000000001"/>
    <n v="0.93710000000000004"/>
    <n v="1.336835"/>
    <n v="33768.452100000002"/>
    <n v="23671.146000000001"/>
    <n v="10097.306100000002"/>
    <n v="0.29901595933679176"/>
    <n v="1.5197000000000001"/>
    <n v="38387.622000000003"/>
  </r>
  <r>
    <s v="SKU-10"/>
    <s v="Dark PB Cup 2-Pack"/>
    <s v="Peanut Butter Cup"/>
    <x v="4"/>
    <x v="19"/>
    <n v="33360"/>
    <n v="1.67"/>
    <n v="0.19450000000000001"/>
    <n v="0.94379999999999997"/>
    <n v="1.3451849999999999"/>
    <n v="44875.371599999999"/>
    <n v="31485.167999999998"/>
    <n v="13390.203600000001"/>
    <n v="0.29838646728888596"/>
    <n v="1.5197000000000001"/>
    <n v="50697.192000000003"/>
  </r>
  <r>
    <s v="SKU-10"/>
    <s v="Dark PB Cup 2-Pack"/>
    <s v="Peanut Butter Cup"/>
    <x v="4"/>
    <x v="20"/>
    <n v="37186"/>
    <n v="1.67"/>
    <n v="0.2233"/>
    <n v="0.95050000000000001"/>
    <n v="1.2970889999999999"/>
    <n v="48233.551553999998"/>
    <n v="35345.292999999998"/>
    <n v="12888.258554"/>
    <n v="0.26720525731079364"/>
    <n v="1.5197000000000001"/>
    <n v="56511.564200000001"/>
  </r>
  <r>
    <s v="SKU-10"/>
    <s v="Dark PB Cup 2-Pack"/>
    <s v="Peanut Butter Cup"/>
    <x v="4"/>
    <x v="21"/>
    <n v="61932"/>
    <n v="1.67"/>
    <n v="0.26889999999999997"/>
    <n v="0.95720000000000005"/>
    <n v="1.2209370000000002"/>
    <n v="75615.070284000016"/>
    <n v="59281.310400000002"/>
    <n v="16333.759884000014"/>
    <n v="0.21601196458130123"/>
    <n v="1.5197000000000001"/>
    <n v="94118.060400000002"/>
  </r>
  <r>
    <s v="SKU-10"/>
    <s v="Dark PB Cup 2-Pack"/>
    <s v="Peanut Butter Cup"/>
    <x v="4"/>
    <x v="22"/>
    <n v="51594"/>
    <n v="1.67"/>
    <n v="0.29239999999999999"/>
    <n v="0.96389999999999998"/>
    <n v="1.181692"/>
    <n v="60968.217047999999"/>
    <n v="49731.456599999998"/>
    <n v="11236.760448000001"/>
    <n v="0.18430521658774032"/>
    <n v="1.5197000000000001"/>
    <n v="78407.401800000007"/>
  </r>
  <r>
    <s v="SKU-10"/>
    <s v="Dark PB Cup 2-Pack"/>
    <s v="Peanut Butter Cup"/>
    <x v="4"/>
    <x v="23"/>
    <n v="44719"/>
    <n v="1.67"/>
    <n v="0.28470000000000001"/>
    <n v="0.97050000000000003"/>
    <n v="1.1945509999999999"/>
    <n v="53419.126168999996"/>
    <n v="43399.789499999999"/>
    <n v="10019.336668999997"/>
    <n v="0.18756084922284602"/>
    <n v="1.5197000000000001"/>
    <n v="67959.464300000007"/>
  </r>
  <r>
    <s v="SKU-10"/>
    <s v="Dark PB Cup 2-Pack"/>
    <s v="Peanut Butter Cup"/>
    <x v="5"/>
    <x v="0"/>
    <n v="14978"/>
    <n v="1.59"/>
    <n v="5.5100000000000003E-2"/>
    <n v="0.89039999999999997"/>
    <n v="1.502391"/>
    <n v="22502.812398000002"/>
    <n v="13336.411199999999"/>
    <n v="9166.4011980000032"/>
    <n v="0.4073446925600594"/>
    <n v="1.502391"/>
    <n v="22502.812398000002"/>
  </r>
  <r>
    <s v="SKU-10"/>
    <s v="Dark PB Cup 2-Pack"/>
    <s v="Peanut Butter Cup"/>
    <x v="5"/>
    <x v="1"/>
    <n v="17923"/>
    <n v="1.59"/>
    <n v="6.8400000000000002E-2"/>
    <n v="0.89039999999999997"/>
    <n v="1.481244"/>
    <n v="26548.336211999998"/>
    <n v="15958.6392"/>
    <n v="10589.697011999999"/>
    <n v="0.39888364104765994"/>
    <n v="1.481244"/>
    <n v="26548.336211999998"/>
  </r>
  <r>
    <s v="SKU-10"/>
    <s v="Dark PB Cup 2-Pack"/>
    <s v="Peanut Butter Cup"/>
    <x v="5"/>
    <x v="2"/>
    <n v="17997"/>
    <n v="1.59"/>
    <n v="7.3499999999999996E-2"/>
    <n v="0.89039999999999997"/>
    <n v="1.4731350000000001"/>
    <n v="26512.010595"/>
    <n v="16024.5288"/>
    <n v="10487.481795"/>
    <n v="0.39557474365893147"/>
    <n v="1.4731350000000001"/>
    <n v="26512.010595"/>
  </r>
  <r>
    <s v="SKU-10"/>
    <s v="Dark PB Cup 2-Pack"/>
    <s v="Peanut Butter Cup"/>
    <x v="5"/>
    <x v="3"/>
    <n v="19670"/>
    <n v="1.59"/>
    <n v="7.1099999999999997E-2"/>
    <n v="0.89039999999999997"/>
    <n v="1.4769510000000001"/>
    <n v="29051.626170000003"/>
    <n v="17514.167999999998"/>
    <n v="11537.458170000005"/>
    <n v="0.39713639788997751"/>
    <n v="1.4769510000000001"/>
    <n v="29051.626170000003"/>
  </r>
  <r>
    <s v="SKU-10"/>
    <s v="Dark PB Cup 2-Pack"/>
    <s v="Peanut Butter Cup"/>
    <x v="5"/>
    <x v="4"/>
    <n v="14675"/>
    <n v="1.59"/>
    <n v="8.6400000000000005E-2"/>
    <n v="0.89039999999999997"/>
    <n v="1.4526239999999999"/>
    <n v="21317.2572"/>
    <n v="13066.619999999999"/>
    <n v="8250.637200000001"/>
    <n v="0.38704028021015768"/>
    <n v="1.4526239999999999"/>
    <n v="21317.2572"/>
  </r>
  <r>
    <s v="SKU-10"/>
    <s v="Dark PB Cup 2-Pack"/>
    <s v="Peanut Butter Cup"/>
    <x v="5"/>
    <x v="5"/>
    <n v="14595"/>
    <n v="1.59"/>
    <n v="8.1000000000000003E-2"/>
    <n v="0.89039999999999997"/>
    <n v="1.4612100000000001"/>
    <n v="21326.359950000002"/>
    <n v="12995.387999999999"/>
    <n v="8330.9719500000028"/>
    <n v="0.39064200217627865"/>
    <n v="1.4612100000000001"/>
    <n v="21326.359950000002"/>
  </r>
  <r>
    <s v="SKU-10"/>
    <s v="Dark PB Cup 2-Pack"/>
    <s v="Peanut Butter Cup"/>
    <x v="5"/>
    <x v="6"/>
    <n v="12586"/>
    <n v="1.59"/>
    <n v="5.4300000000000001E-2"/>
    <n v="0.89039999999999997"/>
    <n v="1.503663"/>
    <n v="18925.102518"/>
    <n v="11206.5744"/>
    <n v="7718.5281180000002"/>
    <n v="0.40784603997039232"/>
    <n v="1.503663"/>
    <n v="18925.102518"/>
  </r>
  <r>
    <s v="SKU-10"/>
    <s v="Dark PB Cup 2-Pack"/>
    <s v="Peanut Butter Cup"/>
    <x v="5"/>
    <x v="7"/>
    <n v="14260"/>
    <n v="1.59"/>
    <n v="6.0699999999999997E-2"/>
    <n v="0.89039999999999997"/>
    <n v="1.493487"/>
    <n v="21297.124619999999"/>
    <n v="12697.103999999999"/>
    <n v="8600.0206199999993"/>
    <n v="0.40381134887682318"/>
    <n v="1.493487"/>
    <n v="21297.124619999999"/>
  </r>
  <r>
    <s v="SKU-10"/>
    <s v="Dark PB Cup 2-Pack"/>
    <s v="Peanut Butter Cup"/>
    <x v="5"/>
    <x v="8"/>
    <n v="18278"/>
    <n v="1.59"/>
    <n v="8.4599999999999995E-2"/>
    <n v="0.89039999999999997"/>
    <n v="1.4554860000000001"/>
    <n v="26603.373108"/>
    <n v="16274.7312"/>
    <n v="10328.641908"/>
    <n v="0.38824557570460999"/>
    <n v="1.4554860000000001"/>
    <n v="26603.373108"/>
  </r>
  <r>
    <s v="SKU-10"/>
    <s v="Dark PB Cup 2-Pack"/>
    <s v="Peanut Butter Cup"/>
    <x v="5"/>
    <x v="9"/>
    <n v="25297"/>
    <n v="1.59"/>
    <n v="9.1499999999999998E-2"/>
    <n v="0.89039999999999997"/>
    <n v="1.444515"/>
    <n v="36541.895955"/>
    <n v="22524.448799999998"/>
    <n v="14017.447155000002"/>
    <n v="0.38359933957072101"/>
    <n v="1.444515"/>
    <n v="36541.895955"/>
  </r>
  <r>
    <s v="SKU-10"/>
    <s v="Dark PB Cup 2-Pack"/>
    <s v="Peanut Butter Cup"/>
    <x v="5"/>
    <x v="10"/>
    <n v="29833"/>
    <n v="1.59"/>
    <n v="7.3700000000000002E-2"/>
    <n v="0.89039999999999997"/>
    <n v="1.472817"/>
    <n v="43938.549561"/>
    <n v="26563.303199999998"/>
    <n v="17375.246361000001"/>
    <n v="0.3954442405268272"/>
    <n v="1.472817"/>
    <n v="43938.549561"/>
  </r>
  <r>
    <s v="SKU-10"/>
    <s v="Dark PB Cup 2-Pack"/>
    <s v="Peanut Butter Cup"/>
    <x v="5"/>
    <x v="11"/>
    <n v="20993"/>
    <n v="1.59"/>
    <n v="9.3600000000000003E-2"/>
    <n v="0.89039999999999997"/>
    <n v="1.441176"/>
    <n v="30254.607768000002"/>
    <n v="18692.1672"/>
    <n v="11562.440568000002"/>
    <n v="0.38217122683142102"/>
    <n v="1.441176"/>
    <n v="30254.607768000002"/>
  </r>
  <r>
    <s v="SKU-10"/>
    <s v="Dark PB Cup 2-Pack"/>
    <s v="Peanut Butter Cup"/>
    <x v="5"/>
    <x v="12"/>
    <n v="13825"/>
    <n v="1.62"/>
    <n v="7.1900000000000006E-2"/>
    <n v="0.89710000000000001"/>
    <n v="1.5035220000000002"/>
    <n v="20786.191650000004"/>
    <n v="12402.407499999999"/>
    <n v="8383.784150000005"/>
    <n v="0.40333430438663365"/>
    <n v="1.5035220000000002"/>
    <n v="20786.191650000004"/>
  </r>
  <r>
    <s v="SKU-10"/>
    <s v="Dark PB Cup 2-Pack"/>
    <s v="Peanut Butter Cup"/>
    <x v="5"/>
    <x v="13"/>
    <n v="16744"/>
    <n v="1.62"/>
    <n v="5.67E-2"/>
    <n v="0.90380000000000005"/>
    <n v="1.5281460000000002"/>
    <n v="25587.276624000006"/>
    <n v="15133.227200000001"/>
    <n v="10454.049424000004"/>
    <n v="0.40856436492324694"/>
    <n v="1.5281460000000002"/>
    <n v="25587.276624000006"/>
  </r>
  <r>
    <s v="SKU-10"/>
    <s v="Dark PB Cup 2-Pack"/>
    <s v="Peanut Butter Cup"/>
    <x v="5"/>
    <x v="14"/>
    <n v="15388"/>
    <n v="1.62"/>
    <n v="7.9500000000000001E-2"/>
    <n v="0.91039999999999999"/>
    <n v="1.4912100000000001"/>
    <n v="22946.739480000004"/>
    <n v="14009.235199999999"/>
    <n v="8937.5042800000047"/>
    <n v="0.38948907263229204"/>
    <n v="1.4912100000000001"/>
    <n v="22946.739480000004"/>
  </r>
  <r>
    <s v="SKU-10"/>
    <s v="Dark PB Cup 2-Pack"/>
    <s v="Peanut Butter Cup"/>
    <x v="5"/>
    <x v="15"/>
    <n v="16983"/>
    <n v="1.62"/>
    <n v="0.1159"/>
    <n v="0.91710000000000003"/>
    <n v="1.432242"/>
    <n v="24323.765886000001"/>
    <n v="15575.1093"/>
    <n v="8748.656586000001"/>
    <n v="0.35967525041159248"/>
    <n v="1.432242"/>
    <n v="24323.765886000001"/>
  </r>
  <r>
    <s v="SKU-10"/>
    <s v="Dark PB Cup 2-Pack"/>
    <s v="Peanut Butter Cup"/>
    <x v="5"/>
    <x v="16"/>
    <n v="13584"/>
    <n v="1.62"/>
    <n v="5.11E-2"/>
    <n v="0.92379999999999995"/>
    <n v="1.537218"/>
    <n v="20881.569312"/>
    <n v="12548.8992"/>
    <n v="8332.6701119999998"/>
    <n v="0.39904424746522615"/>
    <n v="1.537218"/>
    <n v="20881.569312"/>
  </r>
  <r>
    <s v="SKU-10"/>
    <s v="Dark PB Cup 2-Pack"/>
    <s v="Peanut Butter Cup"/>
    <x v="5"/>
    <x v="17"/>
    <n v="14381"/>
    <n v="1.62"/>
    <n v="9.2899999999999996E-2"/>
    <n v="0.93049999999999999"/>
    <n v="1.4695020000000001"/>
    <n v="21132.908262000001"/>
    <n v="13381.520500000001"/>
    <n v="7751.3877620000003"/>
    <n v="0.36679228745520592"/>
    <n v="1.4695020000000001"/>
    <n v="21132.908262000001"/>
  </r>
  <r>
    <s v="SKU-10"/>
    <s v="Dark PB Cup 2-Pack"/>
    <s v="Peanut Butter Cup"/>
    <x v="5"/>
    <x v="18"/>
    <n v="13127"/>
    <n v="1.67"/>
    <n v="7.8600000000000003E-2"/>
    <n v="0.93710000000000004"/>
    <n v="1.5387379999999999"/>
    <n v="20199.013725999997"/>
    <n v="12301.3117"/>
    <n v="7897.7020259999972"/>
    <n v="0.39099443829943753"/>
    <n v="1.5387379999999999"/>
    <n v="20199.013725999997"/>
  </r>
  <r>
    <s v="SKU-10"/>
    <s v="Dark PB Cup 2-Pack"/>
    <s v="Peanut Butter Cup"/>
    <x v="5"/>
    <x v="19"/>
    <n v="12804"/>
    <n v="1.67"/>
    <n v="5.9799999999999999E-2"/>
    <n v="0.94379999999999997"/>
    <n v="1.5701339999999999"/>
    <n v="20103.995736000001"/>
    <n v="12084.415199999999"/>
    <n v="8019.5805360000013"/>
    <n v="0.39890480685088031"/>
    <n v="1.5701339999999999"/>
    <n v="20103.995736000001"/>
  </r>
  <r>
    <s v="SKU-10"/>
    <s v="Dark PB Cup 2-Pack"/>
    <s v="Peanut Butter Cup"/>
    <x v="5"/>
    <x v="20"/>
    <n v="15863"/>
    <n v="1.67"/>
    <n v="4.1599999999999998E-2"/>
    <n v="0.95050000000000001"/>
    <n v="1.600528"/>
    <n v="25389.175663999999"/>
    <n v="15077.781500000001"/>
    <n v="10311.394163999998"/>
    <n v="0.40613347595293547"/>
    <n v="1.600528"/>
    <n v="25389.175663999999"/>
  </r>
  <r>
    <s v="SKU-10"/>
    <s v="Dark PB Cup 2-Pack"/>
    <s v="Peanut Butter Cup"/>
    <x v="5"/>
    <x v="21"/>
    <n v="25527"/>
    <n v="1.67"/>
    <n v="3.6400000000000002E-2"/>
    <n v="0.95720000000000005"/>
    <n v="1.6092119999999999"/>
    <n v="41078.354723999997"/>
    <n v="24434.4444"/>
    <n v="16643.910323999997"/>
    <n v="0.40517470662659733"/>
    <n v="1.6092119999999999"/>
    <n v="41078.354723999997"/>
  </r>
  <r>
    <s v="SKU-10"/>
    <s v="Dark PB Cup 2-Pack"/>
    <s v="Peanut Butter Cup"/>
    <x v="5"/>
    <x v="22"/>
    <n v="24458"/>
    <n v="1.67"/>
    <n v="6.1899999999999997E-2"/>
    <n v="0.96389999999999998"/>
    <n v="1.566627"/>
    <n v="38316.563166"/>
    <n v="23575.066200000001"/>
    <n v="14741.496965999999"/>
    <n v="0.38472910271557936"/>
    <n v="1.566627"/>
    <n v="38316.563166"/>
  </r>
  <r>
    <s v="SKU-10"/>
    <s v="Dark PB Cup 2-Pack"/>
    <s v="Peanut Butter Cup"/>
    <x v="5"/>
    <x v="23"/>
    <n v="20769"/>
    <n v="1.67"/>
    <n v="7.5899999999999995E-2"/>
    <n v="0.97050000000000003"/>
    <n v="1.543247"/>
    <n v="32051.696942999999"/>
    <n v="20156.3145"/>
    <n v="11895.382442999999"/>
    <n v="0.37113112806958315"/>
    <n v="1.543247"/>
    <n v="32051.696942999999"/>
  </r>
  <r>
    <s v="SKU-11"/>
    <s v="PB Cup Big Bag"/>
    <s v="Peanut Butter Cup"/>
    <x v="0"/>
    <x v="0"/>
    <n v="21705"/>
    <n v="6.49"/>
    <n v="0.1134"/>
    <n v="3.5695000000000001"/>
    <n v="5.7540340000000008"/>
    <n v="124891.30797000002"/>
    <n v="77475.997499999998"/>
    <n v="47415.310470000026"/>
    <n v="0.37965260545905721"/>
    <n v="5.7540340000000008"/>
    <n v="124891.30797000002"/>
  </r>
  <r>
    <s v="SKU-11"/>
    <s v="PB Cup Big Bag"/>
    <s v="Peanut Butter Cup"/>
    <x v="0"/>
    <x v="1"/>
    <n v="27633"/>
    <n v="6.49"/>
    <n v="0.1171"/>
    <n v="3.5695000000000001"/>
    <n v="5.7300210000000007"/>
    <n v="158337.67029300003"/>
    <n v="98635.993499999997"/>
    <n v="59701.676793000035"/>
    <n v="0.37705289387246588"/>
    <n v="5.7300210000000007"/>
    <n v="158337.67029300003"/>
  </r>
  <r>
    <s v="SKU-11"/>
    <s v="PB Cup Big Bag"/>
    <s v="Peanut Butter Cup"/>
    <x v="0"/>
    <x v="2"/>
    <n v="26246"/>
    <n v="6.49"/>
    <n v="0.1046"/>
    <n v="3.5695000000000001"/>
    <n v="5.8111459999999999"/>
    <n v="152519.33791599999"/>
    <n v="93685.097000000009"/>
    <n v="58834.240915999981"/>
    <n v="0.38574938574938566"/>
    <n v="5.8111459999999999"/>
    <n v="152519.33791599999"/>
  </r>
  <r>
    <s v="SKU-11"/>
    <s v="PB Cup Big Bag"/>
    <s v="Peanut Butter Cup"/>
    <x v="0"/>
    <x v="3"/>
    <n v="28485"/>
    <n v="6.49"/>
    <n v="0.1021"/>
    <n v="3.5695000000000001"/>
    <n v="5.8273710000000003"/>
    <n v="165992.662935"/>
    <n v="101677.2075"/>
    <n v="64315.455434999996"/>
    <n v="0.3874596280209377"/>
    <n v="5.8273710000000003"/>
    <n v="165992.662935"/>
  </r>
  <r>
    <s v="SKU-11"/>
    <s v="PB Cup Big Bag"/>
    <s v="Peanut Butter Cup"/>
    <x v="0"/>
    <x v="4"/>
    <n v="21874"/>
    <n v="6.49"/>
    <n v="9.5000000000000001E-2"/>
    <n v="3.5695000000000001"/>
    <n v="5.8734500000000001"/>
    <n v="128475.8453"/>
    <n v="78079.243000000002"/>
    <n v="50396.602299999999"/>
    <n v="0.39226519337016574"/>
    <n v="5.8734500000000001"/>
    <n v="128475.8453"/>
  </r>
  <r>
    <s v="SKU-11"/>
    <s v="PB Cup Big Bag"/>
    <s v="Peanut Butter Cup"/>
    <x v="0"/>
    <x v="5"/>
    <n v="20034"/>
    <n v="6.49"/>
    <n v="0.10630000000000001"/>
    <n v="3.5695000000000001"/>
    <n v="5.8001129999999996"/>
    <n v="116199.463842"/>
    <n v="71511.362999999998"/>
    <n v="44688.100842"/>
    <n v="0.38458095557793442"/>
    <n v="5.8001129999999996"/>
    <n v="116199.463842"/>
  </r>
  <r>
    <s v="SKU-11"/>
    <s v="PB Cup Big Bag"/>
    <s v="Peanut Butter Cup"/>
    <x v="0"/>
    <x v="6"/>
    <n v="19868"/>
    <n v="6.49"/>
    <n v="9.01E-2"/>
    <n v="3.5695000000000001"/>
    <n v="5.9052510000000007"/>
    <n v="117325.52686800002"/>
    <n v="70918.826000000001"/>
    <n v="46406.700868000014"/>
    <n v="0.39553797120562706"/>
    <n v="5.9052510000000007"/>
    <n v="117325.52686800002"/>
  </r>
  <r>
    <s v="SKU-11"/>
    <s v="PB Cup Big Bag"/>
    <s v="Peanut Butter Cup"/>
    <x v="0"/>
    <x v="7"/>
    <n v="21457"/>
    <n v="6.49"/>
    <n v="8.1799999999999998E-2"/>
    <n v="3.5695000000000001"/>
    <n v="5.9591180000000001"/>
    <n v="127864.794926"/>
    <n v="76590.761500000008"/>
    <n v="51274.033425999995"/>
    <n v="0.40100196035722058"/>
    <n v="5.9591180000000001"/>
    <n v="127864.794926"/>
  </r>
  <r>
    <s v="SKU-11"/>
    <s v="PB Cup Big Bag"/>
    <s v="Peanut Butter Cup"/>
    <x v="0"/>
    <x v="8"/>
    <n v="28049"/>
    <n v="6.49"/>
    <n v="0.1012"/>
    <n v="3.5695000000000001"/>
    <n v="5.8332120000000005"/>
    <n v="163615.76338800002"/>
    <n v="100120.90550000001"/>
    <n v="63494.857888000013"/>
    <n v="0.38807298620382735"/>
    <n v="5.8332120000000005"/>
    <n v="163615.76338800002"/>
  </r>
  <r>
    <s v="SKU-11"/>
    <s v="PB Cup Big Bag"/>
    <s v="Peanut Butter Cup"/>
    <x v="0"/>
    <x v="9"/>
    <n v="36410"/>
    <n v="6.49"/>
    <n v="0.11210000000000001"/>
    <n v="3.5695000000000001"/>
    <n v="5.7624710000000006"/>
    <n v="209811.56911000001"/>
    <n v="129965.49500000001"/>
    <n v="79846.074110000001"/>
    <n v="0.38056087397229416"/>
    <n v="5.7624710000000006"/>
    <n v="209811.56911000001"/>
  </r>
  <r>
    <s v="SKU-11"/>
    <s v="PB Cup Big Bag"/>
    <s v="Peanut Butter Cup"/>
    <x v="0"/>
    <x v="10"/>
    <n v="39632"/>
    <n v="6.49"/>
    <n v="7.8899999999999998E-2"/>
    <n v="3.5695000000000001"/>
    <n v="5.9779390000000001"/>
    <n v="236917.67844799999"/>
    <n v="141466.424"/>
    <n v="95451.254447999992"/>
    <n v="0.40288785148192374"/>
    <n v="5.9779390000000001"/>
    <n v="236917.67844799999"/>
  </r>
  <r>
    <s v="SKU-11"/>
    <s v="PB Cup Big Bag"/>
    <s v="Peanut Butter Cup"/>
    <x v="0"/>
    <x v="11"/>
    <n v="36163"/>
    <n v="6.49"/>
    <n v="9.1899999999999996E-2"/>
    <n v="3.5695000000000001"/>
    <n v="5.8935690000000003"/>
    <n v="213129.13574700002"/>
    <n v="129083.8285"/>
    <n v="84045.307247000019"/>
    <n v="0.39433983041515258"/>
    <n v="5.8935690000000003"/>
    <n v="213129.13574700002"/>
  </r>
  <r>
    <s v="SKU-11"/>
    <s v="PB Cup Big Bag"/>
    <s v="Peanut Butter Cup"/>
    <x v="0"/>
    <x v="12"/>
    <n v="20435"/>
    <n v="6.62"/>
    <n v="0.10059999999999999"/>
    <n v="3.5962999999999998"/>
    <n v="5.9540280000000001"/>
    <n v="121670.56218000001"/>
    <n v="73490.390499999994"/>
    <n v="48180.171680000014"/>
    <n v="0.39598873233380838"/>
    <n v="5.9540280000000001"/>
    <n v="121670.56218000001"/>
  </r>
  <r>
    <s v="SKU-11"/>
    <s v="PB Cup Big Bag"/>
    <s v="Peanut Butter Cup"/>
    <x v="0"/>
    <x v="13"/>
    <n v="28066"/>
    <n v="6.62"/>
    <n v="0.1003"/>
    <n v="3.6230000000000002"/>
    <n v="5.9560139999999997"/>
    <n v="167161.488924"/>
    <n v="101683.118"/>
    <n v="65478.370924000003"/>
    <n v="0.39170727268270356"/>
    <n v="5.9560139999999997"/>
    <n v="167161.488924"/>
  </r>
  <r>
    <s v="SKU-11"/>
    <s v="PB Cup Big Bag"/>
    <s v="Peanut Butter Cup"/>
    <x v="0"/>
    <x v="14"/>
    <n v="23806"/>
    <n v="6.62"/>
    <n v="0.1082"/>
    <n v="3.6497999999999999"/>
    <n v="5.9037160000000002"/>
    <n v="140543.86309600002"/>
    <n v="86887.138800000001"/>
    <n v="53656.724296000015"/>
    <n v="0.3817792048262485"/>
    <n v="5.9037160000000002"/>
    <n v="140543.86309600002"/>
  </r>
  <r>
    <s v="SKU-11"/>
    <s v="PB Cup Big Bag"/>
    <s v="Peanut Butter Cup"/>
    <x v="0"/>
    <x v="15"/>
    <n v="26301"/>
    <n v="6.62"/>
    <n v="0.1283"/>
    <n v="3.6766000000000001"/>
    <n v="5.7706540000000004"/>
    <n v="151773.97085400001"/>
    <n v="96698.256600000008"/>
    <n v="55075.714254000006"/>
    <n v="0.36287983996268014"/>
    <n v="5.7706540000000004"/>
    <n v="151773.97085400001"/>
  </r>
  <r>
    <s v="SKU-11"/>
    <s v="PB Cup Big Bag"/>
    <s v="Peanut Butter Cup"/>
    <x v="0"/>
    <x v="16"/>
    <n v="22273"/>
    <n v="6.62"/>
    <n v="6.6500000000000004E-2"/>
    <n v="3.7033999999999998"/>
    <n v="6.1797700000000004"/>
    <n v="137642.01721000002"/>
    <n v="82485.828199999989"/>
    <n v="55156.189010000031"/>
    <n v="0.40072203334428319"/>
    <n v="6.1797700000000004"/>
    <n v="137642.01721000002"/>
  </r>
  <r>
    <s v="SKU-11"/>
    <s v="PB Cup Big Bag"/>
    <s v="Peanut Butter Cup"/>
    <x v="0"/>
    <x v="17"/>
    <n v="21564"/>
    <n v="6.62"/>
    <n v="0.12920000000000001"/>
    <n v="3.7301000000000002"/>
    <n v="5.7646959999999998"/>
    <n v="124309.90454399999"/>
    <n v="80435.876400000008"/>
    <n v="43874.028143999982"/>
    <n v="0.35294072749022659"/>
    <n v="5.7646959999999998"/>
    <n v="124309.90454399999"/>
  </r>
  <r>
    <s v="SKU-11"/>
    <s v="PB Cup Big Bag"/>
    <s v="Peanut Butter Cup"/>
    <x v="0"/>
    <x v="18"/>
    <n v="21984"/>
    <n v="6.81"/>
    <n v="0.1275"/>
    <n v="3.7568999999999999"/>
    <n v="5.9417249999999999"/>
    <n v="130622.8824"/>
    <n v="82591.689599999998"/>
    <n v="48031.192800000004"/>
    <n v="0.36770887242341244"/>
    <n v="5.9417249999999999"/>
    <n v="130622.8824"/>
  </r>
  <r>
    <s v="SKU-11"/>
    <s v="PB Cup Big Bag"/>
    <s v="Peanut Butter Cup"/>
    <x v="0"/>
    <x v="19"/>
    <n v="20685"/>
    <n v="6.81"/>
    <n v="0.1137"/>
    <n v="3.7837000000000001"/>
    <n v="6.0357029999999998"/>
    <n v="124848.51655499999"/>
    <n v="78265.834499999997"/>
    <n v="46582.682054999997"/>
    <n v="0.37311362073316068"/>
    <n v="6.0357029999999998"/>
    <n v="124848.51655499999"/>
  </r>
  <r>
    <s v="SKU-11"/>
    <s v="PB Cup Big Bag"/>
    <s v="Peanut Butter Cup"/>
    <x v="0"/>
    <x v="20"/>
    <n v="24674"/>
    <n v="6.81"/>
    <n v="0.10340000000000001"/>
    <n v="3.8104"/>
    <n v="6.1058459999999997"/>
    <n v="150655.64420399998"/>
    <n v="94017.809599999993"/>
    <n v="56637.834603999989"/>
    <n v="0.37594233460850468"/>
    <n v="6.1058459999999997"/>
    <n v="150655.64420399998"/>
  </r>
  <r>
    <s v="SKU-11"/>
    <s v="PB Cup Big Bag"/>
    <s v="Peanut Butter Cup"/>
    <x v="0"/>
    <x v="21"/>
    <n v="34944"/>
    <n v="6.81"/>
    <n v="9.0300000000000005E-2"/>
    <n v="3.8372000000000002"/>
    <n v="6.1950569999999994"/>
    <n v="216480.07180799998"/>
    <n v="134087.11680000002"/>
    <n v="82392.955007999961"/>
    <n v="0.38060295490420815"/>
    <n v="6.1950569999999994"/>
    <n v="216480.07180799998"/>
  </r>
  <r>
    <s v="SKU-11"/>
    <s v="PB Cup Big Bag"/>
    <s v="Peanut Butter Cup"/>
    <x v="0"/>
    <x v="22"/>
    <n v="38904"/>
    <n v="6.81"/>
    <n v="0.1135"/>
    <n v="3.8639999999999999"/>
    <n v="6.0370649999999992"/>
    <n v="234865.97675999996"/>
    <n v="150325.05599999998"/>
    <n v="84540.920759999979"/>
    <n v="0.35995388487617741"/>
    <n v="6.0370649999999992"/>
    <n v="234865.97675999996"/>
  </r>
  <r>
    <s v="SKU-11"/>
    <s v="PB Cup Big Bag"/>
    <s v="Peanut Butter Cup"/>
    <x v="0"/>
    <x v="23"/>
    <n v="35285"/>
    <n v="6.81"/>
    <n v="0.1042"/>
    <n v="3.8908"/>
    <n v="6.1003980000000002"/>
    <n v="215252.54343000002"/>
    <n v="137286.878"/>
    <n v="77965.665430000023"/>
    <n v="0.36220554790031739"/>
    <n v="6.1003980000000002"/>
    <n v="215252.54343000002"/>
  </r>
  <r>
    <s v="SKU-11"/>
    <s v="PB Cup Big Bag"/>
    <s v="Peanut Butter Cup"/>
    <x v="1"/>
    <x v="0"/>
    <n v="16355"/>
    <n v="6.49"/>
    <n v="0.12529999999999999"/>
    <n v="3.5695000000000001"/>
    <n v="5.6768030000000005"/>
    <n v="92844.113065000012"/>
    <n v="58379.172500000001"/>
    <n v="34464.940565000012"/>
    <n v="0.37121298730993491"/>
    <n v="5.6768030000000005"/>
    <n v="92844.113065000012"/>
  </r>
  <r>
    <s v="SKU-11"/>
    <s v="PB Cup Big Bag"/>
    <s v="Peanut Butter Cup"/>
    <x v="1"/>
    <x v="1"/>
    <n v="21147"/>
    <n v="6.49"/>
    <n v="0.14299999999999999"/>
    <n v="3.5695000000000001"/>
    <n v="5.5619300000000003"/>
    <n v="117618.13371000001"/>
    <n v="75484.21650000001"/>
    <n v="42133.91721"/>
    <n v="0.35822637106184363"/>
    <n v="5.5619300000000003"/>
    <n v="117618.13371000001"/>
  </r>
  <r>
    <s v="SKU-11"/>
    <s v="PB Cup Big Bag"/>
    <s v="Peanut Butter Cup"/>
    <x v="1"/>
    <x v="2"/>
    <n v="24153"/>
    <n v="6.49"/>
    <n v="0.14580000000000001"/>
    <n v="3.5695000000000001"/>
    <n v="5.5437579999999995"/>
    <n v="133898.38697399999"/>
    <n v="86214.133499999996"/>
    <n v="47684.253473999997"/>
    <n v="0.35612268789510654"/>
    <n v="5.5437579999999995"/>
    <n v="133898.38697399999"/>
  </r>
  <r>
    <s v="SKU-11"/>
    <s v="PB Cup Big Bag"/>
    <s v="Peanut Butter Cup"/>
    <x v="1"/>
    <x v="3"/>
    <n v="22139"/>
    <n v="6.49"/>
    <n v="8.8900000000000007E-2"/>
    <n v="3.5695000000000001"/>
    <n v="5.9130390000000004"/>
    <n v="130908.77042100001"/>
    <n v="79025.160499999998"/>
    <n v="51883.60992100001"/>
    <n v="0.39633410163538585"/>
    <n v="5.9130390000000004"/>
    <n v="130908.77042100001"/>
  </r>
  <r>
    <s v="SKU-11"/>
    <s v="PB Cup Big Bag"/>
    <s v="Peanut Butter Cup"/>
    <x v="1"/>
    <x v="4"/>
    <n v="16759"/>
    <n v="6.49"/>
    <n v="0.15129999999999999"/>
    <n v="3.5695000000000001"/>
    <n v="5.5080629999999999"/>
    <n v="92309.627817000001"/>
    <n v="59821.250500000002"/>
    <n v="32488.377316999999"/>
    <n v="0.35195004123954282"/>
    <n v="5.5080629999999999"/>
    <n v="92309.627817000001"/>
  </r>
  <r>
    <s v="SKU-11"/>
    <s v="PB Cup Big Bag"/>
    <s v="Peanut Butter Cup"/>
    <x v="1"/>
    <x v="5"/>
    <n v="17555"/>
    <n v="6.49"/>
    <n v="0.1187"/>
    <n v="3.5695000000000001"/>
    <n v="5.7196369999999996"/>
    <n v="100408.227535"/>
    <n v="62662.572500000002"/>
    <n v="37745.655034999996"/>
    <n v="0.37592193350731873"/>
    <n v="5.7196369999999996"/>
    <n v="100408.227535"/>
  </r>
  <r>
    <s v="SKU-11"/>
    <s v="PB Cup Big Bag"/>
    <s v="Peanut Butter Cup"/>
    <x v="1"/>
    <x v="6"/>
    <n v="18955"/>
    <n v="6.49"/>
    <n v="0.14899999999999999"/>
    <n v="3.5695000000000001"/>
    <n v="5.5229900000000001"/>
    <n v="104688.27545"/>
    <n v="67659.872499999998"/>
    <n v="37028.402950000003"/>
    <n v="0.35370152761457113"/>
    <n v="5.5229900000000001"/>
    <n v="104688.27545"/>
  </r>
  <r>
    <s v="SKU-11"/>
    <s v="PB Cup Big Bag"/>
    <s v="Peanut Butter Cup"/>
    <x v="1"/>
    <x v="7"/>
    <n v="19158"/>
    <n v="6.49"/>
    <n v="0.12559999999999999"/>
    <n v="3.5695000000000001"/>
    <n v="5.674856000000001"/>
    <n v="108718.89124800001"/>
    <n v="68384.481"/>
    <n v="40334.410248000015"/>
    <n v="0.37099725526075034"/>
    <n v="5.674856000000001"/>
    <n v="108718.89124800001"/>
  </r>
  <r>
    <s v="SKU-11"/>
    <s v="PB Cup Big Bag"/>
    <s v="Peanut Butter Cup"/>
    <x v="1"/>
    <x v="8"/>
    <n v="22106"/>
    <n v="6.49"/>
    <n v="0.13339999999999999"/>
    <n v="3.5695000000000001"/>
    <n v="5.6242340000000004"/>
    <n v="124329.316804"/>
    <n v="78907.366999999998"/>
    <n v="45421.949804000003"/>
    <n v="0.3653357950611586"/>
    <n v="5.6242340000000004"/>
    <n v="124329.316804"/>
  </r>
  <r>
    <s v="SKU-11"/>
    <s v="PB Cup Big Bag"/>
    <s v="Peanut Butter Cup"/>
    <x v="1"/>
    <x v="9"/>
    <n v="36627"/>
    <n v="6.49"/>
    <n v="0.1363"/>
    <n v="3.5695000000000001"/>
    <n v="5.6054130000000004"/>
    <n v="205309.461951"/>
    <n v="130740.07650000001"/>
    <n v="74569.385450999995"/>
    <n v="0.36320481648720615"/>
    <n v="5.6054130000000004"/>
    <n v="205309.461951"/>
  </r>
  <r>
    <s v="SKU-11"/>
    <s v="PB Cup Big Bag"/>
    <s v="Peanut Butter Cup"/>
    <x v="1"/>
    <x v="10"/>
    <n v="36844"/>
    <n v="6.49"/>
    <n v="0.14749999999999999"/>
    <n v="3.5695000000000001"/>
    <n v="5.5327250000000001"/>
    <n v="203847.7199"/>
    <n v="131514.658"/>
    <n v="72333.061900000001"/>
    <n v="0.35483870967741937"/>
    <n v="5.5327250000000001"/>
    <n v="203847.7199"/>
  </r>
  <r>
    <s v="SKU-11"/>
    <s v="PB Cup Big Bag"/>
    <s v="Peanut Butter Cup"/>
    <x v="1"/>
    <x v="11"/>
    <n v="26339"/>
    <n v="6.49"/>
    <n v="0.14130000000000001"/>
    <n v="3.5695000000000001"/>
    <n v="5.5729630000000006"/>
    <n v="146786.27245700001"/>
    <n v="94017.060500000007"/>
    <n v="52769.211957000007"/>
    <n v="0.35949691393967625"/>
    <n v="5.5729630000000006"/>
    <n v="146786.27245700001"/>
  </r>
  <r>
    <s v="SKU-11"/>
    <s v="PB Cup Big Bag"/>
    <s v="Peanut Butter Cup"/>
    <x v="1"/>
    <x v="12"/>
    <n v="17513"/>
    <n v="6.62"/>
    <n v="9.2299999999999993E-2"/>
    <n v="3.5962999999999998"/>
    <n v="6.0089739999999994"/>
    <n v="105235.16166199998"/>
    <n v="62982.001899999996"/>
    <n v="42253.159761999988"/>
    <n v="0.40151180550955951"/>
    <n v="6.0089739999999994"/>
    <n v="105235.16166199998"/>
  </r>
  <r>
    <s v="SKU-11"/>
    <s v="PB Cup Big Bag"/>
    <s v="Peanut Butter Cup"/>
    <x v="1"/>
    <x v="13"/>
    <n v="18799"/>
    <n v="6.62"/>
    <n v="0.1147"/>
    <n v="3.6230000000000002"/>
    <n v="5.8606860000000003"/>
    <n v="110175.036114"/>
    <n v="68108.777000000002"/>
    <n v="42066.259114"/>
    <n v="0.38181298230275429"/>
    <n v="5.8606860000000003"/>
    <n v="110175.036114"/>
  </r>
  <r>
    <s v="SKU-11"/>
    <s v="PB Cup Big Bag"/>
    <s v="Peanut Butter Cup"/>
    <x v="1"/>
    <x v="14"/>
    <n v="22911"/>
    <n v="6.62"/>
    <n v="0.13170000000000001"/>
    <n v="3.6497999999999999"/>
    <n v="5.7481460000000002"/>
    <n v="131695.773006"/>
    <n v="83620.567800000004"/>
    <n v="48075.205205999999"/>
    <n v="0.36504744312340009"/>
    <n v="5.7481460000000002"/>
    <n v="131695.773006"/>
  </r>
  <r>
    <s v="SKU-11"/>
    <s v="PB Cup Big Bag"/>
    <s v="Peanut Butter Cup"/>
    <x v="1"/>
    <x v="15"/>
    <n v="23440"/>
    <n v="6.62"/>
    <n v="0.1593"/>
    <n v="3.6766000000000001"/>
    <n v="5.5654339999999998"/>
    <n v="130453.77295999999"/>
    <n v="86179.504000000001"/>
    <n v="44274.268959999987"/>
    <n v="0.33938664981023936"/>
    <n v="5.5654339999999998"/>
    <n v="130453.77295999999"/>
  </r>
  <r>
    <s v="SKU-11"/>
    <s v="PB Cup Big Bag"/>
    <s v="Peanut Butter Cup"/>
    <x v="1"/>
    <x v="16"/>
    <n v="17252"/>
    <n v="6.62"/>
    <n v="0.12959999999999999"/>
    <n v="3.7033999999999998"/>
    <n v="5.7620480000000009"/>
    <n v="99406.852096000017"/>
    <n v="63891.056799999998"/>
    <n v="35515.795296000018"/>
    <n v="0.3572771347965169"/>
    <n v="5.7620480000000009"/>
    <n v="99406.852096000017"/>
  </r>
  <r>
    <s v="SKU-11"/>
    <s v="PB Cup Big Bag"/>
    <s v="Peanut Butter Cup"/>
    <x v="1"/>
    <x v="17"/>
    <n v="18263"/>
    <n v="6.62"/>
    <n v="0.11899999999999999"/>
    <n v="3.7301000000000002"/>
    <n v="5.8322200000000004"/>
    <n v="106513.83386000001"/>
    <n v="68122.816300000006"/>
    <n v="38391.017560000008"/>
    <n v="0.36043221963506178"/>
    <n v="5.8322200000000004"/>
    <n v="106513.83386000001"/>
  </r>
  <r>
    <s v="SKU-11"/>
    <s v="PB Cup Big Bag"/>
    <s v="Peanut Butter Cup"/>
    <x v="1"/>
    <x v="18"/>
    <n v="16863"/>
    <n v="6.81"/>
    <n v="0.106"/>
    <n v="3.7568999999999999"/>
    <n v="6.0881400000000001"/>
    <n v="102664.30482"/>
    <n v="63352.604699999996"/>
    <n v="39311.700120000009"/>
    <n v="0.38291497895909105"/>
    <n v="6.0881400000000001"/>
    <n v="102664.30482"/>
  </r>
  <r>
    <s v="SKU-11"/>
    <s v="PB Cup Big Bag"/>
    <s v="Peanut Butter Cup"/>
    <x v="1"/>
    <x v="19"/>
    <n v="20802"/>
    <n v="6.81"/>
    <n v="0.1198"/>
    <n v="3.7837000000000001"/>
    <n v="5.9941619999999993"/>
    <n v="124690.55792399998"/>
    <n v="78708.527400000006"/>
    <n v="45982.030523999973"/>
    <n v="0.36876914571211106"/>
    <n v="5.9941619999999993"/>
    <n v="124690.55792399998"/>
  </r>
  <r>
    <s v="SKU-11"/>
    <s v="PB Cup Big Bag"/>
    <s v="Peanut Butter Cup"/>
    <x v="1"/>
    <x v="20"/>
    <n v="25230"/>
    <n v="6.81"/>
    <n v="0.1295"/>
    <n v="3.8104"/>
    <n v="5.9281050000000004"/>
    <n v="149566.08915000001"/>
    <n v="96136.392000000007"/>
    <n v="53429.697150000007"/>
    <n v="0.35723135808154549"/>
    <n v="5.9281050000000004"/>
    <n v="149566.08915000001"/>
  </r>
  <r>
    <s v="SKU-11"/>
    <s v="PB Cup Big Bag"/>
    <s v="Peanut Butter Cup"/>
    <x v="1"/>
    <x v="21"/>
    <n v="34955"/>
    <n v="6.81"/>
    <n v="0.12920000000000001"/>
    <n v="3.8372000000000002"/>
    <n v="5.930148"/>
    <n v="207288.32334"/>
    <n v="134129.326"/>
    <n v="73158.997340000002"/>
    <n v="0.35293351869127043"/>
    <n v="5.930148"/>
    <n v="207288.32334"/>
  </r>
  <r>
    <s v="SKU-11"/>
    <s v="PB Cup Big Bag"/>
    <s v="Peanut Butter Cup"/>
    <x v="1"/>
    <x v="22"/>
    <n v="34637"/>
    <n v="6.81"/>
    <n v="0.1212"/>
    <n v="3.8639999999999999"/>
    <n v="5.9846279999999998"/>
    <n v="207289.56003599998"/>
    <n v="133837.36799999999"/>
    <n v="73452.192035999993"/>
    <n v="0.35434583402677661"/>
    <n v="5.9846279999999998"/>
    <n v="207289.56003599998"/>
  </r>
  <r>
    <s v="SKU-11"/>
    <s v="PB Cup Big Bag"/>
    <s v="Peanut Butter Cup"/>
    <x v="1"/>
    <x v="23"/>
    <n v="28637"/>
    <n v="6.81"/>
    <n v="0.1348"/>
    <n v="3.8908"/>
    <n v="5.8920119999999994"/>
    <n v="168729.54764399998"/>
    <n v="111420.83960000001"/>
    <n v="57308.70804399997"/>
    <n v="0.33964832386627847"/>
    <n v="5.8920119999999994"/>
    <n v="168729.54764399998"/>
  </r>
  <r>
    <s v="SKU-11"/>
    <s v="PB Cup Big Bag"/>
    <s v="Peanut Butter Cup"/>
    <x v="2"/>
    <x v="0"/>
    <n v="11046"/>
    <n v="6.49"/>
    <n v="0.17810000000000001"/>
    <n v="3.5695000000000001"/>
    <n v="5.3341310000000002"/>
    <n v="58920.811026000003"/>
    <n v="39428.697"/>
    <n v="19492.114026000003"/>
    <n v="0.33081883440807885"/>
    <n v="5.3341310000000002"/>
    <n v="58920.811026000003"/>
  </r>
  <r>
    <s v="SKU-11"/>
    <s v="PB Cup Big Bag"/>
    <s v="Peanut Butter Cup"/>
    <x v="2"/>
    <x v="1"/>
    <n v="13821"/>
    <n v="6.49"/>
    <n v="0.2145"/>
    <n v="3.5695000000000001"/>
    <n v="5.0978950000000003"/>
    <n v="70458.006795000008"/>
    <n v="49334.059500000003"/>
    <n v="21123.947295000005"/>
    <n v="0.29980903882877152"/>
    <n v="5.0978950000000003"/>
    <n v="70458.006795000008"/>
  </r>
  <r>
    <s v="SKU-11"/>
    <s v="PB Cup Big Bag"/>
    <s v="Peanut Butter Cup"/>
    <x v="2"/>
    <x v="2"/>
    <n v="14347"/>
    <n v="6.49"/>
    <n v="0.20319999999999999"/>
    <n v="3.5695000000000001"/>
    <n v="5.1712319999999998"/>
    <n v="74191.665504000004"/>
    <n v="51211.616500000004"/>
    <n v="22980.049004"/>
    <n v="0.30973895582329314"/>
    <n v="5.1712319999999998"/>
    <n v="74191.665504000004"/>
  </r>
  <r>
    <s v="SKU-11"/>
    <s v="PB Cup Big Bag"/>
    <s v="Peanut Butter Cup"/>
    <x v="2"/>
    <x v="3"/>
    <n v="14918"/>
    <n v="6.49"/>
    <n v="0.18390000000000001"/>
    <n v="3.5695000000000001"/>
    <n v="5.2964890000000002"/>
    <n v="79013.022901999997"/>
    <n v="53249.800999999999"/>
    <n v="25763.221901999997"/>
    <n v="0.32606298247763754"/>
    <n v="5.2964890000000002"/>
    <n v="79013.022901999997"/>
  </r>
  <r>
    <s v="SKU-11"/>
    <s v="PB Cup Big Bag"/>
    <s v="Peanut Butter Cup"/>
    <x v="2"/>
    <x v="4"/>
    <n v="11230"/>
    <n v="6.49"/>
    <n v="0.17330000000000001"/>
    <n v="3.5695000000000001"/>
    <n v="5.3652829999999998"/>
    <n v="60252.128089999998"/>
    <n v="40085.485000000001"/>
    <n v="20166.643089999998"/>
    <n v="0.33470424579654046"/>
    <n v="5.3652829999999998"/>
    <n v="60252.128089999998"/>
  </r>
  <r>
    <s v="SKU-11"/>
    <s v="PB Cup Big Bag"/>
    <s v="Peanut Butter Cup"/>
    <x v="2"/>
    <x v="5"/>
    <n v="11860"/>
    <n v="6.49"/>
    <n v="0.20380000000000001"/>
    <n v="3.5695000000000001"/>
    <n v="5.167338"/>
    <n v="61284.628680000002"/>
    <n v="42334.270000000004"/>
    <n v="18950.358679999998"/>
    <n v="0.30921878924893237"/>
    <n v="5.167338"/>
    <n v="61284.628680000002"/>
  </r>
  <r>
    <s v="SKU-11"/>
    <s v="PB Cup Big Bag"/>
    <s v="Peanut Butter Cup"/>
    <x v="2"/>
    <x v="6"/>
    <n v="11171"/>
    <n v="6.49"/>
    <n v="0.20080000000000001"/>
    <n v="3.5695000000000001"/>
    <n v="5.1868080000000001"/>
    <n v="57941.832168000001"/>
    <n v="39874.8845"/>
    <n v="18066.947668000001"/>
    <n v="0.31181181181181183"/>
    <n v="5.1868080000000001"/>
    <n v="57941.832168000001"/>
  </r>
  <r>
    <s v="SKU-11"/>
    <s v="PB Cup Big Bag"/>
    <s v="Peanut Butter Cup"/>
    <x v="2"/>
    <x v="7"/>
    <n v="12930"/>
    <n v="6.49"/>
    <n v="0.2044"/>
    <n v="3.5695000000000001"/>
    <n v="5.1634440000000001"/>
    <n v="66763.330920000008"/>
    <n v="46153.635000000002"/>
    <n v="20609.695920000006"/>
    <n v="0.30869783810960288"/>
    <n v="5.1634440000000001"/>
    <n v="66763.330920000008"/>
  </r>
  <r>
    <s v="SKU-11"/>
    <s v="PB Cup Big Bag"/>
    <s v="Peanut Butter Cup"/>
    <x v="2"/>
    <x v="8"/>
    <n v="14378"/>
    <n v="6.49"/>
    <n v="0.21590000000000001"/>
    <n v="3.5695000000000001"/>
    <n v="5.0888090000000004"/>
    <n v="73166.895801999999"/>
    <n v="51322.271000000001"/>
    <n v="21844.624801999998"/>
    <n v="0.29855885728861115"/>
    <n v="5.0888090000000004"/>
    <n v="73166.895801999999"/>
  </r>
  <r>
    <s v="SKU-11"/>
    <s v="PB Cup Big Bag"/>
    <s v="Peanut Butter Cup"/>
    <x v="2"/>
    <x v="9"/>
    <n v="20588"/>
    <n v="6.49"/>
    <n v="0.16850000000000001"/>
    <n v="3.5695000000000001"/>
    <n v="5.3964350000000003"/>
    <n v="111101.80378"/>
    <n v="73488.866000000009"/>
    <n v="37612.937779999993"/>
    <n v="0.33854479855682496"/>
    <n v="5.3964350000000003"/>
    <n v="111101.80378"/>
  </r>
  <r>
    <s v="SKU-11"/>
    <s v="PB Cup Big Bag"/>
    <s v="Peanut Butter Cup"/>
    <x v="2"/>
    <x v="10"/>
    <n v="20766"/>
    <n v="6.49"/>
    <n v="0.215"/>
    <n v="3.5695000000000001"/>
    <n v="5.0946500000000006"/>
    <n v="105795.50190000002"/>
    <n v="74124.237000000008"/>
    <n v="31671.264900000009"/>
    <n v="0.29936305732484081"/>
    <n v="5.0946500000000006"/>
    <n v="105795.50190000002"/>
  </r>
  <r>
    <s v="SKU-11"/>
    <s v="PB Cup Big Bag"/>
    <s v="Peanut Butter Cup"/>
    <x v="2"/>
    <x v="11"/>
    <n v="19627"/>
    <n v="6.49"/>
    <n v="0.17499999999999999"/>
    <n v="3.5695000000000001"/>
    <n v="5.3542499999999995"/>
    <n v="105087.86474999999"/>
    <n v="70058.576499999996"/>
    <n v="35029.288249999998"/>
    <n v="0.33333333333333331"/>
    <n v="5.3542499999999995"/>
    <n v="105087.86474999999"/>
  </r>
  <r>
    <s v="SKU-11"/>
    <s v="PB Cup Big Bag"/>
    <s v="Peanut Butter Cup"/>
    <x v="2"/>
    <x v="12"/>
    <n v="12582"/>
    <n v="6.62"/>
    <n v="0.1903"/>
    <n v="3.5962999999999998"/>
    <n v="5.360214"/>
    <n v="67442.212547999996"/>
    <n v="45248.6466"/>
    <n v="22193.565947999996"/>
    <n v="0.32907529438190336"/>
    <n v="5.360214"/>
    <n v="67442.212547999996"/>
  </r>
  <r>
    <s v="SKU-11"/>
    <s v="PB Cup Big Bag"/>
    <s v="Peanut Butter Cup"/>
    <x v="2"/>
    <x v="13"/>
    <n v="16260"/>
    <n v="6.62"/>
    <n v="0.15679999999999999"/>
    <n v="3.6230000000000002"/>
    <n v="5.5819839999999994"/>
    <n v="90763.059839999987"/>
    <n v="58909.98"/>
    <n v="31853.079839999984"/>
    <n v="0.35094762005767111"/>
    <n v="5.5819839999999994"/>
    <n v="90763.059839999987"/>
  </r>
  <r>
    <s v="SKU-11"/>
    <s v="PB Cup Big Bag"/>
    <s v="Peanut Butter Cup"/>
    <x v="2"/>
    <x v="14"/>
    <n v="14028"/>
    <n v="6.62"/>
    <n v="0.1731"/>
    <n v="3.6497999999999999"/>
    <n v="5.4740779999999996"/>
    <n v="76790.366183999999"/>
    <n v="51199.394399999997"/>
    <n v="25590.971784000001"/>
    <n v="0.33325758237277586"/>
    <n v="5.4740779999999996"/>
    <n v="76790.366183999999"/>
  </r>
  <r>
    <s v="SKU-11"/>
    <s v="PB Cup Big Bag"/>
    <s v="Peanut Butter Cup"/>
    <x v="2"/>
    <x v="15"/>
    <n v="12905"/>
    <n v="6.62"/>
    <n v="0.19589999999999999"/>
    <n v="3.6766000000000001"/>
    <n v="5.3231420000000007"/>
    <n v="68695.14751000001"/>
    <n v="47446.523000000001"/>
    <n v="21248.624510000009"/>
    <n v="0.30931769244555196"/>
    <n v="5.3231420000000007"/>
    <n v="68695.14751000001"/>
  </r>
  <r>
    <s v="SKU-11"/>
    <s v="PB Cup Big Bag"/>
    <s v="Peanut Butter Cup"/>
    <x v="2"/>
    <x v="16"/>
    <n v="12019"/>
    <n v="6.62"/>
    <n v="0.19109999999999999"/>
    <n v="3.7033999999999998"/>
    <n v="5.3549179999999996"/>
    <n v="64360.759441999995"/>
    <n v="44511.164599999996"/>
    <n v="19849.594841999999"/>
    <n v="0.30841144532932158"/>
    <n v="5.3549179999999996"/>
    <n v="64360.759441999995"/>
  </r>
  <r>
    <s v="SKU-11"/>
    <s v="PB Cup Big Bag"/>
    <s v="Peanut Butter Cup"/>
    <x v="2"/>
    <x v="17"/>
    <n v="13482"/>
    <n v="6.62"/>
    <n v="0.17469999999999999"/>
    <n v="3.7301000000000002"/>
    <n v="5.4634860000000005"/>
    <n v="73658.718252000006"/>
    <n v="50289.208200000001"/>
    <n v="23369.510052000005"/>
    <n v="0.31726740033744028"/>
    <n v="5.4634860000000005"/>
    <n v="73658.718252000006"/>
  </r>
  <r>
    <s v="SKU-11"/>
    <s v="PB Cup Big Bag"/>
    <s v="Peanut Butter Cup"/>
    <x v="2"/>
    <x v="18"/>
    <n v="10569"/>
    <n v="6.81"/>
    <n v="0.18179999999999999"/>
    <n v="3.7568999999999999"/>
    <n v="5.571942"/>
    <n v="58889.854998000003"/>
    <n v="39706.676099999997"/>
    <n v="19183.178898000006"/>
    <n v="0.32574675041484646"/>
    <n v="5.571942"/>
    <n v="58889.854998000003"/>
  </r>
  <r>
    <s v="SKU-11"/>
    <s v="PB Cup Big Bag"/>
    <s v="Peanut Butter Cup"/>
    <x v="2"/>
    <x v="19"/>
    <n v="13098"/>
    <n v="6.81"/>
    <n v="0.17150000000000001"/>
    <n v="3.7837000000000001"/>
    <n v="5.6420849999999998"/>
    <n v="73900.02932999999"/>
    <n v="49558.902600000001"/>
    <n v="24341.126729999989"/>
    <n v="0.32937912137091152"/>
    <n v="5.6420849999999998"/>
    <n v="73900.02932999999"/>
  </r>
  <r>
    <s v="SKU-11"/>
    <s v="PB Cup Big Bag"/>
    <s v="Peanut Butter Cup"/>
    <x v="2"/>
    <x v="20"/>
    <n v="13662"/>
    <n v="6.81"/>
    <n v="0.19589999999999999"/>
    <n v="3.8104"/>
    <n v="5.4759209999999996"/>
    <n v="74812.032701999997"/>
    <n v="52057.684800000003"/>
    <n v="22754.347901999994"/>
    <n v="0.30415358439247014"/>
    <n v="5.4759209999999996"/>
    <n v="74812.032701999997"/>
  </r>
  <r>
    <s v="SKU-11"/>
    <s v="PB Cup Big Bag"/>
    <s v="Peanut Butter Cup"/>
    <x v="2"/>
    <x v="21"/>
    <n v="21659"/>
    <n v="6.81"/>
    <n v="0.14929999999999999"/>
    <n v="3.8372000000000002"/>
    <n v="5.7932670000000002"/>
    <n v="125476.369953"/>
    <n v="83109.914799999999"/>
    <n v="42366.455153000003"/>
    <n v="0.33764489018027311"/>
    <n v="5.7932670000000002"/>
    <n v="125476.369953"/>
  </r>
  <r>
    <s v="SKU-11"/>
    <s v="PB Cup Big Bag"/>
    <s v="Peanut Butter Cup"/>
    <x v="2"/>
    <x v="22"/>
    <n v="20534"/>
    <n v="6.81"/>
    <n v="0.20250000000000001"/>
    <n v="3.8639999999999999"/>
    <n v="5.4309749999999992"/>
    <n v="111519.64064999999"/>
    <n v="79343.376000000004"/>
    <n v="32176.264649999983"/>
    <n v="0.28852554099402028"/>
    <n v="5.4309749999999992"/>
    <n v="111519.64064999999"/>
  </r>
  <r>
    <s v="SKU-11"/>
    <s v="PB Cup Big Bag"/>
    <s v="Peanut Butter Cup"/>
    <x v="2"/>
    <x v="23"/>
    <n v="18894"/>
    <n v="6.81"/>
    <n v="0.1686"/>
    <n v="3.8908"/>
    <n v="5.6618339999999998"/>
    <n v="106974.69159599999"/>
    <n v="73512.775200000004"/>
    <n v="33461.916395999986"/>
    <n v="0.31280217682115008"/>
    <n v="5.6618339999999998"/>
    <n v="106974.69159599999"/>
  </r>
  <r>
    <s v="SKU-11"/>
    <s v="PB Cup Big Bag"/>
    <s v="Peanut Butter Cup"/>
    <x v="3"/>
    <x v="0"/>
    <n v="9448"/>
    <n v="6.49"/>
    <n v="5.0099999999999999E-2"/>
    <n v="3.5695000000000001"/>
    <n v="6.1648509999999996"/>
    <n v="58245.512247999999"/>
    <n v="33724.635999999999"/>
    <n v="24520.876248"/>
    <n v="0.42099168333508791"/>
    <n v="6.1648509999999996"/>
    <n v="58245.512247999999"/>
  </r>
  <r>
    <s v="SKU-11"/>
    <s v="PB Cup Big Bag"/>
    <s v="Peanut Butter Cup"/>
    <x v="3"/>
    <x v="1"/>
    <n v="12421"/>
    <n v="6.49"/>
    <n v="3.6400000000000002E-2"/>
    <n v="3.5695000000000001"/>
    <n v="6.2537640000000003"/>
    <n v="77678.002644000007"/>
    <n v="44336.7595"/>
    <n v="33341.243144000007"/>
    <n v="0.42922374429223747"/>
    <n v="6.2537640000000003"/>
    <n v="77678.002644000007"/>
  </r>
  <r>
    <s v="SKU-11"/>
    <s v="PB Cup Big Bag"/>
    <s v="Peanut Butter Cup"/>
    <x v="3"/>
    <x v="2"/>
    <n v="11117"/>
    <n v="6.49"/>
    <n v="5.2699999999999997E-2"/>
    <n v="3.5695000000000001"/>
    <n v="6.147977"/>
    <n v="68347.060308999993"/>
    <n v="39682.131500000003"/>
    <n v="28664.92880899999"/>
    <n v="0.41940251240367349"/>
    <n v="6.147977"/>
    <n v="68347.060308999993"/>
  </r>
  <r>
    <s v="SKU-11"/>
    <s v="PB Cup Big Bag"/>
    <s v="Peanut Butter Cup"/>
    <x v="3"/>
    <x v="3"/>
    <n v="12289"/>
    <n v="6.49"/>
    <n v="5.57E-2"/>
    <n v="3.5695000000000001"/>
    <n v="6.1285070000000008"/>
    <n v="75313.222523000004"/>
    <n v="43865.585500000001"/>
    <n v="31447.637023000003"/>
    <n v="0.41755797945568146"/>
    <n v="6.1285070000000008"/>
    <n v="75313.222523000004"/>
  </r>
  <r>
    <s v="SKU-11"/>
    <s v="PB Cup Big Bag"/>
    <s v="Peanut Butter Cup"/>
    <x v="3"/>
    <x v="4"/>
    <n v="9254"/>
    <n v="6.49"/>
    <n v="5.3600000000000002E-2"/>
    <n v="3.5695000000000001"/>
    <n v="6.1421360000000007"/>
    <n v="56839.326544000003"/>
    <n v="33032.152999999998"/>
    <n v="23807.173544000005"/>
    <n v="0.41885038038884198"/>
    <n v="6.1421360000000007"/>
    <n v="56839.326544000003"/>
  </r>
  <r>
    <s v="SKU-11"/>
    <s v="PB Cup Big Bag"/>
    <s v="Peanut Butter Cup"/>
    <x v="3"/>
    <x v="5"/>
    <n v="10293"/>
    <n v="6.49"/>
    <n v="5.4899999999999997E-2"/>
    <n v="3.5695000000000001"/>
    <n v="6.1336990000000009"/>
    <n v="63134.163807000012"/>
    <n v="36740.863499999999"/>
    <n v="26393.300307000012"/>
    <n v="0.4180509998941912"/>
    <n v="6.1336990000000009"/>
    <n v="63134.163807000012"/>
  </r>
  <r>
    <s v="SKU-11"/>
    <s v="PB Cup Big Bag"/>
    <s v="Peanut Butter Cup"/>
    <x v="3"/>
    <x v="6"/>
    <n v="9088"/>
    <n v="6.49"/>
    <n v="4.9000000000000002E-2"/>
    <n v="3.5695000000000001"/>
    <n v="6.1719900000000001"/>
    <n v="56091.045120000002"/>
    <n v="32439.616000000002"/>
    <n v="23651.429120000001"/>
    <n v="0.4216614090431125"/>
    <n v="6.1719900000000001"/>
    <n v="56091.045120000002"/>
  </r>
  <r>
    <s v="SKU-11"/>
    <s v="PB Cup Big Bag"/>
    <s v="Peanut Butter Cup"/>
    <x v="3"/>
    <x v="7"/>
    <n v="9533"/>
    <n v="6.49"/>
    <n v="4.9299999999999997E-2"/>
    <n v="3.5695000000000001"/>
    <n v="6.1700429999999997"/>
    <n v="58819.019918999998"/>
    <n v="34028.0435"/>
    <n v="24790.976418999999"/>
    <n v="0.42147891027663825"/>
    <n v="6.1700429999999997"/>
    <n v="58819.019918999998"/>
  </r>
  <r>
    <s v="SKU-11"/>
    <s v="PB Cup Big Bag"/>
    <s v="Peanut Butter Cup"/>
    <x v="3"/>
    <x v="8"/>
    <n v="12854"/>
    <n v="6.49"/>
    <n v="4.8800000000000003E-2"/>
    <n v="3.5695000000000001"/>
    <n v="6.1732880000000003"/>
    <n v="79351.443952000001"/>
    <n v="45882.353000000003"/>
    <n v="33469.090951999999"/>
    <n v="0.42178301093355758"/>
    <n v="6.1732880000000003"/>
    <n v="79351.443952000001"/>
  </r>
  <r>
    <s v="SKU-11"/>
    <s v="PB Cup Big Bag"/>
    <s v="Peanut Butter Cup"/>
    <x v="3"/>
    <x v="9"/>
    <n v="16351"/>
    <n v="6.49"/>
    <n v="4.5100000000000001E-2"/>
    <n v="3.5695000000000001"/>
    <n v="6.1973010000000004"/>
    <n v="101332.06865100001"/>
    <n v="58364.894500000002"/>
    <n v="42967.174151000007"/>
    <n v="0.42402345795371243"/>
    <n v="6.1973010000000004"/>
    <n v="101332.06865100001"/>
  </r>
  <r>
    <s v="SKU-11"/>
    <s v="PB Cup Big Bag"/>
    <s v="Peanut Butter Cup"/>
    <x v="3"/>
    <x v="10"/>
    <n v="18823"/>
    <n v="6.49"/>
    <n v="4.6300000000000001E-2"/>
    <n v="3.5695000000000001"/>
    <n v="6.1895129999999998"/>
    <n v="116505.203199"/>
    <n v="67188.698499999999"/>
    <n v="49316.504698999997"/>
    <n v="0.42329873125720874"/>
    <n v="6.1895129999999998"/>
    <n v="116505.203199"/>
  </r>
  <r>
    <s v="SKU-11"/>
    <s v="PB Cup Big Bag"/>
    <s v="Peanut Butter Cup"/>
    <x v="3"/>
    <x v="11"/>
    <n v="15703"/>
    <n v="6.49"/>
    <n v="5.5199999999999999E-2"/>
    <n v="3.5695000000000001"/>
    <n v="6.1317519999999996"/>
    <n v="96286.901655999987"/>
    <n v="56051.858500000002"/>
    <n v="40235.043155999985"/>
    <n v="0.4178662150719728"/>
    <n v="6.1317519999999996"/>
    <n v="96286.901655999987"/>
  </r>
  <r>
    <s v="SKU-11"/>
    <s v="PB Cup Big Bag"/>
    <s v="Peanut Butter Cup"/>
    <x v="3"/>
    <x v="12"/>
    <n v="10056"/>
    <n v="6.62"/>
    <n v="6.4199999999999993E-2"/>
    <n v="3.5962999999999998"/>
    <n v="6.1949959999999997"/>
    <n v="62296.879775999994"/>
    <n v="36164.392800000001"/>
    <n v="26132.486975999993"/>
    <n v="0.41948307956938141"/>
    <n v="6.1949959999999997"/>
    <n v="62296.879775999994"/>
  </r>
  <r>
    <s v="SKU-11"/>
    <s v="PB Cup Big Bag"/>
    <s v="Peanut Butter Cup"/>
    <x v="3"/>
    <x v="13"/>
    <n v="12510"/>
    <n v="6.62"/>
    <n v="4.07E-2"/>
    <n v="3.6230000000000002"/>
    <n v="6.3505660000000006"/>
    <n v="79445.580660000007"/>
    <n v="45323.73"/>
    <n v="34121.850660000004"/>
    <n v="0.42949966979321214"/>
    <n v="6.3505660000000006"/>
    <n v="79445.580660000007"/>
  </r>
  <r>
    <s v="SKU-11"/>
    <s v="PB Cup Big Bag"/>
    <s v="Peanut Butter Cup"/>
    <x v="3"/>
    <x v="14"/>
    <n v="10955"/>
    <n v="6.62"/>
    <n v="4.9200000000000001E-2"/>
    <n v="3.6497999999999999"/>
    <n v="6.2942960000000001"/>
    <n v="68954.01268"/>
    <n v="39983.559000000001"/>
    <n v="28970.453679999999"/>
    <n v="0.4201416647707702"/>
    <n v="6.2942960000000001"/>
    <n v="68954.01268"/>
  </r>
  <r>
    <s v="SKU-11"/>
    <s v="PB Cup Big Bag"/>
    <s v="Peanut Butter Cup"/>
    <x v="3"/>
    <x v="15"/>
    <n v="11864"/>
    <n v="6.62"/>
    <n v="3.8600000000000002E-2"/>
    <n v="3.6766000000000001"/>
    <n v="6.3644680000000005"/>
    <n v="75508.048352000013"/>
    <n v="43619.182399999998"/>
    <n v="31888.865952000015"/>
    <n v="0.42232406542070772"/>
    <n v="6.3644680000000005"/>
    <n v="75508.048352000013"/>
  </r>
  <r>
    <s v="SKU-11"/>
    <s v="PB Cup Big Bag"/>
    <s v="Peanut Butter Cup"/>
    <x v="3"/>
    <x v="16"/>
    <n v="9714"/>
    <n v="6.62"/>
    <n v="4.53E-2"/>
    <n v="3.7033999999999998"/>
    <n v="6.3201140000000002"/>
    <n v="61393.587396000003"/>
    <n v="35974.827599999997"/>
    <n v="25418.759796000006"/>
    <n v="0.41402955706178723"/>
    <n v="6.3201140000000002"/>
    <n v="61393.587396000003"/>
  </r>
  <r>
    <s v="SKU-11"/>
    <s v="PB Cup Big Bag"/>
    <s v="Peanut Butter Cup"/>
    <x v="3"/>
    <x v="17"/>
    <n v="9022"/>
    <n v="6.62"/>
    <n v="4.6800000000000001E-2"/>
    <n v="3.7301000000000002"/>
    <n v="6.3101840000000005"/>
    <n v="56930.480048000005"/>
    <n v="33652.962200000002"/>
    <n v="23277.517848000003"/>
    <n v="0.40887619124893981"/>
    <n v="6.3101840000000005"/>
    <n v="56930.480048000005"/>
  </r>
  <r>
    <s v="SKU-11"/>
    <s v="PB Cup Big Bag"/>
    <s v="Peanut Butter Cup"/>
    <x v="3"/>
    <x v="18"/>
    <n v="9645"/>
    <n v="6.81"/>
    <n v="5.1999999999999998E-2"/>
    <n v="3.7568999999999999"/>
    <n v="6.4558799999999996"/>
    <n v="62266.962599999999"/>
    <n v="36235.300499999998"/>
    <n v="26031.662100000001"/>
    <n v="0.41806539155002886"/>
    <n v="6.4558799999999996"/>
    <n v="62266.962599999999"/>
  </r>
  <r>
    <s v="SKU-11"/>
    <s v="PB Cup Big Bag"/>
    <s v="Peanut Butter Cup"/>
    <x v="3"/>
    <x v="19"/>
    <n v="11758"/>
    <n v="6.81"/>
    <n v="5.1700000000000003E-2"/>
    <n v="3.7837000000000001"/>
    <n v="6.4579230000000001"/>
    <n v="75932.258633999998"/>
    <n v="44488.744599999998"/>
    <n v="31443.514034"/>
    <n v="0.41409954872487642"/>
    <n v="6.4579230000000001"/>
    <n v="75932.258633999998"/>
  </r>
  <r>
    <s v="SKU-11"/>
    <s v="PB Cup Big Bag"/>
    <s v="Peanut Butter Cup"/>
    <x v="3"/>
    <x v="20"/>
    <n v="11457"/>
    <n v="6.81"/>
    <n v="0.05"/>
    <n v="3.8104"/>
    <n v="6.4694999999999991"/>
    <n v="74121.061499999996"/>
    <n v="43655.752800000002"/>
    <n v="30465.308699999994"/>
    <n v="0.41102094443156345"/>
    <n v="6.4694999999999991"/>
    <n v="74121.061499999996"/>
  </r>
  <r>
    <s v="SKU-11"/>
    <s v="PB Cup Big Bag"/>
    <s v="Peanut Butter Cup"/>
    <x v="3"/>
    <x v="21"/>
    <n v="17573"/>
    <n v="6.81"/>
    <n v="5.4399999999999997E-2"/>
    <n v="3.8372000000000002"/>
    <n v="6.4395359999999995"/>
    <n v="113161.96612799999"/>
    <n v="67431.115600000005"/>
    <n v="45730.850527999981"/>
    <n v="0.40411855761036186"/>
    <n v="6.4395359999999995"/>
    <n v="113161.96612799999"/>
  </r>
  <r>
    <s v="SKU-11"/>
    <s v="PB Cup Big Bag"/>
    <s v="Peanut Butter Cup"/>
    <x v="3"/>
    <x v="22"/>
    <n v="21048"/>
    <n v="6.81"/>
    <n v="4.1500000000000002E-2"/>
    <n v="3.8639999999999999"/>
    <n v="6.5273849999999998"/>
    <n v="137388.39947999999"/>
    <n v="81329.471999999994"/>
    <n v="56058.927479999998"/>
    <n v="0.40803246629392936"/>
    <n v="6.5273849999999998"/>
    <n v="137388.39947999999"/>
  </r>
  <r>
    <s v="SKU-11"/>
    <s v="PB Cup Big Bag"/>
    <s v="Peanut Butter Cup"/>
    <x v="3"/>
    <x v="23"/>
    <n v="15940"/>
    <n v="6.81"/>
    <n v="5.21E-2"/>
    <n v="3.8908"/>
    <n v="6.4551989999999995"/>
    <n v="102895.87205999999"/>
    <n v="62019.351999999999"/>
    <n v="40876.520059999995"/>
    <n v="0.39726102944308916"/>
    <n v="6.4551989999999995"/>
    <n v="102895.87205999999"/>
  </r>
  <r>
    <s v="SKU-11"/>
    <s v="PB Cup Big Bag"/>
    <s v="Peanut Butter Cup"/>
    <x v="4"/>
    <x v="0"/>
    <n v="12293"/>
    <n v="6.49"/>
    <n v="0.1016"/>
    <n v="3.5695000000000001"/>
    <n v="5.830616"/>
    <n v="71675.762487999993"/>
    <n v="43879.863499999999"/>
    <n v="27795.898987999994"/>
    <n v="0.38780053428317002"/>
    <n v="5.830616"/>
    <n v="71675.762487999993"/>
  </r>
  <r>
    <s v="SKU-11"/>
    <s v="PB Cup Big Bag"/>
    <s v="Peanut Butter Cup"/>
    <x v="4"/>
    <x v="1"/>
    <n v="18577"/>
    <n v="6.49"/>
    <n v="7.7100000000000002E-2"/>
    <n v="3.5695000000000001"/>
    <n v="5.9896210000000005"/>
    <n v="111269.18931700001"/>
    <n v="66310.601500000004"/>
    <n v="44958.587817000007"/>
    <n v="0.40405244338498214"/>
    <n v="5.9896210000000005"/>
    <n v="111269.18931700001"/>
  </r>
  <r>
    <s v="SKU-11"/>
    <s v="PB Cup Big Bag"/>
    <s v="Peanut Butter Cup"/>
    <x v="4"/>
    <x v="2"/>
    <n v="17052"/>
    <n v="6.49"/>
    <n v="6.4100000000000004E-2"/>
    <n v="3.5695000000000001"/>
    <n v="6.0739909999999995"/>
    <n v="103573.69453199999"/>
    <n v="60867.114000000001"/>
    <n v="42706.580531999993"/>
    <n v="0.41233037717704879"/>
    <n v="6.0739909999999995"/>
    <n v="103573.69453199999"/>
  </r>
  <r>
    <s v="SKU-11"/>
    <s v="PB Cup Big Bag"/>
    <s v="Peanut Butter Cup"/>
    <x v="4"/>
    <x v="3"/>
    <n v="16300"/>
    <n v="6.49"/>
    <n v="0.1057"/>
    <n v="3.5695000000000001"/>
    <n v="5.8040070000000004"/>
    <n v="94605.314100000003"/>
    <n v="58182.85"/>
    <n v="36422.464100000005"/>
    <n v="0.38499384993849944"/>
    <n v="5.8040070000000004"/>
    <n v="94605.314100000003"/>
  </r>
  <r>
    <s v="SKU-11"/>
    <s v="PB Cup Big Bag"/>
    <s v="Peanut Butter Cup"/>
    <x v="4"/>
    <x v="4"/>
    <n v="14148"/>
    <n v="6.49"/>
    <n v="7.3400000000000007E-2"/>
    <n v="3.5695000000000001"/>
    <n v="6.0136339999999997"/>
    <n v="85080.893832000002"/>
    <n v="50501.286"/>
    <n v="34579.607832000002"/>
    <n v="0.40643211741851931"/>
    <n v="6.0136339999999997"/>
    <n v="85080.893832000002"/>
  </r>
  <r>
    <s v="SKU-11"/>
    <s v="PB Cup Big Bag"/>
    <s v="Peanut Butter Cup"/>
    <x v="4"/>
    <x v="5"/>
    <n v="14034"/>
    <n v="6.49"/>
    <n v="8.2199999999999995E-2"/>
    <n v="3.5695000000000001"/>
    <n v="5.9565219999999997"/>
    <n v="83593.829747999989"/>
    <n v="50094.363000000005"/>
    <n v="33499.466747999984"/>
    <n v="0.4007409021573326"/>
    <n v="5.9565219999999997"/>
    <n v="83593.829747999989"/>
  </r>
  <r>
    <s v="SKU-11"/>
    <s v="PB Cup Big Bag"/>
    <s v="Peanut Butter Cup"/>
    <x v="4"/>
    <x v="6"/>
    <n v="12572"/>
    <n v="6.49"/>
    <n v="0.1011"/>
    <n v="3.5695000000000001"/>
    <n v="5.8338610000000006"/>
    <n v="73343.300492000009"/>
    <n v="44875.754000000001"/>
    <n v="28467.546492000009"/>
    <n v="0.38814106129714104"/>
    <n v="5.8338610000000006"/>
    <n v="73343.300492000009"/>
  </r>
  <r>
    <s v="SKU-11"/>
    <s v="PB Cup Big Bag"/>
    <s v="Peanut Butter Cup"/>
    <x v="4"/>
    <x v="7"/>
    <n v="13436"/>
    <n v="6.49"/>
    <n v="7.6399999999999996E-2"/>
    <n v="3.5695000000000001"/>
    <n v="5.9941639999999996"/>
    <n v="80537.587503999996"/>
    <n v="47959.802000000003"/>
    <n v="32577.785503999992"/>
    <n v="0.40450411433521"/>
    <n v="5.9941639999999996"/>
    <n v="80537.587503999996"/>
  </r>
  <r>
    <s v="SKU-11"/>
    <s v="PB Cup Big Bag"/>
    <s v="Peanut Butter Cup"/>
    <x v="4"/>
    <x v="8"/>
    <n v="17247"/>
    <n v="6.49"/>
    <n v="0.1045"/>
    <n v="3.5695000000000001"/>
    <n v="5.811795"/>
    <n v="100236.02836500001"/>
    <n v="61563.166499999999"/>
    <n v="38672.861865000006"/>
    <n v="0.38581797878280294"/>
    <n v="5.811795"/>
    <n v="100236.02836500001"/>
  </r>
  <r>
    <s v="SKU-11"/>
    <s v="PB Cup Big Bag"/>
    <s v="Peanut Butter Cup"/>
    <x v="4"/>
    <x v="9"/>
    <n v="27371"/>
    <n v="6.49"/>
    <n v="0.08"/>
    <n v="3.5695000000000001"/>
    <n v="5.9708000000000006"/>
    <n v="163426.76680000001"/>
    <n v="97700.784500000009"/>
    <n v="65725.982300000003"/>
    <n v="0.40217391304347827"/>
    <n v="5.9708000000000006"/>
    <n v="163426.76680000001"/>
  </r>
  <r>
    <s v="SKU-11"/>
    <s v="PB Cup Big Bag"/>
    <s v="Peanut Butter Cup"/>
    <x v="4"/>
    <x v="10"/>
    <n v="28572"/>
    <n v="6.49"/>
    <n v="7.8200000000000006E-2"/>
    <n v="3.5695000000000001"/>
    <n v="5.9824820000000001"/>
    <n v="170931.47570400001"/>
    <n v="101987.754"/>
    <n v="68943.721704000011"/>
    <n v="0.40334128878281628"/>
    <n v="5.9824820000000001"/>
    <n v="170931.47570400001"/>
  </r>
  <r>
    <s v="SKU-11"/>
    <s v="PB Cup Big Bag"/>
    <s v="Peanut Butter Cup"/>
    <x v="4"/>
    <x v="11"/>
    <n v="24742"/>
    <n v="6.49"/>
    <n v="7.2999999999999995E-2"/>
    <n v="3.5695000000000001"/>
    <n v="6.0162300000000002"/>
    <n v="148853.56266"/>
    <n v="88316.569000000003"/>
    <n v="60536.993659999993"/>
    <n v="0.40668824163969791"/>
    <n v="6.0162300000000002"/>
    <n v="148853.56266"/>
  </r>
  <r>
    <s v="SKU-11"/>
    <s v="PB Cup Big Bag"/>
    <s v="Peanut Butter Cup"/>
    <x v="4"/>
    <x v="12"/>
    <n v="14946"/>
    <n v="6.62"/>
    <n v="9.5200000000000007E-2"/>
    <n v="3.5962999999999998"/>
    <n v="5.989776"/>
    <n v="89523.192095999999"/>
    <n v="53750.299800000001"/>
    <n v="35772.892295999998"/>
    <n v="0.39959357411696195"/>
    <n v="6.0242000000000004"/>
    <n v="90037.693200000009"/>
  </r>
  <r>
    <s v="SKU-11"/>
    <s v="PB Cup Big Bag"/>
    <s v="Peanut Butter Cup"/>
    <x v="4"/>
    <x v="13"/>
    <n v="19272"/>
    <n v="6.62"/>
    <n v="0.12889999999999999"/>
    <n v="3.6230000000000002"/>
    <n v="5.7666820000000003"/>
    <n v="111135.49550400001"/>
    <n v="69822.456000000006"/>
    <n v="41313.039504"/>
    <n v="0.37173577457539708"/>
    <n v="6.0242000000000004"/>
    <n v="116098.3824"/>
  </r>
  <r>
    <s v="SKU-11"/>
    <s v="PB Cup Big Bag"/>
    <s v="Peanut Butter Cup"/>
    <x v="4"/>
    <x v="14"/>
    <n v="15691"/>
    <n v="6.62"/>
    <n v="0.12720000000000001"/>
    <n v="3.6497999999999999"/>
    <n v="5.7779360000000004"/>
    <n v="90661.593776000009"/>
    <n v="57269.0118"/>
    <n v="33392.581976000009"/>
    <n v="0.36832114443635244"/>
    <n v="6.0242000000000004"/>
    <n v="94525.722200000004"/>
  </r>
  <r>
    <s v="SKU-11"/>
    <s v="PB Cup Big Bag"/>
    <s v="Peanut Butter Cup"/>
    <x v="4"/>
    <x v="15"/>
    <n v="18664"/>
    <n v="6.62"/>
    <n v="0.1658"/>
    <n v="3.6766000000000001"/>
    <n v="5.5224040000000008"/>
    <n v="103070.14825600001"/>
    <n v="68620.062399999995"/>
    <n v="34450.08585600002"/>
    <n v="0.33423921900679499"/>
    <n v="6.0242000000000004"/>
    <n v="112435.66880000001"/>
  </r>
  <r>
    <s v="SKU-11"/>
    <s v="PB Cup Big Bag"/>
    <s v="Peanut Butter Cup"/>
    <x v="4"/>
    <x v="16"/>
    <n v="14407"/>
    <n v="6.62"/>
    <n v="0.16569999999999999"/>
    <n v="3.7033999999999998"/>
    <n v="5.523066"/>
    <n v="79570.811862000002"/>
    <n v="53354.883799999996"/>
    <n v="26215.928062000006"/>
    <n v="0.32946664044934471"/>
    <n v="6.0242000000000004"/>
    <n v="86790.649400000009"/>
  </r>
  <r>
    <s v="SKU-11"/>
    <s v="PB Cup Big Bag"/>
    <s v="Peanut Butter Cup"/>
    <x v="4"/>
    <x v="17"/>
    <n v="14400"/>
    <n v="6.62"/>
    <n v="0.182"/>
    <n v="3.7301000000000002"/>
    <n v="5.4151600000000002"/>
    <n v="77978.304000000004"/>
    <n v="53713.440000000002"/>
    <n v="24264.864000000001"/>
    <n v="0.31117455439913133"/>
    <n v="6.0242000000000004"/>
    <n v="86748.48000000001"/>
  </r>
  <r>
    <s v="SKU-11"/>
    <s v="PB Cup Big Bag"/>
    <s v="Peanut Butter Cup"/>
    <x v="4"/>
    <x v="18"/>
    <n v="11705"/>
    <n v="6.81"/>
    <n v="0.18279999999999999"/>
    <n v="3.7568999999999999"/>
    <n v="5.5651320000000002"/>
    <n v="65139.870060000001"/>
    <n v="43974.514499999997"/>
    <n v="21165.355560000004"/>
    <n v="0.32492167301692038"/>
    <n v="6.1970999999999998"/>
    <n v="72537.055500000002"/>
  </r>
  <r>
    <s v="SKU-11"/>
    <s v="PB Cup Big Bag"/>
    <s v="Peanut Butter Cup"/>
    <x v="4"/>
    <x v="19"/>
    <n v="14717"/>
    <n v="6.81"/>
    <n v="0.22819999999999999"/>
    <n v="3.7837000000000001"/>
    <n v="5.2559579999999997"/>
    <n v="77351.933885999999"/>
    <n v="55684.712899999999"/>
    <n v="21667.220986"/>
    <n v="0.28011220789816055"/>
    <n v="6.1970999999999998"/>
    <n v="91202.720699999991"/>
  </r>
  <r>
    <s v="SKU-11"/>
    <s v="PB Cup Big Bag"/>
    <s v="Peanut Butter Cup"/>
    <x v="4"/>
    <x v="20"/>
    <n v="18803"/>
    <n v="6.81"/>
    <n v="0.23669999999999999"/>
    <n v="3.8104"/>
    <n v="5.1980729999999999"/>
    <n v="97739.366618999993"/>
    <n v="71646.951199999996"/>
    <n v="26092.415418999997"/>
    <n v="0.26695912119741294"/>
    <n v="6.1970999999999998"/>
    <n v="116524.0713"/>
  </r>
  <r>
    <s v="SKU-11"/>
    <s v="PB Cup Big Bag"/>
    <s v="Peanut Butter Cup"/>
    <x v="4"/>
    <x v="21"/>
    <n v="25437"/>
    <n v="6.81"/>
    <n v="0.25119999999999998"/>
    <n v="3.8372000000000002"/>
    <n v="5.0993279999999999"/>
    <n v="129711.606336"/>
    <n v="97606.856400000004"/>
    <n v="32104.749935999993"/>
    <n v="0.24750869134129042"/>
    <n v="6.1970999999999998"/>
    <n v="157635.63269999999"/>
  </r>
  <r>
    <s v="SKU-11"/>
    <s v="PB Cup Big Bag"/>
    <s v="Peanut Butter Cup"/>
    <x v="4"/>
    <x v="22"/>
    <n v="25305"/>
    <n v="6.81"/>
    <n v="0.25269999999999998"/>
    <n v="3.8639999999999999"/>
    <n v="5.0891130000000002"/>
    <n v="128780.00446500001"/>
    <n v="97778.52"/>
    <n v="31001.484465000001"/>
    <n v="0.2407321275829403"/>
    <n v="6.1970999999999998"/>
    <n v="156817.61549999999"/>
  </r>
  <r>
    <s v="SKU-11"/>
    <s v="PB Cup Big Bag"/>
    <s v="Peanut Butter Cup"/>
    <x v="4"/>
    <x v="23"/>
    <n v="20465"/>
    <n v="6.81"/>
    <n v="0.25130000000000002"/>
    <n v="3.8908"/>
    <n v="5.0986469999999988"/>
    <n v="104343.81085499997"/>
    <n v="79625.221999999994"/>
    <n v="24718.58885499998"/>
    <n v="0.23689559210512109"/>
    <n v="6.1970999999999998"/>
    <n v="126823.65149999999"/>
  </r>
  <r>
    <s v="SKU-11"/>
    <s v="PB Cup Big Bag"/>
    <s v="Peanut Butter Cup"/>
    <x v="5"/>
    <x v="0"/>
    <n v="6524"/>
    <n v="6.49"/>
    <n v="7.2800000000000004E-2"/>
    <n v="3.5695000000000001"/>
    <n v="6.0175280000000004"/>
    <n v="39258.352672000001"/>
    <n v="23287.418000000001"/>
    <n v="15970.934671999999"/>
    <n v="0.40681622088006902"/>
    <n v="6.0175280000000004"/>
    <n v="39258.352672000001"/>
  </r>
  <r>
    <s v="SKU-11"/>
    <s v="PB Cup Big Bag"/>
    <s v="Peanut Butter Cup"/>
    <x v="5"/>
    <x v="1"/>
    <n v="8254"/>
    <n v="6.49"/>
    <n v="7.8200000000000006E-2"/>
    <n v="3.5695000000000001"/>
    <n v="5.9824820000000001"/>
    <n v="49379.406428000002"/>
    <n v="29462.653000000002"/>
    <n v="19916.753428"/>
    <n v="0.40334128878281622"/>
    <n v="5.9824820000000001"/>
    <n v="49379.406428000002"/>
  </r>
  <r>
    <s v="SKU-11"/>
    <s v="PB Cup Big Bag"/>
    <s v="Peanut Butter Cup"/>
    <x v="5"/>
    <x v="2"/>
    <n v="8009"/>
    <n v="6.49"/>
    <n v="7.8299999999999995E-2"/>
    <n v="3.5695000000000001"/>
    <n v="5.981833"/>
    <n v="47908.500497000001"/>
    <n v="28588.125500000002"/>
    <n v="19320.374996999999"/>
    <n v="0.40327655419333835"/>
    <n v="5.981833"/>
    <n v="47908.500497000001"/>
  </r>
  <r>
    <s v="SKU-11"/>
    <s v="PB Cup Big Bag"/>
    <s v="Peanut Butter Cup"/>
    <x v="5"/>
    <x v="3"/>
    <n v="8225"/>
    <n v="6.49"/>
    <n v="7.6200000000000004E-2"/>
    <n v="3.5695000000000001"/>
    <n v="5.9954619999999998"/>
    <n v="49312.674950000001"/>
    <n v="29359.137500000001"/>
    <n v="19953.53745"/>
    <n v="0.40463303745399437"/>
    <n v="5.9954619999999998"/>
    <n v="49312.674950000001"/>
  </r>
  <r>
    <s v="SKU-11"/>
    <s v="PB Cup Big Bag"/>
    <s v="Peanut Butter Cup"/>
    <x v="5"/>
    <x v="4"/>
    <n v="6407"/>
    <n v="6.49"/>
    <n v="7.5499999999999998E-2"/>
    <n v="3.5695000000000001"/>
    <n v="6.0000049999999998"/>
    <n v="38442.032034999997"/>
    <n v="22869.786500000002"/>
    <n v="15572.245534999995"/>
    <n v="0.40508382909680896"/>
    <n v="6.0000049999999998"/>
    <n v="38442.032034999997"/>
  </r>
  <r>
    <s v="SKU-11"/>
    <s v="PB Cup Big Bag"/>
    <s v="Peanut Butter Cup"/>
    <x v="5"/>
    <x v="5"/>
    <n v="6673"/>
    <n v="6.49"/>
    <n v="0.06"/>
    <n v="3.5695000000000001"/>
    <n v="6.1006"/>
    <n v="40709.303800000002"/>
    <n v="23819.273499999999"/>
    <n v="16890.030300000002"/>
    <n v="0.41489361702127664"/>
    <n v="6.1006"/>
    <n v="40709.303800000002"/>
  </r>
  <r>
    <s v="SKU-11"/>
    <s v="PB Cup Big Bag"/>
    <s v="Peanut Butter Cup"/>
    <x v="5"/>
    <x v="6"/>
    <n v="6022"/>
    <n v="6.49"/>
    <n v="6.0600000000000001E-2"/>
    <n v="3.5695000000000001"/>
    <n v="6.0967060000000002"/>
    <n v="36714.363532000003"/>
    <n v="21495.529000000002"/>
    <n v="15218.834532000001"/>
    <n v="0.41451990632318497"/>
    <n v="6.0967060000000002"/>
    <n v="36714.363532000003"/>
  </r>
  <r>
    <s v="SKU-11"/>
    <s v="PB Cup Big Bag"/>
    <s v="Peanut Butter Cup"/>
    <x v="5"/>
    <x v="7"/>
    <n v="6501"/>
    <n v="6.49"/>
    <n v="5.3100000000000001E-2"/>
    <n v="3.5695000000000001"/>
    <n v="6.1453809999999995"/>
    <n v="39951.121880999999"/>
    <n v="23205.319500000001"/>
    <n v="16745.802380999998"/>
    <n v="0.41915724997359799"/>
    <n v="6.1453809999999995"/>
    <n v="39951.121880999999"/>
  </r>
  <r>
    <s v="SKU-11"/>
    <s v="PB Cup Big Bag"/>
    <s v="Peanut Butter Cup"/>
    <x v="5"/>
    <x v="8"/>
    <n v="8573"/>
    <n v="6.49"/>
    <n v="8.5999999999999993E-2"/>
    <n v="3.5695000000000001"/>
    <n v="5.9318600000000004"/>
    <n v="50853.835780000001"/>
    <n v="30601.323500000002"/>
    <n v="20252.512279999999"/>
    <n v="0.39824945295404812"/>
    <n v="5.9318600000000004"/>
    <n v="50853.835780000001"/>
  </r>
  <r>
    <s v="SKU-11"/>
    <s v="PB Cup Big Bag"/>
    <s v="Peanut Butter Cup"/>
    <x v="5"/>
    <x v="9"/>
    <n v="12062"/>
    <n v="6.49"/>
    <n v="9.9599999999999994E-2"/>
    <n v="3.5695000000000001"/>
    <n v="5.8435959999999998"/>
    <n v="70485.454952"/>
    <n v="43055.309000000001"/>
    <n v="27430.145951999999"/>
    <n v="0.38916037316748109"/>
    <n v="5.8435959999999998"/>
    <n v="70485.454952"/>
  </r>
  <r>
    <s v="SKU-11"/>
    <s v="PB Cup Big Bag"/>
    <s v="Peanut Butter Cup"/>
    <x v="5"/>
    <x v="10"/>
    <n v="12211"/>
    <n v="6.49"/>
    <n v="0.11550000000000001"/>
    <n v="3.5695000000000001"/>
    <n v="5.740405"/>
    <n v="70096.085454999993"/>
    <n v="43587.164499999999"/>
    <n v="26508.920954999994"/>
    <n v="0.37817976257772751"/>
    <n v="5.740405"/>
    <n v="70096.085454999993"/>
  </r>
  <r>
    <s v="SKU-11"/>
    <s v="PB Cup Big Bag"/>
    <s v="Peanut Butter Cup"/>
    <x v="5"/>
    <x v="11"/>
    <n v="9964"/>
    <n v="6.49"/>
    <n v="7.3800000000000004E-2"/>
    <n v="3.5695000000000001"/>
    <n v="6.0110380000000001"/>
    <n v="59893.982631999999"/>
    <n v="35566.498"/>
    <n v="24327.484632"/>
    <n v="0.40617577197149646"/>
    <n v="6.0110380000000001"/>
    <n v="59893.982631999999"/>
  </r>
  <r>
    <s v="SKU-11"/>
    <s v="PB Cup Big Bag"/>
    <s v="Peanut Butter Cup"/>
    <x v="5"/>
    <x v="12"/>
    <n v="6136"/>
    <n v="6.62"/>
    <n v="7.5600000000000001E-2"/>
    <n v="3.5962999999999998"/>
    <n v="6.1195279999999999"/>
    <n v="37549.423808"/>
    <n v="22066.896799999999"/>
    <n v="15482.527008000001"/>
    <n v="0.41232395701106361"/>
    <n v="6.1195279999999999"/>
    <n v="37549.423808"/>
  </r>
  <r>
    <s v="SKU-11"/>
    <s v="PB Cup Big Bag"/>
    <s v="Peanut Butter Cup"/>
    <x v="5"/>
    <x v="13"/>
    <n v="8252"/>
    <n v="6.62"/>
    <n v="6.83E-2"/>
    <n v="3.6230000000000002"/>
    <n v="6.1678540000000002"/>
    <n v="50897.131207999999"/>
    <n v="29896.996000000003"/>
    <n v="21000.135207999996"/>
    <n v="0.41259958487992737"/>
    <n v="6.1678540000000002"/>
    <n v="50897.131207999999"/>
  </r>
  <r>
    <s v="SKU-11"/>
    <s v="PB Cup Big Bag"/>
    <s v="Peanut Butter Cup"/>
    <x v="5"/>
    <x v="14"/>
    <n v="8766"/>
    <n v="6.62"/>
    <n v="7.3599999999999999E-2"/>
    <n v="3.6497999999999999"/>
    <n v="6.1327680000000004"/>
    <n v="53759.844288"/>
    <n v="31994.146799999999"/>
    <n v="21765.697488000002"/>
    <n v="0.40486905749573443"/>
    <n v="6.1327680000000004"/>
    <n v="53759.844288"/>
  </r>
  <r>
    <s v="SKU-11"/>
    <s v="PB Cup Big Bag"/>
    <s v="Peanut Butter Cup"/>
    <x v="5"/>
    <x v="15"/>
    <n v="8322"/>
    <n v="6.62"/>
    <n v="5.6399999999999999E-2"/>
    <n v="3.6766000000000001"/>
    <n v="6.246632"/>
    <n v="51984.471504000001"/>
    <n v="30596.665199999999"/>
    <n v="21387.806304000002"/>
    <n v="0.41142682968998334"/>
    <n v="6.246632"/>
    <n v="51984.471504000001"/>
  </r>
  <r>
    <s v="SKU-11"/>
    <s v="PB Cup Big Bag"/>
    <s v="Peanut Butter Cup"/>
    <x v="5"/>
    <x v="16"/>
    <n v="6878"/>
    <n v="6.62"/>
    <n v="6.8000000000000005E-2"/>
    <n v="3.7033999999999998"/>
    <n v="6.1698399999999998"/>
    <n v="42436.159520000001"/>
    <n v="25471.985199999999"/>
    <n v="16964.174320000002"/>
    <n v="0.39975753017906462"/>
    <n v="6.1698399999999998"/>
    <n v="42436.159520000001"/>
  </r>
  <r>
    <s v="SKU-11"/>
    <s v="PB Cup Big Bag"/>
    <s v="Peanut Butter Cup"/>
    <x v="5"/>
    <x v="17"/>
    <n v="6043"/>
    <n v="6.62"/>
    <n v="5.8400000000000001E-2"/>
    <n v="3.7301000000000002"/>
    <n v="6.2333920000000003"/>
    <n v="37668.387856000001"/>
    <n v="22540.994300000002"/>
    <n v="15127.393555999999"/>
    <n v="0.40159386735183666"/>
    <n v="6.2333920000000003"/>
    <n v="37668.387856000001"/>
  </r>
  <r>
    <s v="SKU-11"/>
    <s v="PB Cup Big Bag"/>
    <s v="Peanut Butter Cup"/>
    <x v="5"/>
    <x v="18"/>
    <n v="7051"/>
    <n v="6.81"/>
    <n v="6.6000000000000003E-2"/>
    <n v="3.7568999999999999"/>
    <n v="6.3605399999999994"/>
    <n v="44848.167539999995"/>
    <n v="26489.901900000001"/>
    <n v="18358.265639999994"/>
    <n v="0.40934260298653879"/>
    <n v="6.3605399999999994"/>
    <n v="44848.167539999995"/>
  </r>
  <r>
    <s v="SKU-11"/>
    <s v="PB Cup Big Bag"/>
    <s v="Peanut Butter Cup"/>
    <x v="5"/>
    <x v="19"/>
    <n v="6001"/>
    <n v="6.81"/>
    <n v="5.9499999999999997E-2"/>
    <n v="3.7837000000000001"/>
    <n v="6.4048049999999996"/>
    <n v="38435.234805"/>
    <n v="22705.983700000001"/>
    <n v="15729.251104999999"/>
    <n v="0.4092404062262629"/>
    <n v="6.4048049999999996"/>
    <n v="38435.234805"/>
  </r>
  <r>
    <s v="SKU-11"/>
    <s v="PB Cup Big Bag"/>
    <s v="Peanut Butter Cup"/>
    <x v="5"/>
    <x v="20"/>
    <n v="7768"/>
    <n v="6.81"/>
    <n v="7.8200000000000006E-2"/>
    <n v="3.8104"/>
    <n v="6.2774579999999993"/>
    <n v="48763.293743999995"/>
    <n v="29599.1872"/>
    <n v="19164.106543999995"/>
    <n v="0.39300270905834805"/>
    <n v="6.2774579999999993"/>
    <n v="48763.293743999995"/>
  </r>
  <r>
    <s v="SKU-11"/>
    <s v="PB Cup Big Bag"/>
    <s v="Peanut Butter Cup"/>
    <x v="5"/>
    <x v="21"/>
    <n v="11956"/>
    <n v="6.81"/>
    <n v="8.0100000000000005E-2"/>
    <n v="3.8372000000000002"/>
    <n v="6.2645189999999991"/>
    <n v="74898.58916399999"/>
    <n v="45877.563200000004"/>
    <n v="29021.025963999986"/>
    <n v="0.38747092953186019"/>
    <n v="6.2645189999999991"/>
    <n v="74898.58916399999"/>
  </r>
  <r>
    <s v="SKU-11"/>
    <s v="PB Cup Big Bag"/>
    <s v="Peanut Butter Cup"/>
    <x v="5"/>
    <x v="22"/>
    <n v="11698"/>
    <n v="6.81"/>
    <n v="7.51E-2"/>
    <n v="3.8639999999999999"/>
    <n v="6.2985689999999996"/>
    <n v="73680.660162"/>
    <n v="45201.072"/>
    <n v="28479.588162"/>
    <n v="0.38652732072951806"/>
    <n v="6.2985689999999996"/>
    <n v="73680.660162"/>
  </r>
  <r>
    <s v="SKU-11"/>
    <s v="PB Cup Big Bag"/>
    <s v="Peanut Butter Cup"/>
    <x v="5"/>
    <x v="23"/>
    <n v="9409"/>
    <n v="6.81"/>
    <n v="6.0699999999999997E-2"/>
    <n v="3.8908"/>
    <n v="6.3966329999999996"/>
    <n v="60185.919896999992"/>
    <n v="36608.537199999999"/>
    <n v="23577.382696999994"/>
    <n v="0.39174249953061235"/>
    <n v="6.3966329999999996"/>
    <n v="60185.919896999992"/>
  </r>
  <r>
    <s v="SKU-12"/>
    <s v="Crisp Wafer Bar"/>
    <s v="Wafer/Crisp"/>
    <x v="0"/>
    <x v="0"/>
    <n v="79540"/>
    <n v="1.39"/>
    <n v="8.2199999999999995E-2"/>
    <n v="0.77839999999999998"/>
    <n v="1.2757419999999999"/>
    <n v="101472.51867999999"/>
    <n v="61913.936000000002"/>
    <n v="39558.582679999992"/>
    <n v="0.38984528219655695"/>
    <n v="1.2757419999999999"/>
    <n v="101472.51867999999"/>
  </r>
  <r>
    <s v="SKU-12"/>
    <s v="Crisp Wafer Bar"/>
    <s v="Wafer/Crisp"/>
    <x v="0"/>
    <x v="1"/>
    <n v="112822"/>
    <n v="1.39"/>
    <n v="0.1103"/>
    <n v="0.77839999999999998"/>
    <n v="1.236683"/>
    <n v="139525.04942599998"/>
    <n v="87820.644799999995"/>
    <n v="51704.404625999989"/>
    <n v="0.37057435090479934"/>
    <n v="1.236683"/>
    <n v="139525.04942599998"/>
  </r>
  <r>
    <s v="SKU-12"/>
    <s v="Crisp Wafer Bar"/>
    <s v="Wafer/Crisp"/>
    <x v="0"/>
    <x v="2"/>
    <n v="112178"/>
    <n v="1.39"/>
    <n v="0.10059999999999999"/>
    <n v="0.77839999999999998"/>
    <n v="1.2501659999999999"/>
    <n v="140241.121548"/>
    <n v="87319.355199999991"/>
    <n v="52921.766348000005"/>
    <n v="0.37736268623526797"/>
    <n v="1.2501659999999999"/>
    <n v="140241.121548"/>
  </r>
  <r>
    <s v="SKU-12"/>
    <s v="Crisp Wafer Bar"/>
    <s v="Wafer/Crisp"/>
    <x v="0"/>
    <x v="3"/>
    <n v="115981"/>
    <n v="1.39"/>
    <n v="7.3599999999999999E-2"/>
    <n v="0.77839999999999998"/>
    <n v="1.287696"/>
    <n v="149348.269776"/>
    <n v="90279.610400000005"/>
    <n v="59068.659375999996"/>
    <n v="0.39550949913644212"/>
    <n v="1.287696"/>
    <n v="149348.269776"/>
  </r>
  <r>
    <s v="SKU-12"/>
    <s v="Crisp Wafer Bar"/>
    <s v="Wafer/Crisp"/>
    <x v="0"/>
    <x v="4"/>
    <n v="95437"/>
    <n v="1.39"/>
    <n v="0.1027"/>
    <n v="0.77839999999999998"/>
    <n v="1.247247"/>
    <n v="119033.511939"/>
    <n v="74288.160799999998"/>
    <n v="44745.351139000006"/>
    <n v="0.37590549426055947"/>
    <n v="1.247247"/>
    <n v="119033.511939"/>
  </r>
  <r>
    <s v="SKU-12"/>
    <s v="Crisp Wafer Bar"/>
    <s v="Wafer/Crisp"/>
    <x v="0"/>
    <x v="5"/>
    <n v="88731"/>
    <n v="1.39"/>
    <n v="0.1057"/>
    <n v="0.77839999999999998"/>
    <n v="1.243077"/>
    <n v="110299.465287"/>
    <n v="69068.210399999996"/>
    <n v="41231.254887000003"/>
    <n v="0.37381191993738122"/>
    <n v="1.243077"/>
    <n v="110299.465287"/>
  </r>
  <r>
    <s v="SKU-12"/>
    <s v="Crisp Wafer Bar"/>
    <s v="Wafer/Crisp"/>
    <x v="0"/>
    <x v="6"/>
    <n v="74472"/>
    <n v="1.39"/>
    <n v="7.7499999999999999E-2"/>
    <n v="0.77839999999999998"/>
    <n v="1.2822749999999998"/>
    <n v="95493.583799999993"/>
    <n v="57969.004799999995"/>
    <n v="37524.578999999998"/>
    <n v="0.39295392953929542"/>
    <n v="1.2822749999999998"/>
    <n v="95493.583799999993"/>
  </r>
  <r>
    <s v="SKU-12"/>
    <s v="Crisp Wafer Bar"/>
    <s v="Wafer/Crisp"/>
    <x v="0"/>
    <x v="7"/>
    <n v="85514"/>
    <n v="1.39"/>
    <n v="0.1085"/>
    <n v="0.77839999999999998"/>
    <n v="1.2391849999999998"/>
    <n v="105967.66608999998"/>
    <n v="66564.097599999994"/>
    <n v="39403.568489999991"/>
    <n v="0.37184520471116095"/>
    <n v="1.2391849999999998"/>
    <n v="105967.66608999998"/>
  </r>
  <r>
    <s v="SKU-12"/>
    <s v="Crisp Wafer Bar"/>
    <s v="Wafer/Crisp"/>
    <x v="0"/>
    <x v="8"/>
    <n v="110072"/>
    <n v="1.39"/>
    <n v="7.9500000000000001E-2"/>
    <n v="0.77839999999999998"/>
    <n v="1.2794949999999998"/>
    <n v="140836.57363999999"/>
    <n v="85680.044800000003"/>
    <n v="55156.528839999984"/>
    <n v="0.39163498098859306"/>
    <n v="1.2794949999999998"/>
    <n v="140836.57363999999"/>
  </r>
  <r>
    <s v="SKU-12"/>
    <s v="Crisp Wafer Bar"/>
    <s v="Wafer/Crisp"/>
    <x v="0"/>
    <x v="9"/>
    <n v="144355"/>
    <n v="1.39"/>
    <n v="8.9200000000000002E-2"/>
    <n v="0.77839999999999998"/>
    <n v="1.2660119999999999"/>
    <n v="182755.16225999998"/>
    <n v="112365.932"/>
    <n v="70389.230259999982"/>
    <n v="0.38515590689503726"/>
    <n v="1.2660119999999999"/>
    <n v="182755.16225999998"/>
  </r>
  <r>
    <s v="SKU-12"/>
    <s v="Crisp Wafer Bar"/>
    <s v="Wafer/Crisp"/>
    <x v="0"/>
    <x v="10"/>
    <n v="160873"/>
    <n v="1.39"/>
    <n v="7.9600000000000004E-2"/>
    <n v="0.77839999999999998"/>
    <n v="1.2793559999999999"/>
    <n v="205813.837788"/>
    <n v="125223.5432"/>
    <n v="80590.294588000004"/>
    <n v="0.39156888309430682"/>
    <n v="1.2793559999999999"/>
    <n v="205813.837788"/>
  </r>
  <r>
    <s v="SKU-12"/>
    <s v="Crisp Wafer Bar"/>
    <s v="Wafer/Crisp"/>
    <x v="0"/>
    <x v="11"/>
    <n v="121562"/>
    <n v="1.39"/>
    <n v="8.77E-2"/>
    <n v="0.77839999999999998"/>
    <n v="1.2680969999999998"/>
    <n v="154152.40751399996"/>
    <n v="94623.860799999995"/>
    <n v="59528.546713999967"/>
    <n v="0.38616683108626537"/>
    <n v="1.2680969999999998"/>
    <n v="154152.40751399996"/>
  </r>
  <r>
    <s v="SKU-12"/>
    <s v="Crisp Wafer Bar"/>
    <s v="Wafer/Crisp"/>
    <x v="0"/>
    <x v="12"/>
    <n v="84658"/>
    <n v="1.42"/>
    <n v="8.2299999999999998E-2"/>
    <n v="0.78420000000000001"/>
    <n v="1.3031339999999998"/>
    <n v="110320.71817199998"/>
    <n v="66388.803599999999"/>
    <n v="43931.91457199998"/>
    <n v="0.39821998351666049"/>
    <n v="1.3031339999999998"/>
    <n v="110320.71817199998"/>
  </r>
  <r>
    <s v="SKU-12"/>
    <s v="Crisp Wafer Bar"/>
    <s v="Wafer/Crisp"/>
    <x v="0"/>
    <x v="13"/>
    <n v="103107"/>
    <n v="1.42"/>
    <n v="0.1159"/>
    <n v="0.79010000000000002"/>
    <n v="1.255422"/>
    <n v="129442.79615400001"/>
    <n v="81464.840700000001"/>
    <n v="47977.95545400001"/>
    <n v="0.37064986912767184"/>
    <n v="1.255422"/>
    <n v="129442.79615400001"/>
  </r>
  <r>
    <s v="SKU-12"/>
    <s v="Crisp Wafer Bar"/>
    <s v="Wafer/Crisp"/>
    <x v="0"/>
    <x v="14"/>
    <n v="94478"/>
    <n v="1.42"/>
    <n v="9.69E-2"/>
    <n v="0.79590000000000005"/>
    <n v="1.282402"/>
    <n v="121158.77615600001"/>
    <n v="75195.040200000003"/>
    <n v="45963.735956000004"/>
    <n v="0.37936778015006217"/>
    <n v="1.282402"/>
    <n v="121158.77615600001"/>
  </r>
  <r>
    <s v="SKU-12"/>
    <s v="Crisp Wafer Bar"/>
    <s v="Wafer/Crisp"/>
    <x v="0"/>
    <x v="15"/>
    <n v="116712"/>
    <n v="1.42"/>
    <n v="9.3700000000000006E-2"/>
    <n v="0.80179999999999996"/>
    <n v="1.2869459999999999"/>
    <n v="150202.04155199998"/>
    <n v="93579.681599999996"/>
    <n v="56622.359951999984"/>
    <n v="0.37697463607641651"/>
    <n v="1.2869459999999999"/>
    <n v="150202.04155199998"/>
  </r>
  <r>
    <s v="SKU-12"/>
    <s v="Crisp Wafer Bar"/>
    <s v="Wafer/Crisp"/>
    <x v="0"/>
    <x v="16"/>
    <n v="85522"/>
    <n v="1.42"/>
    <n v="0.11749999999999999"/>
    <n v="0.80759999999999998"/>
    <n v="1.25315"/>
    <n v="107171.8943"/>
    <n v="69067.567200000005"/>
    <n v="38104.327099999995"/>
    <n v="0.35554402904680199"/>
    <n v="1.25315"/>
    <n v="107171.8943"/>
  </r>
  <r>
    <s v="SKU-12"/>
    <s v="Crisp Wafer Bar"/>
    <s v="Wafer/Crisp"/>
    <x v="0"/>
    <x v="17"/>
    <n v="82346"/>
    <n v="1.42"/>
    <n v="0.1166"/>
    <n v="0.81340000000000001"/>
    <n v="1.2544279999999999"/>
    <n v="103297.12808799998"/>
    <n v="66980.236399999994"/>
    <n v="36316.891687999989"/>
    <n v="0.35157697372826496"/>
    <n v="1.2544279999999999"/>
    <n v="103297.12808799998"/>
  </r>
  <r>
    <s v="SKU-12"/>
    <s v="Crisp Wafer Bar"/>
    <s v="Wafer/Crisp"/>
    <x v="0"/>
    <x v="18"/>
    <n v="81578"/>
    <n v="1.46"/>
    <n v="9.4899999999999998E-2"/>
    <n v="0.81930000000000003"/>
    <n v="1.3214459999999999"/>
    <n v="107800.92178799999"/>
    <n v="66836.8554"/>
    <n v="40964.066387999992"/>
    <n v="0.3799973665212199"/>
    <n v="1.3214459999999999"/>
    <n v="107800.92178799999"/>
  </r>
  <r>
    <s v="SKU-12"/>
    <s v="Crisp Wafer Bar"/>
    <s v="Wafer/Crisp"/>
    <x v="0"/>
    <x v="19"/>
    <n v="92092"/>
    <n v="1.46"/>
    <n v="0.1048"/>
    <n v="0.82509999999999994"/>
    <n v="1.3069919999999999"/>
    <n v="120363.507264"/>
    <n v="75985.109199999992"/>
    <n v="44378.398064000008"/>
    <n v="0.36870309841223214"/>
    <n v="1.3069919999999999"/>
    <n v="120363.507264"/>
  </r>
  <r>
    <s v="SKU-12"/>
    <s v="Crisp Wafer Bar"/>
    <s v="Wafer/Crisp"/>
    <x v="0"/>
    <x v="20"/>
    <n v="111378"/>
    <n v="1.46"/>
    <n v="9.1800000000000007E-2"/>
    <n v="0.83089999999999997"/>
    <n v="1.3259719999999999"/>
    <n v="147684.10941599999"/>
    <n v="92543.980199999991"/>
    <n v="55140.129216000001"/>
    <n v="0.37336535009789046"/>
    <n v="1.3259719999999999"/>
    <n v="147684.10941599999"/>
  </r>
  <r>
    <s v="SKU-12"/>
    <s v="Crisp Wafer Bar"/>
    <s v="Wafer/Crisp"/>
    <x v="0"/>
    <x v="21"/>
    <n v="153893"/>
    <n v="1.46"/>
    <n v="9.9099999999999994E-2"/>
    <n v="0.83679999999999999"/>
    <n v="1.3153140000000001"/>
    <n v="202417.617402"/>
    <n v="128777.6624"/>
    <n v="73639.955002000002"/>
    <n v="0.36380210352813092"/>
    <n v="1.3153140000000001"/>
    <n v="202417.617402"/>
  </r>
  <r>
    <s v="SKU-12"/>
    <s v="Crisp Wafer Bar"/>
    <s v="Wafer/Crisp"/>
    <x v="0"/>
    <x v="22"/>
    <n v="171402"/>
    <n v="1.46"/>
    <n v="8.4599999999999995E-2"/>
    <n v="0.84260000000000002"/>
    <n v="1.336484"/>
    <n v="229076.03056799999"/>
    <n v="144423.32519999999"/>
    <n v="84652.705367999995"/>
    <n v="0.3695397775057539"/>
    <n v="1.336484"/>
    <n v="229076.03056799999"/>
  </r>
  <r>
    <s v="SKU-12"/>
    <s v="Crisp Wafer Bar"/>
    <s v="Wafer/Crisp"/>
    <x v="0"/>
    <x v="23"/>
    <n v="143164"/>
    <n v="1.46"/>
    <n v="0.107"/>
    <n v="0.84850000000000003"/>
    <n v="1.3037799999999999"/>
    <n v="186654.35991999999"/>
    <n v="121474.65400000001"/>
    <n v="65179.705919999979"/>
    <n v="0.34920001840801351"/>
    <n v="1.3037799999999999"/>
    <n v="186654.35991999999"/>
  </r>
  <r>
    <s v="SKU-12"/>
    <s v="Crisp Wafer Bar"/>
    <s v="Wafer/Crisp"/>
    <x v="1"/>
    <x v="0"/>
    <n v="65590"/>
    <n v="1.39"/>
    <n v="0.14810000000000001"/>
    <n v="0.77839999999999998"/>
    <n v="1.1841409999999999"/>
    <n v="77667.808189999996"/>
    <n v="51055.256000000001"/>
    <n v="26612.552189999995"/>
    <n v="0.34264585045193091"/>
    <n v="1.1841409999999999"/>
    <n v="77667.808189999996"/>
  </r>
  <r>
    <s v="SKU-12"/>
    <s v="Crisp Wafer Bar"/>
    <s v="Wafer/Crisp"/>
    <x v="1"/>
    <x v="1"/>
    <n v="103207"/>
    <n v="1.39"/>
    <n v="0.14499999999999999"/>
    <n v="0.77839999999999998"/>
    <n v="1.1884499999999998"/>
    <n v="122656.35914999997"/>
    <n v="80336.328800000003"/>
    <n v="42320.030349999972"/>
    <n v="0.34502923976608169"/>
    <n v="1.1884499999999998"/>
    <n v="122656.35914999997"/>
  </r>
  <r>
    <s v="SKU-12"/>
    <s v="Crisp Wafer Bar"/>
    <s v="Wafer/Crisp"/>
    <x v="1"/>
    <x v="2"/>
    <n v="98165"/>
    <n v="1.39"/>
    <n v="0.1313"/>
    <n v="0.77839999999999998"/>
    <n v="1.2074929999999999"/>
    <n v="118533.550345"/>
    <n v="76411.635999999999"/>
    <n v="42121.914344999997"/>
    <n v="0.35535858178887991"/>
    <n v="1.2074929999999999"/>
    <n v="118533.550345"/>
  </r>
  <r>
    <s v="SKU-12"/>
    <s v="Crisp Wafer Bar"/>
    <s v="Wafer/Crisp"/>
    <x v="1"/>
    <x v="3"/>
    <n v="82625"/>
    <n v="1.39"/>
    <n v="0.1023"/>
    <n v="0.77839999999999998"/>
    <n v="1.2478029999999998"/>
    <n v="103099.72287499998"/>
    <n v="64315.299999999996"/>
    <n v="38784.422874999982"/>
    <n v="0.37618358026066606"/>
    <n v="1.2478029999999998"/>
    <n v="103099.72287499998"/>
  </r>
  <r>
    <s v="SKU-12"/>
    <s v="Crisp Wafer Bar"/>
    <s v="Wafer/Crisp"/>
    <x v="1"/>
    <x v="4"/>
    <n v="77866"/>
    <n v="1.39"/>
    <n v="0.1211"/>
    <n v="0.77839999999999998"/>
    <n v="1.221671"/>
    <n v="95126.634085999991"/>
    <n v="60610.894399999997"/>
    <n v="34515.739685999994"/>
    <n v="0.36283991352827394"/>
    <n v="1.221671"/>
    <n v="95126.634085999991"/>
  </r>
  <r>
    <s v="SKU-12"/>
    <s v="Crisp Wafer Bar"/>
    <s v="Wafer/Crisp"/>
    <x v="1"/>
    <x v="5"/>
    <n v="67625"/>
    <n v="1.39"/>
    <n v="0.12909999999999999"/>
    <n v="0.77839999999999998"/>
    <n v="1.2105509999999999"/>
    <n v="81863.511375000002"/>
    <n v="52639.299999999996"/>
    <n v="29224.211375000006"/>
    <n v="0.35698702491675283"/>
    <n v="1.2105509999999999"/>
    <n v="81863.511375000002"/>
  </r>
  <r>
    <s v="SKU-12"/>
    <s v="Crisp Wafer Bar"/>
    <s v="Wafer/Crisp"/>
    <x v="1"/>
    <x v="6"/>
    <n v="70930"/>
    <n v="1.39"/>
    <n v="0.1082"/>
    <n v="0.77839999999999998"/>
    <n v="1.2396019999999999"/>
    <n v="87924.969859999997"/>
    <n v="55211.911999999997"/>
    <n v="32713.057860000001"/>
    <n v="0.37205651491365777"/>
    <n v="1.2396019999999999"/>
    <n v="87924.969859999997"/>
  </r>
  <r>
    <s v="SKU-12"/>
    <s v="Crisp Wafer Bar"/>
    <s v="Wafer/Crisp"/>
    <x v="1"/>
    <x v="7"/>
    <n v="74096"/>
    <n v="1.39"/>
    <n v="0.15260000000000001"/>
    <n v="0.77839999999999998"/>
    <n v="1.1778859999999998"/>
    <n v="87276.641055999979"/>
    <n v="57676.326399999998"/>
    <n v="29600.31465599998"/>
    <n v="0.33915506254425287"/>
    <n v="1.1778859999999998"/>
    <n v="87276.641055999979"/>
  </r>
  <r>
    <s v="SKU-12"/>
    <s v="Crisp Wafer Bar"/>
    <s v="Wafer/Crisp"/>
    <x v="1"/>
    <x v="8"/>
    <n v="82532"/>
    <n v="1.39"/>
    <n v="0.14299999999999999"/>
    <n v="0.77839999999999998"/>
    <n v="1.1912299999999998"/>
    <n v="98314.594359999988"/>
    <n v="64242.908799999997"/>
    <n v="34071.685559999991"/>
    <n v="0.3465577596266044"/>
    <n v="1.1912299999999998"/>
    <n v="98314.594359999988"/>
  </r>
  <r>
    <s v="SKU-12"/>
    <s v="Crisp Wafer Bar"/>
    <s v="Wafer/Crisp"/>
    <x v="1"/>
    <x v="9"/>
    <n v="127280"/>
    <n v="1.39"/>
    <n v="0.13819999999999999"/>
    <n v="0.77839999999999998"/>
    <n v="1.197902"/>
    <n v="152468.96656"/>
    <n v="99074.751999999993"/>
    <n v="53394.214560000008"/>
    <n v="0.35019726154560227"/>
    <n v="1.197902"/>
    <n v="152468.96656"/>
  </r>
  <r>
    <s v="SKU-12"/>
    <s v="Crisp Wafer Bar"/>
    <s v="Wafer/Crisp"/>
    <x v="1"/>
    <x v="10"/>
    <n v="151023"/>
    <n v="1.39"/>
    <n v="0.1411"/>
    <n v="0.77839999999999998"/>
    <n v="1.1938709999999999"/>
    <n v="180301.980033"/>
    <n v="117556.30319999999"/>
    <n v="62745.676833000005"/>
    <n v="0.34800325998370013"/>
    <n v="1.1938709999999999"/>
    <n v="180301.980033"/>
  </r>
  <r>
    <s v="SKU-12"/>
    <s v="Crisp Wafer Bar"/>
    <s v="Wafer/Crisp"/>
    <x v="1"/>
    <x v="11"/>
    <n v="122053"/>
    <n v="1.39"/>
    <n v="0.11269999999999999"/>
    <n v="0.77839999999999998"/>
    <n v="1.233347"/>
    <n v="150533.70139100001"/>
    <n v="95006.055200000003"/>
    <n v="55527.646191000007"/>
    <n v="0.36887185844697401"/>
    <n v="1.233347"/>
    <n v="150533.70139100001"/>
  </r>
  <r>
    <s v="SKU-12"/>
    <s v="Crisp Wafer Bar"/>
    <s v="Wafer/Crisp"/>
    <x v="1"/>
    <x v="12"/>
    <n v="77104"/>
    <n v="1.42"/>
    <n v="0.1172"/>
    <n v="0.78420000000000001"/>
    <n v="1.253576"/>
    <n v="96655.723903999999"/>
    <n v="60464.9568"/>
    <n v="36190.767103999999"/>
    <n v="0.37442963170960514"/>
    <n v="1.253576"/>
    <n v="96655.723903999999"/>
  </r>
  <r>
    <s v="SKU-12"/>
    <s v="Crisp Wafer Bar"/>
    <s v="Wafer/Crisp"/>
    <x v="1"/>
    <x v="13"/>
    <n v="89963"/>
    <n v="1.42"/>
    <n v="0.13389999999999999"/>
    <n v="0.79010000000000002"/>
    <n v="1.229862"/>
    <n v="110642.075106"/>
    <n v="71079.766300000003"/>
    <n v="39562.308806000001"/>
    <n v="0.35757019893288838"/>
    <n v="1.229862"/>
    <n v="110642.075106"/>
  </r>
  <r>
    <s v="SKU-12"/>
    <s v="Crisp Wafer Bar"/>
    <s v="Wafer/Crisp"/>
    <x v="1"/>
    <x v="14"/>
    <n v="91358"/>
    <n v="1.42"/>
    <n v="0.1351"/>
    <n v="0.79590000000000005"/>
    <n v="1.2281579999999999"/>
    <n v="112202.05856399999"/>
    <n v="72711.832200000004"/>
    <n v="39490.226363999987"/>
    <n v="0.3519563443791433"/>
    <n v="1.2281579999999999"/>
    <n v="112202.05856399999"/>
  </r>
  <r>
    <s v="SKU-12"/>
    <s v="Crisp Wafer Bar"/>
    <s v="Wafer/Crisp"/>
    <x v="1"/>
    <x v="15"/>
    <n v="87097"/>
    <n v="1.42"/>
    <n v="0.10979999999999999"/>
    <n v="0.80179999999999996"/>
    <n v="1.264084"/>
    <n v="110097.92414800001"/>
    <n v="69834.374599999996"/>
    <n v="40263.54954800001"/>
    <n v="0.3657067093642512"/>
    <n v="1.264084"/>
    <n v="110097.92414800001"/>
  </r>
  <r>
    <s v="SKU-12"/>
    <s v="Crisp Wafer Bar"/>
    <s v="Wafer/Crisp"/>
    <x v="1"/>
    <x v="16"/>
    <n v="80360"/>
    <n v="1.42"/>
    <n v="0.1328"/>
    <n v="0.80759999999999998"/>
    <n v="1.2314239999999999"/>
    <n v="98957.232639999987"/>
    <n v="64898.735999999997"/>
    <n v="34058.49663999999"/>
    <n v="0.34417389948547367"/>
    <n v="1.2314239999999999"/>
    <n v="98957.232639999987"/>
  </r>
  <r>
    <s v="SKU-12"/>
    <s v="Crisp Wafer Bar"/>
    <s v="Wafer/Crisp"/>
    <x v="1"/>
    <x v="17"/>
    <n v="77282"/>
    <n v="1.42"/>
    <n v="0.1293"/>
    <n v="0.81340000000000001"/>
    <n v="1.236394"/>
    <n v="95551.001107999997"/>
    <n v="62861.178800000002"/>
    <n v="32689.822307999995"/>
    <n v="0.34211909795744716"/>
    <n v="1.236394"/>
    <n v="95551.001107999997"/>
  </r>
  <r>
    <s v="SKU-12"/>
    <s v="Crisp Wafer Bar"/>
    <s v="Wafer/Crisp"/>
    <x v="1"/>
    <x v="18"/>
    <n v="60698"/>
    <n v="1.46"/>
    <n v="0.14449999999999999"/>
    <n v="0.81930000000000003"/>
    <n v="1.2490300000000001"/>
    <n v="75813.622940000001"/>
    <n v="49729.871400000004"/>
    <n v="26083.751539999997"/>
    <n v="0.34405098356324504"/>
    <n v="1.2490300000000001"/>
    <n v="75813.622940000001"/>
  </r>
  <r>
    <s v="SKU-12"/>
    <s v="Crisp Wafer Bar"/>
    <s v="Wafer/Crisp"/>
    <x v="1"/>
    <x v="19"/>
    <n v="73771"/>
    <n v="1.46"/>
    <n v="0.1351"/>
    <n v="0.82509999999999994"/>
    <n v="1.2627539999999999"/>
    <n v="93154.625333999997"/>
    <n v="60868.452099999995"/>
    <n v="32286.173234000002"/>
    <n v="0.34658690449604596"/>
    <n v="1.2627539999999999"/>
    <n v="93154.625333999997"/>
  </r>
  <r>
    <s v="SKU-12"/>
    <s v="Crisp Wafer Bar"/>
    <s v="Wafer/Crisp"/>
    <x v="1"/>
    <x v="20"/>
    <n v="84353"/>
    <n v="1.46"/>
    <n v="0.1547"/>
    <n v="0.83089999999999997"/>
    <n v="1.234138"/>
    <n v="104103.24271399999"/>
    <n v="70088.907699999996"/>
    <n v="34014.335013999997"/>
    <n v="0.3267365562036012"/>
    <n v="1.234138"/>
    <n v="104103.24271399999"/>
  </r>
  <r>
    <s v="SKU-12"/>
    <s v="Crisp Wafer Bar"/>
    <s v="Wafer/Crisp"/>
    <x v="1"/>
    <x v="21"/>
    <n v="122429"/>
    <n v="1.46"/>
    <n v="0.1249"/>
    <n v="0.83679999999999999"/>
    <n v="1.2776460000000001"/>
    <n v="156420.92213399999"/>
    <n v="102448.58719999999"/>
    <n v="53972.334933999999"/>
    <n v="0.34504549773567955"/>
    <n v="1.2776460000000001"/>
    <n v="156420.92213399999"/>
  </r>
  <r>
    <s v="SKU-12"/>
    <s v="Crisp Wafer Bar"/>
    <s v="Wafer/Crisp"/>
    <x v="1"/>
    <x v="22"/>
    <n v="139892"/>
    <n v="1.46"/>
    <n v="0.11360000000000001"/>
    <n v="0.84260000000000002"/>
    <n v="1.294144"/>
    <n v="181040.392448"/>
    <n v="117872.99920000001"/>
    <n v="63167.393247999993"/>
    <n v="0.34891325849364518"/>
    <n v="1.294144"/>
    <n v="181040.392448"/>
  </r>
  <r>
    <s v="SKU-12"/>
    <s v="Crisp Wafer Bar"/>
    <s v="Wafer/Crisp"/>
    <x v="1"/>
    <x v="23"/>
    <n v="116231"/>
    <n v="1.46"/>
    <n v="0.1542"/>
    <n v="0.84850000000000003"/>
    <n v="1.2348679999999999"/>
    <n v="143529.94250799998"/>
    <n v="98622.003500000006"/>
    <n v="44907.939007999972"/>
    <n v="0.31288202463745096"/>
    <n v="1.2348679999999999"/>
    <n v="143529.94250799998"/>
  </r>
  <r>
    <s v="SKU-12"/>
    <s v="Crisp Wafer Bar"/>
    <s v="Wafer/Crisp"/>
    <x v="2"/>
    <x v="0"/>
    <n v="45145"/>
    <n v="1.39"/>
    <n v="0.18590000000000001"/>
    <n v="0.77839999999999998"/>
    <n v="1.131599"/>
    <n v="51086.036854999998"/>
    <n v="35140.868000000002"/>
    <n v="15945.168854999996"/>
    <n v="0.31212381771281161"/>
    <n v="1.131599"/>
    <n v="51086.036854999998"/>
  </r>
  <r>
    <s v="SKU-12"/>
    <s v="Crisp Wafer Bar"/>
    <s v="Wafer/Crisp"/>
    <x v="2"/>
    <x v="1"/>
    <n v="46635"/>
    <n v="1.39"/>
    <n v="0.1794"/>
    <n v="0.77839999999999998"/>
    <n v="1.1406339999999999"/>
    <n v="53193.466589999996"/>
    <n v="36300.684000000001"/>
    <n v="16892.782589999995"/>
    <n v="0.31757250792103331"/>
    <n v="1.1406339999999999"/>
    <n v="53193.466589999996"/>
  </r>
  <r>
    <s v="SKU-12"/>
    <s v="Crisp Wafer Bar"/>
    <s v="Wafer/Crisp"/>
    <x v="2"/>
    <x v="2"/>
    <n v="56485"/>
    <n v="1.39"/>
    <n v="0.16769999999999999"/>
    <n v="0.77839999999999998"/>
    <n v="1.1568970000000001"/>
    <n v="65347.327045000005"/>
    <n v="43967.923999999999"/>
    <n v="21379.403045000006"/>
    <n v="0.327165685449958"/>
    <n v="1.1568970000000001"/>
    <n v="65347.327045000005"/>
  </r>
  <r>
    <s v="SKU-12"/>
    <s v="Crisp Wafer Bar"/>
    <s v="Wafer/Crisp"/>
    <x v="2"/>
    <x v="3"/>
    <n v="65080"/>
    <n v="1.39"/>
    <n v="0.17510000000000001"/>
    <n v="0.77839999999999998"/>
    <n v="1.1466109999999998"/>
    <n v="74621.443879999992"/>
    <n v="50658.271999999997"/>
    <n v="23963.171879999994"/>
    <n v="0.32112983391926292"/>
    <n v="1.1466109999999998"/>
    <n v="74621.443879999992"/>
  </r>
  <r>
    <s v="SKU-12"/>
    <s v="Crisp Wafer Bar"/>
    <s v="Wafer/Crisp"/>
    <x v="2"/>
    <x v="4"/>
    <n v="48885"/>
    <n v="1.39"/>
    <n v="0.17430000000000001"/>
    <n v="0.77839999999999998"/>
    <n v="1.1477229999999998"/>
    <n v="56106.438854999993"/>
    <n v="38052.084000000003"/>
    <n v="18054.35485499999"/>
    <n v="0.32178757417948395"/>
    <n v="1.1477229999999998"/>
    <n v="56106.438854999993"/>
  </r>
  <r>
    <s v="SKU-12"/>
    <s v="Crisp Wafer Bar"/>
    <s v="Wafer/Crisp"/>
    <x v="2"/>
    <x v="5"/>
    <n v="40477"/>
    <n v="1.39"/>
    <n v="0.16300000000000001"/>
    <n v="0.77839999999999998"/>
    <n v="1.16343"/>
    <n v="47092.156109999996"/>
    <n v="31507.2968"/>
    <n v="15584.859309999996"/>
    <n v="0.33094384707287927"/>
    <n v="1.16343"/>
    <n v="47092.156109999996"/>
  </r>
  <r>
    <s v="SKU-12"/>
    <s v="Crisp Wafer Bar"/>
    <s v="Wafer/Crisp"/>
    <x v="2"/>
    <x v="6"/>
    <n v="46960"/>
    <n v="1.39"/>
    <n v="0.1484"/>
    <n v="0.77839999999999998"/>
    <n v="1.183724"/>
    <n v="55587.679040000003"/>
    <n v="36553.663999999997"/>
    <n v="19034.015040000006"/>
    <n v="0.34241427900422744"/>
    <n v="1.183724"/>
    <n v="55587.679040000003"/>
  </r>
  <r>
    <s v="SKU-12"/>
    <s v="Crisp Wafer Bar"/>
    <s v="Wafer/Crisp"/>
    <x v="2"/>
    <x v="7"/>
    <n v="46845"/>
    <n v="1.39"/>
    <n v="0.17399999999999999"/>
    <n v="0.77839999999999998"/>
    <n v="1.1481399999999999"/>
    <n v="53784.618299999995"/>
    <n v="36464.148000000001"/>
    <n v="17320.470299999994"/>
    <n v="0.32203389830508466"/>
    <n v="1.1481399999999999"/>
    <n v="53784.618299999995"/>
  </r>
  <r>
    <s v="SKU-12"/>
    <s v="Crisp Wafer Bar"/>
    <s v="Wafer/Crisp"/>
    <x v="2"/>
    <x v="8"/>
    <n v="64799"/>
    <n v="1.39"/>
    <n v="0.1915"/>
    <n v="0.77839999999999998"/>
    <n v="1.123815"/>
    <n v="72822.088185000001"/>
    <n v="50439.541599999997"/>
    <n v="22382.546585000004"/>
    <n v="0.30735930735930739"/>
    <n v="1.123815"/>
    <n v="72822.088185000001"/>
  </r>
  <r>
    <s v="SKU-12"/>
    <s v="Crisp Wafer Bar"/>
    <s v="Wafer/Crisp"/>
    <x v="2"/>
    <x v="9"/>
    <n v="81925"/>
    <n v="1.39"/>
    <n v="0.1996"/>
    <n v="0.77839999999999998"/>
    <n v="1.1125559999999999"/>
    <n v="91146.150299999994"/>
    <n v="63770.42"/>
    <n v="27375.730299999996"/>
    <n v="0.30034982508745622"/>
    <n v="1.1125559999999999"/>
    <n v="91146.150299999994"/>
  </r>
  <r>
    <s v="SKU-12"/>
    <s v="Crisp Wafer Bar"/>
    <s v="Wafer/Crisp"/>
    <x v="2"/>
    <x v="10"/>
    <n v="86046"/>
    <n v="1.39"/>
    <n v="0.1951"/>
    <n v="0.77839999999999998"/>
    <n v="1.1188109999999998"/>
    <n v="96269.211305999983"/>
    <n v="66978.206399999995"/>
    <n v="29291.004905999987"/>
    <n v="0.30426139893154419"/>
    <n v="1.1188109999999998"/>
    <n v="96269.211305999983"/>
  </r>
  <r>
    <s v="SKU-12"/>
    <s v="Crisp Wafer Bar"/>
    <s v="Wafer/Crisp"/>
    <x v="2"/>
    <x v="11"/>
    <n v="67187"/>
    <n v="1.39"/>
    <n v="0.1961"/>
    <n v="0.77839999999999998"/>
    <n v="1.117421"/>
    <n v="75076.164726999996"/>
    <n v="52298.360800000002"/>
    <n v="22777.803926999994"/>
    <n v="0.30339594476924986"/>
    <n v="1.117421"/>
    <n v="75076.164726999996"/>
  </r>
  <r>
    <s v="SKU-12"/>
    <s v="Crisp Wafer Bar"/>
    <s v="Wafer/Crisp"/>
    <x v="2"/>
    <x v="12"/>
    <n v="44967"/>
    <n v="1.42"/>
    <n v="0.1646"/>
    <n v="0.78420000000000001"/>
    <n v="1.1862679999999999"/>
    <n v="53342.913155999995"/>
    <n v="35263.121400000004"/>
    <n v="18079.791755999991"/>
    <n v="0.33893521531390869"/>
    <n v="1.1862679999999999"/>
    <n v="53342.913155999995"/>
  </r>
  <r>
    <s v="SKU-12"/>
    <s v="Crisp Wafer Bar"/>
    <s v="Wafer/Crisp"/>
    <x v="2"/>
    <x v="13"/>
    <n v="56303"/>
    <n v="1.42"/>
    <n v="0.1842"/>
    <n v="0.79010000000000002"/>
    <n v="1.1584359999999998"/>
    <n v="65223.422107999992"/>
    <n v="44485.0003"/>
    <n v="20738.421807999992"/>
    <n v="0.31795973191440863"/>
    <n v="1.1584359999999998"/>
    <n v="65223.422107999992"/>
  </r>
  <r>
    <s v="SKU-12"/>
    <s v="Crisp Wafer Bar"/>
    <s v="Wafer/Crisp"/>
    <x v="2"/>
    <x v="14"/>
    <n v="55192"/>
    <n v="1.42"/>
    <n v="0.1883"/>
    <n v="0.79590000000000005"/>
    <n v="1.1526139999999998"/>
    <n v="63615.071887999991"/>
    <n v="43927.3128"/>
    <n v="19687.759087999992"/>
    <n v="0.30948261950661704"/>
    <n v="1.1526139999999998"/>
    <n v="63615.071887999991"/>
  </r>
  <r>
    <s v="SKU-12"/>
    <s v="Crisp Wafer Bar"/>
    <s v="Wafer/Crisp"/>
    <x v="2"/>
    <x v="15"/>
    <n v="57451"/>
    <n v="1.42"/>
    <n v="0.1893"/>
    <n v="0.80179999999999996"/>
    <n v="1.1511939999999998"/>
    <n v="66137.246493999992"/>
    <n v="46064.211799999997"/>
    <n v="20073.034693999994"/>
    <n v="0.30350575141983016"/>
    <n v="1.1511939999999998"/>
    <n v="66137.246493999992"/>
  </r>
  <r>
    <s v="SKU-12"/>
    <s v="Crisp Wafer Bar"/>
    <s v="Wafer/Crisp"/>
    <x v="2"/>
    <x v="16"/>
    <n v="50522"/>
    <n v="1.42"/>
    <n v="0.17910000000000001"/>
    <n v="0.80759999999999998"/>
    <n v="1.165678"/>
    <n v="58892.383915999999"/>
    <n v="40801.567199999998"/>
    <n v="18090.816716000001"/>
    <n v="0.30718431676672292"/>
    <n v="1.165678"/>
    <n v="58892.383915999999"/>
  </r>
  <r>
    <s v="SKU-12"/>
    <s v="Crisp Wafer Bar"/>
    <s v="Wafer/Crisp"/>
    <x v="2"/>
    <x v="17"/>
    <n v="44853"/>
    <n v="1.42"/>
    <n v="0.18229999999999999"/>
    <n v="0.81340000000000001"/>
    <n v="1.1611339999999999"/>
    <n v="52080.343301999994"/>
    <n v="36483.430200000003"/>
    <n v="15596.913101999991"/>
    <n v="0.2994779241672364"/>
    <n v="1.1611339999999999"/>
    <n v="52080.343301999994"/>
  </r>
  <r>
    <s v="SKU-12"/>
    <s v="Crisp Wafer Bar"/>
    <s v="Wafer/Crisp"/>
    <x v="2"/>
    <x v="18"/>
    <n v="45238"/>
    <n v="1.46"/>
    <n v="0.2109"/>
    <n v="0.81930000000000003"/>
    <n v="1.1520859999999999"/>
    <n v="52118.066467999997"/>
    <n v="37063.493399999999"/>
    <n v="15054.573067999998"/>
    <n v="0.28885517227012564"/>
    <n v="1.1520859999999999"/>
    <n v="52118.066467999997"/>
  </r>
  <r>
    <s v="SKU-12"/>
    <s v="Crisp Wafer Bar"/>
    <s v="Wafer/Crisp"/>
    <x v="2"/>
    <x v="19"/>
    <n v="52228"/>
    <n v="1.46"/>
    <n v="0.1946"/>
    <n v="0.82509999999999994"/>
    <n v="1.1758839999999999"/>
    <n v="61414.069551999994"/>
    <n v="43093.322799999994"/>
    <n v="18320.746751999999"/>
    <n v="0.29831513992876851"/>
    <n v="1.1758839999999999"/>
    <n v="61414.069551999994"/>
  </r>
  <r>
    <s v="SKU-12"/>
    <s v="Crisp Wafer Bar"/>
    <s v="Wafer/Crisp"/>
    <x v="2"/>
    <x v="20"/>
    <n v="69533"/>
    <n v="1.46"/>
    <n v="0.18770000000000001"/>
    <n v="0.83089999999999997"/>
    <n v="1.1859580000000001"/>
    <n v="82463.217614000008"/>
    <n v="57774.969700000001"/>
    <n v="24688.247914000007"/>
    <n v="0.29938496978813756"/>
    <n v="1.1859580000000001"/>
    <n v="82463.217614000008"/>
  </r>
  <r>
    <s v="SKU-12"/>
    <s v="Crisp Wafer Bar"/>
    <s v="Wafer/Crisp"/>
    <x v="2"/>
    <x v="21"/>
    <n v="87261"/>
    <n v="1.46"/>
    <n v="0.19059999999999999"/>
    <n v="0.83679999999999999"/>
    <n v="1.181724"/>
    <n v="103118.41796399999"/>
    <n v="73020.004799999995"/>
    <n v="30098.413163999998"/>
    <n v="0.29188202998331253"/>
    <n v="1.181724"/>
    <n v="103118.41796399999"/>
  </r>
  <r>
    <s v="SKU-12"/>
    <s v="Crisp Wafer Bar"/>
    <s v="Wafer/Crisp"/>
    <x v="2"/>
    <x v="22"/>
    <n v="83497"/>
    <n v="1.46"/>
    <n v="0.17330000000000001"/>
    <n v="0.84260000000000002"/>
    <n v="1.206982"/>
    <n v="100779.37605399999"/>
    <n v="70354.572199999995"/>
    <n v="30424.803853999998"/>
    <n v="0.30189514010979451"/>
    <n v="1.206982"/>
    <n v="100779.37605399999"/>
  </r>
  <r>
    <s v="SKU-12"/>
    <s v="Crisp Wafer Bar"/>
    <s v="Wafer/Crisp"/>
    <x v="2"/>
    <x v="23"/>
    <n v="70903"/>
    <n v="1.46"/>
    <n v="0.18970000000000001"/>
    <n v="0.84850000000000003"/>
    <n v="1.183038"/>
    <n v="83880.943314000004"/>
    <n v="60161.195500000002"/>
    <n v="23719.747814000002"/>
    <n v="0.28277874421616211"/>
    <n v="1.183038"/>
    <n v="83880.943314000004"/>
  </r>
  <r>
    <s v="SKU-12"/>
    <s v="Crisp Wafer Bar"/>
    <s v="Wafer/Crisp"/>
    <x v="3"/>
    <x v="0"/>
    <n v="37784"/>
    <n v="1.39"/>
    <n v="5.1400000000000001E-2"/>
    <n v="0.77839999999999998"/>
    <n v="1.318554"/>
    <n v="49820.244336000003"/>
    <n v="29411.065599999998"/>
    <n v="20409.178736000005"/>
    <n v="0.40965633565254067"/>
    <n v="1.318554"/>
    <n v="49820.244336000003"/>
  </r>
  <r>
    <s v="SKU-12"/>
    <s v="Crisp Wafer Bar"/>
    <s v="Wafer/Crisp"/>
    <x v="3"/>
    <x v="1"/>
    <n v="50847"/>
    <n v="1.39"/>
    <n v="5.8599999999999999E-2"/>
    <n v="0.77839999999999998"/>
    <n v="1.308546"/>
    <n v="66535.638462000003"/>
    <n v="39579.304799999998"/>
    <n v="26956.333662000005"/>
    <n v="0.40514127894625029"/>
    <n v="1.308546"/>
    <n v="66535.638462000003"/>
  </r>
  <r>
    <s v="SKU-12"/>
    <s v="Crisp Wafer Bar"/>
    <s v="Wafer/Crisp"/>
    <x v="3"/>
    <x v="2"/>
    <n v="46715"/>
    <n v="1.39"/>
    <n v="4.3299999999999998E-2"/>
    <n v="0.77839999999999998"/>
    <n v="1.3298129999999999"/>
    <n v="62122.214294999998"/>
    <n v="36362.955999999998"/>
    <n v="25759.258295"/>
    <n v="0.41465454165360094"/>
    <n v="1.3298129999999999"/>
    <n v="62122.214294999998"/>
  </r>
  <r>
    <s v="SKU-12"/>
    <s v="Crisp Wafer Bar"/>
    <s v="Wafer/Crisp"/>
    <x v="3"/>
    <x v="3"/>
    <n v="53434"/>
    <n v="1.39"/>
    <n v="5.7700000000000001E-2"/>
    <n v="0.77839999999999998"/>
    <n v="1.3097969999999999"/>
    <n v="69987.692897999994"/>
    <n v="41593.025600000001"/>
    <n v="28394.667297999993"/>
    <n v="0.40570943436272944"/>
    <n v="1.3097969999999999"/>
    <n v="69987.692897999994"/>
  </r>
  <r>
    <s v="SKU-12"/>
    <s v="Crisp Wafer Bar"/>
    <s v="Wafer/Crisp"/>
    <x v="3"/>
    <x v="4"/>
    <n v="35946"/>
    <n v="1.39"/>
    <n v="4.6899999999999997E-2"/>
    <n v="0.77839999999999998"/>
    <n v="1.3248089999999999"/>
    <n v="47621.584314"/>
    <n v="27980.366399999999"/>
    <n v="19641.217914000001"/>
    <n v="0.41244360507816602"/>
    <n v="1.3248089999999999"/>
    <n v="47621.584314"/>
  </r>
  <r>
    <s v="SKU-12"/>
    <s v="Crisp Wafer Bar"/>
    <s v="Wafer/Crisp"/>
    <x v="3"/>
    <x v="5"/>
    <n v="38693"/>
    <n v="1.39"/>
    <n v="5.7799999999999997E-2"/>
    <n v="0.77839999999999998"/>
    <n v="1.309658"/>
    <n v="50674.596994"/>
    <n v="30118.6312"/>
    <n v="20555.965794"/>
    <n v="0.40564635958395245"/>
    <n v="1.309658"/>
    <n v="50674.596994"/>
  </r>
  <r>
    <s v="SKU-12"/>
    <s v="Crisp Wafer Bar"/>
    <s v="Wafer/Crisp"/>
    <x v="3"/>
    <x v="6"/>
    <n v="38293"/>
    <n v="1.39"/>
    <n v="5.28E-2"/>
    <n v="0.77839999999999998"/>
    <n v="1.316608"/>
    <n v="50416.870144"/>
    <n v="29807.271199999999"/>
    <n v="20609.598944000001"/>
    <n v="0.40878378378378383"/>
    <n v="1.316608"/>
    <n v="50416.870144"/>
  </r>
  <r>
    <s v="SKU-12"/>
    <s v="Crisp Wafer Bar"/>
    <s v="Wafer/Crisp"/>
    <x v="3"/>
    <x v="7"/>
    <n v="42159"/>
    <n v="1.39"/>
    <n v="5.0599999999999999E-2"/>
    <n v="0.77839999999999998"/>
    <n v="1.319666"/>
    <n v="55635.798894"/>
    <n v="32816.565600000002"/>
    <n v="22819.233293999998"/>
    <n v="0.41015378133558034"/>
    <n v="1.319666"/>
    <n v="55635.798894"/>
  </r>
  <r>
    <s v="SKU-12"/>
    <s v="Crisp Wafer Bar"/>
    <s v="Wafer/Crisp"/>
    <x v="3"/>
    <x v="8"/>
    <n v="45021"/>
    <n v="1.39"/>
    <n v="4.7399999999999998E-2"/>
    <n v="0.77839999999999998"/>
    <n v="1.324114"/>
    <n v="59612.936394000004"/>
    <n v="35044.346400000002"/>
    <n v="24568.589994000002"/>
    <n v="0.41213520890195254"/>
    <n v="1.324114"/>
    <n v="59612.936394000004"/>
  </r>
  <r>
    <s v="SKU-12"/>
    <s v="Crisp Wafer Bar"/>
    <s v="Wafer/Crisp"/>
    <x v="3"/>
    <x v="9"/>
    <n v="69843"/>
    <n v="1.39"/>
    <n v="4.9700000000000001E-2"/>
    <n v="0.77839999999999998"/>
    <n v="1.3209169999999999"/>
    <n v="92256.806030999986"/>
    <n v="54365.7912"/>
    <n v="37891.014830999986"/>
    <n v="0.41071240660843933"/>
    <n v="1.3209169999999999"/>
    <n v="92256.806030999986"/>
  </r>
  <r>
    <s v="SKU-12"/>
    <s v="Crisp Wafer Bar"/>
    <s v="Wafer/Crisp"/>
    <x v="3"/>
    <x v="10"/>
    <n v="64450"/>
    <n v="1.39"/>
    <n v="4.5999999999999999E-2"/>
    <n v="0.77839999999999998"/>
    <n v="1.3260599999999998"/>
    <n v="85464.566999999981"/>
    <n v="50167.88"/>
    <n v="35296.686999999984"/>
    <n v="0.41299790356394123"/>
    <n v="1.3260599999999998"/>
    <n v="85464.566999999981"/>
  </r>
  <r>
    <s v="SKU-12"/>
    <s v="Crisp Wafer Bar"/>
    <s v="Wafer/Crisp"/>
    <x v="3"/>
    <x v="11"/>
    <n v="60989"/>
    <n v="1.39"/>
    <n v="4.7199999999999999E-2"/>
    <n v="0.77839999999999998"/>
    <n v="1.3243919999999998"/>
    <n v="80773.343687999994"/>
    <n v="47473.837599999999"/>
    <n v="33299.506087999995"/>
    <n v="0.41225860621326615"/>
    <n v="1.3243919999999998"/>
    <n v="80773.343687999994"/>
  </r>
  <r>
    <s v="SKU-12"/>
    <s v="Crisp Wafer Bar"/>
    <s v="Wafer/Crisp"/>
    <x v="3"/>
    <x v="12"/>
    <n v="37213"/>
    <n v="1.42"/>
    <n v="5.4899999999999997E-2"/>
    <n v="0.78420000000000001"/>
    <n v="1.342042"/>
    <n v="49941.408945999996"/>
    <n v="29182.434600000001"/>
    <n v="20758.974345999995"/>
    <n v="0.415666573773399"/>
    <n v="1.342042"/>
    <n v="49941.408945999996"/>
  </r>
  <r>
    <s v="SKU-12"/>
    <s v="Crisp Wafer Bar"/>
    <s v="Wafer/Crisp"/>
    <x v="3"/>
    <x v="13"/>
    <n v="43245"/>
    <n v="1.42"/>
    <n v="3.3700000000000001E-2"/>
    <n v="0.79010000000000002"/>
    <n v="1.3721460000000001"/>
    <n v="59338.453770000007"/>
    <n v="34167.874499999998"/>
    <n v="25170.579270000009"/>
    <n v="0.42418663903112364"/>
    <n v="1.3721460000000001"/>
    <n v="59338.453770000007"/>
  </r>
  <r>
    <s v="SKU-12"/>
    <s v="Crisp Wafer Bar"/>
    <s v="Wafer/Crisp"/>
    <x v="3"/>
    <x v="14"/>
    <n v="45637"/>
    <n v="1.42"/>
    <n v="5.7599999999999998E-2"/>
    <n v="0.79590000000000005"/>
    <n v="1.3382080000000001"/>
    <n v="61071.798496000003"/>
    <n v="36322.488300000005"/>
    <n v="24749.310195999999"/>
    <n v="0.40524940816375327"/>
    <n v="1.3382080000000001"/>
    <n v="61071.798496000003"/>
  </r>
  <r>
    <s v="SKU-12"/>
    <s v="Crisp Wafer Bar"/>
    <s v="Wafer/Crisp"/>
    <x v="3"/>
    <x v="15"/>
    <n v="54794"/>
    <n v="1.42"/>
    <n v="5.7799999999999997E-2"/>
    <n v="0.80179999999999996"/>
    <n v="1.3379239999999999"/>
    <n v="73310.207655999999"/>
    <n v="43933.8292"/>
    <n v="29376.378455999999"/>
    <n v="0.4007133439567569"/>
    <n v="1.3379239999999999"/>
    <n v="73310.207655999999"/>
  </r>
  <r>
    <s v="SKU-12"/>
    <s v="Crisp Wafer Bar"/>
    <s v="Wafer/Crisp"/>
    <x v="3"/>
    <x v="16"/>
    <n v="35974"/>
    <n v="1.42"/>
    <n v="4.7699999999999999E-2"/>
    <n v="0.80759999999999998"/>
    <n v="1.352266"/>
    <n v="48646.417084000001"/>
    <n v="29052.6024"/>
    <n v="19593.814684000001"/>
    <n v="0.40278022223438287"/>
    <n v="1.352266"/>
    <n v="48646.417084000001"/>
  </r>
  <r>
    <s v="SKU-12"/>
    <s v="Crisp Wafer Bar"/>
    <s v="Wafer/Crisp"/>
    <x v="3"/>
    <x v="17"/>
    <n v="38548"/>
    <n v="1.42"/>
    <n v="5.1799999999999999E-2"/>
    <n v="0.81340000000000001"/>
    <n v="1.346444"/>
    <n v="51902.723312000002"/>
    <n v="31354.943200000002"/>
    <n v="20547.780112"/>
    <n v="0.39589021154983051"/>
    <n v="1.346444"/>
    <n v="51902.723312000002"/>
  </r>
  <r>
    <s v="SKU-12"/>
    <s v="Crisp Wafer Bar"/>
    <s v="Wafer/Crisp"/>
    <x v="3"/>
    <x v="18"/>
    <n v="36985"/>
    <n v="1.46"/>
    <n v="4.0800000000000003E-2"/>
    <n v="0.81930000000000003"/>
    <n v="1.4004320000000001"/>
    <n v="51794.977520000008"/>
    <n v="30301.8105"/>
    <n v="21493.167020000008"/>
    <n v="0.414966238989112"/>
    <n v="1.4004320000000001"/>
    <n v="51794.977520000008"/>
  </r>
  <r>
    <s v="SKU-12"/>
    <s v="Crisp Wafer Bar"/>
    <s v="Wafer/Crisp"/>
    <x v="3"/>
    <x v="19"/>
    <n v="40277"/>
    <n v="1.46"/>
    <n v="5.4199999999999998E-2"/>
    <n v="0.82509999999999994"/>
    <n v="1.380868"/>
    <n v="55617.220435999996"/>
    <n v="33232.5527"/>
    <n v="22384.667735999996"/>
    <n v="0.40247728240497999"/>
    <n v="1.380868"/>
    <n v="55617.220435999996"/>
  </r>
  <r>
    <s v="SKU-12"/>
    <s v="Crisp Wafer Bar"/>
    <s v="Wafer/Crisp"/>
    <x v="3"/>
    <x v="20"/>
    <n v="49481"/>
    <n v="1.46"/>
    <n v="4.19E-2"/>
    <n v="0.83089999999999997"/>
    <n v="1.3988259999999999"/>
    <n v="69215.309305999996"/>
    <n v="41113.762900000002"/>
    <n v="28101.546405999994"/>
    <n v="0.40600189015645971"/>
    <n v="1.3988259999999999"/>
    <n v="69215.309305999996"/>
  </r>
  <r>
    <s v="SKU-12"/>
    <s v="Crisp Wafer Bar"/>
    <s v="Wafer/Crisp"/>
    <x v="3"/>
    <x v="21"/>
    <n v="67384"/>
    <n v="1.46"/>
    <n v="2.3E-2"/>
    <n v="0.83679999999999999"/>
    <n v="1.42642"/>
    <n v="96117.885280000002"/>
    <n v="56386.931199999999"/>
    <n v="39730.954080000003"/>
    <n v="0.4133565149114567"/>
    <n v="1.42642"/>
    <n v="96117.885280000002"/>
  </r>
  <r>
    <s v="SKU-12"/>
    <s v="Crisp Wafer Bar"/>
    <s v="Wafer/Crisp"/>
    <x v="3"/>
    <x v="22"/>
    <n v="70310"/>
    <n v="1.46"/>
    <n v="4.48E-2"/>
    <n v="0.84260000000000002"/>
    <n v="1.3945920000000001"/>
    <n v="98053.763520000008"/>
    <n v="59243.205999999998"/>
    <n v="38810.557520000009"/>
    <n v="0.3958089534430142"/>
    <n v="1.3945920000000001"/>
    <n v="98053.763520000008"/>
  </r>
  <r>
    <s v="SKU-12"/>
    <s v="Crisp Wafer Bar"/>
    <s v="Wafer/Crisp"/>
    <x v="3"/>
    <x v="23"/>
    <n v="55850"/>
    <n v="1.46"/>
    <n v="5.1700000000000003E-2"/>
    <n v="0.84850000000000003"/>
    <n v="1.3845179999999999"/>
    <n v="77325.330300000001"/>
    <n v="47388.724999999999"/>
    <n v="29936.605300000003"/>
    <n v="0.38715134075541091"/>
    <n v="1.3845179999999999"/>
    <n v="77325.330300000001"/>
  </r>
  <r>
    <s v="SKU-12"/>
    <s v="Crisp Wafer Bar"/>
    <s v="Wafer/Crisp"/>
    <x v="4"/>
    <x v="0"/>
    <n v="55034"/>
    <n v="1.39"/>
    <n v="5.6099999999999997E-2"/>
    <n v="0.77839999999999998"/>
    <n v="1.3120209999999999"/>
    <n v="72205.763714000001"/>
    <n v="42838.465599999996"/>
    <n v="29367.298114000005"/>
    <n v="0.40671681322173964"/>
    <n v="1.3120209999999999"/>
    <n v="72205.763714000001"/>
  </r>
  <r>
    <s v="SKU-12"/>
    <s v="Crisp Wafer Bar"/>
    <s v="Wafer/Crisp"/>
    <x v="4"/>
    <x v="1"/>
    <n v="69280"/>
    <n v="1.39"/>
    <n v="7.6100000000000001E-2"/>
    <n v="0.77839999999999998"/>
    <n v="1.2842209999999998"/>
    <n v="88970.830879999994"/>
    <n v="53927.551999999996"/>
    <n v="35043.278879999998"/>
    <n v="0.39387379586535337"/>
    <n v="1.2842209999999998"/>
    <n v="88970.830879999994"/>
  </r>
  <r>
    <s v="SKU-12"/>
    <s v="Crisp Wafer Bar"/>
    <s v="Wafer/Crisp"/>
    <x v="4"/>
    <x v="2"/>
    <n v="70570"/>
    <n v="1.39"/>
    <n v="7.0800000000000002E-2"/>
    <n v="0.77839999999999998"/>
    <n v="1.291588"/>
    <n v="91147.365160000001"/>
    <n v="54931.688000000002"/>
    <n v="36215.677159999999"/>
    <n v="0.39733103745157122"/>
    <n v="1.291588"/>
    <n v="91147.365160000001"/>
  </r>
  <r>
    <s v="SKU-12"/>
    <s v="Crisp Wafer Bar"/>
    <s v="Wafer/Crisp"/>
    <x v="4"/>
    <x v="3"/>
    <n v="71650"/>
    <n v="1.39"/>
    <n v="8.5800000000000001E-2"/>
    <n v="0.77839999999999998"/>
    <n v="1.2707379999999999"/>
    <n v="91048.377699999997"/>
    <n v="55772.36"/>
    <n v="35276.017699999997"/>
    <n v="0.38744257274119448"/>
    <n v="1.2707379999999999"/>
    <n v="91048.377699999997"/>
  </r>
  <r>
    <s v="SKU-12"/>
    <s v="Crisp Wafer Bar"/>
    <s v="Wafer/Crisp"/>
    <x v="4"/>
    <x v="4"/>
    <n v="59741"/>
    <n v="1.39"/>
    <n v="9.1899999999999996E-2"/>
    <n v="0.77839999999999998"/>
    <n v="1.262259"/>
    <n v="75408.614919"/>
    <n v="46502.394399999997"/>
    <n v="28906.220519000002"/>
    <n v="0.38332782733179166"/>
    <n v="1.262259"/>
    <n v="75408.614919"/>
  </r>
  <r>
    <s v="SKU-12"/>
    <s v="Crisp Wafer Bar"/>
    <s v="Wafer/Crisp"/>
    <x v="4"/>
    <x v="5"/>
    <n v="54263"/>
    <n v="1.39"/>
    <n v="6.7000000000000004E-2"/>
    <n v="0.77839999999999998"/>
    <n v="1.29687"/>
    <n v="70372.056809999995"/>
    <n v="42238.319199999998"/>
    <n v="28133.737609999996"/>
    <n v="0.39978563772775988"/>
    <n v="1.29687"/>
    <n v="70372.056809999995"/>
  </r>
  <r>
    <s v="SKU-12"/>
    <s v="Crisp Wafer Bar"/>
    <s v="Wafer/Crisp"/>
    <x v="4"/>
    <x v="6"/>
    <n v="46623"/>
    <n v="1.39"/>
    <n v="8.1199999999999994E-2"/>
    <n v="0.77839999999999998"/>
    <n v="1.2771319999999999"/>
    <n v="59543.725235999998"/>
    <n v="36291.343199999996"/>
    <n v="23252.382036000003"/>
    <n v="0.39050936003482811"/>
    <n v="1.2771319999999999"/>
    <n v="59543.725235999998"/>
  </r>
  <r>
    <s v="SKU-12"/>
    <s v="Crisp Wafer Bar"/>
    <s v="Wafer/Crisp"/>
    <x v="4"/>
    <x v="7"/>
    <n v="58466"/>
    <n v="1.39"/>
    <n v="8.09E-2"/>
    <n v="0.77839999999999998"/>
    <n v="1.277549"/>
    <n v="74693.17983400001"/>
    <n v="45509.934399999998"/>
    <n v="29183.245434000011"/>
    <n v="0.39070830159939079"/>
    <n v="1.277549"/>
    <n v="74693.17983400001"/>
  </r>
  <r>
    <s v="SKU-12"/>
    <s v="Crisp Wafer Bar"/>
    <s v="Wafer/Crisp"/>
    <x v="4"/>
    <x v="8"/>
    <n v="71237"/>
    <n v="1.39"/>
    <n v="8.5800000000000001E-2"/>
    <n v="0.77839999999999998"/>
    <n v="1.2707379999999999"/>
    <n v="90523.562905999992"/>
    <n v="55450.880799999999"/>
    <n v="35072.682105999993"/>
    <n v="0.38744257274119442"/>
    <n v="1.2707379999999999"/>
    <n v="90523.562905999992"/>
  </r>
  <r>
    <s v="SKU-12"/>
    <s v="Crisp Wafer Bar"/>
    <s v="Wafer/Crisp"/>
    <x v="4"/>
    <x v="9"/>
    <n v="93944"/>
    <n v="1.39"/>
    <n v="8.5800000000000001E-2"/>
    <n v="0.77839999999999998"/>
    <n v="1.2707379999999999"/>
    <n v="119378.21067199999"/>
    <n v="73126.009600000005"/>
    <n v="46252.201071999982"/>
    <n v="0.38744257274119437"/>
    <n v="1.2707379999999999"/>
    <n v="119378.21067199999"/>
  </r>
  <r>
    <s v="SKU-12"/>
    <s v="Crisp Wafer Bar"/>
    <s v="Wafer/Crisp"/>
    <x v="4"/>
    <x v="10"/>
    <n v="108946"/>
    <n v="1.39"/>
    <n v="9.4899999999999998E-2"/>
    <n v="0.77839999999999998"/>
    <n v="1.258089"/>
    <n v="137063.76419399999"/>
    <n v="84803.566399999996"/>
    <n v="52260.197793999992"/>
    <n v="0.38128383604021654"/>
    <n v="1.258089"/>
    <n v="137063.76419399999"/>
  </r>
  <r>
    <s v="SKU-12"/>
    <s v="Crisp Wafer Bar"/>
    <s v="Wafer/Crisp"/>
    <x v="4"/>
    <x v="11"/>
    <n v="99288"/>
    <n v="1.39"/>
    <n v="0.08"/>
    <n v="0.77839999999999998"/>
    <n v="1.2787999999999999"/>
    <n v="126969.4944"/>
    <n v="77285.779200000004"/>
    <n v="49683.715199999991"/>
    <n v="0.39130434782608692"/>
    <n v="1.2787999999999999"/>
    <n v="126969.4944"/>
  </r>
  <r>
    <s v="SKU-12"/>
    <s v="Crisp Wafer Bar"/>
    <s v="Wafer/Crisp"/>
    <x v="4"/>
    <x v="12"/>
    <n v="54416"/>
    <n v="1.42"/>
    <n v="0.1114"/>
    <n v="0.78420000000000001"/>
    <n v="1.2618119999999999"/>
    <n v="68662.76179199999"/>
    <n v="42673.027199999997"/>
    <n v="25989.734591999993"/>
    <n v="0.37851280539414744"/>
    <n v="1.2922"/>
    <n v="70316.355200000005"/>
  </r>
  <r>
    <s v="SKU-12"/>
    <s v="Crisp Wafer Bar"/>
    <s v="Wafer/Crisp"/>
    <x v="4"/>
    <x v="13"/>
    <n v="67457"/>
    <n v="1.42"/>
    <n v="0.1125"/>
    <n v="0.79010000000000002"/>
    <n v="1.2602499999999999"/>
    <n v="85012.684249999991"/>
    <n v="53297.775699999998"/>
    <n v="31714.908549999993"/>
    <n v="0.37306090061495728"/>
    <n v="1.2922"/>
    <n v="87167.935400000002"/>
  </r>
  <r>
    <s v="SKU-12"/>
    <s v="Crisp Wafer Bar"/>
    <s v="Wafer/Crisp"/>
    <x v="4"/>
    <x v="14"/>
    <n v="60240"/>
    <n v="1.42"/>
    <n v="0.1273"/>
    <n v="0.79590000000000005"/>
    <n v="1.2392339999999999"/>
    <n v="74651.456160000002"/>
    <n v="47945.016000000003"/>
    <n v="26706.440159999998"/>
    <n v="0.35774841555347897"/>
    <n v="1.2922"/>
    <n v="77842.127999999997"/>
  </r>
  <r>
    <s v="SKU-12"/>
    <s v="Crisp Wafer Bar"/>
    <s v="Wafer/Crisp"/>
    <x v="4"/>
    <x v="15"/>
    <n v="65465"/>
    <n v="1.42"/>
    <n v="0.1241"/>
    <n v="0.80179999999999996"/>
    <n v="1.2437780000000001"/>
    <n v="81423.926770000005"/>
    <n v="52489.837"/>
    <n v="28934.089770000006"/>
    <n v="0.35535119611377597"/>
    <n v="1.2922"/>
    <n v="84593.873000000007"/>
  </r>
  <r>
    <s v="SKU-12"/>
    <s v="Crisp Wafer Bar"/>
    <s v="Wafer/Crisp"/>
    <x v="4"/>
    <x v="16"/>
    <n v="54689"/>
    <n v="1.42"/>
    <n v="0.14929999999999999"/>
    <n v="0.80759999999999998"/>
    <n v="1.207994"/>
    <n v="66063.983865999995"/>
    <n v="44166.8364"/>
    <n v="21897.147465999995"/>
    <n v="0.3314536330478462"/>
    <n v="1.2922"/>
    <n v="70669.125799999994"/>
  </r>
  <r>
    <s v="SKU-12"/>
    <s v="Crisp Wafer Bar"/>
    <s v="Wafer/Crisp"/>
    <x v="4"/>
    <x v="17"/>
    <n v="56933"/>
    <n v="1.42"/>
    <n v="0.189"/>
    <n v="0.81340000000000001"/>
    <n v="1.1516199999999999"/>
    <n v="65565.181459999993"/>
    <n v="46309.302199999998"/>
    <n v="19255.879259999994"/>
    <n v="0.29369062711658356"/>
    <n v="1.2922"/>
    <n v="73568.8226"/>
  </r>
  <r>
    <s v="SKU-12"/>
    <s v="Crisp Wafer Bar"/>
    <s v="Wafer/Crisp"/>
    <x v="4"/>
    <x v="18"/>
    <n v="48223"/>
    <n v="1.46"/>
    <n v="0.19109999999999999"/>
    <n v="0.81930000000000003"/>
    <n v="1.1809939999999999"/>
    <n v="56951.073661999995"/>
    <n v="39509.103900000002"/>
    <n v="17441.969761999993"/>
    <n v="0.30626235188324402"/>
    <n v="1.3286"/>
    <n v="64069.077799999999"/>
  </r>
  <r>
    <s v="SKU-12"/>
    <s v="Crisp Wafer Bar"/>
    <s v="Wafer/Crisp"/>
    <x v="4"/>
    <x v="19"/>
    <n v="50382"/>
    <n v="1.46"/>
    <n v="0.2026"/>
    <n v="0.82509999999999994"/>
    <n v="1.164204"/>
    <n v="58654.925928000004"/>
    <n v="41570.188199999997"/>
    <n v="17084.737728000007"/>
    <n v="0.29127541221297998"/>
    <n v="1.3286"/>
    <n v="66937.525200000004"/>
  </r>
  <r>
    <s v="SKU-12"/>
    <s v="Crisp Wafer Bar"/>
    <s v="Wafer/Crisp"/>
    <x v="4"/>
    <x v="20"/>
    <n v="69455"/>
    <n v="1.46"/>
    <n v="0.2374"/>
    <n v="0.83089999999999997"/>
    <n v="1.1133959999999998"/>
    <n v="77330.919179999983"/>
    <n v="57710.159500000002"/>
    <n v="19620.759679999981"/>
    <n v="0.25372464064896927"/>
    <n v="1.3286"/>
    <n v="92277.913"/>
  </r>
  <r>
    <s v="SKU-12"/>
    <s v="Crisp Wafer Bar"/>
    <s v="Wafer/Crisp"/>
    <x v="4"/>
    <x v="21"/>
    <n v="94764"/>
    <n v="1.46"/>
    <n v="0.25580000000000003"/>
    <n v="0.83679999999999999"/>
    <n v="1.0865319999999998"/>
    <n v="102964.11844799998"/>
    <n v="79298.515199999994"/>
    <n v="23665.603247999985"/>
    <n v="0.22984320756314577"/>
    <n v="1.3286"/>
    <n v="125903.4504"/>
  </r>
  <r>
    <s v="SKU-12"/>
    <s v="Crisp Wafer Bar"/>
    <s v="Wafer/Crisp"/>
    <x v="4"/>
    <x v="22"/>
    <n v="94912"/>
    <n v="1.46"/>
    <n v="0.23630000000000001"/>
    <n v="0.84260000000000002"/>
    <n v="1.115002"/>
    <n v="105827.06982400001"/>
    <n v="79972.851200000005"/>
    <n v="25854.218624000001"/>
    <n v="0.24430628823984171"/>
    <n v="1.3286"/>
    <n v="126100.08319999999"/>
  </r>
  <r>
    <s v="SKU-12"/>
    <s v="Crisp Wafer Bar"/>
    <s v="Wafer/Crisp"/>
    <x v="4"/>
    <x v="23"/>
    <n v="91188"/>
    <n v="1.46"/>
    <n v="0.29509999999999997"/>
    <n v="0.84850000000000003"/>
    <n v="1.0291540000000001"/>
    <n v="93846.494952000008"/>
    <n v="77373.017999999996"/>
    <n v="16473.476952000012"/>
    <n v="0.17553641146028692"/>
    <n v="1.3286"/>
    <n v="121152.3768"/>
  </r>
  <r>
    <s v="SKU-12"/>
    <s v="Crisp Wafer Bar"/>
    <s v="Wafer/Crisp"/>
    <x v="5"/>
    <x v="0"/>
    <n v="26381"/>
    <n v="1.39"/>
    <n v="6.9400000000000003E-2"/>
    <n v="0.77839999999999998"/>
    <n v="1.293534"/>
    <n v="34124.720454000002"/>
    <n v="20534.970399999998"/>
    <n v="13589.750054000004"/>
    <n v="0.39823769611003662"/>
    <n v="1.293534"/>
    <n v="34124.720454000002"/>
  </r>
  <r>
    <s v="SKU-12"/>
    <s v="Crisp Wafer Bar"/>
    <s v="Wafer/Crisp"/>
    <x v="5"/>
    <x v="1"/>
    <n v="26660"/>
    <n v="1.39"/>
    <n v="3.9699999999999999E-2"/>
    <n v="0.77839999999999998"/>
    <n v="1.3348169999999999"/>
    <n v="35586.221219999999"/>
    <n v="20752.144"/>
    <n v="14834.077219999999"/>
    <n v="0.41684890138498382"/>
    <n v="1.3348169999999999"/>
    <n v="35586.221219999999"/>
  </r>
  <r>
    <s v="SKU-12"/>
    <s v="Crisp Wafer Bar"/>
    <s v="Wafer/Crisp"/>
    <x v="5"/>
    <x v="2"/>
    <n v="31785"/>
    <n v="1.39"/>
    <n v="6.4600000000000005E-2"/>
    <n v="0.77839999999999998"/>
    <n v="1.300206"/>
    <n v="41327.047709999999"/>
    <n v="24741.444"/>
    <n v="16585.603709999999"/>
    <n v="0.40132563609151167"/>
    <n v="1.300206"/>
    <n v="41327.047709999999"/>
  </r>
  <r>
    <s v="SKU-12"/>
    <s v="Crisp Wafer Bar"/>
    <s v="Wafer/Crisp"/>
    <x v="5"/>
    <x v="3"/>
    <n v="30446"/>
    <n v="1.39"/>
    <n v="7.0999999999999994E-2"/>
    <n v="0.77839999999999998"/>
    <n v="1.29131"/>
    <n v="39315.224259999995"/>
    <n v="23699.166399999998"/>
    <n v="15616.057859999997"/>
    <n v="0.39720129171151775"/>
    <n v="1.29131"/>
    <n v="39315.224259999995"/>
  </r>
  <r>
    <s v="SKU-12"/>
    <s v="Crisp Wafer Bar"/>
    <s v="Wafer/Crisp"/>
    <x v="5"/>
    <x v="4"/>
    <n v="27218"/>
    <n v="1.39"/>
    <n v="8.4199999999999997E-2"/>
    <n v="0.77839999999999998"/>
    <n v="1.2729619999999999"/>
    <n v="34647.479716000002"/>
    <n v="21186.4912"/>
    <n v="13460.988516000001"/>
    <n v="0.38851277571522169"/>
    <n v="1.2729619999999999"/>
    <n v="34647.479716000002"/>
  </r>
  <r>
    <s v="SKU-12"/>
    <s v="Crisp Wafer Bar"/>
    <s v="Wafer/Crisp"/>
    <x v="5"/>
    <x v="5"/>
    <n v="25744"/>
    <n v="1.39"/>
    <n v="8.8400000000000006E-2"/>
    <n v="0.77839999999999998"/>
    <n v="1.2671239999999999"/>
    <n v="32620.840255999999"/>
    <n v="20039.1296"/>
    <n v="12581.710655999999"/>
    <n v="0.38569548047389202"/>
    <n v="1.2671239999999999"/>
    <n v="32620.840255999999"/>
  </r>
  <r>
    <s v="SKU-12"/>
    <s v="Crisp Wafer Bar"/>
    <s v="Wafer/Crisp"/>
    <x v="5"/>
    <x v="6"/>
    <n v="24013"/>
    <n v="1.39"/>
    <n v="6.83E-2"/>
    <n v="0.77839999999999998"/>
    <n v="1.2950629999999999"/>
    <n v="31098.347818999995"/>
    <n v="18691.7192"/>
    <n v="12406.628618999996"/>
    <n v="0.39894815927873772"/>
    <n v="1.2950629999999999"/>
    <n v="31098.347818999995"/>
  </r>
  <r>
    <s v="SKU-12"/>
    <s v="Crisp Wafer Bar"/>
    <s v="Wafer/Crisp"/>
    <x v="5"/>
    <x v="7"/>
    <n v="29012"/>
    <n v="1.39"/>
    <n v="5.5300000000000002E-2"/>
    <n v="0.77839999999999998"/>
    <n v="1.3131329999999999"/>
    <n v="38096.614595999999"/>
    <n v="22582.9408"/>
    <n v="15513.673795999999"/>
    <n v="0.40721922303376734"/>
    <n v="1.3131329999999999"/>
    <n v="38096.614595999999"/>
  </r>
  <r>
    <s v="SKU-12"/>
    <s v="Crisp Wafer Bar"/>
    <s v="Wafer/Crisp"/>
    <x v="5"/>
    <x v="8"/>
    <n v="37706"/>
    <n v="1.39"/>
    <n v="7.5600000000000001E-2"/>
    <n v="0.77839999999999998"/>
    <n v="1.2849159999999999"/>
    <n v="48449.042695999997"/>
    <n v="29350.350399999999"/>
    <n v="19098.692295999997"/>
    <n v="0.39420164430982257"/>
    <n v="1.2849159999999999"/>
    <n v="48449.042695999997"/>
  </r>
  <r>
    <s v="SKU-12"/>
    <s v="Crisp Wafer Bar"/>
    <s v="Wafer/Crisp"/>
    <x v="5"/>
    <x v="9"/>
    <n v="47740"/>
    <n v="1.39"/>
    <n v="7.7899999999999997E-2"/>
    <n v="0.77839999999999998"/>
    <n v="1.2817190000000001"/>
    <n v="61189.265060000005"/>
    <n v="37160.815999999999"/>
    <n v="24028.449060000006"/>
    <n v="0.39269059754907282"/>
    <n v="1.2817190000000001"/>
    <n v="61189.265060000005"/>
  </r>
  <r>
    <s v="SKU-12"/>
    <s v="Crisp Wafer Bar"/>
    <s v="Wafer/Crisp"/>
    <x v="5"/>
    <x v="10"/>
    <n v="56004"/>
    <n v="1.39"/>
    <n v="8.1900000000000001E-2"/>
    <n v="0.77839999999999998"/>
    <n v="1.276159"/>
    <n v="71470.008635999999"/>
    <n v="43593.513599999998"/>
    <n v="27876.495036"/>
    <n v="0.39004465744472283"/>
    <n v="1.276159"/>
    <n v="71470.008635999999"/>
  </r>
  <r>
    <s v="SKU-12"/>
    <s v="Crisp Wafer Bar"/>
    <s v="Wafer/Crisp"/>
    <x v="5"/>
    <x v="11"/>
    <n v="35950"/>
    <n v="1.39"/>
    <n v="9.11E-2"/>
    <n v="0.77839999999999998"/>
    <n v="1.263371"/>
    <n v="45418.187449999998"/>
    <n v="27983.48"/>
    <n v="17434.707449999998"/>
    <n v="0.383870612828694"/>
    <n v="1.263371"/>
    <n v="45418.187449999998"/>
  </r>
  <r>
    <s v="SKU-12"/>
    <s v="Crisp Wafer Bar"/>
    <s v="Wafer/Crisp"/>
    <x v="5"/>
    <x v="12"/>
    <n v="24643"/>
    <n v="1.42"/>
    <n v="7.1599999999999997E-2"/>
    <n v="0.78420000000000001"/>
    <n v="1.3183279999999999"/>
    <n v="32487.556903999997"/>
    <n v="19325.0406"/>
    <n v="13162.516303999997"/>
    <n v="0.40515562136281708"/>
    <n v="1.3183279999999999"/>
    <n v="32487.556903999997"/>
  </r>
  <r>
    <s v="SKU-12"/>
    <s v="Crisp Wafer Bar"/>
    <s v="Wafer/Crisp"/>
    <x v="5"/>
    <x v="13"/>
    <n v="28392"/>
    <n v="1.42"/>
    <n v="7.7899999999999997E-2"/>
    <n v="0.79010000000000002"/>
    <n v="1.309382"/>
    <n v="37175.973744000003"/>
    <n v="22432.519200000002"/>
    <n v="14743.454544"/>
    <n v="0.39658556479316193"/>
    <n v="1.309382"/>
    <n v="37175.973744000003"/>
  </r>
  <r>
    <s v="SKU-12"/>
    <s v="Crisp Wafer Bar"/>
    <s v="Wafer/Crisp"/>
    <x v="5"/>
    <x v="14"/>
    <n v="29763"/>
    <n v="1.42"/>
    <n v="7.1499999999999994E-2"/>
    <n v="0.79590000000000005"/>
    <n v="1.31847"/>
    <n v="39241.622609999999"/>
    <n v="23688.371700000003"/>
    <n v="15553.250909999995"/>
    <n v="0.39634576440874641"/>
    <n v="1.31847"/>
    <n v="39241.622609999999"/>
  </r>
  <r>
    <s v="SKU-12"/>
    <s v="Crisp Wafer Bar"/>
    <s v="Wafer/Crisp"/>
    <x v="5"/>
    <x v="15"/>
    <n v="32020"/>
    <n v="1.42"/>
    <n v="9.8900000000000002E-2"/>
    <n v="0.80179999999999996"/>
    <n v="1.2795619999999999"/>
    <n v="40971.575239999998"/>
    <n v="25673.635999999999"/>
    <n v="15297.93924"/>
    <n v="0.37337932823888176"/>
    <n v="1.2795619999999999"/>
    <n v="40971.575239999998"/>
  </r>
  <r>
    <s v="SKU-12"/>
    <s v="Crisp Wafer Bar"/>
    <s v="Wafer/Crisp"/>
    <x v="5"/>
    <x v="16"/>
    <n v="30439"/>
    <n v="1.42"/>
    <n v="7.0699999999999999E-2"/>
    <n v="0.80759999999999998"/>
    <n v="1.3196060000000001"/>
    <n v="40167.487034000005"/>
    <n v="24582.536400000001"/>
    <n v="15584.950634000004"/>
    <n v="0.38799914519940049"/>
    <n v="1.3196060000000001"/>
    <n v="40167.487034000005"/>
  </r>
  <r>
    <s v="SKU-12"/>
    <s v="Crisp Wafer Bar"/>
    <s v="Wafer/Crisp"/>
    <x v="5"/>
    <x v="17"/>
    <n v="25358"/>
    <n v="1.42"/>
    <n v="6.4399999999999999E-2"/>
    <n v="0.81340000000000001"/>
    <n v="1.328552"/>
    <n v="33689.421616"/>
    <n v="20626.197199999999"/>
    <n v="13063.224416000001"/>
    <n v="0.38775448759250675"/>
    <n v="1.328552"/>
    <n v="33689.421616"/>
  </r>
  <r>
    <s v="SKU-12"/>
    <s v="Crisp Wafer Bar"/>
    <s v="Wafer/Crisp"/>
    <x v="5"/>
    <x v="18"/>
    <n v="25600"/>
    <n v="1.46"/>
    <n v="6.5100000000000005E-2"/>
    <n v="0.81930000000000003"/>
    <n v="1.364954"/>
    <n v="34942.822399999997"/>
    <n v="20974.080000000002"/>
    <n v="13968.742399999996"/>
    <n v="0.39975999191181527"/>
    <n v="1.364954"/>
    <n v="34942.822399999997"/>
  </r>
  <r>
    <s v="SKU-12"/>
    <s v="Crisp Wafer Bar"/>
    <s v="Wafer/Crisp"/>
    <x v="5"/>
    <x v="19"/>
    <n v="25942"/>
    <n v="1.46"/>
    <n v="8.4699999999999998E-2"/>
    <n v="0.82509999999999994"/>
    <n v="1.336338"/>
    <n v="34667.280396000002"/>
    <n v="21404.744199999997"/>
    <n v="13262.536196000005"/>
    <n v="0.38256638664768955"/>
    <n v="1.336338"/>
    <n v="34667.280396000002"/>
  </r>
  <r>
    <s v="SKU-12"/>
    <s v="Crisp Wafer Bar"/>
    <s v="Wafer/Crisp"/>
    <x v="5"/>
    <x v="20"/>
    <n v="30010"/>
    <n v="1.46"/>
    <n v="6.9400000000000003E-2"/>
    <n v="0.83089999999999997"/>
    <n v="1.358676"/>
    <n v="40773.866759999997"/>
    <n v="24935.308999999997"/>
    <n v="15838.55776"/>
    <n v="0.38844875452278543"/>
    <n v="1.358676"/>
    <n v="40773.866759999997"/>
  </r>
  <r>
    <s v="SKU-12"/>
    <s v="Crisp Wafer Bar"/>
    <s v="Wafer/Crisp"/>
    <x v="5"/>
    <x v="21"/>
    <n v="40939"/>
    <n v="1.46"/>
    <n v="8.0600000000000005E-2"/>
    <n v="0.83679999999999999"/>
    <n v="1.3423239999999999"/>
    <n v="54953.402235999994"/>
    <n v="34257.7552"/>
    <n v="20695.647035999995"/>
    <n v="0.37660356218021873"/>
    <n v="1.3423239999999999"/>
    <n v="54953.402235999994"/>
  </r>
  <r>
    <s v="SKU-12"/>
    <s v="Crisp Wafer Bar"/>
    <s v="Wafer/Crisp"/>
    <x v="5"/>
    <x v="22"/>
    <n v="55663"/>
    <n v="1.46"/>
    <n v="8.0799999999999997E-2"/>
    <n v="0.84260000000000002"/>
    <n v="1.3420319999999999"/>
    <n v="74701.527215999988"/>
    <n v="46901.643799999998"/>
    <n v="27799.88341599999"/>
    <n v="0.37214611872146108"/>
    <n v="1.3420319999999999"/>
    <n v="74701.527215999988"/>
  </r>
  <r>
    <s v="SKU-12"/>
    <s v="Crisp Wafer Bar"/>
    <s v="Wafer/Crisp"/>
    <x v="5"/>
    <x v="23"/>
    <n v="44198"/>
    <n v="1.46"/>
    <n v="5.7299999999999997E-2"/>
    <n v="0.84850000000000003"/>
    <n v="1.376342"/>
    <n v="60831.563715999997"/>
    <n v="37502.003000000004"/>
    <n v="23329.560715999993"/>
    <n v="0.38351078438353248"/>
    <n v="1.376342"/>
    <n v="60831.563715999997"/>
  </r>
  <r>
    <s v="SKU-13"/>
    <s v="Crisp Wafer Sharing Size"/>
    <s v="Wafer/Crisp"/>
    <x v="0"/>
    <x v="0"/>
    <n v="38883"/>
    <n v="2.39"/>
    <n v="8.5900000000000004E-2"/>
    <n v="1.3623000000000001"/>
    <n v="2.1846990000000002"/>
    <n v="84947.651217000006"/>
    <n v="52970.310900000004"/>
    <n v="31977.340317000002"/>
    <n v="0.37643583852970136"/>
    <n v="2.1846990000000002"/>
    <n v="84947.651217000006"/>
  </r>
  <r>
    <s v="SKU-13"/>
    <s v="Crisp Wafer Sharing Size"/>
    <s v="Wafer/Crisp"/>
    <x v="0"/>
    <x v="1"/>
    <n v="46497"/>
    <n v="2.39"/>
    <n v="0.1116"/>
    <n v="1.3623000000000001"/>
    <n v="2.1232760000000002"/>
    <n v="98725.964172000007"/>
    <n v="63342.863100000002"/>
    <n v="35383.101072000005"/>
    <n v="0.35839711841512834"/>
    <n v="2.1232760000000002"/>
    <n v="98725.964172000007"/>
  </r>
  <r>
    <s v="SKU-13"/>
    <s v="Crisp Wafer Sharing Size"/>
    <s v="Wafer/Crisp"/>
    <x v="0"/>
    <x v="2"/>
    <n v="47587"/>
    <n v="2.39"/>
    <n v="7.8799999999999995E-2"/>
    <n v="1.3623000000000001"/>
    <n v="2.2016680000000002"/>
    <n v="104770.775116"/>
    <n v="64827.770100000002"/>
    <n v="39943.005016000003"/>
    <n v="0.3812418584455059"/>
    <n v="2.2016680000000002"/>
    <n v="104770.775116"/>
  </r>
  <r>
    <s v="SKU-13"/>
    <s v="Crisp Wafer Sharing Size"/>
    <s v="Wafer/Crisp"/>
    <x v="0"/>
    <x v="3"/>
    <n v="44943"/>
    <n v="2.39"/>
    <n v="7.9299999999999995E-2"/>
    <n v="1.3623000000000001"/>
    <n v="2.2004730000000001"/>
    <n v="98895.858038999999"/>
    <n v="61225.848900000005"/>
    <n v="37670.009138999994"/>
    <n v="0.38090583251873567"/>
    <n v="2.2004730000000001"/>
    <n v="98895.858038999999"/>
  </r>
  <r>
    <s v="SKU-13"/>
    <s v="Crisp Wafer Sharing Size"/>
    <s v="Wafer/Crisp"/>
    <x v="0"/>
    <x v="4"/>
    <n v="41893"/>
    <n v="2.39"/>
    <n v="0.13100000000000001"/>
    <n v="1.3623000000000001"/>
    <n v="2.0769100000000003"/>
    <n v="87007.990630000015"/>
    <n v="57070.833900000005"/>
    <n v="29937.15673000001"/>
    <n v="0.34407364787111627"/>
    <n v="2.0769100000000003"/>
    <n v="87007.990630000015"/>
  </r>
  <r>
    <s v="SKU-13"/>
    <s v="Crisp Wafer Sharing Size"/>
    <s v="Wafer/Crisp"/>
    <x v="0"/>
    <x v="5"/>
    <n v="41898"/>
    <n v="2.39"/>
    <n v="7.1599999999999997E-2"/>
    <n v="1.3623000000000001"/>
    <n v="2.2188760000000003"/>
    <n v="92966.466648000016"/>
    <n v="57077.645400000001"/>
    <n v="35888.821248000015"/>
    <n v="0.38604049978457572"/>
    <n v="2.2188760000000003"/>
    <n v="92966.466648000016"/>
  </r>
  <r>
    <s v="SKU-13"/>
    <s v="Crisp Wafer Sharing Size"/>
    <s v="Wafer/Crisp"/>
    <x v="0"/>
    <x v="6"/>
    <n v="39581"/>
    <n v="2.39"/>
    <n v="0.114"/>
    <n v="1.3623000000000001"/>
    <n v="2.11754"/>
    <n v="83814.350739999994"/>
    <n v="53921.196300000003"/>
    <n v="29893.154439999991"/>
    <n v="0.35665914221218953"/>
    <n v="2.11754"/>
    <n v="83814.350739999994"/>
  </r>
  <r>
    <s v="SKU-13"/>
    <s v="Crisp Wafer Sharing Size"/>
    <s v="Wafer/Crisp"/>
    <x v="0"/>
    <x v="7"/>
    <n v="36119"/>
    <n v="2.39"/>
    <n v="9.5500000000000002E-2"/>
    <n v="1.3623000000000001"/>
    <n v="2.1617549999999999"/>
    <n v="78080.428845000002"/>
    <n v="49204.913700000005"/>
    <n v="28875.515144999998"/>
    <n v="0.36981757877280264"/>
    <n v="2.1617549999999999"/>
    <n v="78080.428845000002"/>
  </r>
  <r>
    <s v="SKU-13"/>
    <s v="Crisp Wafer Sharing Size"/>
    <s v="Wafer/Crisp"/>
    <x v="0"/>
    <x v="8"/>
    <n v="50873"/>
    <n v="2.39"/>
    <n v="0.10829999999999999"/>
    <n v="1.3623000000000001"/>
    <n v="2.1311630000000004"/>
    <n v="108418.65529900002"/>
    <n v="69304.28790000001"/>
    <n v="39114.36739900001"/>
    <n v="0.36077155994168447"/>
    <n v="2.1311630000000004"/>
    <n v="108418.65529900002"/>
  </r>
  <r>
    <s v="SKU-13"/>
    <s v="Crisp Wafer Sharing Size"/>
    <s v="Wafer/Crisp"/>
    <x v="0"/>
    <x v="9"/>
    <n v="63358"/>
    <n v="2.39"/>
    <n v="0.10920000000000001"/>
    <n v="1.3623000000000001"/>
    <n v="2.1290120000000003"/>
    <n v="134889.94229600002"/>
    <n v="86312.603400000007"/>
    <n v="48577.338896000016"/>
    <n v="0.3601257296811855"/>
    <n v="2.1290120000000003"/>
    <n v="134889.94229600002"/>
  </r>
  <r>
    <s v="SKU-13"/>
    <s v="Crisp Wafer Sharing Size"/>
    <s v="Wafer/Crisp"/>
    <x v="0"/>
    <x v="10"/>
    <n v="63140"/>
    <n v="2.39"/>
    <n v="9.6699999999999994E-2"/>
    <n v="1.3623000000000001"/>
    <n v="2.158887"/>
    <n v="136312.12518"/>
    <n v="86015.622000000003"/>
    <n v="50296.50318"/>
    <n v="0.368980405181003"/>
    <n v="2.158887"/>
    <n v="136312.12518"/>
  </r>
  <r>
    <s v="SKU-13"/>
    <s v="Crisp Wafer Sharing Size"/>
    <s v="Wafer/Crisp"/>
    <x v="0"/>
    <x v="11"/>
    <n v="65589"/>
    <n v="2.39"/>
    <n v="0.1003"/>
    <n v="1.3623000000000001"/>
    <n v="2.1502829999999999"/>
    <n v="141034.91168699999"/>
    <n v="89351.894700000004"/>
    <n v="51683.016986999981"/>
    <n v="0.3664554851617205"/>
    <n v="2.1502829999999999"/>
    <n v="141034.91168699999"/>
  </r>
  <r>
    <s v="SKU-13"/>
    <s v="Crisp Wafer Sharing Size"/>
    <s v="Wafer/Crisp"/>
    <x v="0"/>
    <x v="12"/>
    <n v="36545"/>
    <n v="2.44"/>
    <n v="0.1133"/>
    <n v="1.3725000000000001"/>
    <n v="2.163548"/>
    <n v="79066.861659999995"/>
    <n v="50158.012500000004"/>
    <n v="28908.849159999991"/>
    <n v="0.36562535243035965"/>
    <n v="2.163548"/>
    <n v="79066.861659999995"/>
  </r>
  <r>
    <s v="SKU-13"/>
    <s v="Crisp Wafer Sharing Size"/>
    <s v="Wafer/Crisp"/>
    <x v="0"/>
    <x v="13"/>
    <n v="49969"/>
    <n v="2.44"/>
    <n v="0.1197"/>
    <n v="1.3827"/>
    <n v="2.147932"/>
    <n v="107330.014108"/>
    <n v="69092.136299999998"/>
    <n v="38237.877808000005"/>
    <n v="0.35626453723860907"/>
    <n v="2.147932"/>
    <n v="107330.014108"/>
  </r>
  <r>
    <s v="SKU-13"/>
    <s v="Crisp Wafer Sharing Size"/>
    <s v="Wafer/Crisp"/>
    <x v="0"/>
    <x v="14"/>
    <n v="49640"/>
    <n v="2.44"/>
    <n v="0.1162"/>
    <n v="1.393"/>
    <n v="2.1564719999999999"/>
    <n v="107047.27008"/>
    <n v="69148.52"/>
    <n v="37898.750079999998"/>
    <n v="0.35403752054281251"/>
    <n v="2.1564719999999999"/>
    <n v="107047.27008"/>
  </r>
  <r>
    <s v="SKU-13"/>
    <s v="Crisp Wafer Sharing Size"/>
    <s v="Wafer/Crisp"/>
    <x v="0"/>
    <x v="15"/>
    <n v="51519"/>
    <n v="2.44"/>
    <n v="0.104"/>
    <n v="1.4032"/>
    <n v="2.1862400000000002"/>
    <n v="112632.89856000002"/>
    <n v="72291.460800000001"/>
    <n v="40341.437760000015"/>
    <n v="0.35816744730679168"/>
    <n v="2.1862400000000002"/>
    <n v="112632.89856000002"/>
  </r>
  <r>
    <s v="SKU-13"/>
    <s v="Crisp Wafer Sharing Size"/>
    <s v="Wafer/Crisp"/>
    <x v="0"/>
    <x v="16"/>
    <n v="40346"/>
    <n v="2.44"/>
    <n v="9.64E-2"/>
    <n v="1.4134"/>
    <n v="2.2047839999999996"/>
    <n v="88954.215263999984"/>
    <n v="57025.036399999997"/>
    <n v="31929.178863999987"/>
    <n v="0.3589394698074731"/>
    <n v="2.2047839999999996"/>
    <n v="88954.215263999984"/>
  </r>
  <r>
    <s v="SKU-13"/>
    <s v="Crisp Wafer Sharing Size"/>
    <s v="Wafer/Crisp"/>
    <x v="0"/>
    <x v="17"/>
    <n v="34654"/>
    <n v="2.44"/>
    <n v="8.5699999999999998E-2"/>
    <n v="1.4236"/>
    <n v="2.2308919999999999"/>
    <n v="77309.331367999999"/>
    <n v="49333.434399999998"/>
    <n v="27975.896968000001"/>
    <n v="0.36186960193501078"/>
    <n v="2.2308919999999999"/>
    <n v="77309.331367999999"/>
  </r>
  <r>
    <s v="SKU-13"/>
    <s v="Crisp Wafer Sharing Size"/>
    <s v="Wafer/Crisp"/>
    <x v="0"/>
    <x v="18"/>
    <n v="34936"/>
    <n v="2.5099999999999998"/>
    <n v="0.1036"/>
    <n v="1.4338"/>
    <n v="2.2499639999999999"/>
    <n v="78604.742303999999"/>
    <n v="50091.236799999999"/>
    <n v="28513.505504000001"/>
    <n v="0.36274535948130726"/>
    <n v="2.2499639999999999"/>
    <n v="78604.742303999999"/>
  </r>
  <r>
    <s v="SKU-13"/>
    <s v="Crisp Wafer Sharing Size"/>
    <s v="Wafer/Crisp"/>
    <x v="0"/>
    <x v="19"/>
    <n v="44139"/>
    <n v="2.5099999999999998"/>
    <n v="9.9400000000000002E-2"/>
    <n v="1.444"/>
    <n v="2.2605059999999999"/>
    <n v="99776.474333999999"/>
    <n v="63736.716"/>
    <n v="36039.758333999998"/>
    <n v="0.36120496915292416"/>
    <n v="2.2605059999999999"/>
    <n v="99776.474333999999"/>
  </r>
  <r>
    <s v="SKU-13"/>
    <s v="Crisp Wafer Sharing Size"/>
    <s v="Wafer/Crisp"/>
    <x v="0"/>
    <x v="20"/>
    <n v="50063"/>
    <n v="2.5099999999999998"/>
    <n v="0.1162"/>
    <n v="1.4542999999999999"/>
    <n v="2.2183379999999997"/>
    <n v="111056.65529399998"/>
    <n v="72806.620899999994"/>
    <n v="38250.034393999988"/>
    <n v="0.34441911016265325"/>
    <n v="2.2183379999999997"/>
    <n v="111056.65529399998"/>
  </r>
  <r>
    <s v="SKU-13"/>
    <s v="Crisp Wafer Sharing Size"/>
    <s v="Wafer/Crisp"/>
    <x v="0"/>
    <x v="21"/>
    <n v="67934"/>
    <n v="2.5099999999999998"/>
    <n v="0.1089"/>
    <n v="1.4644999999999999"/>
    <n v="2.2366609999999998"/>
    <n v="151945.32837399998"/>
    <n v="99489.342999999993"/>
    <n v="52455.985373999982"/>
    <n v="0.34522933962723895"/>
    <n v="2.2366609999999998"/>
    <n v="151945.32837399998"/>
  </r>
  <r>
    <s v="SKU-13"/>
    <s v="Crisp Wafer Sharing Size"/>
    <s v="Wafer/Crisp"/>
    <x v="0"/>
    <x v="22"/>
    <n v="72254"/>
    <n v="2.5099999999999998"/>
    <n v="0.1198"/>
    <n v="1.4746999999999999"/>
    <n v="2.2093019999999997"/>
    <n v="159630.90670799997"/>
    <n v="106552.97379999999"/>
    <n v="53077.932907999973"/>
    <n v="0.33250411215850062"/>
    <n v="2.2093019999999997"/>
    <n v="159630.90670799997"/>
  </r>
  <r>
    <s v="SKU-13"/>
    <s v="Crisp Wafer Sharing Size"/>
    <s v="Wafer/Crisp"/>
    <x v="0"/>
    <x v="23"/>
    <n v="62819"/>
    <n v="2.5099999999999998"/>
    <n v="8.2100000000000006E-2"/>
    <n v="1.4849000000000001"/>
    <n v="2.3039289999999997"/>
    <n v="144730.51585099997"/>
    <n v="93279.933100000009"/>
    <n v="51450.582750999965"/>
    <n v="0.35549229164613994"/>
    <n v="2.3039289999999997"/>
    <n v="144730.51585099997"/>
  </r>
  <r>
    <s v="SKU-13"/>
    <s v="Crisp Wafer Sharing Size"/>
    <s v="Wafer/Crisp"/>
    <x v="1"/>
    <x v="0"/>
    <n v="32880"/>
    <n v="2.39"/>
    <n v="0.1547"/>
    <n v="1.3623000000000001"/>
    <n v="2.020267"/>
    <n v="66426.378960000002"/>
    <n v="44792.423999999999"/>
    <n v="21633.954960000003"/>
    <n v="0.32568318940021296"/>
    <n v="2.020267"/>
    <n v="66426.378960000002"/>
  </r>
  <r>
    <s v="SKU-13"/>
    <s v="Crisp Wafer Sharing Size"/>
    <s v="Wafer/Crisp"/>
    <x v="1"/>
    <x v="1"/>
    <n v="39653"/>
    <n v="2.39"/>
    <n v="0.13669999999999999"/>
    <n v="1.3623000000000001"/>
    <n v="2.0632869999999999"/>
    <n v="81815.519411000001"/>
    <n v="54019.281900000002"/>
    <n v="27796.237510999999"/>
    <n v="0.33974284721417813"/>
    <n v="2.0632869999999999"/>
    <n v="81815.519411000001"/>
  </r>
  <r>
    <s v="SKU-13"/>
    <s v="Crisp Wafer Sharing Size"/>
    <s v="Wafer/Crisp"/>
    <x v="1"/>
    <x v="2"/>
    <n v="41697"/>
    <n v="2.39"/>
    <n v="0.1145"/>
    <n v="1.3623000000000001"/>
    <n v="2.1163449999999999"/>
    <n v="88245.237464999998"/>
    <n v="56803.823100000001"/>
    <n v="31441.414364999997"/>
    <n v="0.35629587803500845"/>
    <n v="2.1163449999999999"/>
    <n v="88245.237464999998"/>
  </r>
  <r>
    <s v="SKU-13"/>
    <s v="Crisp Wafer Sharing Size"/>
    <s v="Wafer/Crisp"/>
    <x v="1"/>
    <x v="3"/>
    <n v="43579"/>
    <n v="2.39"/>
    <n v="0.1091"/>
    <n v="1.3623000000000001"/>
    <n v="2.129251"/>
    <n v="92790.629329000003"/>
    <n v="59367.671700000006"/>
    <n v="33422.957628999997"/>
    <n v="0.36019755303625545"/>
    <n v="2.129251"/>
    <n v="92790.629329000003"/>
  </r>
  <r>
    <s v="SKU-13"/>
    <s v="Crisp Wafer Sharing Size"/>
    <s v="Wafer/Crisp"/>
    <x v="1"/>
    <x v="4"/>
    <n v="32917"/>
    <n v="2.39"/>
    <n v="0.14610000000000001"/>
    <n v="1.3623000000000001"/>
    <n v="2.0408210000000002"/>
    <n v="67177.704857000004"/>
    <n v="44842.829100000003"/>
    <n v="22334.875757000002"/>
    <n v="0.33247452863332944"/>
    <n v="2.0408210000000002"/>
    <n v="67177.704857000004"/>
  </r>
  <r>
    <s v="SKU-13"/>
    <s v="Crisp Wafer Sharing Size"/>
    <s v="Wafer/Crisp"/>
    <x v="1"/>
    <x v="5"/>
    <n v="33324"/>
    <n v="2.39"/>
    <n v="0.12540000000000001"/>
    <n v="1.3623000000000001"/>
    <n v="2.0902940000000001"/>
    <n v="69656.957256000009"/>
    <n v="45397.285200000006"/>
    <n v="24259.672056000003"/>
    <n v="0.34827349645552252"/>
    <n v="2.0902940000000001"/>
    <n v="69656.957256000009"/>
  </r>
  <r>
    <s v="SKU-13"/>
    <s v="Crisp Wafer Sharing Size"/>
    <s v="Wafer/Crisp"/>
    <x v="1"/>
    <x v="6"/>
    <n v="31556"/>
    <n v="2.39"/>
    <n v="0.12909999999999999"/>
    <n v="1.3623000000000001"/>
    <n v="2.0814509999999999"/>
    <n v="65682.267756000001"/>
    <n v="42988.738799999999"/>
    <n v="22693.528956000002"/>
    <n v="0.34550465036169481"/>
    <n v="2.0814509999999999"/>
    <n v="65682.267756000001"/>
  </r>
  <r>
    <s v="SKU-13"/>
    <s v="Crisp Wafer Sharing Size"/>
    <s v="Wafer/Crisp"/>
    <x v="1"/>
    <x v="7"/>
    <n v="34455"/>
    <n v="2.39"/>
    <n v="0.1399"/>
    <n v="1.3623000000000001"/>
    <n v="2.0556390000000002"/>
    <n v="70827.04174500001"/>
    <n v="46938.046500000004"/>
    <n v="23888.995245000006"/>
    <n v="0.33728636205092433"/>
    <n v="2.0556390000000002"/>
    <n v="70827.04174500001"/>
  </r>
  <r>
    <s v="SKU-13"/>
    <s v="Crisp Wafer Sharing Size"/>
    <s v="Wafer/Crisp"/>
    <x v="1"/>
    <x v="8"/>
    <n v="38118"/>
    <n v="2.39"/>
    <n v="0.13059999999999999"/>
    <n v="1.3623000000000001"/>
    <n v="2.0778659999999998"/>
    <n v="79204.096187999996"/>
    <n v="51928.151400000002"/>
    <n v="27275.944787999993"/>
    <n v="0.34437543133195303"/>
    <n v="2.0778659999999998"/>
    <n v="79204.096187999996"/>
  </r>
  <r>
    <s v="SKU-13"/>
    <s v="Crisp Wafer Sharing Size"/>
    <s v="Wafer/Crisp"/>
    <x v="1"/>
    <x v="9"/>
    <n v="57992"/>
    <n v="2.39"/>
    <n v="0.1062"/>
    <n v="1.3623000000000001"/>
    <n v="2.1361820000000002"/>
    <n v="123881.46654400001"/>
    <n v="79002.501600000003"/>
    <n v="44878.964944000007"/>
    <n v="0.36227343924815397"/>
    <n v="2.1361820000000002"/>
    <n v="123881.46654400001"/>
  </r>
  <r>
    <s v="SKU-13"/>
    <s v="Crisp Wafer Sharing Size"/>
    <s v="Wafer/Crisp"/>
    <x v="1"/>
    <x v="10"/>
    <n v="59046"/>
    <n v="2.39"/>
    <n v="0.1535"/>
    <n v="1.3623000000000001"/>
    <n v="2.0231350000000003"/>
    <n v="119458.02921000002"/>
    <n v="80438.3658"/>
    <n v="39019.663410000023"/>
    <n v="0.32663910218546971"/>
    <n v="2.0231350000000003"/>
    <n v="119458.02921000002"/>
  </r>
  <r>
    <s v="SKU-13"/>
    <s v="Crisp Wafer Sharing Size"/>
    <s v="Wafer/Crisp"/>
    <x v="1"/>
    <x v="11"/>
    <n v="53028"/>
    <n v="2.39"/>
    <n v="0.1101"/>
    <n v="1.3623000000000001"/>
    <n v="2.1268610000000003"/>
    <n v="112783.18510800002"/>
    <n v="72240.044399999999"/>
    <n v="40543.140708000021"/>
    <n v="0.35947859310034846"/>
    <n v="2.1268610000000003"/>
    <n v="112783.18510800002"/>
  </r>
  <r>
    <s v="SKU-13"/>
    <s v="Crisp Wafer Sharing Size"/>
    <s v="Wafer/Crisp"/>
    <x v="1"/>
    <x v="12"/>
    <n v="28717"/>
    <n v="2.44"/>
    <n v="0.1283"/>
    <n v="1.3725000000000001"/>
    <n v="2.1269480000000001"/>
    <n v="61079.565716000005"/>
    <n v="39414.082500000004"/>
    <n v="21665.483216000001"/>
    <n v="0.35470918894114944"/>
    <n v="2.1269480000000001"/>
    <n v="61079.565716000005"/>
  </r>
  <r>
    <s v="SKU-13"/>
    <s v="Crisp Wafer Sharing Size"/>
    <s v="Wafer/Crisp"/>
    <x v="1"/>
    <x v="13"/>
    <n v="44106"/>
    <n v="2.44"/>
    <n v="0.12720000000000001"/>
    <n v="1.3827"/>
    <n v="2.129632"/>
    <n v="93929.548991999996"/>
    <n v="60985.366200000004"/>
    <n v="32944.182791999992"/>
    <n v="0.35073289657555851"/>
    <n v="2.129632"/>
    <n v="93929.548991999996"/>
  </r>
  <r>
    <s v="SKU-13"/>
    <s v="Crisp Wafer Sharing Size"/>
    <s v="Wafer/Crisp"/>
    <x v="1"/>
    <x v="14"/>
    <n v="43399"/>
    <n v="2.44"/>
    <n v="0.1353"/>
    <n v="1.393"/>
    <n v="2.1098680000000001"/>
    <n v="91566.161332000003"/>
    <n v="60454.807000000001"/>
    <n v="31111.354332000003"/>
    <n v="0.33976912299726808"/>
    <n v="2.1098680000000001"/>
    <n v="91566.161332000003"/>
  </r>
  <r>
    <s v="SKU-13"/>
    <s v="Crisp Wafer Sharing Size"/>
    <s v="Wafer/Crisp"/>
    <x v="1"/>
    <x v="15"/>
    <n v="43028"/>
    <n v="2.44"/>
    <n v="0.11"/>
    <n v="1.4032"/>
    <n v="2.1716000000000002"/>
    <n v="93439.604800000016"/>
    <n v="60376.889600000002"/>
    <n v="33062.715200000013"/>
    <n v="0.35384048627739922"/>
    <n v="2.1716000000000002"/>
    <n v="93439.604800000016"/>
  </r>
  <r>
    <s v="SKU-13"/>
    <s v="Crisp Wafer Sharing Size"/>
    <s v="Wafer/Crisp"/>
    <x v="1"/>
    <x v="16"/>
    <n v="36317"/>
    <n v="2.44"/>
    <n v="0.125"/>
    <n v="1.4134"/>
    <n v="2.1349999999999998"/>
    <n v="77536.794999999998"/>
    <n v="51330.447800000002"/>
    <n v="26206.347199999997"/>
    <n v="0.33798594847775171"/>
    <n v="2.1349999999999998"/>
    <n v="77536.794999999998"/>
  </r>
  <r>
    <s v="SKU-13"/>
    <s v="Crisp Wafer Sharing Size"/>
    <s v="Wafer/Crisp"/>
    <x v="1"/>
    <x v="17"/>
    <n v="34132"/>
    <n v="2.44"/>
    <n v="0.1178"/>
    <n v="1.4236"/>
    <n v="2.152568"/>
    <n v="73471.450976000007"/>
    <n v="48590.315199999997"/>
    <n v="24881.13577600001"/>
    <n v="0.33865039339059216"/>
    <n v="2.152568"/>
    <n v="73471.450976000007"/>
  </r>
  <r>
    <s v="SKU-13"/>
    <s v="Crisp Wafer Sharing Size"/>
    <s v="Wafer/Crisp"/>
    <x v="1"/>
    <x v="18"/>
    <n v="30669"/>
    <n v="2.5099999999999998"/>
    <n v="0.1353"/>
    <n v="1.4338"/>
    <n v="2.1703969999999999"/>
    <n v="66563.905593000003"/>
    <n v="43973.212200000002"/>
    <n v="22590.693393000001"/>
    <n v="0.33938353213720807"/>
    <n v="2.1703969999999999"/>
    <n v="66563.905593000003"/>
  </r>
  <r>
    <s v="SKU-13"/>
    <s v="Crisp Wafer Sharing Size"/>
    <s v="Wafer/Crisp"/>
    <x v="1"/>
    <x v="19"/>
    <n v="33713"/>
    <n v="2.5099999999999998"/>
    <n v="0.1361"/>
    <n v="1.444"/>
    <n v="2.1683889999999999"/>
    <n v="73102.898356999998"/>
    <n v="48681.572"/>
    <n v="24421.326356999998"/>
    <n v="0.33406782639092891"/>
    <n v="2.1683889999999999"/>
    <n v="73102.898356999998"/>
  </r>
  <r>
    <s v="SKU-13"/>
    <s v="Crisp Wafer Sharing Size"/>
    <s v="Wafer/Crisp"/>
    <x v="1"/>
    <x v="20"/>
    <n v="39019"/>
    <n v="2.5099999999999998"/>
    <n v="0.1203"/>
    <n v="1.4542999999999999"/>
    <n v="2.2080470000000001"/>
    <n v="86155.785893000007"/>
    <n v="56745.331699999995"/>
    <n v="29410.454193000012"/>
    <n v="0.34136365756707182"/>
    <n v="2.2080470000000001"/>
    <n v="86155.785893000007"/>
  </r>
  <r>
    <s v="SKU-13"/>
    <s v="Crisp Wafer Sharing Size"/>
    <s v="Wafer/Crisp"/>
    <x v="1"/>
    <x v="21"/>
    <n v="65291"/>
    <n v="2.5099999999999998"/>
    <n v="0.1457"/>
    <n v="1.4644999999999999"/>
    <n v="2.1442929999999998"/>
    <n v="140003.03426299998"/>
    <n v="95618.669499999989"/>
    <n v="44384.36476299999"/>
    <n v="0.31702430591341757"/>
    <n v="2.1442929999999998"/>
    <n v="140003.03426299998"/>
  </r>
  <r>
    <s v="SKU-13"/>
    <s v="Crisp Wafer Sharing Size"/>
    <s v="Wafer/Crisp"/>
    <x v="1"/>
    <x v="22"/>
    <n v="59154"/>
    <n v="2.5099999999999998"/>
    <n v="0.13850000000000001"/>
    <n v="1.4746999999999999"/>
    <n v="2.1623649999999994"/>
    <n v="127912.53920999996"/>
    <n v="87234.4038"/>
    <n v="40678.135409999959"/>
    <n v="0.31801522869635768"/>
    <n v="2.1623649999999994"/>
    <n v="127912.53920999996"/>
  </r>
  <r>
    <s v="SKU-13"/>
    <s v="Crisp Wafer Sharing Size"/>
    <s v="Wafer/Crisp"/>
    <x v="1"/>
    <x v="23"/>
    <n v="48463"/>
    <n v="2.5099999999999998"/>
    <n v="0.11219999999999999"/>
    <n v="1.4849000000000001"/>
    <n v="2.2283779999999997"/>
    <n v="107993.88301399999"/>
    <n v="71962.708700000003"/>
    <n v="36031.174313999989"/>
    <n v="0.33364088139444914"/>
    <n v="2.2283779999999997"/>
    <n v="107993.88301399999"/>
  </r>
  <r>
    <s v="SKU-13"/>
    <s v="Crisp Wafer Sharing Size"/>
    <s v="Wafer/Crisp"/>
    <x v="2"/>
    <x v="0"/>
    <n v="22560"/>
    <n v="2.39"/>
    <n v="0.15440000000000001"/>
    <n v="1.3623000000000001"/>
    <n v="2.0209840000000003"/>
    <n v="45593.399040000011"/>
    <n v="30733.488000000001"/>
    <n v="14859.91104000001"/>
    <n v="0.32592242194891213"/>
    <n v="2.0209840000000003"/>
    <n v="45593.399040000011"/>
  </r>
  <r>
    <s v="SKU-13"/>
    <s v="Crisp Wafer Sharing Size"/>
    <s v="Wafer/Crisp"/>
    <x v="2"/>
    <x v="1"/>
    <n v="27674"/>
    <n v="2.39"/>
    <n v="0.1762"/>
    <n v="1.3623000000000001"/>
    <n v="1.968882"/>
    <n v="54486.840468000002"/>
    <n v="37700.290200000003"/>
    <n v="16786.550267999999"/>
    <n v="0.30808448652585574"/>
    <n v="1.968882"/>
    <n v="54486.840468000002"/>
  </r>
  <r>
    <s v="SKU-13"/>
    <s v="Crisp Wafer Sharing Size"/>
    <s v="Wafer/Crisp"/>
    <x v="2"/>
    <x v="2"/>
    <n v="25603"/>
    <n v="2.39"/>
    <n v="0.18609999999999999"/>
    <n v="1.3623000000000001"/>
    <n v="1.9452210000000003"/>
    <n v="49803.493263000011"/>
    <n v="34878.966899999999"/>
    <n v="14924.526363000012"/>
    <n v="0.29966826391448598"/>
    <n v="1.9452210000000003"/>
    <n v="49803.493263000011"/>
  </r>
  <r>
    <s v="SKU-13"/>
    <s v="Crisp Wafer Sharing Size"/>
    <s v="Wafer/Crisp"/>
    <x v="2"/>
    <x v="3"/>
    <n v="28333"/>
    <n v="2.39"/>
    <n v="0.1676"/>
    <n v="1.3623000000000001"/>
    <n v="1.9894360000000002"/>
    <n v="56366.690188000008"/>
    <n v="38598.045900000005"/>
    <n v="17768.644288000003"/>
    <n v="0.31523306102835175"/>
    <n v="1.9894360000000002"/>
    <n v="56366.690188000008"/>
  </r>
  <r>
    <s v="SKU-13"/>
    <s v="Crisp Wafer Sharing Size"/>
    <s v="Wafer/Crisp"/>
    <x v="2"/>
    <x v="4"/>
    <n v="23394"/>
    <n v="2.39"/>
    <n v="0.1817"/>
    <n v="1.3623000000000001"/>
    <n v="1.9557370000000001"/>
    <n v="45752.511378000003"/>
    <n v="31869.646200000003"/>
    <n v="13882.865178"/>
    <n v="0.30343394842967125"/>
    <n v="1.9557370000000001"/>
    <n v="45752.511378000003"/>
  </r>
  <r>
    <s v="SKU-13"/>
    <s v="Crisp Wafer Sharing Size"/>
    <s v="Wafer/Crisp"/>
    <x v="2"/>
    <x v="5"/>
    <n v="19188"/>
    <n v="2.39"/>
    <n v="0.17749999999999999"/>
    <n v="1.3623000000000001"/>
    <n v="1.9657750000000001"/>
    <n v="37719.290699999998"/>
    <n v="26139.812400000003"/>
    <n v="11579.478299999995"/>
    <n v="0.30699088145896647"/>
    <n v="1.9657750000000001"/>
    <n v="37719.290699999998"/>
  </r>
  <r>
    <s v="SKU-13"/>
    <s v="Crisp Wafer Sharing Size"/>
    <s v="Wafer/Crisp"/>
    <x v="2"/>
    <x v="6"/>
    <n v="21714"/>
    <n v="2.39"/>
    <n v="0.2051"/>
    <n v="1.3623000000000001"/>
    <n v="1.8998109999999999"/>
    <n v="41252.496053999996"/>
    <n v="29580.982200000002"/>
    <n v="11671.513853999993"/>
    <n v="0.28292867027299018"/>
    <n v="1.8998109999999999"/>
    <n v="41252.496053999996"/>
  </r>
  <r>
    <s v="SKU-13"/>
    <s v="Crisp Wafer Sharing Size"/>
    <s v="Wafer/Crisp"/>
    <x v="2"/>
    <x v="7"/>
    <n v="23394"/>
    <n v="2.39"/>
    <n v="0.16209999999999999"/>
    <n v="1.3623000000000001"/>
    <n v="2.0025810000000002"/>
    <n v="46848.379914000005"/>
    <n v="31869.646200000003"/>
    <n v="14978.733714000002"/>
    <n v="0.31972789115646261"/>
    <n v="2.0025810000000002"/>
    <n v="46848.379914000005"/>
  </r>
  <r>
    <s v="SKU-13"/>
    <s v="Crisp Wafer Sharing Size"/>
    <s v="Wafer/Crisp"/>
    <x v="2"/>
    <x v="8"/>
    <n v="26880"/>
    <n v="2.39"/>
    <n v="0.1928"/>
    <n v="1.3623000000000001"/>
    <n v="1.9292080000000003"/>
    <n v="51857.111040000003"/>
    <n v="36618.624000000003"/>
    <n v="15238.48704"/>
    <n v="0.29385530227948464"/>
    <n v="1.9292080000000003"/>
    <n v="51857.111040000003"/>
  </r>
  <r>
    <s v="SKU-13"/>
    <s v="Crisp Wafer Sharing Size"/>
    <s v="Wafer/Crisp"/>
    <x v="2"/>
    <x v="9"/>
    <n v="40311"/>
    <n v="2.39"/>
    <n v="0.1918"/>
    <n v="1.3623000000000001"/>
    <n v="1.9315980000000001"/>
    <n v="77864.646978000004"/>
    <n v="54915.675300000003"/>
    <n v="22948.971678000002"/>
    <n v="0.29472902746844842"/>
    <n v="1.9315980000000001"/>
    <n v="77864.646978000004"/>
  </r>
  <r>
    <s v="SKU-13"/>
    <s v="Crisp Wafer Sharing Size"/>
    <s v="Wafer/Crisp"/>
    <x v="2"/>
    <x v="10"/>
    <n v="41876"/>
    <n v="2.39"/>
    <n v="0.1789"/>
    <n v="1.3623000000000001"/>
    <n v="1.962429"/>
    <n v="82178.676804000002"/>
    <n v="57047.674800000001"/>
    <n v="25131.002004000002"/>
    <n v="0.30580928023383269"/>
    <n v="1.962429"/>
    <n v="82178.676804000002"/>
  </r>
  <r>
    <s v="SKU-13"/>
    <s v="Crisp Wafer Sharing Size"/>
    <s v="Wafer/Crisp"/>
    <x v="2"/>
    <x v="11"/>
    <n v="31990"/>
    <n v="2.39"/>
    <n v="0.1515"/>
    <n v="1.3623000000000001"/>
    <n v="2.0279150000000001"/>
    <n v="64873.000850000004"/>
    <n v="43579.976999999999"/>
    <n v="21293.023850000005"/>
    <n v="0.32822628167354162"/>
    <n v="2.0279150000000001"/>
    <n v="64873.000850000004"/>
  </r>
  <r>
    <s v="SKU-13"/>
    <s v="Crisp Wafer Sharing Size"/>
    <s v="Wafer/Crisp"/>
    <x v="2"/>
    <x v="12"/>
    <n v="21322"/>
    <n v="2.44"/>
    <n v="0.18279999999999999"/>
    <n v="1.3725000000000001"/>
    <n v="1.993968"/>
    <n v="42515.385695999998"/>
    <n v="29264.445"/>
    <n v="13250.940695999998"/>
    <n v="0.31167400881057267"/>
    <n v="1.993968"/>
    <n v="42515.385695999998"/>
  </r>
  <r>
    <s v="SKU-13"/>
    <s v="Crisp Wafer Sharing Size"/>
    <s v="Wafer/Crisp"/>
    <x v="2"/>
    <x v="13"/>
    <n v="26732"/>
    <n v="2.44"/>
    <n v="0.15989999999999999"/>
    <n v="1.3827"/>
    <n v="2.0498440000000002"/>
    <n v="54796.429808000008"/>
    <n v="36962.3364"/>
    <n v="17834.093408000008"/>
    <n v="0.32546086433894489"/>
    <n v="2.0498440000000002"/>
    <n v="54796.429808000008"/>
  </r>
  <r>
    <s v="SKU-13"/>
    <s v="Crisp Wafer Sharing Size"/>
    <s v="Wafer/Crisp"/>
    <x v="2"/>
    <x v="14"/>
    <n v="26889"/>
    <n v="2.44"/>
    <n v="0.21079999999999999"/>
    <n v="1.393"/>
    <n v="1.925648"/>
    <n v="51778.749071999999"/>
    <n v="37456.377"/>
    <n v="14322.372071999998"/>
    <n v="0.27660714730833463"/>
    <n v="1.925648"/>
    <n v="51778.749071999999"/>
  </r>
  <r>
    <s v="SKU-13"/>
    <s v="Crisp Wafer Sharing Size"/>
    <s v="Wafer/Crisp"/>
    <x v="2"/>
    <x v="15"/>
    <n v="27101"/>
    <n v="2.44"/>
    <n v="0.17910000000000001"/>
    <n v="1.4032"/>
    <n v="2.002996"/>
    <n v="54283.194596000001"/>
    <n v="38028.123200000002"/>
    <n v="16255.071395999999"/>
    <n v="0.29944942476170694"/>
    <n v="2.002996"/>
    <n v="54283.194596000001"/>
  </r>
  <r>
    <s v="SKU-13"/>
    <s v="Crisp Wafer Sharing Size"/>
    <s v="Wafer/Crisp"/>
    <x v="2"/>
    <x v="16"/>
    <n v="22529"/>
    <n v="2.44"/>
    <n v="0.21049999999999999"/>
    <n v="1.4134"/>
    <n v="1.92638"/>
    <n v="43399.41502"/>
    <n v="31842.488600000001"/>
    <n v="11556.92642"/>
    <n v="0.26629221648895857"/>
    <n v="1.92638"/>
    <n v="43399.41502"/>
  </r>
  <r>
    <s v="SKU-13"/>
    <s v="Crisp Wafer Sharing Size"/>
    <s v="Wafer/Crisp"/>
    <x v="2"/>
    <x v="17"/>
    <n v="19335"/>
    <n v="2.44"/>
    <n v="0.183"/>
    <n v="1.4236"/>
    <n v="1.9934799999999999"/>
    <n v="38543.935799999999"/>
    <n v="27525.306"/>
    <n v="11018.629799999999"/>
    <n v="0.28587194253265641"/>
    <n v="1.9934799999999999"/>
    <n v="38543.935799999999"/>
  </r>
  <r>
    <s v="SKU-13"/>
    <s v="Crisp Wafer Sharing Size"/>
    <s v="Wafer/Crisp"/>
    <x v="2"/>
    <x v="18"/>
    <n v="18505"/>
    <n v="2.5099999999999998"/>
    <n v="0.17180000000000001"/>
    <n v="1.4338"/>
    <n v="2.0787819999999999"/>
    <n v="38467.860909999996"/>
    <n v="26532.469000000001"/>
    <n v="11935.391909999995"/>
    <n v="0.3102691864755418"/>
    <n v="2.0787819999999999"/>
    <n v="38467.860909999996"/>
  </r>
  <r>
    <s v="SKU-13"/>
    <s v="Crisp Wafer Sharing Size"/>
    <s v="Wafer/Crisp"/>
    <x v="2"/>
    <x v="19"/>
    <n v="21976"/>
    <n v="2.5099999999999998"/>
    <n v="0.20019999999999999"/>
    <n v="1.444"/>
    <n v="2.007498"/>
    <n v="44116.776048"/>
    <n v="31733.343999999997"/>
    <n v="12383.432048000002"/>
    <n v="0.28069666819095218"/>
    <n v="2.007498"/>
    <n v="44116.776048"/>
  </r>
  <r>
    <s v="SKU-13"/>
    <s v="Crisp Wafer Sharing Size"/>
    <s v="Wafer/Crisp"/>
    <x v="2"/>
    <x v="20"/>
    <n v="28971"/>
    <n v="2.5099999999999998"/>
    <n v="0.1867"/>
    <n v="1.4542999999999999"/>
    <n v="2.0413829999999997"/>
    <n v="59140.906892999992"/>
    <n v="42132.525300000001"/>
    <n v="17008.381592999991"/>
    <n v="0.28759081465849368"/>
    <n v="2.0413829999999997"/>
    <n v="59140.906892999992"/>
  </r>
  <r>
    <s v="SKU-13"/>
    <s v="Crisp Wafer Sharing Size"/>
    <s v="Wafer/Crisp"/>
    <x v="2"/>
    <x v="21"/>
    <n v="36978"/>
    <n v="2.5099999999999998"/>
    <n v="0.21740000000000001"/>
    <n v="1.4644999999999999"/>
    <n v="1.9643259999999998"/>
    <n v="72636.846827999994"/>
    <n v="54154.280999999995"/>
    <n v="18482.565827999999"/>
    <n v="0.25445165415516569"/>
    <n v="1.9643259999999998"/>
    <n v="72636.846827999994"/>
  </r>
  <r>
    <s v="SKU-13"/>
    <s v="Crisp Wafer Sharing Size"/>
    <s v="Wafer/Crisp"/>
    <x v="2"/>
    <x v="22"/>
    <n v="39219"/>
    <n v="2.5099999999999998"/>
    <n v="0.1714"/>
    <n v="1.4746999999999999"/>
    <n v="2.0797859999999999"/>
    <n v="81567.127133999995"/>
    <n v="57836.259299999998"/>
    <n v="23730.867833999997"/>
    <n v="0.29093666367597432"/>
    <n v="2.0797859999999999"/>
    <n v="81567.127133999995"/>
  </r>
  <r>
    <s v="SKU-13"/>
    <s v="Crisp Wafer Sharing Size"/>
    <s v="Wafer/Crisp"/>
    <x v="2"/>
    <x v="23"/>
    <n v="28969"/>
    <n v="2.5099999999999998"/>
    <n v="0.2009"/>
    <n v="1.4849000000000001"/>
    <n v="2.005741"/>
    <n v="58104.311028999997"/>
    <n v="43016.068100000004"/>
    <n v="15088.242928999993"/>
    <n v="0.25967510261793508"/>
    <n v="2.005741"/>
    <n v="58104.311028999997"/>
  </r>
  <r>
    <s v="SKU-13"/>
    <s v="Crisp Wafer Sharing Size"/>
    <s v="Wafer/Crisp"/>
    <x v="3"/>
    <x v="0"/>
    <n v="18379"/>
    <n v="2.39"/>
    <n v="7.4200000000000002E-2"/>
    <n v="1.3623000000000001"/>
    <n v="2.2126619999999999"/>
    <n v="40666.514898000001"/>
    <n v="25037.7117"/>
    <n v="15628.803198000001"/>
    <n v="0.38431626701231369"/>
    <n v="2.2126619999999999"/>
    <n v="40666.514898000001"/>
  </r>
  <r>
    <s v="SKU-13"/>
    <s v="Crisp Wafer Sharing Size"/>
    <s v="Wafer/Crisp"/>
    <x v="3"/>
    <x v="1"/>
    <n v="19194"/>
    <n v="2.39"/>
    <n v="6.4600000000000005E-2"/>
    <n v="1.3623000000000001"/>
    <n v="2.2356060000000002"/>
    <n v="42910.221564000007"/>
    <n v="26147.986200000003"/>
    <n v="16762.235364000004"/>
    <n v="0.39063502245028869"/>
    <n v="2.2356060000000002"/>
    <n v="42910.221564000007"/>
  </r>
  <r>
    <s v="SKU-13"/>
    <s v="Crisp Wafer Sharing Size"/>
    <s v="Wafer/Crisp"/>
    <x v="3"/>
    <x v="2"/>
    <n v="21367"/>
    <n v="2.39"/>
    <n v="5.8099999999999999E-2"/>
    <n v="1.3623000000000001"/>
    <n v="2.2511410000000001"/>
    <n v="48100.129746999999"/>
    <n v="29108.2641"/>
    <n v="18991.865646999999"/>
    <n v="0.39484021658350144"/>
    <n v="2.2511410000000001"/>
    <n v="48100.129746999999"/>
  </r>
  <r>
    <s v="SKU-13"/>
    <s v="Crisp Wafer Sharing Size"/>
    <s v="Wafer/Crisp"/>
    <x v="3"/>
    <x v="3"/>
    <n v="19706"/>
    <n v="2.39"/>
    <n v="6.4699999999999994E-2"/>
    <n v="1.3623000000000001"/>
    <n v="2.2353670000000001"/>
    <n v="44050.142102000005"/>
    <n v="26845.483800000002"/>
    <n v="17204.658302000003"/>
    <n v="0.39056987062974452"/>
    <n v="2.2353670000000001"/>
    <n v="44050.142102000005"/>
  </r>
  <r>
    <s v="SKU-13"/>
    <s v="Crisp Wafer Sharing Size"/>
    <s v="Wafer/Crisp"/>
    <x v="3"/>
    <x v="4"/>
    <n v="19228"/>
    <n v="2.39"/>
    <n v="4.9599999999999998E-2"/>
    <n v="1.3623000000000001"/>
    <n v="2.2714560000000001"/>
    <n v="43675.555968000001"/>
    <n v="26194.304400000001"/>
    <n v="17481.251568"/>
    <n v="0.40025252525252525"/>
    <n v="2.2714560000000001"/>
    <n v="43675.555968000001"/>
  </r>
  <r>
    <s v="SKU-13"/>
    <s v="Crisp Wafer Sharing Size"/>
    <s v="Wafer/Crisp"/>
    <x v="3"/>
    <x v="5"/>
    <n v="17990"/>
    <n v="2.39"/>
    <n v="4.2299999999999997E-2"/>
    <n v="1.3623000000000001"/>
    <n v="2.2889029999999999"/>
    <n v="41177.364969999995"/>
    <n v="24507.777000000002"/>
    <n v="16669.587969999993"/>
    <n v="0.40482405763809115"/>
    <n v="2.2889029999999999"/>
    <n v="41177.364969999995"/>
  </r>
  <r>
    <s v="SKU-13"/>
    <s v="Crisp Wafer Sharing Size"/>
    <s v="Wafer/Crisp"/>
    <x v="3"/>
    <x v="6"/>
    <n v="15543"/>
    <n v="2.39"/>
    <n v="4.5400000000000003E-2"/>
    <n v="1.3623000000000001"/>
    <n v="2.2814939999999999"/>
    <n v="35461.261242"/>
    <n v="21174.228900000002"/>
    <n v="14287.032341999999"/>
    <n v="0.40289126335637959"/>
    <n v="2.2814939999999999"/>
    <n v="35461.261242"/>
  </r>
  <r>
    <s v="SKU-13"/>
    <s v="Crisp Wafer Sharing Size"/>
    <s v="Wafer/Crisp"/>
    <x v="3"/>
    <x v="7"/>
    <n v="15861"/>
    <n v="2.39"/>
    <n v="5.8599999999999999E-2"/>
    <n v="1.3623000000000001"/>
    <n v="2.249946"/>
    <n v="35686.393506"/>
    <n v="21607.440300000002"/>
    <n v="14078.953205999998"/>
    <n v="0.3945188017845761"/>
    <n v="2.249946"/>
    <n v="35686.393506"/>
  </r>
  <r>
    <s v="SKU-13"/>
    <s v="Crisp Wafer Sharing Size"/>
    <s v="Wafer/Crisp"/>
    <x v="3"/>
    <x v="8"/>
    <n v="23036"/>
    <n v="2.39"/>
    <n v="4.2999999999999997E-2"/>
    <n v="1.3623000000000001"/>
    <n v="2.2872300000000001"/>
    <n v="52688.630280000005"/>
    <n v="31381.942800000001"/>
    <n v="21306.687480000004"/>
    <n v="0.40438871473354238"/>
    <n v="2.2872300000000001"/>
    <n v="52688.630280000005"/>
  </r>
  <r>
    <s v="SKU-13"/>
    <s v="Crisp Wafer Sharing Size"/>
    <s v="Wafer/Crisp"/>
    <x v="3"/>
    <x v="9"/>
    <n v="32153"/>
    <n v="2.39"/>
    <n v="4.7300000000000002E-2"/>
    <n v="1.3623000000000001"/>
    <n v="2.2769530000000002"/>
    <n v="73210.869809000011"/>
    <n v="43802.031900000002"/>
    <n v="29408.837909000009"/>
    <n v="0.40170043035583086"/>
    <n v="2.2769530000000002"/>
    <n v="73210.869809000011"/>
  </r>
  <r>
    <s v="SKU-13"/>
    <s v="Crisp Wafer Sharing Size"/>
    <s v="Wafer/Crisp"/>
    <x v="3"/>
    <x v="10"/>
    <n v="34180"/>
    <n v="2.39"/>
    <n v="4.3700000000000003E-2"/>
    <n v="1.3623000000000001"/>
    <n v="2.2855570000000003"/>
    <n v="78120.338260000004"/>
    <n v="46563.414000000004"/>
    <n v="31556.92426"/>
    <n v="0.4039527344975426"/>
    <n v="2.2855570000000003"/>
    <n v="78120.338260000004"/>
  </r>
  <r>
    <s v="SKU-13"/>
    <s v="Crisp Wafer Sharing Size"/>
    <s v="Wafer/Crisp"/>
    <x v="3"/>
    <x v="11"/>
    <n v="25647"/>
    <n v="2.39"/>
    <n v="6.0499999999999998E-2"/>
    <n v="1.3623000000000001"/>
    <n v="2.2454050000000003"/>
    <n v="57587.902035000006"/>
    <n v="34938.908100000001"/>
    <n v="22648.993935000006"/>
    <n v="0.39329430548163924"/>
    <n v="2.2454050000000003"/>
    <n v="57587.902035000006"/>
  </r>
  <r>
    <s v="SKU-13"/>
    <s v="Crisp Wafer Sharing Size"/>
    <s v="Wafer/Crisp"/>
    <x v="3"/>
    <x v="12"/>
    <n v="16964"/>
    <n v="2.44"/>
    <n v="7.0199999999999999E-2"/>
    <n v="1.3725000000000001"/>
    <n v="2.2687119999999998"/>
    <n v="38486.430367999994"/>
    <n v="23283.09"/>
    <n v="15203.340367999994"/>
    <n v="0.39503118950311883"/>
    <n v="2.2687119999999998"/>
    <n v="38486.430367999994"/>
  </r>
  <r>
    <s v="SKU-13"/>
    <s v="Crisp Wafer Sharing Size"/>
    <s v="Wafer/Crisp"/>
    <x v="3"/>
    <x v="13"/>
    <n v="21118"/>
    <n v="2.44"/>
    <n v="4.07E-2"/>
    <n v="1.3827"/>
    <n v="2.3406920000000002"/>
    <n v="49430.733656000004"/>
    <n v="29199.8586"/>
    <n v="20230.875056000004"/>
    <n v="0.4092772564694544"/>
    <n v="2.3406920000000002"/>
    <n v="49430.733656000004"/>
  </r>
  <r>
    <s v="SKU-13"/>
    <s v="Crisp Wafer Sharing Size"/>
    <s v="Wafer/Crisp"/>
    <x v="3"/>
    <x v="14"/>
    <n v="22858"/>
    <n v="2.44"/>
    <n v="5.6300000000000003E-2"/>
    <n v="1.393"/>
    <n v="2.3026279999999999"/>
    <n v="52633.470823999996"/>
    <n v="31841.194"/>
    <n v="20792.276823999997"/>
    <n v="0.3950390597178528"/>
    <n v="2.3026279999999999"/>
    <n v="52633.470823999996"/>
  </r>
  <r>
    <s v="SKU-13"/>
    <s v="Crisp Wafer Sharing Size"/>
    <s v="Wafer/Crisp"/>
    <x v="3"/>
    <x v="15"/>
    <n v="23174"/>
    <n v="2.44"/>
    <n v="6.1899999999999997E-2"/>
    <n v="1.4032"/>
    <n v="2.288964"/>
    <n v="53044.451736000003"/>
    <n v="32517.756799999999"/>
    <n v="20526.694936000004"/>
    <n v="0.38697157316585151"/>
    <n v="2.288964"/>
    <n v="53044.451736000003"/>
  </r>
  <r>
    <s v="SKU-13"/>
    <s v="Crisp Wafer Sharing Size"/>
    <s v="Wafer/Crisp"/>
    <x v="3"/>
    <x v="16"/>
    <n v="17218"/>
    <n v="2.44"/>
    <n v="4.87E-2"/>
    <n v="1.4134"/>
    <n v="2.3211720000000002"/>
    <n v="39965.939496000006"/>
    <n v="24335.921200000001"/>
    <n v="15630.018296000006"/>
    <n v="0.39108346990227361"/>
    <n v="2.3211720000000002"/>
    <n v="39965.939496000006"/>
  </r>
  <r>
    <s v="SKU-13"/>
    <s v="Crisp Wafer Sharing Size"/>
    <s v="Wafer/Crisp"/>
    <x v="3"/>
    <x v="17"/>
    <n v="16836"/>
    <n v="2.44"/>
    <n v="3.7100000000000001E-2"/>
    <n v="1.4236"/>
    <n v="2.3494759999999997"/>
    <n v="39555.777935999991"/>
    <n v="23967.729599999999"/>
    <n v="15588.048335999993"/>
    <n v="0.39407765816718271"/>
    <n v="2.3494759999999997"/>
    <n v="39555.777935999991"/>
  </r>
  <r>
    <s v="SKU-13"/>
    <s v="Crisp Wafer Sharing Size"/>
    <s v="Wafer/Crisp"/>
    <x v="3"/>
    <x v="18"/>
    <n v="15742"/>
    <n v="2.5099999999999998"/>
    <n v="6.3399999999999998E-2"/>
    <n v="1.4338"/>
    <n v="2.3508659999999999"/>
    <n v="37007.332571999999"/>
    <n v="22570.8796"/>
    <n v="14436.452971999999"/>
    <n v="0.39009709613393528"/>
    <n v="2.3508659999999999"/>
    <n v="37007.332571999999"/>
  </r>
  <r>
    <s v="SKU-13"/>
    <s v="Crisp Wafer Sharing Size"/>
    <s v="Wafer/Crisp"/>
    <x v="3"/>
    <x v="19"/>
    <n v="18343"/>
    <n v="2.5099999999999998"/>
    <n v="3.6499999999999998E-2"/>
    <n v="1.444"/>
    <n v="2.4183849999999998"/>
    <n v="44360.436054999998"/>
    <n v="26487.291999999998"/>
    <n v="17873.144055000001"/>
    <n v="0.40290731211118169"/>
    <n v="2.4183849999999998"/>
    <n v="44360.436054999998"/>
  </r>
  <r>
    <s v="SKU-13"/>
    <s v="Crisp Wafer Sharing Size"/>
    <s v="Wafer/Crisp"/>
    <x v="3"/>
    <x v="20"/>
    <n v="18757"/>
    <n v="2.5099999999999998"/>
    <n v="6.6600000000000006E-2"/>
    <n v="1.4542999999999999"/>
    <n v="2.3428339999999999"/>
    <n v="43944.537337999995"/>
    <n v="27278.305099999998"/>
    <n v="16666.232237999997"/>
    <n v="0.37925606338306511"/>
    <n v="2.3428339999999999"/>
    <n v="43944.537337999995"/>
  </r>
  <r>
    <s v="SKU-13"/>
    <s v="Crisp Wafer Sharing Size"/>
    <s v="Wafer/Crisp"/>
    <x v="3"/>
    <x v="21"/>
    <n v="30877"/>
    <n v="2.5099999999999998"/>
    <n v="4.3499999999999997E-2"/>
    <n v="1.4644999999999999"/>
    <n v="2.4008149999999997"/>
    <n v="74129.964754999994"/>
    <n v="45219.366499999996"/>
    <n v="28910.598254999997"/>
    <n v="0.38999881290311833"/>
    <n v="2.4008149999999997"/>
    <n v="74129.964754999994"/>
  </r>
  <r>
    <s v="SKU-13"/>
    <s v="Crisp Wafer Sharing Size"/>
    <s v="Wafer/Crisp"/>
    <x v="3"/>
    <x v="22"/>
    <n v="32444"/>
    <n v="2.5099999999999998"/>
    <n v="3.5200000000000002E-2"/>
    <n v="1.4746999999999999"/>
    <n v="2.4216479999999998"/>
    <n v="78567.947711999994"/>
    <n v="47845.166799999999"/>
    <n v="30722.780911999995"/>
    <n v="0.39103453515952769"/>
    <n v="2.4216479999999998"/>
    <n v="78567.947711999994"/>
  </r>
  <r>
    <s v="SKU-13"/>
    <s v="Crisp Wafer Sharing Size"/>
    <s v="Wafer/Crisp"/>
    <x v="3"/>
    <x v="23"/>
    <n v="29760"/>
    <n v="2.5099999999999998"/>
    <n v="4.6100000000000002E-2"/>
    <n v="1.4849000000000001"/>
    <n v="2.3942889999999997"/>
    <n v="71254.040639999992"/>
    <n v="44190.624000000003"/>
    <n v="27063.416639999989"/>
    <n v="0.37981588688750595"/>
    <n v="2.3942889999999997"/>
    <n v="71254.040639999992"/>
  </r>
  <r>
    <s v="SKU-13"/>
    <s v="Crisp Wafer Sharing Size"/>
    <s v="Wafer/Crisp"/>
    <x v="4"/>
    <x v="0"/>
    <n v="27242"/>
    <n v="2.39"/>
    <n v="9.0800000000000006E-2"/>
    <n v="1.3623000000000001"/>
    <n v="2.1729880000000001"/>
    <n v="59196.539096"/>
    <n v="37111.776600000005"/>
    <n v="22084.762495999996"/>
    <n v="0.37307523097228323"/>
    <n v="2.1729880000000001"/>
    <n v="59196.539096"/>
  </r>
  <r>
    <s v="SKU-13"/>
    <s v="Crisp Wafer Sharing Size"/>
    <s v="Wafer/Crisp"/>
    <x v="4"/>
    <x v="1"/>
    <n v="33786"/>
    <n v="2.39"/>
    <n v="9.3899999999999997E-2"/>
    <n v="1.3623000000000001"/>
    <n v="2.1655790000000001"/>
    <n v="73166.25209400001"/>
    <n v="46026.667800000003"/>
    <n v="27139.584294000008"/>
    <n v="0.37093036088731934"/>
    <n v="2.1655790000000001"/>
    <n v="73166.25209400001"/>
  </r>
  <r>
    <s v="SKU-13"/>
    <s v="Crisp Wafer Sharing Size"/>
    <s v="Wafer/Crisp"/>
    <x v="4"/>
    <x v="2"/>
    <n v="32547"/>
    <n v="2.39"/>
    <n v="0.1008"/>
    <n v="1.3623000000000001"/>
    <n v="2.1490880000000003"/>
    <n v="69946.367136000015"/>
    <n v="44338.778100000003"/>
    <n v="25607.589036000012"/>
    <n v="0.36610320284697517"/>
    <n v="2.1490880000000003"/>
    <n v="69946.367136000015"/>
  </r>
  <r>
    <s v="SKU-13"/>
    <s v="Crisp Wafer Sharing Size"/>
    <s v="Wafer/Crisp"/>
    <x v="4"/>
    <x v="3"/>
    <n v="33579"/>
    <n v="2.39"/>
    <n v="9.5200000000000007E-2"/>
    <n v="1.3623000000000001"/>
    <n v="2.1624720000000002"/>
    <n v="72613.647288000007"/>
    <n v="45744.671699999999"/>
    <n v="26868.975588000008"/>
    <n v="0.37002652519893908"/>
    <n v="2.1624720000000002"/>
    <n v="72613.647288000007"/>
  </r>
  <r>
    <s v="SKU-13"/>
    <s v="Crisp Wafer Sharing Size"/>
    <s v="Wafer/Crisp"/>
    <x v="4"/>
    <x v="4"/>
    <n v="25896"/>
    <n v="2.39"/>
    <n v="0.1187"/>
    <n v="1.3623000000000001"/>
    <n v="2.1063070000000002"/>
    <n v="54544.926072000002"/>
    <n v="35278.120800000004"/>
    <n v="19266.805271999998"/>
    <n v="0.35322818563485753"/>
    <n v="2.1063070000000002"/>
    <n v="54544.926072000002"/>
  </r>
  <r>
    <s v="SKU-13"/>
    <s v="Crisp Wafer Sharing Size"/>
    <s v="Wafer/Crisp"/>
    <x v="4"/>
    <x v="5"/>
    <n v="23284"/>
    <n v="2.39"/>
    <n v="9.01E-2"/>
    <n v="1.3623000000000001"/>
    <n v="2.1746610000000004"/>
    <n v="50634.806724000009"/>
    <n v="31719.7932"/>
    <n v="18915.013524000009"/>
    <n v="0.37355753379492262"/>
    <n v="2.1746610000000004"/>
    <n v="50634.806724000009"/>
  </r>
  <r>
    <s v="SKU-13"/>
    <s v="Crisp Wafer Sharing Size"/>
    <s v="Wafer/Crisp"/>
    <x v="4"/>
    <x v="6"/>
    <n v="23424"/>
    <n v="2.39"/>
    <n v="9.6000000000000002E-2"/>
    <n v="1.3623000000000001"/>
    <n v="2.1605600000000003"/>
    <n v="50608.957440000006"/>
    <n v="31910.515200000002"/>
    <n v="18698.442240000004"/>
    <n v="0.36946902654867259"/>
    <n v="2.1605600000000003"/>
    <n v="50608.957440000006"/>
  </r>
  <r>
    <s v="SKU-13"/>
    <s v="Crisp Wafer Sharing Size"/>
    <s v="Wafer/Crisp"/>
    <x v="4"/>
    <x v="7"/>
    <n v="25534"/>
    <n v="2.39"/>
    <n v="9.4700000000000006E-2"/>
    <n v="1.3623000000000001"/>
    <n v="2.1636670000000002"/>
    <n v="55247.073178000006"/>
    <n v="34784.968200000003"/>
    <n v="20462.104978000003"/>
    <n v="0.37037446150447367"/>
    <n v="2.1636670000000002"/>
    <n v="55247.073178000006"/>
  </r>
  <r>
    <s v="SKU-13"/>
    <s v="Crisp Wafer Sharing Size"/>
    <s v="Wafer/Crisp"/>
    <x v="4"/>
    <x v="8"/>
    <n v="30350"/>
    <n v="2.39"/>
    <n v="6.6299999999999998E-2"/>
    <n v="1.3623000000000001"/>
    <n v="2.2315430000000003"/>
    <n v="67727.330050000004"/>
    <n v="41345.805"/>
    <n v="26381.525050000004"/>
    <n v="0.38952554353646784"/>
    <n v="2.2315430000000003"/>
    <n v="67727.330050000004"/>
  </r>
  <r>
    <s v="SKU-13"/>
    <s v="Crisp Wafer Sharing Size"/>
    <s v="Wafer/Crisp"/>
    <x v="4"/>
    <x v="9"/>
    <n v="45368"/>
    <n v="2.39"/>
    <n v="7.3499999999999996E-2"/>
    <n v="1.3623000000000001"/>
    <n v="2.2143350000000002"/>
    <n v="100459.95028"/>
    <n v="61804.826400000005"/>
    <n v="38655.123879999999"/>
    <n v="0.38478143550998378"/>
    <n v="2.2143350000000002"/>
    <n v="100459.95028"/>
  </r>
  <r>
    <s v="SKU-13"/>
    <s v="Crisp Wafer Sharing Size"/>
    <s v="Wafer/Crisp"/>
    <x v="4"/>
    <x v="10"/>
    <n v="42403"/>
    <n v="2.39"/>
    <n v="9.2100000000000001E-2"/>
    <n v="1.3623000000000001"/>
    <n v="2.1698810000000002"/>
    <n v="92009.464043000014"/>
    <n v="57765.606900000006"/>
    <n v="34243.857143000008"/>
    <n v="0.37217755259389806"/>
    <n v="2.1698810000000002"/>
    <n v="92009.464043000014"/>
  </r>
  <r>
    <s v="SKU-13"/>
    <s v="Crisp Wafer Sharing Size"/>
    <s v="Wafer/Crisp"/>
    <x v="4"/>
    <x v="11"/>
    <n v="40836"/>
    <n v="2.39"/>
    <n v="9.7900000000000001E-2"/>
    <n v="1.3623000000000001"/>
    <n v="2.1560190000000001"/>
    <n v="88043.191884"/>
    <n v="55630.882799999999"/>
    <n v="32412.309084"/>
    <n v="0.36814100432324576"/>
    <n v="2.1560190000000001"/>
    <n v="88043.191884"/>
  </r>
  <r>
    <s v="SKU-13"/>
    <s v="Crisp Wafer Sharing Size"/>
    <s v="Wafer/Crisp"/>
    <x v="4"/>
    <x v="12"/>
    <n v="25591"/>
    <n v="2.44"/>
    <n v="7.5999999999999998E-2"/>
    <n v="1.3725000000000001"/>
    <n v="2.2545600000000001"/>
    <n v="57696.444960000001"/>
    <n v="35123.647499999999"/>
    <n v="22572.797460000002"/>
    <n v="0.39123376623376627"/>
    <n v="2.2204000000000002"/>
    <n v="56822.256400000006"/>
  </r>
  <r>
    <s v="SKU-13"/>
    <s v="Crisp Wafer Sharing Size"/>
    <s v="Wafer/Crisp"/>
    <x v="4"/>
    <x v="13"/>
    <n v="27509"/>
    <n v="2.44"/>
    <n v="0.14960000000000001"/>
    <n v="1.3827"/>
    <n v="2.0749759999999999"/>
    <n v="57080.514783999999"/>
    <n v="38036.694300000003"/>
    <n v="19043.820483999996"/>
    <n v="0.33363084681461369"/>
    <n v="2.2204000000000002"/>
    <n v="61080.983600000007"/>
  </r>
  <r>
    <s v="SKU-13"/>
    <s v="Crisp Wafer Sharing Size"/>
    <s v="Wafer/Crisp"/>
    <x v="4"/>
    <x v="14"/>
    <n v="28177"/>
    <n v="2.44"/>
    <n v="0.14419999999999999"/>
    <n v="1.393"/>
    <n v="2.088152"/>
    <n v="58837.858904000001"/>
    <n v="39250.561000000002"/>
    <n v="19587.297903999999"/>
    <n v="0.33290296874940134"/>
    <n v="2.2204000000000002"/>
    <n v="62564.210800000001"/>
  </r>
  <r>
    <s v="SKU-13"/>
    <s v="Crisp Wafer Sharing Size"/>
    <s v="Wafer/Crisp"/>
    <x v="4"/>
    <x v="15"/>
    <n v="30322"/>
    <n v="2.44"/>
    <n v="0.1512"/>
    <n v="1.4032"/>
    <n v="2.071072"/>
    <n v="62799.045184000002"/>
    <n v="42547.830399999999"/>
    <n v="20251.214784000003"/>
    <n v="0.32247647595061885"/>
    <n v="2.2204000000000002"/>
    <n v="67326.968800000002"/>
  </r>
  <r>
    <s v="SKU-13"/>
    <s v="Crisp Wafer Sharing Size"/>
    <s v="Wafer/Crisp"/>
    <x v="4"/>
    <x v="16"/>
    <n v="24906"/>
    <n v="2.44"/>
    <n v="0.1734"/>
    <n v="1.4134"/>
    <n v="2.0169039999999998"/>
    <n v="50233.011023999992"/>
    <n v="35202.140399999997"/>
    <n v="15030.870623999996"/>
    <n v="0.29922296747886856"/>
    <n v="2.2204000000000002"/>
    <n v="55301.282400000004"/>
  </r>
  <r>
    <s v="SKU-13"/>
    <s v="Crisp Wafer Sharing Size"/>
    <s v="Wafer/Crisp"/>
    <x v="4"/>
    <x v="17"/>
    <n v="24850"/>
    <n v="2.44"/>
    <n v="0.17330000000000001"/>
    <n v="1.4236"/>
    <n v="2.0171479999999997"/>
    <n v="50126.127799999995"/>
    <n v="35376.46"/>
    <n v="14749.667799999996"/>
    <n v="0.29425109114452674"/>
    <n v="2.2204000000000002"/>
    <n v="55176.94"/>
  </r>
  <r>
    <s v="SKU-13"/>
    <s v="Crisp Wafer Sharing Size"/>
    <s v="Wafer/Crisp"/>
    <x v="4"/>
    <x v="18"/>
    <n v="21463"/>
    <n v="2.5099999999999998"/>
    <n v="0.19900000000000001"/>
    <n v="1.4338"/>
    <n v="2.0105099999999996"/>
    <n v="43151.576129999994"/>
    <n v="30773.649399999998"/>
    <n v="12377.926729999996"/>
    <n v="0.28684761577908086"/>
    <n v="2.2841"/>
    <n v="49023.638299999999"/>
  </r>
  <r>
    <s v="SKU-13"/>
    <s v="Crisp Wafer Sharing Size"/>
    <s v="Wafer/Crisp"/>
    <x v="4"/>
    <x v="19"/>
    <n v="23849"/>
    <n v="2.5099999999999998"/>
    <n v="0.21640000000000001"/>
    <n v="1.444"/>
    <n v="1.9668359999999998"/>
    <n v="46907.071763999993"/>
    <n v="34437.955999999998"/>
    <n v="12469.115763999995"/>
    <n v="0.26582592549658429"/>
    <n v="2.2841"/>
    <n v="54473.500899999999"/>
  </r>
  <r>
    <s v="SKU-13"/>
    <s v="Crisp Wafer Sharing Size"/>
    <s v="Wafer/Crisp"/>
    <x v="4"/>
    <x v="20"/>
    <n v="35996"/>
    <n v="2.5099999999999998"/>
    <n v="0.24529999999999999"/>
    <n v="1.4542999999999999"/>
    <n v="1.8942969999999999"/>
    <n v="68187.114812"/>
    <n v="52348.982799999998"/>
    <n v="15838.132012000002"/>
    <n v="0.23227455884689679"/>
    <n v="2.2841"/>
    <n v="82218.463600000003"/>
  </r>
  <r>
    <s v="SKU-13"/>
    <s v="Crisp Wafer Sharing Size"/>
    <s v="Wafer/Crisp"/>
    <x v="4"/>
    <x v="21"/>
    <n v="47141"/>
    <n v="2.5099999999999998"/>
    <n v="0.2387"/>
    <n v="1.4644999999999999"/>
    <n v="1.9108629999999998"/>
    <n v="90079.992682999989"/>
    <n v="69037.994500000001"/>
    <n v="21041.998182999989"/>
    <n v="0.23359236114781637"/>
    <n v="2.2841"/>
    <n v="107674.75810000001"/>
  </r>
  <r>
    <s v="SKU-13"/>
    <s v="Crisp Wafer Sharing Size"/>
    <s v="Wafer/Crisp"/>
    <x v="4"/>
    <x v="22"/>
    <n v="41296"/>
    <n v="2.5099999999999998"/>
    <n v="0.23519999999999999"/>
    <n v="1.4746999999999999"/>
    <n v="1.919648"/>
    <n v="79273.783808000007"/>
    <n v="60899.211199999998"/>
    <n v="18374.572608000009"/>
    <n v="0.23178624414475998"/>
    <n v="2.2841"/>
    <n v="94324.193599999999"/>
  </r>
  <r>
    <s v="SKU-13"/>
    <s v="Crisp Wafer Sharing Size"/>
    <s v="Wafer/Crisp"/>
    <x v="4"/>
    <x v="23"/>
    <n v="42603"/>
    <n v="2.5099999999999998"/>
    <n v="0.25819999999999999"/>
    <n v="1.4849000000000001"/>
    <n v="1.861918"/>
    <n v="79323.292554"/>
    <n v="63261.194700000007"/>
    <n v="16062.097853999992"/>
    <n v="0.20248904624156372"/>
    <n v="2.2841"/>
    <n v="97309.512300000002"/>
  </r>
  <r>
    <s v="SKU-13"/>
    <s v="Crisp Wafer Sharing Size"/>
    <s v="Wafer/Crisp"/>
    <x v="5"/>
    <x v="0"/>
    <n v="10913"/>
    <n v="2.39"/>
    <n v="6.7500000000000004E-2"/>
    <n v="1.3623000000000001"/>
    <n v="2.228675"/>
    <n v="24321.530275000001"/>
    <n v="14866.779900000001"/>
    <n v="9454.7503749999996"/>
    <n v="0.38873994638069703"/>
    <n v="2.228675"/>
    <n v="24321.530275000001"/>
  </r>
  <r>
    <s v="SKU-13"/>
    <s v="Crisp Wafer Sharing Size"/>
    <s v="Wafer/Crisp"/>
    <x v="5"/>
    <x v="1"/>
    <n v="13121"/>
    <n v="2.39"/>
    <n v="5.16E-2"/>
    <n v="1.3623000000000001"/>
    <n v="2.2666760000000004"/>
    <n v="29741.055796000004"/>
    <n v="17874.738300000001"/>
    <n v="11866.317496000003"/>
    <n v="0.39898776887389292"/>
    <n v="2.2666760000000004"/>
    <n v="29741.055796000004"/>
  </r>
  <r>
    <s v="SKU-13"/>
    <s v="Crisp Wafer Sharing Size"/>
    <s v="Wafer/Crisp"/>
    <x v="5"/>
    <x v="2"/>
    <n v="14125"/>
    <n v="2.39"/>
    <n v="5.6599999999999998E-2"/>
    <n v="1.3623000000000001"/>
    <n v="2.2547260000000002"/>
    <n v="31848.004750000004"/>
    <n v="19242.487499999999"/>
    <n v="12605.517250000004"/>
    <n v="0.39580241679033296"/>
    <n v="2.2547260000000002"/>
    <n v="31848.004750000004"/>
  </r>
  <r>
    <s v="SKU-13"/>
    <s v="Crisp Wafer Sharing Size"/>
    <s v="Wafer/Crisp"/>
    <x v="5"/>
    <x v="3"/>
    <n v="14080"/>
    <n v="2.39"/>
    <n v="5.8299999999999998E-2"/>
    <n v="1.3623000000000001"/>
    <n v="2.2506629999999999"/>
    <n v="31689.335039999998"/>
    <n v="19181.184000000001"/>
    <n v="12508.151039999997"/>
    <n v="0.39471169162153547"/>
    <n v="2.2506629999999999"/>
    <n v="31689.335039999998"/>
  </r>
  <r>
    <s v="SKU-13"/>
    <s v="Crisp Wafer Sharing Size"/>
    <s v="Wafer/Crisp"/>
    <x v="5"/>
    <x v="4"/>
    <n v="12594"/>
    <n v="2.39"/>
    <n v="6.6500000000000004E-2"/>
    <n v="1.3623000000000001"/>
    <n v="2.2310650000000001"/>
    <n v="28098.032610000002"/>
    <n v="17156.806199999999"/>
    <n v="10941.226410000003"/>
    <n v="0.38939475093733272"/>
    <n v="2.2310650000000001"/>
    <n v="28098.032610000002"/>
  </r>
  <r>
    <s v="SKU-13"/>
    <s v="Crisp Wafer Sharing Size"/>
    <s v="Wafer/Crisp"/>
    <x v="5"/>
    <x v="5"/>
    <n v="11332"/>
    <n v="2.39"/>
    <n v="7.9000000000000001E-2"/>
    <n v="1.3623000000000001"/>
    <n v="2.2011900000000004"/>
    <n v="24943.885080000004"/>
    <n v="15437.5836"/>
    <n v="9506.3014800000037"/>
    <n v="0.38110749185667764"/>
    <n v="2.2011900000000004"/>
    <n v="24943.885080000004"/>
  </r>
  <r>
    <s v="SKU-13"/>
    <s v="Crisp Wafer Sharing Size"/>
    <s v="Wafer/Crisp"/>
    <x v="5"/>
    <x v="6"/>
    <n v="10693"/>
    <n v="2.39"/>
    <n v="6.5799999999999997E-2"/>
    <n v="1.3623000000000001"/>
    <n v="2.2327380000000003"/>
    <n v="23874.667434000003"/>
    <n v="14567.073900000001"/>
    <n v="9307.5935340000015"/>
    <n v="0.38985228002569045"/>
    <n v="2.2327380000000003"/>
    <n v="23874.667434000003"/>
  </r>
  <r>
    <s v="SKU-13"/>
    <s v="Crisp Wafer Sharing Size"/>
    <s v="Wafer/Crisp"/>
    <x v="5"/>
    <x v="7"/>
    <n v="12550"/>
    <n v="2.39"/>
    <n v="0.08"/>
    <n v="1.3623000000000001"/>
    <n v="2.1988000000000003"/>
    <n v="27594.940000000002"/>
    <n v="17096.865000000002"/>
    <n v="10498.075000000001"/>
    <n v="0.38043478260869562"/>
    <n v="2.1988000000000003"/>
    <n v="27594.940000000002"/>
  </r>
  <r>
    <s v="SKU-13"/>
    <s v="Crisp Wafer Sharing Size"/>
    <s v="Wafer/Crisp"/>
    <x v="5"/>
    <x v="8"/>
    <n v="14029"/>
    <n v="2.39"/>
    <n v="7.1199999999999999E-2"/>
    <n v="1.3623000000000001"/>
    <n v="2.2198319999999998"/>
    <n v="31142.023127999997"/>
    <n v="19111.706700000002"/>
    <n v="12030.316427999995"/>
    <n v="0.38630490956072339"/>
    <n v="2.2198319999999998"/>
    <n v="31142.023127999997"/>
  </r>
  <r>
    <s v="SKU-13"/>
    <s v="Crisp Wafer Sharing Size"/>
    <s v="Wafer/Crisp"/>
    <x v="5"/>
    <x v="9"/>
    <n v="19780"/>
    <n v="2.39"/>
    <n v="5.7099999999999998E-2"/>
    <n v="1.3623000000000001"/>
    <n v="2.2535310000000002"/>
    <n v="44574.843180000003"/>
    <n v="26946.294000000002"/>
    <n v="17628.549180000002"/>
    <n v="0.39548202354438433"/>
    <n v="2.2535310000000002"/>
    <n v="44574.843180000003"/>
  </r>
  <r>
    <s v="SKU-13"/>
    <s v="Crisp Wafer Sharing Size"/>
    <s v="Wafer/Crisp"/>
    <x v="5"/>
    <x v="10"/>
    <n v="23474"/>
    <n v="2.39"/>
    <n v="7.6700000000000004E-2"/>
    <n v="1.3623000000000001"/>
    <n v="2.2066870000000001"/>
    <n v="51799.770638000002"/>
    <n v="31978.630200000003"/>
    <n v="19821.140437999999"/>
    <n v="0.38264919311166462"/>
    <n v="2.2066870000000001"/>
    <n v="51799.770638000002"/>
  </r>
  <r>
    <s v="SKU-13"/>
    <s v="Crisp Wafer Sharing Size"/>
    <s v="Wafer/Crisp"/>
    <x v="5"/>
    <x v="11"/>
    <n v="18806"/>
    <n v="2.39"/>
    <n v="7.4200000000000002E-2"/>
    <n v="1.3623000000000001"/>
    <n v="2.2126619999999999"/>
    <n v="41611.321572000001"/>
    <n v="25619.413800000002"/>
    <n v="15991.907771999999"/>
    <n v="0.38431626701231364"/>
    <n v="2.2126619999999999"/>
    <n v="41611.321572000001"/>
  </r>
  <r>
    <s v="SKU-13"/>
    <s v="Crisp Wafer Sharing Size"/>
    <s v="Wafer/Crisp"/>
    <x v="5"/>
    <x v="12"/>
    <n v="11397"/>
    <n v="2.44"/>
    <n v="8.0399999999999999E-2"/>
    <n v="1.3725000000000001"/>
    <n v="2.243824"/>
    <n v="25572.862128000001"/>
    <n v="15642.3825"/>
    <n v="9930.479628000001"/>
    <n v="0.38832100913440631"/>
    <n v="2.243824"/>
    <n v="25572.862128000001"/>
  </r>
  <r>
    <s v="SKU-13"/>
    <s v="Crisp Wafer Sharing Size"/>
    <s v="Wafer/Crisp"/>
    <x v="5"/>
    <x v="13"/>
    <n v="14952"/>
    <n v="2.44"/>
    <n v="8.3699999999999997E-2"/>
    <n v="1.3827"/>
    <n v="2.2357719999999999"/>
    <n v="33429.262943999995"/>
    <n v="20674.130400000002"/>
    <n v="12755.132543999993"/>
    <n v="0.38155590104894399"/>
    <n v="2.2357719999999999"/>
    <n v="33429.262943999995"/>
  </r>
  <r>
    <s v="SKU-13"/>
    <s v="Crisp Wafer Sharing Size"/>
    <s v="Wafer/Crisp"/>
    <x v="5"/>
    <x v="14"/>
    <n v="13934"/>
    <n v="2.44"/>
    <n v="9.0800000000000006E-2"/>
    <n v="1.393"/>
    <n v="2.218448"/>
    <n v="30911.854432"/>
    <n v="19410.062000000002"/>
    <n v="11501.792431999998"/>
    <n v="0.37208354669570792"/>
    <n v="2.218448"/>
    <n v="30911.854432"/>
  </r>
  <r>
    <s v="SKU-13"/>
    <s v="Crisp Wafer Sharing Size"/>
    <s v="Wafer/Crisp"/>
    <x v="5"/>
    <x v="15"/>
    <n v="14937"/>
    <n v="2.44"/>
    <n v="7.9500000000000001E-2"/>
    <n v="1.4032"/>
    <n v="2.2460200000000001"/>
    <n v="33548.800739999999"/>
    <n v="20959.598399999999"/>
    <n v="12589.20234"/>
    <n v="0.37525044300585036"/>
    <n v="2.2460200000000001"/>
    <n v="33548.800739999999"/>
  </r>
  <r>
    <s v="SKU-13"/>
    <s v="Crisp Wafer Sharing Size"/>
    <s v="Wafer/Crisp"/>
    <x v="5"/>
    <x v="16"/>
    <n v="12266"/>
    <n v="2.44"/>
    <n v="7.3700000000000002E-2"/>
    <n v="1.4134"/>
    <n v="2.2601719999999998"/>
    <n v="27723.269751999997"/>
    <n v="17336.7644"/>
    <n v="10386.505351999996"/>
    <n v="0.37464936296883594"/>
    <n v="2.2601719999999998"/>
    <n v="27723.269751999997"/>
  </r>
  <r>
    <s v="SKU-13"/>
    <s v="Crisp Wafer Sharing Size"/>
    <s v="Wafer/Crisp"/>
    <x v="5"/>
    <x v="17"/>
    <n v="10775"/>
    <n v="2.44"/>
    <n v="8.0500000000000002E-2"/>
    <n v="1.4236"/>
    <n v="2.2435800000000001"/>
    <n v="24174.574500000002"/>
    <n v="15339.289999999999"/>
    <n v="8835.2845000000034"/>
    <n v="0.36547838722042458"/>
    <n v="2.2435800000000001"/>
    <n v="24174.574500000002"/>
  </r>
  <r>
    <s v="SKU-13"/>
    <s v="Crisp Wafer Sharing Size"/>
    <s v="Wafer/Crisp"/>
    <x v="5"/>
    <x v="18"/>
    <n v="12822"/>
    <n v="2.5099999999999998"/>
    <n v="6.4399999999999999E-2"/>
    <n v="1.4338"/>
    <n v="2.3483559999999999"/>
    <n v="30110.620631999998"/>
    <n v="18384.1836"/>
    <n v="11726.437031999998"/>
    <n v="0.38944521188439907"/>
    <n v="2.3483559999999999"/>
    <n v="30110.620631999998"/>
  </r>
  <r>
    <s v="SKU-13"/>
    <s v="Crisp Wafer Sharing Size"/>
    <s v="Wafer/Crisp"/>
    <x v="5"/>
    <x v="19"/>
    <n v="12088"/>
    <n v="2.5099999999999998"/>
    <n v="6.3299999999999995E-2"/>
    <n v="1.444"/>
    <n v="2.3511169999999999"/>
    <n v="28420.302295999998"/>
    <n v="17455.072"/>
    <n v="10965.230295999998"/>
    <n v="0.38582384458110758"/>
    <n v="2.3511169999999999"/>
    <n v="28420.302295999998"/>
  </r>
  <r>
    <s v="SKU-13"/>
    <s v="Crisp Wafer Sharing Size"/>
    <s v="Wafer/Crisp"/>
    <x v="5"/>
    <x v="20"/>
    <n v="13554"/>
    <n v="2.5099999999999998"/>
    <n v="9.3200000000000005E-2"/>
    <n v="1.4542999999999999"/>
    <n v="2.276068"/>
    <n v="30849.825671999999"/>
    <n v="19711.582200000001"/>
    <n v="11138.243471999998"/>
    <n v="0.36104720948583252"/>
    <n v="2.276068"/>
    <n v="30849.825671999999"/>
  </r>
  <r>
    <s v="SKU-13"/>
    <s v="Crisp Wafer Sharing Size"/>
    <s v="Wafer/Crisp"/>
    <x v="5"/>
    <x v="21"/>
    <n v="19740"/>
    <n v="2.5099999999999998"/>
    <n v="6.2899999999999998E-2"/>
    <n v="1.4644999999999999"/>
    <n v="2.3521209999999999"/>
    <n v="46430.868539999996"/>
    <n v="28909.23"/>
    <n v="17521.638539999996"/>
    <n v="0.3773704669105033"/>
    <n v="2.3521209999999999"/>
    <n v="46430.868539999996"/>
  </r>
  <r>
    <s v="SKU-13"/>
    <s v="Crisp Wafer Sharing Size"/>
    <s v="Wafer/Crisp"/>
    <x v="5"/>
    <x v="22"/>
    <n v="19602"/>
    <n v="2.5099999999999998"/>
    <n v="5.8599999999999999E-2"/>
    <n v="1.4746999999999999"/>
    <n v="2.362914"/>
    <n v="46317.840228000001"/>
    <n v="28907.069399999997"/>
    <n v="17410.770828000004"/>
    <n v="0.37589772628203999"/>
    <n v="2.362914"/>
    <n v="46317.840228000001"/>
  </r>
  <r>
    <s v="SKU-13"/>
    <s v="Crisp Wafer Sharing Size"/>
    <s v="Wafer/Crisp"/>
    <x v="5"/>
    <x v="23"/>
    <n v="15885"/>
    <n v="2.5099999999999998"/>
    <n v="7.9500000000000001E-2"/>
    <n v="1.4849000000000001"/>
    <n v="2.3104549999999997"/>
    <n v="36701.577674999993"/>
    <n v="23587.636500000001"/>
    <n v="13113.941174999993"/>
    <n v="0.35731273710156641"/>
    <n v="2.3104549999999997"/>
    <n v="36701.577674999993"/>
  </r>
  <r>
    <s v="SKU-14"/>
    <s v="Wafer Minis Bag"/>
    <s v="Wafer/Crisp"/>
    <x v="0"/>
    <x v="0"/>
    <n v="35580"/>
    <n v="3.79"/>
    <n v="9.4500000000000001E-2"/>
    <n v="2.0844999999999998"/>
    <n v="3.431845"/>
    <n v="122105.0451"/>
    <n v="74166.509999999995"/>
    <n v="47938.535100000008"/>
    <n v="0.39260077305356161"/>
    <n v="3.431845"/>
    <n v="122105.0451"/>
  </r>
  <r>
    <s v="SKU-14"/>
    <s v="Wafer Minis Bag"/>
    <s v="Wafer/Crisp"/>
    <x v="0"/>
    <x v="1"/>
    <n v="32462"/>
    <n v="3.79"/>
    <n v="0.1135"/>
    <n v="2.0844999999999998"/>
    <n v="3.3598349999999999"/>
    <n v="109066.96377"/>
    <n v="67667.03899999999"/>
    <n v="41399.924770000012"/>
    <n v="0.37958262831359291"/>
    <n v="3.3598349999999999"/>
    <n v="109066.96377"/>
  </r>
  <r>
    <s v="SKU-14"/>
    <s v="Wafer Minis Bag"/>
    <s v="Wafer/Crisp"/>
    <x v="0"/>
    <x v="2"/>
    <n v="34880"/>
    <n v="3.79"/>
    <n v="0.1195"/>
    <n v="2.0844999999999998"/>
    <n v="3.3370950000000001"/>
    <n v="116397.87360000001"/>
    <n v="72707.359999999986"/>
    <n v="43690.51360000002"/>
    <n v="0.37535491198182869"/>
    <n v="3.3370950000000001"/>
    <n v="116397.87360000001"/>
  </r>
  <r>
    <s v="SKU-14"/>
    <s v="Wafer Minis Bag"/>
    <s v="Wafer/Crisp"/>
    <x v="0"/>
    <x v="3"/>
    <n v="37740"/>
    <n v="3.79"/>
    <n v="9.0499999999999997E-2"/>
    <n v="2.0844999999999998"/>
    <n v="3.4470049999999999"/>
    <n v="130089.9687"/>
    <n v="78669.03"/>
    <n v="51420.938699999999"/>
    <n v="0.39527212754260582"/>
    <n v="3.4470049999999999"/>
    <n v="130089.9687"/>
  </r>
  <r>
    <s v="SKU-14"/>
    <s v="Wafer Minis Bag"/>
    <s v="Wafer/Crisp"/>
    <x v="0"/>
    <x v="4"/>
    <n v="31108"/>
    <n v="3.79"/>
    <n v="0.1114"/>
    <n v="2.0844999999999998"/>
    <n v="3.3677940000000004"/>
    <n v="104765.33575200001"/>
    <n v="64844.625999999997"/>
    <n v="39920.709752000017"/>
    <n v="0.38104884087328394"/>
    <n v="3.3677940000000004"/>
    <n v="104765.33575200001"/>
  </r>
  <r>
    <s v="SKU-14"/>
    <s v="Wafer Minis Bag"/>
    <s v="Wafer/Crisp"/>
    <x v="0"/>
    <x v="5"/>
    <n v="29276"/>
    <n v="3.79"/>
    <n v="9.2499999999999999E-2"/>
    <n v="2.0844999999999998"/>
    <n v="3.439425"/>
    <n v="100692.6063"/>
    <n v="61025.821999999993"/>
    <n v="39666.784300000007"/>
    <n v="0.39393939393939403"/>
    <n v="3.439425"/>
    <n v="100692.6063"/>
  </r>
  <r>
    <s v="SKU-14"/>
    <s v="Wafer Minis Bag"/>
    <s v="Wafer/Crisp"/>
    <x v="0"/>
    <x v="6"/>
    <n v="27610"/>
    <n v="3.79"/>
    <n v="8.09E-2"/>
    <n v="2.0844999999999998"/>
    <n v="3.4833890000000003"/>
    <n v="96176.370290000006"/>
    <n v="57553.044999999991"/>
    <n v="38623.325290000015"/>
    <n v="0.4015885104994017"/>
    <n v="3.4833890000000003"/>
    <n v="96176.370290000006"/>
  </r>
  <r>
    <s v="SKU-14"/>
    <s v="Wafer Minis Bag"/>
    <s v="Wafer/Crisp"/>
    <x v="0"/>
    <x v="7"/>
    <n v="32375"/>
    <n v="3.79"/>
    <n v="7.3200000000000001E-2"/>
    <n v="2.0844999999999998"/>
    <n v="3.512572"/>
    <n v="113719.51850000001"/>
    <n v="67485.6875"/>
    <n v="46233.831000000006"/>
    <n v="0.4065602071644368"/>
    <n v="3.512572"/>
    <n v="113719.51850000001"/>
  </r>
  <r>
    <s v="SKU-14"/>
    <s v="Wafer Minis Bag"/>
    <s v="Wafer/Crisp"/>
    <x v="0"/>
    <x v="8"/>
    <n v="35607"/>
    <n v="3.79"/>
    <n v="0.1114"/>
    <n v="2.0844999999999998"/>
    <n v="3.3677940000000004"/>
    <n v="119917.04095800001"/>
    <n v="74222.791499999992"/>
    <n v="45694.24945800002"/>
    <n v="0.38104884087328394"/>
    <n v="3.3677940000000004"/>
    <n v="119917.04095800001"/>
  </r>
  <r>
    <s v="SKU-14"/>
    <s v="Wafer Minis Bag"/>
    <s v="Wafer/Crisp"/>
    <x v="0"/>
    <x v="9"/>
    <n v="55401"/>
    <n v="3.79"/>
    <n v="0.1089"/>
    <n v="2.0844999999999998"/>
    <n v="3.3772690000000001"/>
    <n v="187104.07986900001"/>
    <n v="115483.38449999999"/>
    <n v="71620.695369000023"/>
    <n v="0.3827853215127372"/>
    <n v="3.3772690000000001"/>
    <n v="187104.07986900001"/>
  </r>
  <r>
    <s v="SKU-14"/>
    <s v="Wafer Minis Bag"/>
    <s v="Wafer/Crisp"/>
    <x v="0"/>
    <x v="10"/>
    <n v="57487"/>
    <n v="3.79"/>
    <n v="0.11749999999999999"/>
    <n v="2.0844999999999998"/>
    <n v="3.3446750000000001"/>
    <n v="192275.331725"/>
    <n v="119831.65149999999"/>
    <n v="72443.680225000004"/>
    <n v="0.37677053824362611"/>
    <n v="3.3446750000000001"/>
    <n v="192275.331725"/>
  </r>
  <r>
    <s v="SKU-14"/>
    <s v="Wafer Minis Bag"/>
    <s v="Wafer/Crisp"/>
    <x v="0"/>
    <x v="11"/>
    <n v="50308"/>
    <n v="3.79"/>
    <n v="0.1067"/>
    <n v="2.0844999999999998"/>
    <n v="3.3856069999999998"/>
    <n v="170323.11695599998"/>
    <n v="104867.02599999998"/>
    <n v="65456.090956"/>
    <n v="0.38430538452927354"/>
    <n v="3.3856069999999998"/>
    <n v="170323.11695599998"/>
  </r>
  <r>
    <s v="SKU-14"/>
    <s v="Wafer Minis Bag"/>
    <s v="Wafer/Crisp"/>
    <x v="0"/>
    <x v="12"/>
    <n v="31365"/>
    <n v="3.87"/>
    <n v="0.1113"/>
    <n v="2.1000999999999999"/>
    <n v="3.4392690000000004"/>
    <n v="107872.67218500002"/>
    <n v="65869.636499999993"/>
    <n v="42003.035685000024"/>
    <n v="0.38937605636546618"/>
    <n v="3.4392690000000004"/>
    <n v="107872.67218500002"/>
  </r>
  <r>
    <s v="SKU-14"/>
    <s v="Wafer Minis Bag"/>
    <s v="Wafer/Crisp"/>
    <x v="0"/>
    <x v="13"/>
    <n v="35263"/>
    <n v="3.87"/>
    <n v="7.9799999999999996E-2"/>
    <n v="2.1158000000000001"/>
    <n v="3.5611740000000003"/>
    <n v="125577.67876200001"/>
    <n v="74609.455400000006"/>
    <n v="50968.223362000004"/>
    <n v="0.40587008666243213"/>
    <n v="3.5611740000000003"/>
    <n v="125577.67876200001"/>
  </r>
  <r>
    <s v="SKU-14"/>
    <s v="Wafer Minis Bag"/>
    <s v="Wafer/Crisp"/>
    <x v="0"/>
    <x v="14"/>
    <n v="37453"/>
    <n v="3.87"/>
    <n v="0.1082"/>
    <n v="2.1314000000000002"/>
    <n v="3.4512660000000004"/>
    <n v="129260.26549800001"/>
    <n v="79827.324200000003"/>
    <n v="49432.941298000005"/>
    <n v="0.38242952006597003"/>
    <n v="3.4512660000000004"/>
    <n v="129260.26549800001"/>
  </r>
  <r>
    <s v="SKU-14"/>
    <s v="Wafer Minis Bag"/>
    <s v="Wafer/Crisp"/>
    <x v="0"/>
    <x v="15"/>
    <n v="41024"/>
    <n v="3.87"/>
    <n v="8.5999999999999993E-2"/>
    <n v="2.1469999999999998"/>
    <n v="3.5371800000000002"/>
    <n v="145109.27232000002"/>
    <n v="88078.527999999991"/>
    <n v="57030.744320000027"/>
    <n v="0.3930192978587464"/>
    <n v="3.5371800000000002"/>
    <n v="145109.27232000002"/>
  </r>
  <r>
    <s v="SKU-14"/>
    <s v="Wafer Minis Bag"/>
    <s v="Wafer/Crisp"/>
    <x v="0"/>
    <x v="16"/>
    <n v="29206"/>
    <n v="3.87"/>
    <n v="0.1069"/>
    <n v="2.1627000000000001"/>
    <n v="3.4562970000000002"/>
    <n v="100944.610182"/>
    <n v="63163.816200000001"/>
    <n v="37780.793982000003"/>
    <n v="0.3742725234550156"/>
    <n v="3.4562970000000002"/>
    <n v="100944.610182"/>
  </r>
  <r>
    <s v="SKU-14"/>
    <s v="Wafer Minis Bag"/>
    <s v="Wafer/Crisp"/>
    <x v="0"/>
    <x v="17"/>
    <n v="29306"/>
    <n v="3.87"/>
    <n v="7.17E-2"/>
    <n v="2.1783000000000001"/>
    <n v="3.5925210000000001"/>
    <n v="105282.420426"/>
    <n v="63837.259800000007"/>
    <n v="41445.16062599999"/>
    <n v="0.39365698906144175"/>
    <n v="3.5925210000000001"/>
    <n v="105282.420426"/>
  </r>
  <r>
    <s v="SKU-14"/>
    <s v="Wafer Minis Bag"/>
    <s v="Wafer/Crisp"/>
    <x v="0"/>
    <x v="18"/>
    <n v="28448"/>
    <n v="3.98"/>
    <n v="7.22E-2"/>
    <n v="2.1939000000000002"/>
    <n v="3.692644"/>
    <n v="105048.33651199999"/>
    <n v="62412.067200000005"/>
    <n v="42636.269311999989"/>
    <n v="0.40587286507987225"/>
    <n v="3.692644"/>
    <n v="105048.33651199999"/>
  </r>
  <r>
    <s v="SKU-14"/>
    <s v="Wafer Minis Bag"/>
    <s v="Wafer/Crisp"/>
    <x v="0"/>
    <x v="19"/>
    <n v="29122"/>
    <n v="3.98"/>
    <n v="0.1203"/>
    <n v="2.2096"/>
    <n v="3.5012060000000003"/>
    <n v="101962.12113200001"/>
    <n v="64347.9712"/>
    <n v="37614.149932000015"/>
    <n v="0.36890317222122898"/>
    <n v="3.5012060000000003"/>
    <n v="101962.12113200001"/>
  </r>
  <r>
    <s v="SKU-14"/>
    <s v="Wafer Minis Bag"/>
    <s v="Wafer/Crisp"/>
    <x v="0"/>
    <x v="20"/>
    <n v="41030"/>
    <n v="3.98"/>
    <n v="8.1799999999999998E-2"/>
    <n v="2.2252000000000001"/>
    <n v="3.654436"/>
    <n v="149941.50907999999"/>
    <n v="91299.956000000006"/>
    <n v="58641.553079999983"/>
    <n v="0.39109619104014948"/>
    <n v="3.654436"/>
    <n v="149941.50907999999"/>
  </r>
  <r>
    <s v="SKU-14"/>
    <s v="Wafer Minis Bag"/>
    <s v="Wafer/Crisp"/>
    <x v="0"/>
    <x v="21"/>
    <n v="52469"/>
    <n v="3.98"/>
    <n v="0.10059999999999999"/>
    <n v="2.2408000000000001"/>
    <n v="3.579612"/>
    <n v="187818.66202799999"/>
    <n v="117572.53520000001"/>
    <n v="70246.126827999979"/>
    <n v="0.37401036760408662"/>
    <n v="3.579612"/>
    <n v="187818.66202799999"/>
  </r>
  <r>
    <s v="SKU-14"/>
    <s v="Wafer Minis Bag"/>
    <s v="Wafer/Crisp"/>
    <x v="0"/>
    <x v="22"/>
    <n v="64301"/>
    <n v="3.98"/>
    <n v="9.2600000000000002E-2"/>
    <n v="2.2565"/>
    <n v="3.6114519999999999"/>
    <n v="232219.97505199999"/>
    <n v="145095.2065"/>
    <n v="87124.768551999994"/>
    <n v="0.37518205973663776"/>
    <n v="3.6114519999999999"/>
    <n v="232219.97505199999"/>
  </r>
  <r>
    <s v="SKU-14"/>
    <s v="Wafer Minis Bag"/>
    <s v="Wafer/Crisp"/>
    <x v="0"/>
    <x v="23"/>
    <n v="45216"/>
    <n v="3.98"/>
    <n v="0.1232"/>
    <n v="2.2721"/>
    <n v="3.4896639999999999"/>
    <n v="157788.647424"/>
    <n v="102735.2736"/>
    <n v="55053.373823999995"/>
    <n v="0.34890579723434689"/>
    <n v="3.4896639999999999"/>
    <n v="157788.647424"/>
  </r>
  <r>
    <s v="SKU-14"/>
    <s v="Wafer Minis Bag"/>
    <s v="Wafer/Crisp"/>
    <x v="1"/>
    <x v="0"/>
    <n v="24624"/>
    <n v="3.79"/>
    <n v="0.14080000000000001"/>
    <n v="2.0844999999999998"/>
    <n v="3.2563679999999997"/>
    <n v="80184.805631999989"/>
    <n v="51328.727999999996"/>
    <n v="28856.077631999993"/>
    <n v="0.35986964618249528"/>
    <n v="3.2563679999999997"/>
    <n v="80184.805631999989"/>
  </r>
  <r>
    <s v="SKU-14"/>
    <s v="Wafer Minis Bag"/>
    <s v="Wafer/Crisp"/>
    <x v="1"/>
    <x v="1"/>
    <n v="28008"/>
    <n v="3.79"/>
    <n v="0.12740000000000001"/>
    <n v="2.0844999999999998"/>
    <n v="3.3071540000000001"/>
    <n v="92626.769232000006"/>
    <n v="58382.675999999992"/>
    <n v="34244.093232000014"/>
    <n v="0.36969974787989929"/>
    <n v="3.3071540000000001"/>
    <n v="92626.769232000006"/>
  </r>
  <r>
    <s v="SKU-14"/>
    <s v="Wafer Minis Bag"/>
    <s v="Wafer/Crisp"/>
    <x v="1"/>
    <x v="2"/>
    <n v="27609"/>
    <n v="3.79"/>
    <n v="0.1142"/>
    <n v="2.0844999999999998"/>
    <n v="3.3571820000000003"/>
    <n v="92688.437838000013"/>
    <n v="57550.960499999994"/>
    <n v="35137.477338000019"/>
    <n v="0.37909234590200963"/>
    <n v="3.3571820000000003"/>
    <n v="92688.437838000013"/>
  </r>
  <r>
    <s v="SKU-14"/>
    <s v="Wafer Minis Bag"/>
    <s v="Wafer/Crisp"/>
    <x v="1"/>
    <x v="3"/>
    <n v="34647"/>
    <n v="3.79"/>
    <n v="0.1293"/>
    <n v="2.0844999999999998"/>
    <n v="3.2999530000000004"/>
    <n v="114333.47159100001"/>
    <n v="72221.671499999997"/>
    <n v="42111.800091000012"/>
    <n v="0.36832433674055365"/>
    <n v="3.2999530000000004"/>
    <n v="114333.47159100001"/>
  </r>
  <r>
    <s v="SKU-14"/>
    <s v="Wafer Minis Bag"/>
    <s v="Wafer/Crisp"/>
    <x v="1"/>
    <x v="4"/>
    <n v="26177"/>
    <n v="3.79"/>
    <n v="0.1188"/>
    <n v="2.0844999999999998"/>
    <n v="3.3397480000000002"/>
    <n v="87424.583396000002"/>
    <n v="54565.956499999993"/>
    <n v="32858.626896000009"/>
    <n v="0.37585111211983668"/>
    <n v="3.3397480000000002"/>
    <n v="87424.583396000002"/>
  </r>
  <r>
    <s v="SKU-14"/>
    <s v="Wafer Minis Bag"/>
    <s v="Wafer/Crisp"/>
    <x v="1"/>
    <x v="5"/>
    <n v="24897"/>
    <n v="3.79"/>
    <n v="0.13450000000000001"/>
    <n v="2.0844999999999998"/>
    <n v="3.2802449999999999"/>
    <n v="81668.259764999995"/>
    <n v="51897.796499999997"/>
    <n v="29770.463264999999"/>
    <n v="0.36452917388792605"/>
    <n v="3.2802449999999999"/>
    <n v="81668.259764999995"/>
  </r>
  <r>
    <s v="SKU-14"/>
    <s v="Wafer Minis Bag"/>
    <s v="Wafer/Crisp"/>
    <x v="1"/>
    <x v="6"/>
    <n v="25438"/>
    <n v="3.79"/>
    <n v="9.06E-2"/>
    <n v="2.0844999999999998"/>
    <n v="3.4466260000000002"/>
    <n v="87675.272188000003"/>
    <n v="53025.510999999991"/>
    <n v="34649.761188000011"/>
    <n v="0.39520563008577098"/>
    <n v="3.4466260000000002"/>
    <n v="87675.272188000003"/>
  </r>
  <r>
    <s v="SKU-14"/>
    <s v="Wafer Minis Bag"/>
    <s v="Wafer/Crisp"/>
    <x v="1"/>
    <x v="7"/>
    <n v="25216"/>
    <n v="3.79"/>
    <n v="0.13239999999999999"/>
    <n v="2.0844999999999998"/>
    <n v="3.2882040000000003"/>
    <n v="82915.352064000006"/>
    <n v="52562.751999999993"/>
    <n v="30352.600064000013"/>
    <n v="0.36606731212540355"/>
    <n v="3.2882040000000003"/>
    <n v="82915.352064000006"/>
  </r>
  <r>
    <s v="SKU-14"/>
    <s v="Wafer Minis Bag"/>
    <s v="Wafer/Crisp"/>
    <x v="1"/>
    <x v="8"/>
    <n v="31021"/>
    <n v="3.79"/>
    <n v="0.1361"/>
    <n v="2.0844999999999998"/>
    <n v="3.274181"/>
    <n v="101568.368801"/>
    <n v="64663.274499999992"/>
    <n v="36905.094301000012"/>
    <n v="0.36335223984257448"/>
    <n v="3.274181"/>
    <n v="101568.368801"/>
  </r>
  <r>
    <s v="SKU-14"/>
    <s v="Wafer Minis Bag"/>
    <s v="Wafer/Crisp"/>
    <x v="1"/>
    <x v="9"/>
    <n v="46976"/>
    <n v="3.79"/>
    <n v="0.12540000000000001"/>
    <n v="2.0844999999999998"/>
    <n v="3.3147340000000001"/>
    <n v="155712.944384"/>
    <n v="97921.471999999994"/>
    <n v="57791.472384000008"/>
    <n v="0.37114109307111826"/>
    <n v="3.3147340000000001"/>
    <n v="155712.944384"/>
  </r>
  <r>
    <s v="SKU-14"/>
    <s v="Wafer Minis Bag"/>
    <s v="Wafer/Crisp"/>
    <x v="1"/>
    <x v="10"/>
    <n v="47277"/>
    <n v="3.79"/>
    <n v="0.1263"/>
    <n v="2.0844999999999998"/>
    <n v="3.3113230000000002"/>
    <n v="156549.41747100002"/>
    <n v="98548.906499999997"/>
    <n v="58000.510971000025"/>
    <n v="0.37049330433787353"/>
    <n v="3.3113230000000002"/>
    <n v="156549.41747100002"/>
  </r>
  <r>
    <s v="SKU-14"/>
    <s v="Wafer Minis Bag"/>
    <s v="Wafer/Crisp"/>
    <x v="1"/>
    <x v="11"/>
    <n v="43392"/>
    <n v="3.79"/>
    <n v="0.11899999999999999"/>
    <n v="2.0844999999999998"/>
    <n v="3.3389899999999999"/>
    <n v="144885.45408"/>
    <n v="90450.623999999996"/>
    <n v="54434.83008"/>
    <n v="0.37570942111237232"/>
    <n v="3.3389899999999999"/>
    <n v="144885.45408"/>
  </r>
  <r>
    <s v="SKU-14"/>
    <s v="Wafer Minis Bag"/>
    <s v="Wafer/Crisp"/>
    <x v="1"/>
    <x v="12"/>
    <n v="24925"/>
    <n v="3.87"/>
    <n v="0.1328"/>
    <n v="2.1000999999999999"/>
    <n v="3.3560639999999999"/>
    <n v="83649.895199999999"/>
    <n v="52344.992499999993"/>
    <n v="31304.902700000006"/>
    <n v="0.37423720167434238"/>
    <n v="3.3560639999999999"/>
    <n v="83649.895199999999"/>
  </r>
  <r>
    <s v="SKU-14"/>
    <s v="Wafer Minis Bag"/>
    <s v="Wafer/Crisp"/>
    <x v="1"/>
    <x v="13"/>
    <n v="34303"/>
    <n v="3.87"/>
    <n v="0.1255"/>
    <n v="2.1158000000000001"/>
    <n v="3.3843150000000004"/>
    <n v="116092.15744500002"/>
    <n v="72578.287400000001"/>
    <n v="43513.870045000018"/>
    <n v="0.37482178816097211"/>
    <n v="3.3843150000000004"/>
    <n v="116092.15744500002"/>
  </r>
  <r>
    <s v="SKU-14"/>
    <s v="Wafer Minis Bag"/>
    <s v="Wafer/Crisp"/>
    <x v="1"/>
    <x v="14"/>
    <n v="33001"/>
    <n v="3.87"/>
    <n v="0.14849999999999999"/>
    <n v="2.1314000000000002"/>
    <n v="3.2953050000000004"/>
    <n v="108748.36030500001"/>
    <n v="70338.33140000001"/>
    <n v="38410.028904999999"/>
    <n v="0.35320099353474105"/>
    <n v="3.2953050000000004"/>
    <n v="108748.36030500001"/>
  </r>
  <r>
    <s v="SKU-14"/>
    <s v="Wafer Minis Bag"/>
    <s v="Wafer/Crisp"/>
    <x v="1"/>
    <x v="15"/>
    <n v="32253"/>
    <n v="3.87"/>
    <n v="0.1268"/>
    <n v="2.1469999999999998"/>
    <n v="3.3792840000000002"/>
    <n v="108992.046852"/>
    <n v="69247.190999999992"/>
    <n v="39744.855852000008"/>
    <n v="0.36465831223418932"/>
    <n v="3.3792840000000002"/>
    <n v="108992.046852"/>
  </r>
  <r>
    <s v="SKU-14"/>
    <s v="Wafer Minis Bag"/>
    <s v="Wafer/Crisp"/>
    <x v="1"/>
    <x v="16"/>
    <n v="25897"/>
    <n v="3.87"/>
    <n v="0.12620000000000001"/>
    <n v="2.1627000000000001"/>
    <n v="3.3816060000000001"/>
    <n v="87573.450582000005"/>
    <n v="56007.441900000005"/>
    <n v="31566.008682"/>
    <n v="0.36045180899253193"/>
    <n v="3.3816060000000001"/>
    <n v="87573.450582000005"/>
  </r>
  <r>
    <s v="SKU-14"/>
    <s v="Wafer Minis Bag"/>
    <s v="Wafer/Crisp"/>
    <x v="1"/>
    <x v="17"/>
    <n v="26532"/>
    <n v="3.87"/>
    <n v="0.13350000000000001"/>
    <n v="2.1783000000000001"/>
    <n v="3.3533550000000001"/>
    <n v="88971.214860000007"/>
    <n v="57794.655600000006"/>
    <n v="31176.559260000002"/>
    <n v="0.35041175181273676"/>
    <n v="3.3533550000000001"/>
    <n v="88971.214860000007"/>
  </r>
  <r>
    <s v="SKU-14"/>
    <s v="Wafer Minis Bag"/>
    <s v="Wafer/Crisp"/>
    <x v="1"/>
    <x v="18"/>
    <n v="23950"/>
    <n v="3.98"/>
    <n v="0.11310000000000001"/>
    <n v="2.1939000000000002"/>
    <n v="3.5298620000000001"/>
    <n v="84540.194900000002"/>
    <n v="52543.905000000006"/>
    <n v="31996.289899999996"/>
    <n v="0.37847428596358718"/>
    <n v="3.5298620000000001"/>
    <n v="84540.194900000002"/>
  </r>
  <r>
    <s v="SKU-14"/>
    <s v="Wafer Minis Bag"/>
    <s v="Wafer/Crisp"/>
    <x v="1"/>
    <x v="19"/>
    <n v="24712"/>
    <n v="3.98"/>
    <n v="0.16220000000000001"/>
    <n v="2.2096"/>
    <n v="3.334444"/>
    <n v="82400.780127999999"/>
    <n v="54603.635199999997"/>
    <n v="27797.144928000002"/>
    <n v="0.33734079804609107"/>
    <n v="3.334444"/>
    <n v="82400.780127999999"/>
  </r>
  <r>
    <s v="SKU-14"/>
    <s v="Wafer Minis Bag"/>
    <s v="Wafer/Crisp"/>
    <x v="1"/>
    <x v="20"/>
    <n v="30540"/>
    <n v="3.98"/>
    <n v="0.11840000000000001"/>
    <n v="2.2252000000000001"/>
    <n v="3.5087679999999999"/>
    <n v="107157.77472"/>
    <n v="67957.608000000007"/>
    <n v="39200.166719999994"/>
    <n v="0.36581728971536442"/>
    <n v="3.5087679999999999"/>
    <n v="107157.77472"/>
  </r>
  <r>
    <s v="SKU-14"/>
    <s v="Wafer Minis Bag"/>
    <s v="Wafer/Crisp"/>
    <x v="1"/>
    <x v="21"/>
    <n v="50225"/>
    <n v="3.98"/>
    <n v="0.13420000000000001"/>
    <n v="2.2408000000000001"/>
    <n v="3.4458839999999999"/>
    <n v="173069.5239"/>
    <n v="112544.18000000001"/>
    <n v="60525.343899999993"/>
    <n v="0.34971693765663608"/>
    <n v="3.4458839999999999"/>
    <n v="173069.5239"/>
  </r>
  <r>
    <s v="SKU-14"/>
    <s v="Wafer Minis Bag"/>
    <s v="Wafer/Crisp"/>
    <x v="1"/>
    <x v="22"/>
    <n v="50563"/>
    <n v="3.98"/>
    <n v="0.12790000000000001"/>
    <n v="2.2565"/>
    <n v="3.470958"/>
    <n v="175502.04935399999"/>
    <n v="114095.40949999999"/>
    <n v="61406.639853999994"/>
    <n v="0.34989129802204461"/>
    <n v="3.470958"/>
    <n v="175502.04935399999"/>
  </r>
  <r>
    <s v="SKU-14"/>
    <s v="Wafer Minis Bag"/>
    <s v="Wafer/Crisp"/>
    <x v="1"/>
    <x v="23"/>
    <n v="38874"/>
    <n v="3.98"/>
    <n v="0.1275"/>
    <n v="2.2721"/>
    <n v="3.47255"/>
    <n v="134991.9087"/>
    <n v="88325.615399999995"/>
    <n v="46666.293300000005"/>
    <n v="0.34569696620639018"/>
    <n v="3.47255"/>
    <n v="134991.9087"/>
  </r>
  <r>
    <s v="SKU-14"/>
    <s v="Wafer Minis Bag"/>
    <s v="Wafer/Crisp"/>
    <x v="2"/>
    <x v="0"/>
    <n v="14779"/>
    <n v="3.79"/>
    <n v="0.1787"/>
    <n v="2.0844999999999998"/>
    <n v="3.112727"/>
    <n v="46002.992333000002"/>
    <n v="30806.825499999995"/>
    <n v="15196.166833000007"/>
    <n v="0.33032996469012554"/>
    <n v="3.112727"/>
    <n v="46002.992333000002"/>
  </r>
  <r>
    <s v="SKU-14"/>
    <s v="Wafer Minis Bag"/>
    <s v="Wafer/Crisp"/>
    <x v="2"/>
    <x v="1"/>
    <n v="20631"/>
    <n v="3.79"/>
    <n v="0.20780000000000001"/>
    <n v="2.0844999999999998"/>
    <n v="3.0024380000000002"/>
    <n v="61943.298378000007"/>
    <n v="43005.319499999998"/>
    <n v="18937.978878000009"/>
    <n v="0.30573087604140381"/>
    <n v="3.0024380000000002"/>
    <n v="61943.298378000007"/>
  </r>
  <r>
    <s v="SKU-14"/>
    <s v="Wafer Minis Bag"/>
    <s v="Wafer/Crisp"/>
    <x v="2"/>
    <x v="2"/>
    <n v="20334"/>
    <n v="3.79"/>
    <n v="0.14499999999999999"/>
    <n v="2.0844999999999998"/>
    <n v="3.2404500000000001"/>
    <n v="65891.310299999997"/>
    <n v="42386.222999999998"/>
    <n v="23505.087299999999"/>
    <n v="0.35672514619883039"/>
    <n v="3.2404500000000001"/>
    <n v="65891.310299999997"/>
  </r>
  <r>
    <s v="SKU-14"/>
    <s v="Wafer Minis Bag"/>
    <s v="Wafer/Crisp"/>
    <x v="2"/>
    <x v="3"/>
    <n v="21036"/>
    <n v="3.79"/>
    <n v="0.22109999999999999"/>
    <n v="2.0844999999999998"/>
    <n v="2.9520310000000003"/>
    <n v="62098.924116000009"/>
    <n v="43849.541999999994"/>
    <n v="18249.382116000015"/>
    <n v="0.29387597894466577"/>
    <n v="2.9520310000000003"/>
    <n v="62098.924116000009"/>
  </r>
  <r>
    <s v="SKU-14"/>
    <s v="Wafer Minis Bag"/>
    <s v="Wafer/Crisp"/>
    <x v="2"/>
    <x v="4"/>
    <n v="18376"/>
    <n v="3.79"/>
    <n v="0.1678"/>
    <n v="2.0844999999999998"/>
    <n v="3.1540380000000003"/>
    <n v="57958.602288000009"/>
    <n v="38304.771999999997"/>
    <n v="19653.830288000012"/>
    <n v="0.33910117760153824"/>
    <n v="3.1540380000000003"/>
    <n v="57958.602288000009"/>
  </r>
  <r>
    <s v="SKU-14"/>
    <s v="Wafer Minis Bag"/>
    <s v="Wafer/Crisp"/>
    <x v="2"/>
    <x v="5"/>
    <n v="17040"/>
    <n v="3.79"/>
    <n v="0.16889999999999999"/>
    <n v="2.0844999999999998"/>
    <n v="3.1498689999999998"/>
    <n v="53673.767759999995"/>
    <n v="35519.879999999997"/>
    <n v="18153.887759999998"/>
    <n v="0.33822644687763204"/>
    <n v="3.1498689999999998"/>
    <n v="53673.767759999995"/>
  </r>
  <r>
    <s v="SKU-14"/>
    <s v="Wafer Minis Bag"/>
    <s v="Wafer/Crisp"/>
    <x v="2"/>
    <x v="6"/>
    <n v="13941"/>
    <n v="3.79"/>
    <n v="0.17480000000000001"/>
    <n v="2.0844999999999998"/>
    <n v="3.1275079999999997"/>
    <n v="43600.589027999995"/>
    <n v="29060.014499999997"/>
    <n v="14540.574527999997"/>
    <n v="0.33349491032476974"/>
    <n v="3.1275079999999997"/>
    <n v="43600.589027999995"/>
  </r>
  <r>
    <s v="SKU-14"/>
    <s v="Wafer Minis Bag"/>
    <s v="Wafer/Crisp"/>
    <x v="2"/>
    <x v="7"/>
    <n v="17436"/>
    <n v="3.79"/>
    <n v="0.15190000000000001"/>
    <n v="2.0844999999999998"/>
    <n v="3.214299"/>
    <n v="56044.517363999999"/>
    <n v="36345.341999999997"/>
    <n v="19699.175364000002"/>
    <n v="0.3514915693904021"/>
    <n v="3.214299"/>
    <n v="56044.517363999999"/>
  </r>
  <r>
    <s v="SKU-14"/>
    <s v="Wafer Minis Bag"/>
    <s v="Wafer/Crisp"/>
    <x v="2"/>
    <x v="8"/>
    <n v="18587"/>
    <n v="3.79"/>
    <n v="0.1802"/>
    <n v="2.0844999999999998"/>
    <n v="3.1070419999999999"/>
    <n v="57750.589653999996"/>
    <n v="38744.601499999997"/>
    <n v="19005.988153999999"/>
    <n v="0.32910465967309099"/>
    <n v="3.1070419999999999"/>
    <n v="57750.589653999996"/>
  </r>
  <r>
    <s v="SKU-14"/>
    <s v="Wafer Minis Bag"/>
    <s v="Wafer/Crisp"/>
    <x v="2"/>
    <x v="9"/>
    <n v="28985"/>
    <n v="3.79"/>
    <n v="0.18590000000000001"/>
    <n v="2.0844999999999998"/>
    <n v="3.085439"/>
    <n v="89431.449414999995"/>
    <n v="60419.232499999991"/>
    <n v="29012.216915000005"/>
    <n v="0.32440732096794012"/>
    <n v="3.085439"/>
    <n v="89431.449414999995"/>
  </r>
  <r>
    <s v="SKU-14"/>
    <s v="Wafer Minis Bag"/>
    <s v="Wafer/Crisp"/>
    <x v="2"/>
    <x v="10"/>
    <n v="29062"/>
    <n v="3.79"/>
    <n v="0.19070000000000001"/>
    <n v="2.0844999999999998"/>
    <n v="3.0672470000000001"/>
    <n v="89140.332313999999"/>
    <n v="60579.738999999994"/>
    <n v="28560.593314000005"/>
    <n v="0.32040034597800576"/>
    <n v="3.0672470000000001"/>
    <n v="89140.332313999999"/>
  </r>
  <r>
    <s v="SKU-14"/>
    <s v="Wafer Minis Bag"/>
    <s v="Wafer/Crisp"/>
    <x v="2"/>
    <x v="11"/>
    <n v="23834"/>
    <n v="3.79"/>
    <n v="0.2046"/>
    <n v="2.0844999999999998"/>
    <n v="3.0145659999999999"/>
    <n v="71849.166043999998"/>
    <n v="49681.972999999998"/>
    <n v="22167.193044"/>
    <n v="0.30852401307518229"/>
    <n v="3.0145659999999999"/>
    <n v="71849.166043999998"/>
  </r>
  <r>
    <s v="SKU-14"/>
    <s v="Wafer Minis Bag"/>
    <s v="Wafer/Crisp"/>
    <x v="2"/>
    <x v="12"/>
    <n v="14253"/>
    <n v="3.87"/>
    <n v="0.1636"/>
    <n v="2.1000999999999999"/>
    <n v="3.2368680000000003"/>
    <n v="46135.079604000006"/>
    <n v="29932.725299999998"/>
    <n v="16202.354304000008"/>
    <n v="0.35119380833571229"/>
    <n v="3.2368680000000003"/>
    <n v="46135.079604000006"/>
  </r>
  <r>
    <s v="SKU-14"/>
    <s v="Wafer Minis Bag"/>
    <s v="Wafer/Crisp"/>
    <x v="2"/>
    <x v="13"/>
    <n v="20595"/>
    <n v="3.87"/>
    <n v="0.20499999999999999"/>
    <n v="2.1158000000000001"/>
    <n v="3.0766500000000003"/>
    <n v="63363.606750000006"/>
    <n v="43574.901000000005"/>
    <n v="19788.705750000001"/>
    <n v="0.31230396697706919"/>
    <n v="3.0766500000000003"/>
    <n v="63363.606750000006"/>
  </r>
  <r>
    <s v="SKU-14"/>
    <s v="Wafer Minis Bag"/>
    <s v="Wafer/Crisp"/>
    <x v="2"/>
    <x v="14"/>
    <n v="20452"/>
    <n v="3.87"/>
    <n v="0.18840000000000001"/>
    <n v="2.1314000000000002"/>
    <n v="3.140892"/>
    <n v="64237.523183999998"/>
    <n v="43591.392800000001"/>
    <n v="20646.130383999996"/>
    <n v="0.32140296450817152"/>
    <n v="3.140892"/>
    <n v="64237.523183999998"/>
  </r>
  <r>
    <s v="SKU-14"/>
    <s v="Wafer Minis Bag"/>
    <s v="Wafer/Crisp"/>
    <x v="2"/>
    <x v="15"/>
    <n v="20989"/>
    <n v="3.87"/>
    <n v="0.1646"/>
    <n v="2.1469999999999998"/>
    <n v="3.2329980000000003"/>
    <n v="67857.395022000012"/>
    <n v="45063.382999999994"/>
    <n v="22794.012022000017"/>
    <n v="0.33591050783204957"/>
    <n v="3.2329980000000003"/>
    <n v="67857.395022000012"/>
  </r>
  <r>
    <s v="SKU-14"/>
    <s v="Wafer Minis Bag"/>
    <s v="Wafer/Crisp"/>
    <x v="2"/>
    <x v="16"/>
    <n v="16563"/>
    <n v="3.87"/>
    <n v="0.1618"/>
    <n v="2.1627000000000001"/>
    <n v="3.2438340000000001"/>
    <n v="53727.622542000005"/>
    <n v="35820.8001"/>
    <n v="17906.822442000004"/>
    <n v="0.33328894141932053"/>
    <n v="3.2438340000000001"/>
    <n v="53727.622542000005"/>
  </r>
  <r>
    <s v="SKU-14"/>
    <s v="Wafer Minis Bag"/>
    <s v="Wafer/Crisp"/>
    <x v="2"/>
    <x v="17"/>
    <n v="14749"/>
    <n v="3.87"/>
    <n v="0.186"/>
    <n v="2.1783000000000001"/>
    <n v="3.1501800000000002"/>
    <n v="46462.004820000002"/>
    <n v="32127.746700000003"/>
    <n v="14334.258119999999"/>
    <n v="0.30851570386454102"/>
    <n v="3.1501800000000002"/>
    <n v="46462.004820000002"/>
  </r>
  <r>
    <s v="SKU-14"/>
    <s v="Wafer Minis Bag"/>
    <s v="Wafer/Crisp"/>
    <x v="2"/>
    <x v="18"/>
    <n v="14047"/>
    <n v="3.98"/>
    <n v="0.18479999999999999"/>
    <n v="2.1939000000000002"/>
    <n v="3.2444960000000003"/>
    <n v="45575.435312000001"/>
    <n v="30817.713300000003"/>
    <n v="14757.722011999998"/>
    <n v="0.32380869016327957"/>
    <n v="3.2444960000000003"/>
    <n v="45575.435312000001"/>
  </r>
  <r>
    <s v="SKU-14"/>
    <s v="Wafer Minis Bag"/>
    <s v="Wafer/Crisp"/>
    <x v="2"/>
    <x v="19"/>
    <n v="15589"/>
    <n v="3.98"/>
    <n v="0.18440000000000001"/>
    <n v="2.2096"/>
    <n v="3.2460879999999999"/>
    <n v="50603.265831999997"/>
    <n v="34445.454400000002"/>
    <n v="16157.811431999995"/>
    <n v="0.31930372805666379"/>
    <n v="3.2460879999999999"/>
    <n v="50603.265831999997"/>
  </r>
  <r>
    <s v="SKU-14"/>
    <s v="Wafer Minis Bag"/>
    <s v="Wafer/Crisp"/>
    <x v="2"/>
    <x v="20"/>
    <n v="19326"/>
    <n v="3.98"/>
    <n v="0.2011"/>
    <n v="2.2252000000000001"/>
    <n v="3.1796219999999997"/>
    <n v="61449.374771999996"/>
    <n v="43004.215199999999"/>
    <n v="18445.159571999997"/>
    <n v="0.30016838479542535"/>
    <n v="3.1796219999999997"/>
    <n v="61449.374771999996"/>
  </r>
  <r>
    <s v="SKU-14"/>
    <s v="Wafer Minis Bag"/>
    <s v="Wafer/Crisp"/>
    <x v="2"/>
    <x v="21"/>
    <n v="30208"/>
    <n v="3.98"/>
    <n v="0.19850000000000001"/>
    <n v="2.2408000000000001"/>
    <n v="3.1899699999999998"/>
    <n v="96362.613759999993"/>
    <n v="67690.0864"/>
    <n v="28672.527359999993"/>
    <n v="0.29754825280488528"/>
    <n v="3.1899699999999998"/>
    <n v="96362.613759999993"/>
  </r>
  <r>
    <s v="SKU-14"/>
    <s v="Wafer Minis Bag"/>
    <s v="Wafer/Crisp"/>
    <x v="2"/>
    <x v="22"/>
    <n v="29782"/>
    <n v="3.98"/>
    <n v="0.18079999999999999"/>
    <n v="2.2565"/>
    <n v="3.2604160000000002"/>
    <n v="97101.709312000006"/>
    <n v="67203.082999999999"/>
    <n v="29898.626312000008"/>
    <n v="0.30791040161746236"/>
    <n v="3.2604160000000002"/>
    <n v="97101.709312000006"/>
  </r>
  <r>
    <s v="SKU-14"/>
    <s v="Wafer Minis Bag"/>
    <s v="Wafer/Crisp"/>
    <x v="2"/>
    <x v="23"/>
    <n v="23961"/>
    <n v="3.98"/>
    <n v="0.17380000000000001"/>
    <n v="2.2721"/>
    <n v="3.2882760000000002"/>
    <n v="78790.381236000001"/>
    <n v="54441.788099999998"/>
    <n v="24348.593136000003"/>
    <n v="0.30903002059437834"/>
    <n v="3.2882760000000002"/>
    <n v="78790.381236000001"/>
  </r>
  <r>
    <s v="SKU-14"/>
    <s v="Wafer Minis Bag"/>
    <s v="Wafer/Crisp"/>
    <x v="3"/>
    <x v="0"/>
    <n v="13142"/>
    <n v="3.79"/>
    <n v="4.2700000000000002E-2"/>
    <n v="2.0844999999999998"/>
    <n v="3.6281670000000004"/>
    <n v="47681.370714000004"/>
    <n v="27394.498999999996"/>
    <n v="20286.871714000008"/>
    <n v="0.42546746056617585"/>
    <n v="3.6281670000000004"/>
    <n v="47681.370714000004"/>
  </r>
  <r>
    <s v="SKU-14"/>
    <s v="Wafer Minis Bag"/>
    <s v="Wafer/Crisp"/>
    <x v="3"/>
    <x v="1"/>
    <n v="15130"/>
    <n v="3.79"/>
    <n v="3.5900000000000001E-2"/>
    <n v="2.0844999999999998"/>
    <n v="3.6539389999999998"/>
    <n v="55284.097069999996"/>
    <n v="31538.484999999997"/>
    <n v="23745.612069999999"/>
    <n v="0.42951975936106213"/>
    <n v="3.6539389999999998"/>
    <n v="55284.097069999996"/>
  </r>
  <r>
    <s v="SKU-14"/>
    <s v="Wafer Minis Bag"/>
    <s v="Wafer/Crisp"/>
    <x v="3"/>
    <x v="2"/>
    <n v="13829"/>
    <n v="3.79"/>
    <n v="3.9399999999999998E-2"/>
    <n v="2.0844999999999998"/>
    <n v="3.6406740000000002"/>
    <n v="50346.880746000003"/>
    <n v="28826.550499999998"/>
    <n v="21520.330246000005"/>
    <n v="0.42744118259421204"/>
    <n v="3.6406740000000002"/>
    <n v="50346.880746000003"/>
  </r>
  <r>
    <s v="SKU-14"/>
    <s v="Wafer Minis Bag"/>
    <s v="Wafer/Crisp"/>
    <x v="3"/>
    <x v="3"/>
    <n v="18086"/>
    <n v="3.79"/>
    <n v="3.4000000000000002E-2"/>
    <n v="2.0844999999999998"/>
    <n v="3.6611400000000001"/>
    <n v="66215.378039999996"/>
    <n v="37700.267"/>
    <n v="28515.111039999996"/>
    <n v="0.43064182194616973"/>
    <n v="3.6611400000000001"/>
    <n v="66215.378039999996"/>
  </r>
  <r>
    <s v="SKU-14"/>
    <s v="Wafer Minis Bag"/>
    <s v="Wafer/Crisp"/>
    <x v="3"/>
    <x v="4"/>
    <n v="12817"/>
    <n v="3.79"/>
    <n v="6.7900000000000002E-2"/>
    <n v="2.0844999999999998"/>
    <n v="3.5326590000000002"/>
    <n v="45278.090403000002"/>
    <n v="26717.036499999998"/>
    <n v="18561.053903000004"/>
    <n v="0.40993455637807108"/>
    <n v="3.5326590000000002"/>
    <n v="45278.090403000002"/>
  </r>
  <r>
    <s v="SKU-14"/>
    <s v="Wafer Minis Bag"/>
    <s v="Wafer/Crisp"/>
    <x v="3"/>
    <x v="5"/>
    <n v="12791"/>
    <n v="3.79"/>
    <n v="5.3199999999999997E-2"/>
    <n v="2.0844999999999998"/>
    <n v="3.5883720000000001"/>
    <n v="45898.866252"/>
    <n v="26662.839499999998"/>
    <n v="19236.026752000002"/>
    <n v="0.41909590198563584"/>
    <n v="3.5883720000000001"/>
    <n v="45898.866252"/>
  </r>
  <r>
    <s v="SKU-14"/>
    <s v="Wafer Minis Bag"/>
    <s v="Wafer/Crisp"/>
    <x v="3"/>
    <x v="6"/>
    <n v="13167"/>
    <n v="3.79"/>
    <n v="5.6599999999999998E-2"/>
    <n v="2.0844999999999998"/>
    <n v="3.5754860000000002"/>
    <n v="47078.424162000003"/>
    <n v="27446.611499999999"/>
    <n v="19631.812662000004"/>
    <n v="0.4170023319906721"/>
    <n v="3.5754860000000002"/>
    <n v="47078.424162000003"/>
  </r>
  <r>
    <s v="SKU-14"/>
    <s v="Wafer Minis Bag"/>
    <s v="Wafer/Crisp"/>
    <x v="3"/>
    <x v="7"/>
    <n v="12664"/>
    <n v="3.79"/>
    <n v="4.7699999999999999E-2"/>
    <n v="2.0844999999999998"/>
    <n v="3.6092170000000001"/>
    <n v="45707.124088000004"/>
    <n v="26398.107999999997"/>
    <n v="19309.016088000008"/>
    <n v="0.42245090832720794"/>
    <n v="3.6092170000000001"/>
    <n v="45707.124088000004"/>
  </r>
  <r>
    <s v="SKU-14"/>
    <s v="Wafer Minis Bag"/>
    <s v="Wafer/Crisp"/>
    <x v="3"/>
    <x v="8"/>
    <n v="14664"/>
    <n v="3.79"/>
    <n v="7.4499999999999997E-2"/>
    <n v="2.0844999999999998"/>
    <n v="3.5076450000000001"/>
    <n v="51436.10628"/>
    <n v="30567.107999999997"/>
    <n v="20868.998280000003"/>
    <n v="0.40572663425175587"/>
    <n v="3.5076450000000001"/>
    <n v="51436.10628"/>
  </r>
  <r>
    <s v="SKU-14"/>
    <s v="Wafer Minis Bag"/>
    <s v="Wafer/Crisp"/>
    <x v="3"/>
    <x v="9"/>
    <n v="21687"/>
    <n v="3.79"/>
    <n v="3.95E-2"/>
    <n v="2.0844999999999998"/>
    <n v="3.6402950000000001"/>
    <n v="78947.077665000004"/>
    <n v="45206.551499999994"/>
    <n v="33740.52616500001"/>
    <n v="0.42738157209786581"/>
    <n v="3.6402950000000001"/>
    <n v="78947.077665000004"/>
  </r>
  <r>
    <s v="SKU-14"/>
    <s v="Wafer Minis Bag"/>
    <s v="Wafer/Crisp"/>
    <x v="3"/>
    <x v="10"/>
    <n v="24095"/>
    <n v="3.79"/>
    <n v="3.5000000000000003E-2"/>
    <n v="2.0844999999999998"/>
    <n v="3.6573500000000001"/>
    <n v="88123.848249999995"/>
    <n v="50226.027499999997"/>
    <n v="37897.820749999999"/>
    <n v="0.43005181347150262"/>
    <n v="3.6573500000000001"/>
    <n v="88123.848249999995"/>
  </r>
  <r>
    <s v="SKU-14"/>
    <s v="Wafer Minis Bag"/>
    <s v="Wafer/Crisp"/>
    <x v="3"/>
    <x v="11"/>
    <n v="23276"/>
    <n v="3.79"/>
    <n v="7.4200000000000002E-2"/>
    <n v="2.0844999999999998"/>
    <n v="3.5087820000000001"/>
    <n v="81670.409832000005"/>
    <n v="48518.821999999993"/>
    <n v="33151.587832000012"/>
    <n v="0.40591920501188172"/>
    <n v="3.5087820000000001"/>
    <n v="81670.409832000005"/>
  </r>
  <r>
    <s v="SKU-14"/>
    <s v="Wafer Minis Bag"/>
    <s v="Wafer/Crisp"/>
    <x v="3"/>
    <x v="12"/>
    <n v="12812"/>
    <n v="3.87"/>
    <n v="3.6799999999999999E-2"/>
    <n v="2.1000999999999999"/>
    <n v="3.7275840000000002"/>
    <n v="47757.806208000002"/>
    <n v="26906.481199999998"/>
    <n v="20851.325008000003"/>
    <n v="0.43660558688952422"/>
    <n v="3.7275840000000002"/>
    <n v="47757.806208000002"/>
  </r>
  <r>
    <s v="SKU-14"/>
    <s v="Wafer Minis Bag"/>
    <s v="Wafer/Crisp"/>
    <x v="3"/>
    <x v="13"/>
    <n v="13808"/>
    <n v="3.87"/>
    <n v="4.7600000000000003E-2"/>
    <n v="2.1158000000000001"/>
    <n v="3.6857880000000001"/>
    <n v="50893.360703999999"/>
    <n v="29214.966400000001"/>
    <n v="21678.394303999998"/>
    <n v="0.42595721728976271"/>
    <n v="3.6857880000000001"/>
    <n v="50893.360703999999"/>
  </r>
  <r>
    <s v="SKU-14"/>
    <s v="Wafer Minis Bag"/>
    <s v="Wafer/Crisp"/>
    <x v="3"/>
    <x v="14"/>
    <n v="16010"/>
    <n v="3.87"/>
    <n v="4.3499999999999997E-2"/>
    <n v="2.1314000000000002"/>
    <n v="3.7016550000000001"/>
    <n v="59263.496550000003"/>
    <n v="34123.714"/>
    <n v="25139.782550000004"/>
    <n v="0.42420349816501002"/>
    <n v="3.7016550000000001"/>
    <n v="59263.496550000003"/>
  </r>
  <r>
    <s v="SKU-14"/>
    <s v="Wafer Minis Bag"/>
    <s v="Wafer/Crisp"/>
    <x v="3"/>
    <x v="15"/>
    <n v="17418"/>
    <n v="3.87"/>
    <n v="5.3999999999999999E-2"/>
    <n v="2.1469999999999998"/>
    <n v="3.6610199999999997"/>
    <n v="63767.646359999992"/>
    <n v="37396.445999999996"/>
    <n v="26371.200359999995"/>
    <n v="0.41355141463308037"/>
    <n v="3.6610199999999997"/>
    <n v="63767.646359999992"/>
  </r>
  <r>
    <s v="SKU-14"/>
    <s v="Wafer Minis Bag"/>
    <s v="Wafer/Crisp"/>
    <x v="3"/>
    <x v="16"/>
    <n v="14351"/>
    <n v="3.87"/>
    <n v="4.6800000000000001E-2"/>
    <n v="2.1627000000000001"/>
    <n v="3.6888840000000003"/>
    <n v="52939.174284000001"/>
    <n v="31036.9077"/>
    <n v="21902.266584000001"/>
    <n v="0.41372512662366179"/>
    <n v="3.6888840000000003"/>
    <n v="52939.174284000001"/>
  </r>
  <r>
    <s v="SKU-14"/>
    <s v="Wafer Minis Bag"/>
    <s v="Wafer/Crisp"/>
    <x v="3"/>
    <x v="17"/>
    <n v="12232"/>
    <n v="3.87"/>
    <n v="5.67E-2"/>
    <n v="2.1783000000000001"/>
    <n v="3.6505710000000002"/>
    <n v="44653.784471999999"/>
    <n v="26644.965600000003"/>
    <n v="18008.818871999996"/>
    <n v="0.40329882640277365"/>
    <n v="3.6505710000000002"/>
    <n v="44653.784471999999"/>
  </r>
  <r>
    <s v="SKU-14"/>
    <s v="Wafer Minis Bag"/>
    <s v="Wafer/Crisp"/>
    <x v="3"/>
    <x v="18"/>
    <n v="12485"/>
    <n v="3.98"/>
    <n v="5.8900000000000001E-2"/>
    <n v="2.1939000000000002"/>
    <n v="3.7455780000000001"/>
    <n v="46763.54133"/>
    <n v="27390.841500000002"/>
    <n v="19372.699829999998"/>
    <n v="0.41426930636606679"/>
    <n v="3.7455780000000001"/>
    <n v="46763.54133"/>
  </r>
  <r>
    <s v="SKU-14"/>
    <s v="Wafer Minis Bag"/>
    <s v="Wafer/Crisp"/>
    <x v="3"/>
    <x v="19"/>
    <n v="14809"/>
    <n v="3.98"/>
    <n v="3.5799999999999998E-2"/>
    <n v="2.2096"/>
    <n v="3.8375159999999999"/>
    <n v="56829.774444000002"/>
    <n v="32721.966400000001"/>
    <n v="24107.808044000001"/>
    <n v="0.42421086973969618"/>
    <n v="3.8375159999999999"/>
    <n v="56829.774444000002"/>
  </r>
  <r>
    <s v="SKU-14"/>
    <s v="Wafer Minis Bag"/>
    <s v="Wafer/Crisp"/>
    <x v="3"/>
    <x v="20"/>
    <n v="14728"/>
    <n v="3.98"/>
    <n v="4.24E-2"/>
    <n v="2.2252000000000001"/>
    <n v="3.811248"/>
    <n v="56132.060544"/>
    <n v="32772.745600000002"/>
    <n v="23359.314943999998"/>
    <n v="0.41614925084906568"/>
    <n v="3.811248"/>
    <n v="56132.060544"/>
  </r>
  <r>
    <s v="SKU-14"/>
    <s v="Wafer Minis Bag"/>
    <s v="Wafer/Crisp"/>
    <x v="3"/>
    <x v="21"/>
    <n v="22381"/>
    <n v="3.98"/>
    <n v="5.7599999999999998E-2"/>
    <n v="2.2408000000000001"/>
    <n v="3.7507519999999999"/>
    <n v="83945.580512"/>
    <n v="50151.344800000006"/>
    <n v="33794.235711999994"/>
    <n v="0.40257313733352662"/>
    <n v="3.7507519999999999"/>
    <n v="83945.580512"/>
  </r>
  <r>
    <s v="SKU-14"/>
    <s v="Wafer Minis Bag"/>
    <s v="Wafer/Crisp"/>
    <x v="3"/>
    <x v="22"/>
    <n v="26360"/>
    <n v="3.98"/>
    <n v="6.0999999999999999E-2"/>
    <n v="2.2565"/>
    <n v="3.7372200000000002"/>
    <n v="98513.119200000001"/>
    <n v="59481.34"/>
    <n v="39031.779200000004"/>
    <n v="0.3962089467572153"/>
    <n v="3.7372200000000002"/>
    <n v="98513.119200000001"/>
  </r>
  <r>
    <s v="SKU-14"/>
    <s v="Wafer Minis Bag"/>
    <s v="Wafer/Crisp"/>
    <x v="3"/>
    <x v="23"/>
    <n v="21634"/>
    <n v="3.98"/>
    <n v="5.21E-2"/>
    <n v="2.2721"/>
    <n v="3.7726419999999998"/>
    <n v="81617.337027999994"/>
    <n v="49154.611400000002"/>
    <n v="32462.725627999993"/>
    <n v="0.39774301404691986"/>
    <n v="3.7726419999999998"/>
    <n v="81617.337027999994"/>
  </r>
  <r>
    <s v="SKU-14"/>
    <s v="Wafer Minis Bag"/>
    <s v="Wafer/Crisp"/>
    <x v="4"/>
    <x v="0"/>
    <n v="20961"/>
    <n v="3.79"/>
    <n v="9.7000000000000003E-2"/>
    <n v="2.0844999999999998"/>
    <n v="3.4223699999999999"/>
    <n v="71736.297569999995"/>
    <n v="43693.204499999993"/>
    <n v="28043.093070000003"/>
    <n v="0.39091915836101887"/>
    <n v="3.4223699999999999"/>
    <n v="71736.297569999995"/>
  </r>
  <r>
    <s v="SKU-14"/>
    <s v="Wafer Minis Bag"/>
    <s v="Wafer/Crisp"/>
    <x v="4"/>
    <x v="1"/>
    <n v="24001"/>
    <n v="3.79"/>
    <n v="0.11219999999999999"/>
    <n v="2.0844999999999998"/>
    <n v="3.3647620000000003"/>
    <n v="80757.652762000012"/>
    <n v="50030.084499999997"/>
    <n v="30727.568262000015"/>
    <n v="0.38049110159945948"/>
    <n v="3.3647620000000003"/>
    <n v="80757.652762000012"/>
  </r>
  <r>
    <s v="SKU-14"/>
    <s v="Wafer Minis Bag"/>
    <s v="Wafer/Crisp"/>
    <x v="4"/>
    <x v="2"/>
    <n v="24080"/>
    <n v="3.79"/>
    <n v="8.5400000000000004E-2"/>
    <n v="2.0844999999999998"/>
    <n v="3.4663339999999998"/>
    <n v="83469.322719999996"/>
    <n v="50194.759999999995"/>
    <n v="33274.562720000002"/>
    <n v="0.39864421605073258"/>
    <n v="3.4663339999999998"/>
    <n v="83469.322719999996"/>
  </r>
  <r>
    <s v="SKU-14"/>
    <s v="Wafer Minis Bag"/>
    <s v="Wafer/Crisp"/>
    <x v="4"/>
    <x v="3"/>
    <n v="23557"/>
    <n v="3.79"/>
    <n v="0.10050000000000001"/>
    <n v="2.0844999999999998"/>
    <n v="3.4091049999999998"/>
    <n v="80308.28648499999"/>
    <n v="49104.566499999994"/>
    <n v="31203.719984999996"/>
    <n v="0.38854919399666482"/>
    <n v="3.4091049999999998"/>
    <n v="80308.28648499999"/>
  </r>
  <r>
    <s v="SKU-14"/>
    <s v="Wafer Minis Bag"/>
    <s v="Wafer/Crisp"/>
    <x v="4"/>
    <x v="4"/>
    <n v="22248"/>
    <n v="3.79"/>
    <n v="8.9200000000000002E-2"/>
    <n v="2.0844999999999998"/>
    <n v="3.4519320000000002"/>
    <n v="76798.583136000001"/>
    <n v="46375.955999999998"/>
    <n v="30422.627136000003"/>
    <n v="0.39613526570048313"/>
    <n v="3.4519320000000002"/>
    <n v="76798.583136000001"/>
  </r>
  <r>
    <s v="SKU-14"/>
    <s v="Wafer Minis Bag"/>
    <s v="Wafer/Crisp"/>
    <x v="4"/>
    <x v="5"/>
    <n v="21108"/>
    <n v="3.79"/>
    <n v="6.0400000000000002E-2"/>
    <n v="2.0844999999999998"/>
    <n v="3.5610840000000001"/>
    <n v="75167.361072"/>
    <n v="43999.625999999997"/>
    <n v="31167.735072000003"/>
    <n v="0.41464452958705839"/>
    <n v="3.5610840000000001"/>
    <n v="75167.361072"/>
  </r>
  <r>
    <s v="SKU-14"/>
    <s v="Wafer Minis Bag"/>
    <s v="Wafer/Crisp"/>
    <x v="4"/>
    <x v="6"/>
    <n v="18129"/>
    <n v="3.79"/>
    <n v="8.9399999999999993E-2"/>
    <n v="2.0844999999999998"/>
    <n v="3.451174"/>
    <n v="62566.333445999997"/>
    <n v="37789.900499999996"/>
    <n v="24776.432946000001"/>
    <n v="0.39600263562486276"/>
    <n v="3.451174"/>
    <n v="62566.333445999997"/>
  </r>
  <r>
    <s v="SKU-14"/>
    <s v="Wafer Minis Bag"/>
    <s v="Wafer/Crisp"/>
    <x v="4"/>
    <x v="7"/>
    <n v="19433"/>
    <n v="3.79"/>
    <n v="0.1258"/>
    <n v="2.0844999999999998"/>
    <n v="3.313218"/>
    <n v="64385.765394000002"/>
    <n v="40508.088499999998"/>
    <n v="23877.676894000004"/>
    <n v="0.37085335163578131"/>
    <n v="3.313218"/>
    <n v="64385.765394000002"/>
  </r>
  <r>
    <s v="SKU-14"/>
    <s v="Wafer Minis Bag"/>
    <s v="Wafer/Crisp"/>
    <x v="4"/>
    <x v="8"/>
    <n v="23777"/>
    <n v="3.79"/>
    <n v="8.3900000000000002E-2"/>
    <n v="2.0844999999999998"/>
    <n v="3.472019"/>
    <n v="82554.195762999996"/>
    <n v="49563.156499999997"/>
    <n v="32991.039262999999"/>
    <n v="0.39962886147800458"/>
    <n v="3.472019"/>
    <n v="82554.195762999996"/>
  </r>
  <r>
    <s v="SKU-14"/>
    <s v="Wafer Minis Bag"/>
    <s v="Wafer/Crisp"/>
    <x v="4"/>
    <x v="9"/>
    <n v="35327"/>
    <n v="3.79"/>
    <n v="0.06"/>
    <n v="2.0844999999999998"/>
    <n v="3.5625999999999998"/>
    <n v="125855.9702"/>
    <n v="73639.131499999989"/>
    <n v="52216.838700000008"/>
    <n v="0.41489361702127669"/>
    <n v="3.5625999999999998"/>
    <n v="125855.9702"/>
  </r>
  <r>
    <s v="SKU-14"/>
    <s v="Wafer Minis Bag"/>
    <s v="Wafer/Crisp"/>
    <x v="4"/>
    <x v="10"/>
    <n v="35541"/>
    <n v="3.79"/>
    <n v="0.1047"/>
    <n v="2.0844999999999998"/>
    <n v="3.3931870000000002"/>
    <n v="120597.25916700001"/>
    <n v="74085.214499999987"/>
    <n v="46512.044667000024"/>
    <n v="0.38568077739305279"/>
    <n v="3.3931870000000002"/>
    <n v="120597.25916700001"/>
  </r>
  <r>
    <s v="SKU-14"/>
    <s v="Wafer Minis Bag"/>
    <s v="Wafer/Crisp"/>
    <x v="4"/>
    <x v="11"/>
    <n v="29360"/>
    <n v="3.79"/>
    <n v="7.7600000000000002E-2"/>
    <n v="2.0844999999999998"/>
    <n v="3.4958960000000001"/>
    <n v="102639.50656000001"/>
    <n v="61200.919999999991"/>
    <n v="41438.586560000018"/>
    <n v="0.40372940156114495"/>
    <n v="3.4958960000000001"/>
    <n v="102639.50656000001"/>
  </r>
  <r>
    <s v="SKU-14"/>
    <s v="Wafer Minis Bag"/>
    <s v="Wafer/Crisp"/>
    <x v="4"/>
    <x v="12"/>
    <n v="20899"/>
    <n v="3.87"/>
    <n v="0.12509999999999999"/>
    <n v="2.1000999999999999"/>
    <n v="3.3858630000000001"/>
    <n v="70761.150837000008"/>
    <n v="43889.9899"/>
    <n v="26871.160937000008"/>
    <n v="0.37974454371012656"/>
    <n v="3.5217000000000001"/>
    <n v="73600.008300000001"/>
  </r>
  <r>
    <s v="SKU-14"/>
    <s v="Wafer Minis Bag"/>
    <s v="Wafer/Crisp"/>
    <x v="4"/>
    <x v="13"/>
    <n v="24504"/>
    <n v="3.87"/>
    <n v="0.1132"/>
    <n v="2.1158000000000001"/>
    <n v="3.4319160000000002"/>
    <n v="84095.669664000001"/>
    <n v="51845.563200000004"/>
    <n v="32250.106463999997"/>
    <n v="0.38349306917768378"/>
    <n v="3.5217000000000001"/>
    <n v="86295.736799999999"/>
  </r>
  <r>
    <s v="SKU-14"/>
    <s v="Wafer Minis Bag"/>
    <s v="Wafer/Crisp"/>
    <x v="4"/>
    <x v="14"/>
    <n v="23252"/>
    <n v="3.87"/>
    <n v="0.1229"/>
    <n v="2.1314000000000002"/>
    <n v="3.394377"/>
    <n v="78926.054004000005"/>
    <n v="49559.312800000007"/>
    <n v="29366.741203999998"/>
    <n v="0.3720791768268521"/>
    <n v="3.5217000000000001"/>
    <n v="81886.568400000004"/>
  </r>
  <r>
    <s v="SKU-14"/>
    <s v="Wafer Minis Bag"/>
    <s v="Wafer/Crisp"/>
    <x v="4"/>
    <x v="15"/>
    <n v="23050"/>
    <n v="3.87"/>
    <n v="0.1343"/>
    <n v="2.1469999999999998"/>
    <n v="3.3502590000000003"/>
    <n v="77223.469950000013"/>
    <n v="49488.35"/>
    <n v="27735.119950000015"/>
    <n v="0.35915402361429383"/>
    <n v="3.5217000000000001"/>
    <n v="81175.184999999998"/>
  </r>
  <r>
    <s v="SKU-14"/>
    <s v="Wafer Minis Bag"/>
    <s v="Wafer/Crisp"/>
    <x v="4"/>
    <x v="16"/>
    <n v="19393"/>
    <n v="3.87"/>
    <n v="0.14949999999999999"/>
    <n v="2.1627000000000001"/>
    <n v="3.2914350000000003"/>
    <n v="63830.798955000006"/>
    <n v="41941.241099999999"/>
    <n v="21889.557855000006"/>
    <n v="0.34293097083794766"/>
    <n v="3.5217000000000001"/>
    <n v="68296.328099999999"/>
  </r>
  <r>
    <s v="SKU-14"/>
    <s v="Wafer Minis Bag"/>
    <s v="Wafer/Crisp"/>
    <x v="4"/>
    <x v="17"/>
    <n v="17049"/>
    <n v="3.87"/>
    <n v="0.18329999999999999"/>
    <n v="2.1783000000000001"/>
    <n v="3.1606290000000001"/>
    <n v="53885.563821000003"/>
    <n v="37137.8367"/>
    <n v="16747.727121000004"/>
    <n v="0.31080174231141972"/>
    <n v="3.5217000000000001"/>
    <n v="60041.463300000003"/>
  </r>
  <r>
    <s v="SKU-14"/>
    <s v="Wafer Minis Bag"/>
    <s v="Wafer/Crisp"/>
    <x v="4"/>
    <x v="18"/>
    <n v="18314"/>
    <n v="3.98"/>
    <n v="0.2205"/>
    <n v="2.1939000000000002"/>
    <n v="3.1024099999999999"/>
    <n v="56817.536739999996"/>
    <n v="40179.084600000002"/>
    <n v="16638.452139999994"/>
    <n v="0.29284008238756315"/>
    <n v="3.6217999999999999"/>
    <n v="66329.645199999999"/>
  </r>
  <r>
    <s v="SKU-14"/>
    <s v="Wafer Minis Bag"/>
    <s v="Wafer/Crisp"/>
    <x v="4"/>
    <x v="19"/>
    <n v="19322"/>
    <n v="3.98"/>
    <n v="0.21440000000000001"/>
    <n v="2.2096"/>
    <n v="3.1266879999999997"/>
    <n v="60413.865535999998"/>
    <n v="42693.891199999998"/>
    <n v="17719.974335999999"/>
    <n v="0.2933097258185019"/>
    <n v="3.6217999999999999"/>
    <n v="69980.419599999994"/>
  </r>
  <r>
    <s v="SKU-14"/>
    <s v="Wafer Minis Bag"/>
    <s v="Wafer/Crisp"/>
    <x v="4"/>
    <x v="20"/>
    <n v="24166"/>
    <n v="3.98"/>
    <n v="0.22120000000000001"/>
    <n v="2.2252000000000001"/>
    <n v="3.0996239999999999"/>
    <n v="74905.513584"/>
    <n v="53774.183199999999"/>
    <n v="21131.330384000001"/>
    <n v="0.28210647484985274"/>
    <n v="3.6217999999999999"/>
    <n v="87524.418799999999"/>
  </r>
  <r>
    <s v="SKU-14"/>
    <s v="Wafer Minis Bag"/>
    <s v="Wafer/Crisp"/>
    <x v="4"/>
    <x v="21"/>
    <n v="36729"/>
    <n v="3.98"/>
    <n v="0.25159999999999999"/>
    <n v="2.2408000000000001"/>
    <n v="2.9786319999999997"/>
    <n v="109402.17472799998"/>
    <n v="82302.343200000003"/>
    <n v="27099.831527999981"/>
    <n v="0.2477083439646118"/>
    <n v="3.6217999999999999"/>
    <n v="133025.09219999998"/>
  </r>
  <r>
    <s v="SKU-14"/>
    <s v="Wafer Minis Bag"/>
    <s v="Wafer/Crisp"/>
    <x v="4"/>
    <x v="22"/>
    <n v="38014"/>
    <n v="3.98"/>
    <n v="0.25119999999999998"/>
    <n v="2.2565"/>
    <n v="2.9802240000000002"/>
    <n v="113290.235136"/>
    <n v="85778.591"/>
    <n v="27511.644136000003"/>
    <n v="0.24284214877807844"/>
    <n v="3.6217999999999999"/>
    <n v="137679.10519999999"/>
  </r>
  <r>
    <s v="SKU-14"/>
    <s v="Wafer Minis Bag"/>
    <s v="Wafer/Crisp"/>
    <x v="4"/>
    <x v="23"/>
    <n v="29644"/>
    <n v="3.98"/>
    <n v="0.2495"/>
    <n v="2.2721"/>
    <n v="2.9869899999999996"/>
    <n v="88546.331559999991"/>
    <n v="67354.132400000002"/>
    <n v="21192.199159999989"/>
    <n v="0.23933458096612298"/>
    <n v="3.6217999999999999"/>
    <n v="107364.63919999999"/>
  </r>
  <r>
    <s v="SKU-14"/>
    <s v="Wafer Minis Bag"/>
    <s v="Wafer/Crisp"/>
    <x v="5"/>
    <x v="0"/>
    <n v="8422"/>
    <n v="3.79"/>
    <n v="6.0699999999999997E-2"/>
    <n v="2.0844999999999998"/>
    <n v="3.5599470000000002"/>
    <n v="29981.873634000003"/>
    <n v="17555.659"/>
    <n v="12426.214634000004"/>
    <n v="0.4144575747897371"/>
    <n v="3.5599470000000002"/>
    <n v="29981.873634000003"/>
  </r>
  <r>
    <s v="SKU-14"/>
    <s v="Wafer Minis Bag"/>
    <s v="Wafer/Crisp"/>
    <x v="5"/>
    <x v="1"/>
    <n v="10158"/>
    <n v="3.79"/>
    <n v="7.6600000000000001E-2"/>
    <n v="2.0844999999999998"/>
    <n v="3.4996860000000001"/>
    <n v="35549.810387999998"/>
    <n v="21174.350999999999"/>
    <n v="14375.459387999999"/>
    <n v="0.40437513536928743"/>
    <n v="3.4996860000000001"/>
    <n v="35549.810387999998"/>
  </r>
  <r>
    <s v="SKU-14"/>
    <s v="Wafer Minis Bag"/>
    <s v="Wafer/Crisp"/>
    <x v="5"/>
    <x v="2"/>
    <n v="11948"/>
    <n v="3.79"/>
    <n v="5.6399999999999999E-2"/>
    <n v="2.0844999999999998"/>
    <n v="3.576244"/>
    <n v="42728.963312"/>
    <n v="24905.605999999996"/>
    <n v="17823.357312000004"/>
    <n v="0.41712590080542611"/>
    <n v="3.576244"/>
    <n v="42728.963312"/>
  </r>
  <r>
    <s v="SKU-14"/>
    <s v="Wafer Minis Bag"/>
    <s v="Wafer/Crisp"/>
    <x v="5"/>
    <x v="3"/>
    <n v="11779"/>
    <n v="3.79"/>
    <n v="5.45E-2"/>
    <n v="2.0844999999999998"/>
    <n v="3.5834450000000002"/>
    <n v="42209.398655000005"/>
    <n v="24553.325499999999"/>
    <n v="17656.073155000005"/>
    <n v="0.41829719725013231"/>
    <n v="3.5834450000000002"/>
    <n v="42209.398655000005"/>
  </r>
  <r>
    <s v="SKU-14"/>
    <s v="Wafer Minis Bag"/>
    <s v="Wafer/Crisp"/>
    <x v="5"/>
    <x v="4"/>
    <n v="9248"/>
    <n v="3.79"/>
    <n v="5.96E-2"/>
    <n v="2.0844999999999998"/>
    <n v="3.5641160000000003"/>
    <n v="32960.944768000001"/>
    <n v="19277.455999999998"/>
    <n v="13683.488768000003"/>
    <n v="0.41514249255635904"/>
    <n v="3.5641160000000003"/>
    <n v="32960.944768000001"/>
  </r>
  <r>
    <s v="SKU-14"/>
    <s v="Wafer Minis Bag"/>
    <s v="Wafer/Crisp"/>
    <x v="5"/>
    <x v="5"/>
    <n v="9301"/>
    <n v="3.79"/>
    <n v="5.9799999999999999E-2"/>
    <n v="2.0844999999999998"/>
    <n v="3.563358"/>
    <n v="33142.792758000003"/>
    <n v="19387.934499999999"/>
    <n v="13754.858258000004"/>
    <n v="0.41501808125930661"/>
    <n v="3.563358"/>
    <n v="33142.792758000003"/>
  </r>
  <r>
    <s v="SKU-14"/>
    <s v="Wafer Minis Bag"/>
    <s v="Wafer/Crisp"/>
    <x v="5"/>
    <x v="6"/>
    <n v="8995"/>
    <n v="3.79"/>
    <n v="6.6299999999999998E-2"/>
    <n v="2.0844999999999998"/>
    <n v="3.5387230000000001"/>
    <n v="31830.813385000001"/>
    <n v="18750.077499999999"/>
    <n v="13080.735885000002"/>
    <n v="0.41094569990360935"/>
    <n v="3.5387230000000001"/>
    <n v="31830.813385000001"/>
  </r>
  <r>
    <s v="SKU-14"/>
    <s v="Wafer Minis Bag"/>
    <s v="Wafer/Crisp"/>
    <x v="5"/>
    <x v="7"/>
    <n v="9020"/>
    <n v="3.79"/>
    <n v="5.1200000000000002E-2"/>
    <n v="2.0844999999999998"/>
    <n v="3.595952"/>
    <n v="32435.48704"/>
    <n v="18802.189999999999"/>
    <n v="13633.297040000001"/>
    <n v="0.42032040472175386"/>
    <n v="3.595952"/>
    <n v="32435.48704"/>
  </r>
  <r>
    <s v="SKU-14"/>
    <s v="Wafer Minis Bag"/>
    <s v="Wafer/Crisp"/>
    <x v="5"/>
    <x v="8"/>
    <n v="11220"/>
    <n v="3.79"/>
    <n v="8.3400000000000002E-2"/>
    <n v="2.0844999999999998"/>
    <n v="3.4739139999999997"/>
    <n v="38977.31508"/>
    <n v="23388.089999999997"/>
    <n v="15589.225080000004"/>
    <n v="0.39995636046257921"/>
    <n v="3.4739139999999997"/>
    <n v="38977.31508"/>
  </r>
  <r>
    <s v="SKU-14"/>
    <s v="Wafer Minis Bag"/>
    <s v="Wafer/Crisp"/>
    <x v="5"/>
    <x v="9"/>
    <n v="16586"/>
    <n v="3.79"/>
    <n v="0.1036"/>
    <n v="2.0844999999999998"/>
    <n v="3.3973559999999998"/>
    <n v="56348.546616"/>
    <n v="34573.517"/>
    <n v="21775.029616"/>
    <n v="0.38643462739848283"/>
    <n v="3.3973559999999998"/>
    <n v="56348.546616"/>
  </r>
  <r>
    <s v="SKU-14"/>
    <s v="Wafer Minis Bag"/>
    <s v="Wafer/Crisp"/>
    <x v="5"/>
    <x v="10"/>
    <n v="19059"/>
    <n v="3.79"/>
    <n v="6.54E-2"/>
    <n v="2.0844999999999998"/>
    <n v="3.5421339999999999"/>
    <n v="67509.531906000004"/>
    <n v="39728.485499999995"/>
    <n v="27781.046406000009"/>
    <n v="0.41151294671517236"/>
    <n v="3.5421339999999999"/>
    <n v="67509.531906000004"/>
  </r>
  <r>
    <s v="SKU-14"/>
    <s v="Wafer Minis Bag"/>
    <s v="Wafer/Crisp"/>
    <x v="5"/>
    <x v="11"/>
    <n v="13859"/>
    <n v="3.79"/>
    <n v="7.6999999999999999E-2"/>
    <n v="2.0844999999999998"/>
    <n v="3.49817"/>
    <n v="48481.138030000002"/>
    <n v="28889.085499999997"/>
    <n v="19592.052530000004"/>
    <n v="0.40411700975081266"/>
    <n v="3.49817"/>
    <n v="48481.138030000002"/>
  </r>
  <r>
    <s v="SKU-14"/>
    <s v="Wafer Minis Bag"/>
    <s v="Wafer/Crisp"/>
    <x v="5"/>
    <x v="12"/>
    <n v="8317"/>
    <n v="3.87"/>
    <n v="8.7499999999999994E-2"/>
    <n v="2.1000999999999999"/>
    <n v="3.5313750000000002"/>
    <n v="29370.445875000001"/>
    <n v="17466.5317"/>
    <n v="11903.914175000002"/>
    <n v="0.40530246716930379"/>
    <n v="3.5313750000000002"/>
    <n v="29370.445875000001"/>
  </r>
  <r>
    <s v="SKU-14"/>
    <s v="Wafer Minis Bag"/>
    <s v="Wafer/Crisp"/>
    <x v="5"/>
    <x v="13"/>
    <n v="11191"/>
    <n v="3.87"/>
    <n v="7.3800000000000004E-2"/>
    <n v="2.1158000000000001"/>
    <n v="3.5843940000000001"/>
    <n v="40112.953254"/>
    <n v="23677.917800000003"/>
    <n v="16435.035453999997"/>
    <n v="0.40971890924937376"/>
    <n v="3.5843940000000001"/>
    <n v="40112.953254"/>
  </r>
  <r>
    <s v="SKU-14"/>
    <s v="Wafer Minis Bag"/>
    <s v="Wafer/Crisp"/>
    <x v="5"/>
    <x v="14"/>
    <n v="11440"/>
    <n v="3.87"/>
    <n v="9.5799999999999996E-2"/>
    <n v="2.1314000000000002"/>
    <n v="3.4992540000000001"/>
    <n v="40031.465759999999"/>
    <n v="24383.216"/>
    <n v="15648.249759999999"/>
    <n v="0.39089874584697193"/>
    <n v="3.4992540000000001"/>
    <n v="40031.465759999999"/>
  </r>
  <r>
    <s v="SKU-14"/>
    <s v="Wafer Minis Bag"/>
    <s v="Wafer/Crisp"/>
    <x v="5"/>
    <x v="15"/>
    <n v="11571"/>
    <n v="3.87"/>
    <n v="6.83E-2"/>
    <n v="2.1469999999999998"/>
    <n v="3.6056789999999999"/>
    <n v="41721.311709000001"/>
    <n v="24842.936999999998"/>
    <n v="16878.374709000003"/>
    <n v="0.40455043280336389"/>
    <n v="3.6056789999999999"/>
    <n v="41721.311709000001"/>
  </r>
  <r>
    <s v="SKU-14"/>
    <s v="Wafer Minis Bag"/>
    <s v="Wafer/Crisp"/>
    <x v="5"/>
    <x v="16"/>
    <n v="10344"/>
    <n v="3.87"/>
    <n v="8.4500000000000006E-2"/>
    <n v="2.1627000000000001"/>
    <n v="3.5429849999999998"/>
    <n v="36648.636839999999"/>
    <n v="22370.968800000002"/>
    <n v="14277.668039999997"/>
    <n v="0.38958251305043623"/>
    <n v="3.5429849999999998"/>
    <n v="36648.636839999999"/>
  </r>
  <r>
    <s v="SKU-14"/>
    <s v="Wafer Minis Bag"/>
    <s v="Wafer/Crisp"/>
    <x v="5"/>
    <x v="17"/>
    <n v="8637"/>
    <n v="3.87"/>
    <n v="7.0099999999999996E-2"/>
    <n v="2.1783000000000001"/>
    <n v="3.5987130000000001"/>
    <n v="31082.084181000002"/>
    <n v="18813.9771"/>
    <n v="12268.107081000002"/>
    <n v="0.39470027201391167"/>
    <n v="3.5987130000000001"/>
    <n v="31082.084181000002"/>
  </r>
  <r>
    <s v="SKU-14"/>
    <s v="Wafer Minis Bag"/>
    <s v="Wafer/Crisp"/>
    <x v="5"/>
    <x v="18"/>
    <n v="8430"/>
    <n v="3.98"/>
    <n v="7.5399999999999995E-2"/>
    <n v="2.1939000000000002"/>
    <n v="3.6799079999999997"/>
    <n v="31021.624439999996"/>
    <n v="18494.577000000001"/>
    <n v="12527.047439999995"/>
    <n v="0.40381661715455919"/>
    <n v="3.6799079999999997"/>
    <n v="31021.624439999996"/>
  </r>
  <r>
    <s v="SKU-14"/>
    <s v="Wafer Minis Bag"/>
    <s v="Wafer/Crisp"/>
    <x v="5"/>
    <x v="19"/>
    <n v="8467"/>
    <n v="3.98"/>
    <n v="4.6899999999999997E-2"/>
    <n v="2.2096"/>
    <n v="3.7933380000000003"/>
    <n v="32118.192846000002"/>
    <n v="18708.683199999999"/>
    <n v="13409.509646000002"/>
    <n v="0.41750511027490833"/>
    <n v="3.7933380000000003"/>
    <n v="32118.192846000002"/>
  </r>
  <r>
    <s v="SKU-14"/>
    <s v="Wafer Minis Bag"/>
    <s v="Wafer/Crisp"/>
    <x v="5"/>
    <x v="20"/>
    <n v="10237"/>
    <n v="3.98"/>
    <n v="5.5500000000000001E-2"/>
    <n v="2.2252000000000001"/>
    <n v="3.7591100000000002"/>
    <n v="38482.00907"/>
    <n v="22779.3724"/>
    <n v="15702.63667"/>
    <n v="0.40805137386243018"/>
    <n v="3.7591100000000002"/>
    <n v="38482.00907"/>
  </r>
  <r>
    <s v="SKU-14"/>
    <s v="Wafer Minis Bag"/>
    <s v="Wafer/Crisp"/>
    <x v="5"/>
    <x v="21"/>
    <n v="15386"/>
    <n v="3.98"/>
    <n v="7.9500000000000001E-2"/>
    <n v="2.2408000000000001"/>
    <n v="3.6635900000000001"/>
    <n v="56367.995739999998"/>
    <n v="34476.948799999998"/>
    <n v="21891.04694"/>
    <n v="0.38835950529398761"/>
    <n v="3.6635900000000001"/>
    <n v="56367.995739999998"/>
  </r>
  <r>
    <s v="SKU-14"/>
    <s v="Wafer Minis Bag"/>
    <s v="Wafer/Crisp"/>
    <x v="5"/>
    <x v="22"/>
    <n v="16949"/>
    <n v="3.98"/>
    <n v="7.2900000000000006E-2"/>
    <n v="2.2565"/>
    <n v="3.6898580000000001"/>
    <n v="62539.403242"/>
    <n v="38245.4185"/>
    <n v="24293.984742000001"/>
    <n v="0.38845885126202689"/>
    <n v="3.6898580000000001"/>
    <n v="62539.403242"/>
  </r>
  <r>
    <s v="SKU-14"/>
    <s v="Wafer Minis Bag"/>
    <s v="Wafer/Crisp"/>
    <x v="5"/>
    <x v="23"/>
    <n v="12831"/>
    <n v="3.98"/>
    <n v="6.3100000000000003E-2"/>
    <n v="2.2721"/>
    <n v="3.7288619999999999"/>
    <n v="47845.028321999998"/>
    <n v="29153.3151"/>
    <n v="18691.713221999998"/>
    <n v="0.39067200663365925"/>
    <n v="3.7288619999999999"/>
    <n v="47845.028321999998"/>
  </r>
  <r>
    <s v="SKU-15"/>
    <s v="Crunch Bar 1.5oz"/>
    <s v="Wafer/Crisp"/>
    <x v="0"/>
    <x v="0"/>
    <n v="75220"/>
    <n v="1.39"/>
    <n v="0.1089"/>
    <n v="0.80620000000000003"/>
    <n v="1.238629"/>
    <n v="93169.673379999993"/>
    <n v="60642.364000000001"/>
    <n v="32527.309379999992"/>
    <n v="0.34911906632252265"/>
    <n v="1.238629"/>
    <n v="93169.673379999993"/>
  </r>
  <r>
    <s v="SKU-15"/>
    <s v="Crunch Bar 1.5oz"/>
    <s v="Wafer/Crisp"/>
    <x v="0"/>
    <x v="1"/>
    <n v="84723"/>
    <n v="1.39"/>
    <n v="0.1024"/>
    <n v="0.80620000000000003"/>
    <n v="1.2476639999999999"/>
    <n v="105705.83707199999"/>
    <n v="68303.6826"/>
    <n v="37402.154471999995"/>
    <n v="0.35383244206773617"/>
    <n v="1.2476639999999999"/>
    <n v="105705.83707199999"/>
  </r>
  <r>
    <s v="SKU-15"/>
    <s v="Crunch Bar 1.5oz"/>
    <s v="Wafer/Crisp"/>
    <x v="0"/>
    <x v="2"/>
    <n v="102987"/>
    <n v="1.39"/>
    <n v="9.9699999999999997E-2"/>
    <n v="0.80620000000000003"/>
    <n v="1.251417"/>
    <n v="128879.682579"/>
    <n v="83028.119399999996"/>
    <n v="45851.563179000004"/>
    <n v="0.35577029878929251"/>
    <n v="1.251417"/>
    <n v="128879.682579"/>
  </r>
  <r>
    <s v="SKU-15"/>
    <s v="Crunch Bar 1.5oz"/>
    <s v="Wafer/Crisp"/>
    <x v="0"/>
    <x v="3"/>
    <n v="88963"/>
    <n v="1.39"/>
    <n v="9.74E-2"/>
    <n v="0.80620000000000003"/>
    <n v="1.2546139999999999"/>
    <n v="111614.22528199998"/>
    <n v="71721.970600000001"/>
    <n v="39892.254681999984"/>
    <n v="0.35741192111677367"/>
    <n v="1.2546139999999999"/>
    <n v="111614.22528199998"/>
  </r>
  <r>
    <s v="SKU-15"/>
    <s v="Crunch Bar 1.5oz"/>
    <s v="Wafer/Crisp"/>
    <x v="0"/>
    <x v="4"/>
    <n v="76994"/>
    <n v="1.39"/>
    <n v="9.7699999999999995E-2"/>
    <n v="0.80620000000000003"/>
    <n v="1.254197"/>
    <n v="96565.643817999997"/>
    <n v="62072.5628"/>
    <n v="34493.081017999997"/>
    <n v="0.35719827108500496"/>
    <n v="1.254197"/>
    <n v="96565.643817999997"/>
  </r>
  <r>
    <s v="SKU-15"/>
    <s v="Crunch Bar 1.5oz"/>
    <s v="Wafer/Crisp"/>
    <x v="0"/>
    <x v="5"/>
    <n v="72091"/>
    <n v="1.39"/>
    <n v="7.8299999999999995E-2"/>
    <n v="0.80620000000000003"/>
    <n v="1.2811629999999998"/>
    <n v="92360.321832999995"/>
    <n v="58119.764200000005"/>
    <n v="34240.557632999989"/>
    <n v="0.37072800260388405"/>
    <n v="1.2811629999999998"/>
    <n v="92360.321832999995"/>
  </r>
  <r>
    <s v="SKU-15"/>
    <s v="Crunch Bar 1.5oz"/>
    <s v="Wafer/Crisp"/>
    <x v="0"/>
    <x v="6"/>
    <n v="63418"/>
    <n v="1.39"/>
    <n v="9.7799999999999998E-2"/>
    <n v="0.80620000000000003"/>
    <n v="1.2540579999999999"/>
    <n v="79529.850243999987"/>
    <n v="51127.5916"/>
    <n v="28402.258643999987"/>
    <n v="0.35712702283307463"/>
    <n v="1.2540579999999999"/>
    <n v="79529.850243999987"/>
  </r>
  <r>
    <s v="SKU-15"/>
    <s v="Crunch Bar 1.5oz"/>
    <s v="Wafer/Crisp"/>
    <x v="0"/>
    <x v="7"/>
    <n v="75615"/>
    <n v="1.39"/>
    <n v="9.1499999999999998E-2"/>
    <n v="0.80620000000000003"/>
    <n v="1.2628149999999998"/>
    <n v="95487.75622499999"/>
    <n v="60960.813000000002"/>
    <n v="34526.943224999988"/>
    <n v="0.3615850302696752"/>
    <n v="1.2628149999999998"/>
    <n v="95487.75622499999"/>
  </r>
  <r>
    <s v="SKU-15"/>
    <s v="Crunch Bar 1.5oz"/>
    <s v="Wafer/Crisp"/>
    <x v="0"/>
    <x v="8"/>
    <n v="88144"/>
    <n v="1.39"/>
    <n v="0.1009"/>
    <n v="0.80620000000000003"/>
    <n v="1.249749"/>
    <n v="110157.875856"/>
    <n v="71061.692800000004"/>
    <n v="39096.183055999994"/>
    <n v="0.35491046602157711"/>
    <n v="1.249749"/>
    <n v="110157.875856"/>
  </r>
  <r>
    <s v="SKU-15"/>
    <s v="Crunch Bar 1.5oz"/>
    <s v="Wafer/Crisp"/>
    <x v="0"/>
    <x v="9"/>
    <n v="139953"/>
    <n v="1.39"/>
    <n v="9.8500000000000004E-2"/>
    <n v="0.80620000000000003"/>
    <n v="1.2530849999999998"/>
    <n v="175373.00500499996"/>
    <n v="112830.10860000001"/>
    <n v="62542.896404999949"/>
    <n v="0.35662784248474744"/>
    <n v="1.2530849999999998"/>
    <n v="175373.00500499996"/>
  </r>
  <r>
    <s v="SKU-15"/>
    <s v="Crunch Bar 1.5oz"/>
    <s v="Wafer/Crisp"/>
    <x v="0"/>
    <x v="10"/>
    <n v="144168"/>
    <n v="1.39"/>
    <n v="9.1899999999999996E-2"/>
    <n v="0.80620000000000003"/>
    <n v="1.262259"/>
    <n v="181977.35551200001"/>
    <n v="116228.24160000001"/>
    <n v="65749.113912000001"/>
    <n v="0.36130382116506993"/>
    <n v="1.262259"/>
    <n v="181977.35551200001"/>
  </r>
  <r>
    <s v="SKU-15"/>
    <s v="Crunch Bar 1.5oz"/>
    <s v="Wafer/Crisp"/>
    <x v="0"/>
    <x v="11"/>
    <n v="119345"/>
    <n v="1.39"/>
    <n v="0.1056"/>
    <n v="0.80620000000000003"/>
    <n v="1.2432159999999999"/>
    <n v="148371.61351999998"/>
    <n v="96215.938999999998"/>
    <n v="52155.674519999986"/>
    <n v="0.35152057245080492"/>
    <n v="1.2432159999999999"/>
    <n v="148371.61351999998"/>
  </r>
  <r>
    <s v="SKU-15"/>
    <s v="Crunch Bar 1.5oz"/>
    <s v="Wafer/Crisp"/>
    <x v="0"/>
    <x v="12"/>
    <n v="75863"/>
    <n v="1.42"/>
    <n v="0.11070000000000001"/>
    <n v="0.81220000000000003"/>
    <n v="1.2628059999999999"/>
    <n v="95800.251577999996"/>
    <n v="61615.928599999999"/>
    <n v="34184.322977999997"/>
    <n v="0.35682915665589171"/>
    <n v="1.2628059999999999"/>
    <n v="95800.251577999996"/>
  </r>
  <r>
    <s v="SKU-15"/>
    <s v="Crunch Bar 1.5oz"/>
    <s v="Wafer/Crisp"/>
    <x v="0"/>
    <x v="13"/>
    <n v="91999"/>
    <n v="1.42"/>
    <n v="9.8500000000000004E-2"/>
    <n v="0.81830000000000003"/>
    <n v="1.28013"/>
    <n v="117770.67986999999"/>
    <n v="75282.781700000007"/>
    <n v="42487.898169999986"/>
    <n v="0.36076804699522697"/>
    <n v="1.28013"/>
    <n v="117770.67986999999"/>
  </r>
  <r>
    <s v="SKU-15"/>
    <s v="Crunch Bar 1.5oz"/>
    <s v="Wafer/Crisp"/>
    <x v="0"/>
    <x v="14"/>
    <n v="89872"/>
    <n v="1.42"/>
    <n v="0.11600000000000001"/>
    <n v="0.82430000000000003"/>
    <n v="1.25528"/>
    <n v="112814.52416"/>
    <n v="74081.489600000001"/>
    <n v="38733.03456"/>
    <n v="0.34333375820534062"/>
    <n v="1.25528"/>
    <n v="112814.52416"/>
  </r>
  <r>
    <s v="SKU-15"/>
    <s v="Crunch Bar 1.5oz"/>
    <s v="Wafer/Crisp"/>
    <x v="0"/>
    <x v="15"/>
    <n v="88340"/>
    <n v="1.42"/>
    <n v="9.06E-2"/>
    <n v="0.83040000000000003"/>
    <n v="1.2913479999999999"/>
    <n v="114077.68231999999"/>
    <n v="73357.536000000007"/>
    <n v="40720.146319999985"/>
    <n v="0.35695103101565173"/>
    <n v="1.2913479999999999"/>
    <n v="114077.68231999999"/>
  </r>
  <r>
    <s v="SKU-15"/>
    <s v="Crunch Bar 1.5oz"/>
    <s v="Wafer/Crisp"/>
    <x v="0"/>
    <x v="16"/>
    <n v="76697"/>
    <n v="1.42"/>
    <n v="0.1062"/>
    <n v="0.83640000000000003"/>
    <n v="1.269196"/>
    <n v="97343.525611999998"/>
    <n v="64149.370800000004"/>
    <n v="33194.154811999993"/>
    <n v="0.34100012921566086"/>
    <n v="1.269196"/>
    <n v="97343.525611999998"/>
  </r>
  <r>
    <s v="SKU-15"/>
    <s v="Crunch Bar 1.5oz"/>
    <s v="Wafer/Crisp"/>
    <x v="0"/>
    <x v="17"/>
    <n v="67401"/>
    <n v="1.42"/>
    <n v="9.8900000000000002E-2"/>
    <n v="0.84250000000000003"/>
    <n v="1.2795619999999999"/>
    <n v="86243.758361999993"/>
    <n v="56785.342499999999"/>
    <n v="29458.415861999994"/>
    <n v="0.34157156902127445"/>
    <n v="1.2795619999999999"/>
    <n v="86243.758361999993"/>
  </r>
  <r>
    <s v="SKU-15"/>
    <s v="Crunch Bar 1.5oz"/>
    <s v="Wafer/Crisp"/>
    <x v="0"/>
    <x v="18"/>
    <n v="66877"/>
    <n v="1.46"/>
    <n v="6.6799999999999998E-2"/>
    <n v="0.84850000000000003"/>
    <n v="1.3624719999999999"/>
    <n v="91118.039943999989"/>
    <n v="56745.1345"/>
    <n v="34372.905443999989"/>
    <n v="0.37723490831371204"/>
    <n v="1.3624719999999999"/>
    <n v="91118.039943999989"/>
  </r>
  <r>
    <s v="SKU-15"/>
    <s v="Crunch Bar 1.5oz"/>
    <s v="Wafer/Crisp"/>
    <x v="0"/>
    <x v="19"/>
    <n v="74571"/>
    <n v="1.46"/>
    <n v="9.7600000000000006E-2"/>
    <n v="0.85460000000000003"/>
    <n v="1.317504"/>
    <n v="98247.590784"/>
    <n v="63728.376600000003"/>
    <n v="34519.214183999997"/>
    <n v="0.35134921791508789"/>
    <n v="1.317504"/>
    <n v="98247.590784"/>
  </r>
  <r>
    <s v="SKU-15"/>
    <s v="Crunch Bar 1.5oz"/>
    <s v="Wafer/Crisp"/>
    <x v="0"/>
    <x v="20"/>
    <n v="87366"/>
    <n v="1.46"/>
    <n v="0.1212"/>
    <n v="0.86060000000000003"/>
    <n v="1.283048"/>
    <n v="112094.771568"/>
    <n v="75187.179600000003"/>
    <n v="36907.591967999993"/>
    <n v="0.32925346518602572"/>
    <n v="1.283048"/>
    <n v="112094.771568"/>
  </r>
  <r>
    <s v="SKU-15"/>
    <s v="Crunch Bar 1.5oz"/>
    <s v="Wafer/Crisp"/>
    <x v="0"/>
    <x v="21"/>
    <n v="119332"/>
    <n v="1.46"/>
    <n v="8.7599999999999997E-2"/>
    <n v="0.86670000000000003"/>
    <n v="1.332104"/>
    <n v="158962.634528"/>
    <n v="103425.0444"/>
    <n v="55537.590127999996"/>
    <n v="0.34937512386420277"/>
    <n v="1.332104"/>
    <n v="158962.634528"/>
  </r>
  <r>
    <s v="SKU-15"/>
    <s v="Crunch Bar 1.5oz"/>
    <s v="Wafer/Crisp"/>
    <x v="0"/>
    <x v="22"/>
    <n v="113459"/>
    <n v="1.46"/>
    <n v="9.2799999999999994E-2"/>
    <n v="0.87270000000000003"/>
    <n v="1.3245119999999999"/>
    <n v="150277.807008"/>
    <n v="99015.669300000009"/>
    <n v="51262.137707999995"/>
    <n v="0.34111582228020582"/>
    <n v="1.3245119999999999"/>
    <n v="150277.807008"/>
  </r>
  <r>
    <s v="SKU-15"/>
    <s v="Crunch Bar 1.5oz"/>
    <s v="Wafer/Crisp"/>
    <x v="0"/>
    <x v="23"/>
    <n v="110456"/>
    <n v="1.46"/>
    <n v="9.2399999999999996E-2"/>
    <n v="0.87880000000000003"/>
    <n v="1.3250959999999998"/>
    <n v="146364.80377599999"/>
    <n v="97068.732799999998"/>
    <n v="49296.070975999988"/>
    <n v="0.33680276749760013"/>
    <n v="1.3250959999999998"/>
    <n v="146364.80377599999"/>
  </r>
  <r>
    <s v="SKU-15"/>
    <s v="Crunch Bar 1.5oz"/>
    <s v="Wafer/Crisp"/>
    <x v="1"/>
    <x v="0"/>
    <n v="66174"/>
    <n v="1.39"/>
    <n v="0.1429"/>
    <n v="0.80620000000000003"/>
    <n v="1.1913689999999999"/>
    <n v="78837.652205999999"/>
    <n v="53349.478800000004"/>
    <n v="25488.173405999994"/>
    <n v="0.32329949830824867"/>
    <n v="1.1913689999999999"/>
    <n v="78837.652205999999"/>
  </r>
  <r>
    <s v="SKU-15"/>
    <s v="Crunch Bar 1.5oz"/>
    <s v="Wafer/Crisp"/>
    <x v="1"/>
    <x v="1"/>
    <n v="76276"/>
    <n v="1.39"/>
    <n v="0.1244"/>
    <n v="0.80620000000000003"/>
    <n v="1.2170840000000001"/>
    <n v="92834.299184000003"/>
    <n v="61493.711200000005"/>
    <n v="31340.587983999998"/>
    <n v="0.33759707629054359"/>
    <n v="1.2170840000000001"/>
    <n v="92834.299184000003"/>
  </r>
  <r>
    <s v="SKU-15"/>
    <s v="Crunch Bar 1.5oz"/>
    <s v="Wafer/Crisp"/>
    <x v="1"/>
    <x v="2"/>
    <n v="81312"/>
    <n v="1.39"/>
    <n v="0.12970000000000001"/>
    <n v="0.80620000000000003"/>
    <n v="1.2097169999999999"/>
    <n v="98364.508703999993"/>
    <n v="65553.734400000001"/>
    <n v="32810.774303999991"/>
    <n v="0.33356313914742036"/>
    <n v="1.2097169999999999"/>
    <n v="98364.508703999993"/>
  </r>
  <r>
    <s v="SKU-15"/>
    <s v="Crunch Bar 1.5oz"/>
    <s v="Wafer/Crisp"/>
    <x v="1"/>
    <x v="3"/>
    <n v="74923"/>
    <n v="1.39"/>
    <n v="0.1043"/>
    <n v="0.80620000000000003"/>
    <n v="1.2450229999999998"/>
    <n v="93280.858228999976"/>
    <n v="60402.922600000005"/>
    <n v="32877.935628999971"/>
    <n v="0.35246176175058591"/>
    <n v="1.2450229999999998"/>
    <n v="93280.858228999976"/>
  </r>
  <r>
    <s v="SKU-15"/>
    <s v="Crunch Bar 1.5oz"/>
    <s v="Wafer/Crisp"/>
    <x v="1"/>
    <x v="4"/>
    <n v="63016"/>
    <n v="1.39"/>
    <n v="0.14130000000000001"/>
    <n v="0.80620000000000003"/>
    <n v="1.1935929999999999"/>
    <n v="75215.456487999996"/>
    <n v="50803.499199999998"/>
    <n v="24411.957287999998"/>
    <n v="0.3245603819727495"/>
    <n v="1.1935929999999999"/>
    <n v="75215.456487999996"/>
  </r>
  <r>
    <s v="SKU-15"/>
    <s v="Crunch Bar 1.5oz"/>
    <s v="Wafer/Crisp"/>
    <x v="1"/>
    <x v="5"/>
    <n v="71199"/>
    <n v="1.39"/>
    <n v="0.13089999999999999"/>
    <n v="0.80620000000000003"/>
    <n v="1.2080489999999999"/>
    <n v="86011.88075099999"/>
    <n v="57400.633800000003"/>
    <n v="28611.246950999986"/>
    <n v="0.33264296398573223"/>
    <n v="1.2080489999999999"/>
    <n v="86011.88075099999"/>
  </r>
  <r>
    <s v="SKU-15"/>
    <s v="Crunch Bar 1.5oz"/>
    <s v="Wafer/Crisp"/>
    <x v="1"/>
    <x v="6"/>
    <n v="54703"/>
    <n v="1.39"/>
    <n v="0.11219999999999999"/>
    <n v="0.80620000000000003"/>
    <n v="1.2340419999999999"/>
    <n v="67505.799525999988"/>
    <n v="44101.558600000004"/>
    <n v="23404.240925999984"/>
    <n v="0.34669970714124787"/>
    <n v="1.2340419999999999"/>
    <n v="67505.799525999988"/>
  </r>
  <r>
    <s v="SKU-15"/>
    <s v="Crunch Bar 1.5oz"/>
    <s v="Wafer/Crisp"/>
    <x v="1"/>
    <x v="7"/>
    <n v="67537"/>
    <n v="1.39"/>
    <n v="0.10349999999999999"/>
    <n v="0.80620000000000003"/>
    <n v="1.2461349999999998"/>
    <n v="84160.219494999983"/>
    <n v="54448.329400000002"/>
    <n v="29711.890094999981"/>
    <n v="0.35303959843837129"/>
    <n v="1.2461349999999998"/>
    <n v="84160.219494999983"/>
  </r>
  <r>
    <s v="SKU-15"/>
    <s v="Crunch Bar 1.5oz"/>
    <s v="Wafer/Crisp"/>
    <x v="1"/>
    <x v="8"/>
    <n v="78785"/>
    <n v="1.39"/>
    <n v="0.14230000000000001"/>
    <n v="0.80620000000000003"/>
    <n v="1.1922029999999999"/>
    <n v="93927.713354999985"/>
    <n v="63516.467000000004"/>
    <n v="30411.246354999981"/>
    <n v="0.32377288096070872"/>
    <n v="1.1922029999999999"/>
    <n v="93927.713354999985"/>
  </r>
  <r>
    <s v="SKU-15"/>
    <s v="Crunch Bar 1.5oz"/>
    <s v="Wafer/Crisp"/>
    <x v="1"/>
    <x v="9"/>
    <n v="115408"/>
    <n v="1.39"/>
    <n v="0.12670000000000001"/>
    <n v="0.80620000000000003"/>
    <n v="1.2138869999999999"/>
    <n v="140092.270896"/>
    <n v="93041.929600000003"/>
    <n v="47050.341295999999"/>
    <n v="0.33585251345471201"/>
    <n v="1.2138869999999999"/>
    <n v="140092.270896"/>
  </r>
  <r>
    <s v="SKU-15"/>
    <s v="Crunch Bar 1.5oz"/>
    <s v="Wafer/Crisp"/>
    <x v="1"/>
    <x v="10"/>
    <n v="123927"/>
    <n v="1.39"/>
    <n v="0.1326"/>
    <n v="0.80620000000000003"/>
    <n v="1.2056859999999998"/>
    <n v="149417.04892199999"/>
    <n v="99909.947400000005"/>
    <n v="49507.101521999983"/>
    <n v="0.33133502421028349"/>
    <n v="1.2056859999999998"/>
    <n v="149417.04892199999"/>
  </r>
  <r>
    <s v="SKU-15"/>
    <s v="Crunch Bar 1.5oz"/>
    <s v="Wafer/Crisp"/>
    <x v="1"/>
    <x v="11"/>
    <n v="92225"/>
    <n v="1.39"/>
    <n v="0.1578"/>
    <n v="0.80620000000000003"/>
    <n v="1.170658"/>
    <n v="107963.93405"/>
    <n v="74351.794999999998"/>
    <n v="33612.139049999998"/>
    <n v="0.31132747565898833"/>
    <n v="1.170658"/>
    <n v="107963.93405"/>
  </r>
  <r>
    <s v="SKU-15"/>
    <s v="Crunch Bar 1.5oz"/>
    <s v="Wafer/Crisp"/>
    <x v="1"/>
    <x v="12"/>
    <n v="59302"/>
    <n v="1.42"/>
    <n v="0.1416"/>
    <n v="0.81220000000000003"/>
    <n v="1.218928"/>
    <n v="72284.868256000002"/>
    <n v="48165.0844"/>
    <n v="24119.783856000002"/>
    <n v="0.33367680453644516"/>
    <n v="1.218928"/>
    <n v="72284.868256000002"/>
  </r>
  <r>
    <s v="SKU-15"/>
    <s v="Crunch Bar 1.5oz"/>
    <s v="Wafer/Crisp"/>
    <x v="1"/>
    <x v="13"/>
    <n v="62389"/>
    <n v="1.42"/>
    <n v="0.14910000000000001"/>
    <n v="0.81830000000000003"/>
    <n v="1.208278"/>
    <n v="75383.256141999998"/>
    <n v="51052.918700000002"/>
    <n v="24330.337441999996"/>
    <n v="0.32275519375507949"/>
    <n v="1.208278"/>
    <n v="75383.256141999998"/>
  </r>
  <r>
    <s v="SKU-15"/>
    <s v="Crunch Bar 1.5oz"/>
    <s v="Wafer/Crisp"/>
    <x v="1"/>
    <x v="14"/>
    <n v="82826"/>
    <n v="1.42"/>
    <n v="0.13039999999999999"/>
    <n v="0.82430000000000003"/>
    <n v="1.2348319999999999"/>
    <n v="102276.195232"/>
    <n v="68273.471799999999"/>
    <n v="34002.723431999999"/>
    <n v="0.3324598001995413"/>
    <n v="1.2348319999999999"/>
    <n v="102276.195232"/>
  </r>
  <r>
    <s v="SKU-15"/>
    <s v="Crunch Bar 1.5oz"/>
    <s v="Wafer/Crisp"/>
    <x v="1"/>
    <x v="15"/>
    <n v="81758"/>
    <n v="1.42"/>
    <n v="0.1384"/>
    <n v="0.83040000000000003"/>
    <n v="1.2234719999999999"/>
    <n v="100028.62377599999"/>
    <n v="67891.843200000003"/>
    <n v="32136.78057599999"/>
    <n v="0.3212758444819333"/>
    <n v="1.2234719999999999"/>
    <n v="100028.62377599999"/>
  </r>
  <r>
    <s v="SKU-15"/>
    <s v="Crunch Bar 1.5oz"/>
    <s v="Wafer/Crisp"/>
    <x v="1"/>
    <x v="16"/>
    <n v="61478"/>
    <n v="1.42"/>
    <n v="0.13819999999999999"/>
    <n v="0.83640000000000003"/>
    <n v="1.2237559999999998"/>
    <n v="75234.07136799999"/>
    <n v="51420.199200000003"/>
    <n v="23813.872167999987"/>
    <n v="0.31653041946270322"/>
    <n v="1.2237559999999998"/>
    <n v="75234.07136799999"/>
  </r>
  <r>
    <s v="SKU-15"/>
    <s v="Crunch Bar 1.5oz"/>
    <s v="Wafer/Crisp"/>
    <x v="1"/>
    <x v="17"/>
    <n v="57357"/>
    <n v="1.42"/>
    <n v="0.12089999999999999"/>
    <n v="0.84250000000000003"/>
    <n v="1.2483219999999999"/>
    <n v="71600.004953999989"/>
    <n v="48323.272499999999"/>
    <n v="23276.73245399999"/>
    <n v="0.3250940061939146"/>
    <n v="1.2483219999999999"/>
    <n v="71600.004953999989"/>
  </r>
  <r>
    <s v="SKU-15"/>
    <s v="Crunch Bar 1.5oz"/>
    <s v="Wafer/Crisp"/>
    <x v="1"/>
    <x v="18"/>
    <n v="61736"/>
    <n v="1.46"/>
    <n v="0.14460000000000001"/>
    <n v="0.84850000000000003"/>
    <n v="1.2488839999999999"/>
    <n v="77101.102623999992"/>
    <n v="52382.995999999999"/>
    <n v="24718.106623999993"/>
    <n v="0.3205934258105636"/>
    <n v="1.2488839999999999"/>
    <n v="77101.102623999992"/>
  </r>
  <r>
    <s v="SKU-15"/>
    <s v="Crunch Bar 1.5oz"/>
    <s v="Wafer/Crisp"/>
    <x v="1"/>
    <x v="19"/>
    <n v="61192"/>
    <n v="1.46"/>
    <n v="0.11899999999999999"/>
    <n v="0.85460000000000003"/>
    <n v="1.28626"/>
    <n v="78708.821920000002"/>
    <n v="52294.683199999999"/>
    <n v="26414.138720000003"/>
    <n v="0.33559311492233301"/>
    <n v="1.28626"/>
    <n v="78708.821920000002"/>
  </r>
  <r>
    <s v="SKU-15"/>
    <s v="Crunch Bar 1.5oz"/>
    <s v="Wafer/Crisp"/>
    <x v="1"/>
    <x v="20"/>
    <n v="71710"/>
    <n v="1.46"/>
    <n v="0.14099999999999999"/>
    <n v="0.86060000000000003"/>
    <n v="1.25414"/>
    <n v="89934.379400000005"/>
    <n v="61713.626000000004"/>
    <n v="28220.753400000001"/>
    <n v="0.31379271851627411"/>
    <n v="1.25414"/>
    <n v="89934.379400000005"/>
  </r>
  <r>
    <s v="SKU-15"/>
    <s v="Crunch Bar 1.5oz"/>
    <s v="Wafer/Crisp"/>
    <x v="1"/>
    <x v="21"/>
    <n v="103107"/>
    <n v="1.46"/>
    <n v="0.13539999999999999"/>
    <n v="0.86670000000000003"/>
    <n v="1.262316"/>
    <n v="130153.615812"/>
    <n v="89362.836900000009"/>
    <n v="40790.778911999994"/>
    <n v="0.31340488435542285"/>
    <n v="1.262316"/>
    <n v="130153.615812"/>
  </r>
  <r>
    <s v="SKU-15"/>
    <s v="Crunch Bar 1.5oz"/>
    <s v="Wafer/Crisp"/>
    <x v="1"/>
    <x v="22"/>
    <n v="124190"/>
    <n v="1.46"/>
    <n v="0.12870000000000001"/>
    <n v="0.87270000000000003"/>
    <n v="1.272098"/>
    <n v="157981.85061999998"/>
    <n v="108380.613"/>
    <n v="49601.237619999985"/>
    <n v="0.31396794901021768"/>
    <n v="1.272098"/>
    <n v="157981.85061999998"/>
  </r>
  <r>
    <s v="SKU-15"/>
    <s v="Crunch Bar 1.5oz"/>
    <s v="Wafer/Crisp"/>
    <x v="1"/>
    <x v="23"/>
    <n v="103389"/>
    <n v="1.46"/>
    <n v="0.12540000000000001"/>
    <n v="0.87880000000000003"/>
    <n v="1.2769159999999999"/>
    <n v="132019.06832399999"/>
    <n v="90858.253200000006"/>
    <n v="41160.815123999986"/>
    <n v="0.31177931829501698"/>
    <n v="1.2769159999999999"/>
    <n v="132019.06832399999"/>
  </r>
  <r>
    <s v="SKU-15"/>
    <s v="Crunch Bar 1.5oz"/>
    <s v="Wafer/Crisp"/>
    <x v="2"/>
    <x v="0"/>
    <n v="39143"/>
    <n v="1.39"/>
    <n v="0.1653"/>
    <n v="0.80620000000000003"/>
    <n v="1.1602329999999998"/>
    <n v="45415.000318999992"/>
    <n v="31557.086600000002"/>
    <n v="13857.913718999989"/>
    <n v="0.30513957110339024"/>
    <n v="1.1602329999999998"/>
    <n v="45415.000318999992"/>
  </r>
  <r>
    <s v="SKU-15"/>
    <s v="Crunch Bar 1.5oz"/>
    <s v="Wafer/Crisp"/>
    <x v="2"/>
    <x v="1"/>
    <n v="52583"/>
    <n v="1.39"/>
    <n v="0.16850000000000001"/>
    <n v="0.80620000000000003"/>
    <n v="1.1557849999999998"/>
    <n v="60774.642654999989"/>
    <n v="42392.414600000004"/>
    <n v="18382.228054999985"/>
    <n v="0.30246542393265163"/>
    <n v="1.1557849999999998"/>
    <n v="60774.642654999989"/>
  </r>
  <r>
    <s v="SKU-15"/>
    <s v="Crunch Bar 1.5oz"/>
    <s v="Wafer/Crisp"/>
    <x v="2"/>
    <x v="2"/>
    <n v="50289"/>
    <n v="1.39"/>
    <n v="0.1789"/>
    <n v="0.80620000000000003"/>
    <n v="1.1413289999999998"/>
    <n v="57396.294080999993"/>
    <n v="40542.991800000003"/>
    <n v="16853.302280999989"/>
    <n v="0.29363049567653132"/>
    <n v="1.1413289999999998"/>
    <n v="57396.294080999993"/>
  </r>
  <r>
    <s v="SKU-15"/>
    <s v="Crunch Bar 1.5oz"/>
    <s v="Wafer/Crisp"/>
    <x v="2"/>
    <x v="3"/>
    <n v="47635"/>
    <n v="1.39"/>
    <n v="0.1709"/>
    <n v="0.80620000000000003"/>
    <n v="1.1524489999999998"/>
    <n v="54896.908114999991"/>
    <n v="38403.337"/>
    <n v="16493.571114999992"/>
    <n v="0.30044626703654553"/>
    <n v="1.1524489999999998"/>
    <n v="54896.908114999991"/>
  </r>
  <r>
    <s v="SKU-15"/>
    <s v="Crunch Bar 1.5oz"/>
    <s v="Wafer/Crisp"/>
    <x v="2"/>
    <x v="4"/>
    <n v="46148"/>
    <n v="1.39"/>
    <n v="0.183"/>
    <n v="0.80620000000000003"/>
    <n v="1.1356299999999999"/>
    <n v="52407.053239999994"/>
    <n v="37204.517599999999"/>
    <n v="15202.535639999995"/>
    <n v="0.29008567931456541"/>
    <n v="1.1356299999999999"/>
    <n v="52407.053239999994"/>
  </r>
  <r>
    <s v="SKU-15"/>
    <s v="Crunch Bar 1.5oz"/>
    <s v="Wafer/Crisp"/>
    <x v="2"/>
    <x v="5"/>
    <n v="36930"/>
    <n v="1.39"/>
    <n v="0.18459999999999999"/>
    <n v="0.80620000000000003"/>
    <n v="1.1334059999999999"/>
    <n v="41856.683579999997"/>
    <n v="29772.966"/>
    <n v="12083.717579999997"/>
    <n v="0.28869266617610984"/>
    <n v="1.1334059999999999"/>
    <n v="41856.683579999997"/>
  </r>
  <r>
    <s v="SKU-15"/>
    <s v="Crunch Bar 1.5oz"/>
    <s v="Wafer/Crisp"/>
    <x v="2"/>
    <x v="6"/>
    <n v="37017"/>
    <n v="1.39"/>
    <n v="0.23180000000000001"/>
    <n v="0.80620000000000003"/>
    <n v="1.067798"/>
    <n v="39526.678566000002"/>
    <n v="29843.1054"/>
    <n v="9683.5731660000019"/>
    <n v="0.24498828430096334"/>
    <n v="1.067798"/>
    <n v="39526.678566000002"/>
  </r>
  <r>
    <s v="SKU-15"/>
    <s v="Crunch Bar 1.5oz"/>
    <s v="Wafer/Crisp"/>
    <x v="2"/>
    <x v="7"/>
    <n v="42915"/>
    <n v="1.39"/>
    <n v="0.17430000000000001"/>
    <n v="0.80620000000000003"/>
    <n v="1.1477229999999998"/>
    <n v="49254.532544999995"/>
    <n v="34598.073000000004"/>
    <n v="14656.459544999991"/>
    <n v="0.29756570182875119"/>
    <n v="1.1477229999999998"/>
    <n v="49254.532544999995"/>
  </r>
  <r>
    <s v="SKU-15"/>
    <s v="Crunch Bar 1.5oz"/>
    <s v="Wafer/Crisp"/>
    <x v="2"/>
    <x v="8"/>
    <n v="53967"/>
    <n v="1.39"/>
    <n v="0.15240000000000001"/>
    <n v="0.80620000000000003"/>
    <n v="1.178164"/>
    <n v="63581.976587999998"/>
    <n v="43508.195400000004"/>
    <n v="20073.781187999994"/>
    <n v="0.31571495988673892"/>
    <n v="1.178164"/>
    <n v="63581.976587999998"/>
  </r>
  <r>
    <s v="SKU-15"/>
    <s v="Crunch Bar 1.5oz"/>
    <s v="Wafer/Crisp"/>
    <x v="2"/>
    <x v="9"/>
    <n v="72941"/>
    <n v="1.39"/>
    <n v="0.2099"/>
    <n v="0.80620000000000003"/>
    <n v="1.098239"/>
    <n v="80106.650899"/>
    <n v="58805.034200000002"/>
    <n v="21301.616698999998"/>
    <n v="0.26591570687254773"/>
    <n v="1.098239"/>
    <n v="80106.650899"/>
  </r>
  <r>
    <s v="SKU-15"/>
    <s v="Crunch Bar 1.5oz"/>
    <s v="Wafer/Crisp"/>
    <x v="2"/>
    <x v="10"/>
    <n v="76510"/>
    <n v="1.39"/>
    <n v="0.154"/>
    <n v="0.80620000000000003"/>
    <n v="1.17594"/>
    <n v="89971.169399999999"/>
    <n v="61682.362000000001"/>
    <n v="28288.807399999998"/>
    <n v="0.31442080378250586"/>
    <n v="1.17594"/>
    <n v="89971.169399999999"/>
  </r>
  <r>
    <s v="SKU-15"/>
    <s v="Crunch Bar 1.5oz"/>
    <s v="Wafer/Crisp"/>
    <x v="2"/>
    <x v="11"/>
    <n v="61363"/>
    <n v="1.39"/>
    <n v="0.20180000000000001"/>
    <n v="0.80620000000000003"/>
    <n v="1.1094979999999999"/>
    <n v="68082.125773999986"/>
    <n v="49470.850600000005"/>
    <n v="18611.27517399998"/>
    <n v="0.27336507141067379"/>
    <n v="1.1094979999999999"/>
    <n v="68082.125773999986"/>
  </r>
  <r>
    <s v="SKU-15"/>
    <s v="Crunch Bar 1.5oz"/>
    <s v="Wafer/Crisp"/>
    <x v="2"/>
    <x v="12"/>
    <n v="40376"/>
    <n v="1.42"/>
    <n v="0.16739999999999999"/>
    <n v="0.81220000000000003"/>
    <n v="1.1822919999999999"/>
    <n v="47736.221791999997"/>
    <n v="32793.387200000005"/>
    <n v="14942.834591999992"/>
    <n v="0.3130292685732457"/>
    <n v="1.1822919999999999"/>
    <n v="47736.221791999997"/>
  </r>
  <r>
    <s v="SKU-15"/>
    <s v="Crunch Bar 1.5oz"/>
    <s v="Wafer/Crisp"/>
    <x v="2"/>
    <x v="13"/>
    <n v="46266"/>
    <n v="1.42"/>
    <n v="0.1716"/>
    <n v="0.81830000000000003"/>
    <n v="1.176328"/>
    <n v="54423.991247999998"/>
    <n v="37859.467799999999"/>
    <n v="16564.523448"/>
    <n v="0.30436068851544806"/>
    <n v="1.176328"/>
    <n v="54423.991247999998"/>
  </r>
  <r>
    <s v="SKU-15"/>
    <s v="Crunch Bar 1.5oz"/>
    <s v="Wafer/Crisp"/>
    <x v="2"/>
    <x v="14"/>
    <n v="49825"/>
    <n v="1.42"/>
    <n v="0.2001"/>
    <n v="0.82430000000000003"/>
    <n v="1.135858"/>
    <n v="56594.12485"/>
    <n v="41070.747500000005"/>
    <n v="15523.377349999995"/>
    <n v="0.27429308945308295"/>
    <n v="1.135858"/>
    <n v="56594.12485"/>
  </r>
  <r>
    <s v="SKU-15"/>
    <s v="Crunch Bar 1.5oz"/>
    <s v="Wafer/Crisp"/>
    <x v="2"/>
    <x v="15"/>
    <n v="54661"/>
    <n v="1.42"/>
    <n v="0.18679999999999999"/>
    <n v="0.83040000000000003"/>
    <n v="1.154744"/>
    <n v="63119.461783999999"/>
    <n v="45390.494400000003"/>
    <n v="17728.967383999996"/>
    <n v="0.28087957157603755"/>
    <n v="1.154744"/>
    <n v="63119.461783999999"/>
  </r>
  <r>
    <s v="SKU-15"/>
    <s v="Crunch Bar 1.5oz"/>
    <s v="Wafer/Crisp"/>
    <x v="2"/>
    <x v="16"/>
    <n v="37771"/>
    <n v="1.42"/>
    <n v="0.16009999999999999"/>
    <n v="0.83640000000000003"/>
    <n v="1.192658"/>
    <n v="45047.885318000001"/>
    <n v="31591.664400000001"/>
    <n v="13456.220917999999"/>
    <n v="0.29870926954751487"/>
    <n v="1.192658"/>
    <n v="45047.885318000001"/>
  </r>
  <r>
    <s v="SKU-15"/>
    <s v="Crunch Bar 1.5oz"/>
    <s v="Wafer/Crisp"/>
    <x v="2"/>
    <x v="17"/>
    <n v="40809"/>
    <n v="1.42"/>
    <n v="0.1598"/>
    <n v="0.84250000000000003"/>
    <n v="1.193084"/>
    <n v="48688.564956000002"/>
    <n v="34381.582500000004"/>
    <n v="14306.982455999998"/>
    <n v="0.29384687079870314"/>
    <n v="1.193084"/>
    <n v="48688.564956000002"/>
  </r>
  <r>
    <s v="SKU-15"/>
    <s v="Crunch Bar 1.5oz"/>
    <s v="Wafer/Crisp"/>
    <x v="2"/>
    <x v="18"/>
    <n v="36441"/>
    <n v="1.46"/>
    <n v="0.18459999999999999"/>
    <n v="0.84850000000000003"/>
    <n v="1.1904840000000001"/>
    <n v="43382.427444000001"/>
    <n v="30920.1885"/>
    <n v="12462.238944000001"/>
    <n v="0.28726467554372842"/>
    <n v="1.1904840000000001"/>
    <n v="43382.427444000001"/>
  </r>
  <r>
    <s v="SKU-15"/>
    <s v="Crunch Bar 1.5oz"/>
    <s v="Wafer/Crisp"/>
    <x v="2"/>
    <x v="19"/>
    <n v="38337"/>
    <n v="1.46"/>
    <n v="0.1646"/>
    <n v="0.85460000000000003"/>
    <n v="1.219684"/>
    <n v="46759.025507999999"/>
    <n v="32762.800200000001"/>
    <n v="13996.225307999997"/>
    <n v="0.29932671085297496"/>
    <n v="1.219684"/>
    <n v="46759.025507999999"/>
  </r>
  <r>
    <s v="SKU-15"/>
    <s v="Crunch Bar 1.5oz"/>
    <s v="Wafer/Crisp"/>
    <x v="2"/>
    <x v="20"/>
    <n v="48276"/>
    <n v="1.46"/>
    <n v="0.18759999999999999"/>
    <n v="0.86060000000000003"/>
    <n v="1.186104"/>
    <n v="57260.356704000005"/>
    <n v="41546.325600000004"/>
    <n v="15714.031104000002"/>
    <n v="0.27443124717562711"/>
    <n v="1.186104"/>
    <n v="57260.356704000005"/>
  </r>
  <r>
    <s v="SKU-15"/>
    <s v="Crunch Bar 1.5oz"/>
    <s v="Wafer/Crisp"/>
    <x v="2"/>
    <x v="21"/>
    <n v="77068"/>
    <n v="1.46"/>
    <n v="0.18909999999999999"/>
    <n v="0.86670000000000003"/>
    <n v="1.1839139999999999"/>
    <n v="91241.884151999999"/>
    <n v="66794.835600000006"/>
    <n v="24447.048551999993"/>
    <n v="0.26793669134751336"/>
    <n v="1.1839139999999999"/>
    <n v="91241.884151999999"/>
  </r>
  <r>
    <s v="SKU-15"/>
    <s v="Crunch Bar 1.5oz"/>
    <s v="Wafer/Crisp"/>
    <x v="2"/>
    <x v="22"/>
    <n v="76760"/>
    <n v="1.46"/>
    <n v="0.16880000000000001"/>
    <n v="0.87270000000000003"/>
    <n v="1.213552"/>
    <n v="93152.251519999991"/>
    <n v="66988.452000000005"/>
    <n v="26163.799519999986"/>
    <n v="0.28087135944730829"/>
    <n v="1.213552"/>
    <n v="93152.251519999991"/>
  </r>
  <r>
    <s v="SKU-15"/>
    <s v="Crunch Bar 1.5oz"/>
    <s v="Wafer/Crisp"/>
    <x v="2"/>
    <x v="23"/>
    <n v="57798"/>
    <n v="1.46"/>
    <n v="0.17230000000000001"/>
    <n v="0.87880000000000003"/>
    <n v="1.208442"/>
    <n v="69845.530715999994"/>
    <n v="50792.882400000002"/>
    <n v="19052.648315999992"/>
    <n v="0.27278264078871794"/>
    <n v="1.208442"/>
    <n v="69845.530715999994"/>
  </r>
  <r>
    <s v="SKU-15"/>
    <s v="Crunch Bar 1.5oz"/>
    <s v="Wafer/Crisp"/>
    <x v="3"/>
    <x v="0"/>
    <n v="33445"/>
    <n v="1.39"/>
    <n v="5.3400000000000003E-2"/>
    <n v="0.80620000000000003"/>
    <n v="1.315774"/>
    <n v="44006.061430000002"/>
    <n v="26963.359"/>
    <n v="17042.702430000001"/>
    <n v="0.38728079442214242"/>
    <n v="1.315774"/>
    <n v="44006.061430000002"/>
  </r>
  <r>
    <s v="SKU-15"/>
    <s v="Crunch Bar 1.5oz"/>
    <s v="Wafer/Crisp"/>
    <x v="3"/>
    <x v="1"/>
    <n v="34259"/>
    <n v="1.39"/>
    <n v="4.2099999999999999E-2"/>
    <n v="0.80620000000000003"/>
    <n v="1.3314809999999999"/>
    <n v="45615.207578999994"/>
    <n v="27619.605800000001"/>
    <n v="17995.601778999993"/>
    <n v="0.39450882138010218"/>
    <n v="1.3314809999999999"/>
    <n v="45615.207578999994"/>
  </r>
  <r>
    <s v="SKU-15"/>
    <s v="Crunch Bar 1.5oz"/>
    <s v="Wafer/Crisp"/>
    <x v="3"/>
    <x v="2"/>
    <n v="43549"/>
    <n v="1.39"/>
    <n v="5.0799999999999998E-2"/>
    <n v="0.80620000000000003"/>
    <n v="1.319388"/>
    <n v="57458.028012000002"/>
    <n v="35109.203800000003"/>
    <n v="22348.824212"/>
    <n v="0.38895912347239781"/>
    <n v="1.319388"/>
    <n v="57458.028012000002"/>
  </r>
  <r>
    <s v="SKU-15"/>
    <s v="Crunch Bar 1.5oz"/>
    <s v="Wafer/Crisp"/>
    <x v="3"/>
    <x v="3"/>
    <n v="37902"/>
    <n v="1.39"/>
    <n v="7.3599999999999999E-2"/>
    <n v="0.80620000000000003"/>
    <n v="1.287696"/>
    <n v="48806.253791999996"/>
    <n v="30556.592400000001"/>
    <n v="18249.661391999995"/>
    <n v="0.37392055267702928"/>
    <n v="1.287696"/>
    <n v="48806.253791999996"/>
  </r>
  <r>
    <s v="SKU-15"/>
    <s v="Crunch Bar 1.5oz"/>
    <s v="Wafer/Crisp"/>
    <x v="3"/>
    <x v="4"/>
    <n v="34355"/>
    <n v="1.39"/>
    <n v="5.3800000000000001E-2"/>
    <n v="0.80620000000000003"/>
    <n v="1.315218"/>
    <n v="45184.31439"/>
    <n v="27697.001"/>
    <n v="17487.313389999999"/>
    <n v="0.38702177129570914"/>
    <n v="1.315218"/>
    <n v="45184.31439"/>
  </r>
  <r>
    <s v="SKU-15"/>
    <s v="Crunch Bar 1.5oz"/>
    <s v="Wafer/Crisp"/>
    <x v="3"/>
    <x v="5"/>
    <n v="33422"/>
    <n v="1.39"/>
    <n v="4.6300000000000001E-2"/>
    <n v="0.80620000000000003"/>
    <n v="1.3256429999999999"/>
    <n v="44305.640346"/>
    <n v="26944.8164"/>
    <n v="17360.823946"/>
    <n v="0.39184229841669288"/>
    <n v="1.3256429999999999"/>
    <n v="44305.640346"/>
  </r>
  <r>
    <s v="SKU-15"/>
    <s v="Crunch Bar 1.5oz"/>
    <s v="Wafer/Crisp"/>
    <x v="3"/>
    <x v="6"/>
    <n v="29042"/>
    <n v="1.39"/>
    <n v="7.1199999999999999E-2"/>
    <n v="0.80620000000000003"/>
    <n v="1.291032"/>
    <n v="37494.151343999998"/>
    <n v="23413.660400000001"/>
    <n v="14080.490943999997"/>
    <n v="0.37553832902670109"/>
    <n v="1.291032"/>
    <n v="37494.151343999998"/>
  </r>
  <r>
    <s v="SKU-15"/>
    <s v="Crunch Bar 1.5oz"/>
    <s v="Wafer/Crisp"/>
    <x v="3"/>
    <x v="7"/>
    <n v="36842"/>
    <n v="1.39"/>
    <n v="5.8200000000000002E-2"/>
    <n v="0.80620000000000003"/>
    <n v="1.3091019999999998"/>
    <n v="48229.935883999991"/>
    <n v="29702.020400000001"/>
    <n v="18527.91548399999"/>
    <n v="0.38415799532809503"/>
    <n v="1.3091019999999998"/>
    <n v="48229.935883999991"/>
  </r>
  <r>
    <s v="SKU-15"/>
    <s v="Crunch Bar 1.5oz"/>
    <s v="Wafer/Crisp"/>
    <x v="3"/>
    <x v="8"/>
    <n v="41783"/>
    <n v="1.39"/>
    <n v="0.04"/>
    <n v="0.80620000000000003"/>
    <n v="1.3343999999999998"/>
    <n v="55755.235199999996"/>
    <n v="33685.454600000005"/>
    <n v="22069.780599999991"/>
    <n v="0.3958333333333332"/>
    <n v="1.3343999999999998"/>
    <n v="55755.235199999996"/>
  </r>
  <r>
    <s v="SKU-15"/>
    <s v="Crunch Bar 1.5oz"/>
    <s v="Wafer/Crisp"/>
    <x v="3"/>
    <x v="9"/>
    <n v="64589"/>
    <n v="1.39"/>
    <n v="4.1599999999999998E-2"/>
    <n v="0.80620000000000003"/>
    <n v="1.332176"/>
    <n v="86043.915664"/>
    <n v="52071.6518"/>
    <n v="33972.263864"/>
    <n v="0.39482470784641072"/>
    <n v="1.332176"/>
    <n v="86043.915664"/>
  </r>
  <r>
    <s v="SKU-15"/>
    <s v="Crunch Bar 1.5oz"/>
    <s v="Wafer/Crisp"/>
    <x v="3"/>
    <x v="10"/>
    <n v="64364"/>
    <n v="1.39"/>
    <n v="3.3599999999999998E-2"/>
    <n v="0.80620000000000003"/>
    <n v="1.343296"/>
    <n v="86459.90374400001"/>
    <n v="51890.256800000003"/>
    <n v="34569.646944000007"/>
    <n v="0.39983443708609273"/>
    <n v="1.343296"/>
    <n v="86459.90374400001"/>
  </r>
  <r>
    <s v="SKU-15"/>
    <s v="Crunch Bar 1.5oz"/>
    <s v="Wafer/Crisp"/>
    <x v="3"/>
    <x v="11"/>
    <n v="44261"/>
    <n v="1.39"/>
    <n v="5.3199999999999997E-2"/>
    <n v="0.80620000000000003"/>
    <n v="1.3160519999999998"/>
    <n v="58249.777571999992"/>
    <n v="35683.218200000003"/>
    <n v="22566.559371999989"/>
    <n v="0.38741022391212493"/>
    <n v="1.3160519999999998"/>
    <n v="58249.777571999992"/>
  </r>
  <r>
    <s v="SKU-15"/>
    <s v="Crunch Bar 1.5oz"/>
    <s v="Wafer/Crisp"/>
    <x v="3"/>
    <x v="12"/>
    <n v="30364"/>
    <n v="1.42"/>
    <n v="3.0099999999999998E-2"/>
    <n v="0.81220000000000003"/>
    <n v="1.3772579999999999"/>
    <n v="41819.061911999997"/>
    <n v="24661.640800000001"/>
    <n v="17157.421111999996"/>
    <n v="0.41027752243951382"/>
    <n v="1.3772579999999999"/>
    <n v="41819.061911999997"/>
  </r>
  <r>
    <s v="SKU-15"/>
    <s v="Crunch Bar 1.5oz"/>
    <s v="Wafer/Crisp"/>
    <x v="3"/>
    <x v="13"/>
    <n v="41266"/>
    <n v="1.42"/>
    <n v="7.1199999999999999E-2"/>
    <n v="0.81830000000000003"/>
    <n v="1.3188959999999998"/>
    <n v="54425.562335999995"/>
    <n v="33767.967799999999"/>
    <n v="20657.594535999997"/>
    <n v="0.37955684147954044"/>
    <n v="1.3188959999999998"/>
    <n v="54425.562335999995"/>
  </r>
  <r>
    <s v="SKU-15"/>
    <s v="Crunch Bar 1.5oz"/>
    <s v="Wafer/Crisp"/>
    <x v="3"/>
    <x v="14"/>
    <n v="43628"/>
    <n v="1.42"/>
    <n v="4.7399999999999998E-2"/>
    <n v="0.82430000000000003"/>
    <n v="1.352692"/>
    <n v="59015.246575999998"/>
    <n v="35962.560400000002"/>
    <n v="23052.686175999996"/>
    <n v="0.39062255117942585"/>
    <n v="1.352692"/>
    <n v="59015.246575999998"/>
  </r>
  <r>
    <s v="SKU-15"/>
    <s v="Crunch Bar 1.5oz"/>
    <s v="Wafer/Crisp"/>
    <x v="3"/>
    <x v="15"/>
    <n v="41680"/>
    <n v="1.42"/>
    <n v="5.8900000000000001E-2"/>
    <n v="0.83040000000000003"/>
    <n v="1.336362"/>
    <n v="55699.568160000003"/>
    <n v="34611.072"/>
    <n v="21088.496160000002"/>
    <n v="0.37861148401406208"/>
    <n v="1.336362"/>
    <n v="55699.568160000003"/>
  </r>
  <r>
    <s v="SKU-15"/>
    <s v="Crunch Bar 1.5oz"/>
    <s v="Wafer/Crisp"/>
    <x v="3"/>
    <x v="16"/>
    <n v="36758"/>
    <n v="1.42"/>
    <n v="4.6600000000000003E-2"/>
    <n v="0.83640000000000003"/>
    <n v="1.353828"/>
    <n v="49764.009623999998"/>
    <n v="30744.391200000002"/>
    <n v="19019.618423999997"/>
    <n v="0.38219626126804879"/>
    <n v="1.353828"/>
    <n v="49764.009623999998"/>
  </r>
  <r>
    <s v="SKU-15"/>
    <s v="Crunch Bar 1.5oz"/>
    <s v="Wafer/Crisp"/>
    <x v="3"/>
    <x v="17"/>
    <n v="32264"/>
    <n v="1.42"/>
    <n v="5.2999999999999999E-2"/>
    <n v="0.84250000000000003"/>
    <n v="1.3447399999999998"/>
    <n v="43386.691359999997"/>
    <n v="27182.420000000002"/>
    <n v="16204.271359999995"/>
    <n v="0.37348483721760334"/>
    <n v="1.3447399999999998"/>
    <n v="43386.691359999997"/>
  </r>
  <r>
    <s v="SKU-15"/>
    <s v="Crunch Bar 1.5oz"/>
    <s v="Wafer/Crisp"/>
    <x v="3"/>
    <x v="18"/>
    <n v="31469"/>
    <n v="1.46"/>
    <n v="4.87E-2"/>
    <n v="0.84850000000000003"/>
    <n v="1.388898"/>
    <n v="43707.231161999996"/>
    <n v="26701.446500000002"/>
    <n v="17005.784661999995"/>
    <n v="0.38908400760890999"/>
    <n v="1.388898"/>
    <n v="43707.231161999996"/>
  </r>
  <r>
    <s v="SKU-15"/>
    <s v="Crunch Bar 1.5oz"/>
    <s v="Wafer/Crisp"/>
    <x v="3"/>
    <x v="19"/>
    <n v="33794"/>
    <n v="1.46"/>
    <n v="6.3799999999999996E-2"/>
    <n v="0.85460000000000003"/>
    <n v="1.366852"/>
    <n v="46191.396487999998"/>
    <n v="28880.3524"/>
    <n v="17311.044087999999"/>
    <n v="0.37476771442701917"/>
    <n v="1.366852"/>
    <n v="46191.396487999998"/>
  </r>
  <r>
    <s v="SKU-15"/>
    <s v="Crunch Bar 1.5oz"/>
    <s v="Wafer/Crisp"/>
    <x v="3"/>
    <x v="20"/>
    <n v="43127"/>
    <n v="1.46"/>
    <n v="5.4800000000000001E-2"/>
    <n v="0.86060000000000003"/>
    <n v="1.3799920000000001"/>
    <n v="59514.914984000003"/>
    <n v="37115.0962"/>
    <n v="22399.818784000003"/>
    <n v="0.3763731963663558"/>
    <n v="1.3799920000000001"/>
    <n v="59514.914984000003"/>
  </r>
  <r>
    <s v="SKU-15"/>
    <s v="Crunch Bar 1.5oz"/>
    <s v="Wafer/Crisp"/>
    <x v="3"/>
    <x v="21"/>
    <n v="65758"/>
    <n v="1.46"/>
    <n v="4.6100000000000002E-2"/>
    <n v="0.86670000000000003"/>
    <n v="1.3926939999999999"/>
    <n v="91580.772051999986"/>
    <n v="56992.458599999998"/>
    <n v="34588.313451999988"/>
    <n v="0.37768095504109295"/>
    <n v="1.3926939999999999"/>
    <n v="91580.772051999986"/>
  </r>
  <r>
    <s v="SKU-15"/>
    <s v="Crunch Bar 1.5oz"/>
    <s v="Wafer/Crisp"/>
    <x v="3"/>
    <x v="22"/>
    <n v="69580"/>
    <n v="1.46"/>
    <n v="5.5399999999999998E-2"/>
    <n v="0.87270000000000003"/>
    <n v="1.379116"/>
    <n v="95958.891279999996"/>
    <n v="60722.466"/>
    <n v="35236.425279999996"/>
    <n v="0.36720333895045809"/>
    <n v="1.379116"/>
    <n v="95958.891279999996"/>
  </r>
  <r>
    <s v="SKU-15"/>
    <s v="Crunch Bar 1.5oz"/>
    <s v="Wafer/Crisp"/>
    <x v="3"/>
    <x v="23"/>
    <n v="62826"/>
    <n v="1.46"/>
    <n v="3.8100000000000002E-2"/>
    <n v="0.87880000000000003"/>
    <n v="1.404374"/>
    <n v="88231.200924000004"/>
    <n v="55211.488799999999"/>
    <n v="33019.712124000005"/>
    <n v="0.37424076492444325"/>
    <n v="1.404374"/>
    <n v="88231.200924000004"/>
  </r>
  <r>
    <s v="SKU-15"/>
    <s v="Crunch Bar 1.5oz"/>
    <s v="Wafer/Crisp"/>
    <x v="4"/>
    <x v="0"/>
    <n v="44696"/>
    <n v="1.39"/>
    <n v="9.6299999999999997E-2"/>
    <n v="0.80620000000000003"/>
    <n v="1.2561429999999998"/>
    <n v="56144.567527999992"/>
    <n v="36033.915200000003"/>
    <n v="20110.652327999989"/>
    <n v="0.35819409095938903"/>
    <n v="1.2561429999999998"/>
    <n v="56144.567527999992"/>
  </r>
  <r>
    <s v="SKU-15"/>
    <s v="Crunch Bar 1.5oz"/>
    <s v="Wafer/Crisp"/>
    <x v="4"/>
    <x v="1"/>
    <n v="59626"/>
    <n v="1.39"/>
    <n v="0.1193"/>
    <n v="0.80620000000000003"/>
    <n v="1.224173"/>
    <n v="72992.539298000003"/>
    <n v="48070.481200000002"/>
    <n v="24922.058098000001"/>
    <n v="0.3414329510616555"/>
    <n v="1.224173"/>
    <n v="72992.539298000003"/>
  </r>
  <r>
    <s v="SKU-15"/>
    <s v="Crunch Bar 1.5oz"/>
    <s v="Wafer/Crisp"/>
    <x v="4"/>
    <x v="2"/>
    <n v="55298"/>
    <n v="1.39"/>
    <n v="0.1036"/>
    <n v="0.80620000000000003"/>
    <n v="1.2459959999999999"/>
    <n v="68901.086807999993"/>
    <n v="44581.247600000002"/>
    <n v="24319.83920799999"/>
    <n v="0.35296742525658176"/>
    <n v="1.2459959999999999"/>
    <n v="68901.086807999993"/>
  </r>
  <r>
    <s v="SKU-15"/>
    <s v="Crunch Bar 1.5oz"/>
    <s v="Wafer/Crisp"/>
    <x v="4"/>
    <x v="3"/>
    <n v="65720"/>
    <n v="1.39"/>
    <n v="0.10059999999999999"/>
    <n v="0.80620000000000003"/>
    <n v="1.2501659999999999"/>
    <n v="82160.909519999987"/>
    <n v="52983.464"/>
    <n v="29177.445519999987"/>
    <n v="0.35512563931509883"/>
    <n v="1.2501659999999999"/>
    <n v="82160.909519999987"/>
  </r>
  <r>
    <s v="SKU-15"/>
    <s v="Crunch Bar 1.5oz"/>
    <s v="Wafer/Crisp"/>
    <x v="4"/>
    <x v="4"/>
    <n v="46380"/>
    <n v="1.39"/>
    <n v="0.1111"/>
    <n v="0.80620000000000003"/>
    <n v="1.235571"/>
    <n v="57305.782979999996"/>
    <n v="37391.556000000004"/>
    <n v="19914.226979999992"/>
    <n v="0.34750815614804803"/>
    <n v="1.235571"/>
    <n v="57305.782979999996"/>
  </r>
  <r>
    <s v="SKU-15"/>
    <s v="Crunch Bar 1.5oz"/>
    <s v="Wafer/Crisp"/>
    <x v="4"/>
    <x v="5"/>
    <n v="51004"/>
    <n v="1.39"/>
    <n v="9.9000000000000005E-2"/>
    <n v="0.80620000000000003"/>
    <n v="1.2523899999999999"/>
    <n v="63876.899559999998"/>
    <n v="41119.424800000001"/>
    <n v="22757.474759999997"/>
    <n v="0.35627081021087675"/>
    <n v="1.2523899999999999"/>
    <n v="63876.899559999998"/>
  </r>
  <r>
    <s v="SKU-15"/>
    <s v="Crunch Bar 1.5oz"/>
    <s v="Wafer/Crisp"/>
    <x v="4"/>
    <x v="6"/>
    <n v="44832"/>
    <n v="1.39"/>
    <n v="9.3399999999999997E-2"/>
    <n v="0.80620000000000003"/>
    <n v="1.2601739999999999"/>
    <n v="56496.120767999993"/>
    <n v="36143.558400000002"/>
    <n v="20352.562367999992"/>
    <n v="0.3602470769909551"/>
    <n v="1.2601739999999999"/>
    <n v="56496.120767999993"/>
  </r>
  <r>
    <s v="SKU-15"/>
    <s v="Crunch Bar 1.5oz"/>
    <s v="Wafer/Crisp"/>
    <x v="4"/>
    <x v="7"/>
    <n v="49451"/>
    <n v="1.39"/>
    <n v="9.9599999999999994E-2"/>
    <n v="0.80620000000000003"/>
    <n v="1.2515559999999999"/>
    <n v="61890.695755999994"/>
    <n v="39867.396200000003"/>
    <n v="22023.299555999991"/>
    <n v="0.35584184806752545"/>
    <n v="1.2515559999999999"/>
    <n v="61890.695755999994"/>
  </r>
  <r>
    <s v="SKU-15"/>
    <s v="Crunch Bar 1.5oz"/>
    <s v="Wafer/Crisp"/>
    <x v="4"/>
    <x v="8"/>
    <n v="58139"/>
    <n v="1.39"/>
    <n v="7.7299999999999994E-2"/>
    <n v="0.80620000000000003"/>
    <n v="1.2825529999999998"/>
    <n v="74566.348866999993"/>
    <n v="46871.661800000002"/>
    <n v="27694.687066999992"/>
    <n v="0.37140999241356881"/>
    <n v="1.2825529999999998"/>
    <n v="74566.348866999993"/>
  </r>
  <r>
    <s v="SKU-15"/>
    <s v="Crunch Bar 1.5oz"/>
    <s v="Wafer/Crisp"/>
    <x v="4"/>
    <x v="9"/>
    <n v="79352"/>
    <n v="1.39"/>
    <n v="7.8700000000000006E-2"/>
    <n v="0.80620000000000003"/>
    <n v="1.2806069999999998"/>
    <n v="101618.72666399999"/>
    <n v="63973.582399999999"/>
    <n v="37645.144263999988"/>
    <n v="0.37045479214153904"/>
    <n v="1.2806069999999998"/>
    <n v="101618.72666399999"/>
  </r>
  <r>
    <s v="SKU-15"/>
    <s v="Crunch Bar 1.5oz"/>
    <s v="Wafer/Crisp"/>
    <x v="4"/>
    <x v="10"/>
    <n v="92580"/>
    <n v="1.39"/>
    <n v="8.9599999999999999E-2"/>
    <n v="0.80620000000000003"/>
    <n v="1.2654559999999999"/>
    <n v="117155.91647999999"/>
    <n v="74637.995999999999"/>
    <n v="42517.920479999986"/>
    <n v="0.36291739894551839"/>
    <n v="1.2654559999999999"/>
    <n v="117155.91647999999"/>
  </r>
  <r>
    <s v="SKU-15"/>
    <s v="Crunch Bar 1.5oz"/>
    <s v="Wafer/Crisp"/>
    <x v="4"/>
    <x v="11"/>
    <n v="75712"/>
    <n v="1.39"/>
    <n v="9.7500000000000003E-2"/>
    <n v="0.80620000000000003"/>
    <n v="1.2544749999999998"/>
    <n v="94978.811199999982"/>
    <n v="61039.0144"/>
    <n v="33939.796799999982"/>
    <n v="0.35734072022160651"/>
    <n v="1.2544749999999998"/>
    <n v="94978.811199999982"/>
  </r>
  <r>
    <s v="SKU-15"/>
    <s v="Crunch Bar 1.5oz"/>
    <s v="Wafer/Crisp"/>
    <x v="4"/>
    <x v="12"/>
    <n v="44451"/>
    <n v="1.42"/>
    <n v="0.127"/>
    <n v="0.81220000000000003"/>
    <n v="1.23966"/>
    <n v="55104.126660000002"/>
    <n v="36103.102200000001"/>
    <n v="19001.024460000001"/>
    <n v="0.34482035396802346"/>
    <n v="1.2922"/>
    <n v="57439.582199999997"/>
  </r>
  <r>
    <s v="SKU-15"/>
    <s v="Crunch Bar 1.5oz"/>
    <s v="Wafer/Crisp"/>
    <x v="4"/>
    <x v="13"/>
    <n v="56356"/>
    <n v="1.42"/>
    <n v="0.1135"/>
    <n v="0.81830000000000003"/>
    <n v="1.2588299999999999"/>
    <n v="70942.623479999995"/>
    <n v="46116.114800000003"/>
    <n v="24826.508679999992"/>
    <n v="0.34995193949937631"/>
    <n v="1.2922"/>
    <n v="72823.223200000008"/>
  </r>
  <r>
    <s v="SKU-15"/>
    <s v="Crunch Bar 1.5oz"/>
    <s v="Wafer/Crisp"/>
    <x v="4"/>
    <x v="14"/>
    <n v="59372"/>
    <n v="1.42"/>
    <n v="0.1075"/>
    <n v="0.82430000000000003"/>
    <n v="1.26735"/>
    <n v="75245.104200000002"/>
    <n v="48940.339599999999"/>
    <n v="26304.764600000002"/>
    <n v="0.34958772241290886"/>
    <n v="1.2922"/>
    <n v="76720.498399999997"/>
  </r>
  <r>
    <s v="SKU-15"/>
    <s v="Crunch Bar 1.5oz"/>
    <s v="Wafer/Crisp"/>
    <x v="4"/>
    <x v="15"/>
    <n v="56838"/>
    <n v="1.42"/>
    <n v="0.16470000000000001"/>
    <n v="0.83040000000000003"/>
    <n v="1.1861259999999998"/>
    <n v="67417.02958799999"/>
    <n v="47198.275200000004"/>
    <n v="20218.754387999987"/>
    <n v="0.29990574357193067"/>
    <n v="1.2922"/>
    <n v="73446.063599999994"/>
  </r>
  <r>
    <s v="SKU-15"/>
    <s v="Crunch Bar 1.5oz"/>
    <s v="Wafer/Crisp"/>
    <x v="4"/>
    <x v="16"/>
    <n v="43241"/>
    <n v="1.42"/>
    <n v="0.18179999999999999"/>
    <n v="0.83640000000000003"/>
    <n v="1.1618440000000001"/>
    <n v="50239.296404000008"/>
    <n v="36166.772400000002"/>
    <n v="14072.524004000006"/>
    <n v="0.28010989427152017"/>
    <n v="1.2922"/>
    <n v="55876.020199999999"/>
  </r>
  <r>
    <s v="SKU-15"/>
    <s v="Crunch Bar 1.5oz"/>
    <s v="Wafer/Crisp"/>
    <x v="4"/>
    <x v="17"/>
    <n v="51411"/>
    <n v="1.42"/>
    <n v="0.17449999999999999"/>
    <n v="0.84250000000000003"/>
    <n v="1.17221"/>
    <n v="60264.488310000001"/>
    <n v="43313.767500000002"/>
    <n v="16950.720809999999"/>
    <n v="0.28127212700795928"/>
    <n v="1.2922"/>
    <n v="66433.294200000004"/>
  </r>
  <r>
    <s v="SKU-15"/>
    <s v="Crunch Bar 1.5oz"/>
    <s v="Wafer/Crisp"/>
    <x v="4"/>
    <x v="18"/>
    <n v="44652"/>
    <n v="1.46"/>
    <n v="0.21179999999999999"/>
    <n v="0.84850000000000003"/>
    <n v="1.1507719999999999"/>
    <n v="51384.271343999993"/>
    <n v="37887.222000000002"/>
    <n v="13497.049343999992"/>
    <n v="0.26266888662567378"/>
    <n v="1.3286"/>
    <n v="59324.647199999999"/>
  </r>
  <r>
    <s v="SKU-15"/>
    <s v="Crunch Bar 1.5oz"/>
    <s v="Wafer/Crisp"/>
    <x v="4"/>
    <x v="19"/>
    <n v="47619"/>
    <n v="1.46"/>
    <n v="0.223"/>
    <n v="0.85460000000000003"/>
    <n v="1.13442"/>
    <n v="54019.945979999997"/>
    <n v="40695.197400000005"/>
    <n v="13324.748579999992"/>
    <n v="0.24666349323883557"/>
    <n v="1.3286"/>
    <n v="63266.6034"/>
  </r>
  <r>
    <s v="SKU-15"/>
    <s v="Crunch Bar 1.5oz"/>
    <s v="Wafer/Crisp"/>
    <x v="4"/>
    <x v="20"/>
    <n v="54734"/>
    <n v="1.46"/>
    <n v="0.21779999999999999"/>
    <n v="0.86060000000000003"/>
    <n v="1.142012"/>
    <n v="62506.884808000003"/>
    <n v="47104.080399999999"/>
    <n v="15402.804408000004"/>
    <n v="0.24641772590830924"/>
    <n v="1.3286"/>
    <n v="72719.592399999994"/>
  </r>
  <r>
    <s v="SKU-15"/>
    <s v="Crunch Bar 1.5oz"/>
    <s v="Wafer/Crisp"/>
    <x v="4"/>
    <x v="21"/>
    <n v="80037"/>
    <n v="1.46"/>
    <n v="0.24510000000000001"/>
    <n v="0.86670000000000003"/>
    <n v="1.1021540000000001"/>
    <n v="88213.099698000005"/>
    <n v="69368.067900000009"/>
    <n v="18845.031797999996"/>
    <n v="0.2136307630331151"/>
    <n v="1.3286"/>
    <n v="106337.15820000001"/>
  </r>
  <r>
    <s v="SKU-15"/>
    <s v="Crunch Bar 1.5oz"/>
    <s v="Wafer/Crisp"/>
    <x v="4"/>
    <x v="22"/>
    <n v="97566"/>
    <n v="1.46"/>
    <n v="0.25219999999999998"/>
    <n v="0.87270000000000003"/>
    <n v="1.091788"/>
    <n v="106521.38800799999"/>
    <n v="85145.848200000008"/>
    <n v="21375.539807999987"/>
    <n v="0.20066899434688773"/>
    <n v="1.3286"/>
    <n v="129626.1876"/>
  </r>
  <r>
    <s v="SKU-15"/>
    <s v="Crunch Bar 1.5oz"/>
    <s v="Wafer/Crisp"/>
    <x v="4"/>
    <x v="23"/>
    <n v="67271"/>
    <n v="1.46"/>
    <n v="0.25380000000000003"/>
    <n v="0.87880000000000003"/>
    <n v="1.0894519999999999"/>
    <n v="73288.525491999986"/>
    <n v="59117.754800000002"/>
    <n v="14170.770691999984"/>
    <n v="0.19335592573146848"/>
    <n v="1.3286"/>
    <n v="89376.250599999999"/>
  </r>
  <r>
    <s v="SKU-15"/>
    <s v="Crunch Bar 1.5oz"/>
    <s v="Wafer/Crisp"/>
    <x v="5"/>
    <x v="0"/>
    <n v="22274"/>
    <n v="1.39"/>
    <n v="9.7699999999999995E-2"/>
    <n v="0.80620000000000003"/>
    <n v="1.254197"/>
    <n v="27935.983978"/>
    <n v="17957.2988"/>
    <n v="9978.6851779999997"/>
    <n v="0.35719827108500496"/>
    <n v="1.254197"/>
    <n v="27935.983978"/>
  </r>
  <r>
    <s v="SKU-15"/>
    <s v="Crunch Bar 1.5oz"/>
    <s v="Wafer/Crisp"/>
    <x v="5"/>
    <x v="1"/>
    <n v="27513"/>
    <n v="1.39"/>
    <n v="6.4199999999999993E-2"/>
    <n v="0.80620000000000003"/>
    <n v="1.3007619999999998"/>
    <n v="35787.864905999995"/>
    <n v="22180.980599999999"/>
    <n v="13606.884305999996"/>
    <n v="0.38020944646291938"/>
    <n v="1.3007619999999998"/>
    <n v="35787.864905999995"/>
  </r>
  <r>
    <s v="SKU-15"/>
    <s v="Crunch Bar 1.5oz"/>
    <s v="Wafer/Crisp"/>
    <x v="5"/>
    <x v="2"/>
    <n v="28211"/>
    <n v="1.39"/>
    <n v="6.6400000000000001E-2"/>
    <n v="0.80620000000000003"/>
    <n v="1.297704"/>
    <n v="36609.527543999997"/>
    <n v="22743.708200000001"/>
    <n v="13865.819343999996"/>
    <n v="0.37874892887746348"/>
    <n v="1.297704"/>
    <n v="36609.527543999997"/>
  </r>
  <r>
    <s v="SKU-15"/>
    <s v="Crunch Bar 1.5oz"/>
    <s v="Wafer/Crisp"/>
    <x v="5"/>
    <x v="3"/>
    <n v="27307"/>
    <n v="1.39"/>
    <n v="5.5599999999999997E-2"/>
    <n v="0.80620000000000003"/>
    <n v="1.312716"/>
    <n v="35846.335811999998"/>
    <n v="22014.903399999999"/>
    <n v="13831.432411999998"/>
    <n v="0.38585345192714948"/>
    <n v="1.312716"/>
    <n v="35846.335811999998"/>
  </r>
  <r>
    <s v="SKU-15"/>
    <s v="Crunch Bar 1.5oz"/>
    <s v="Wafer/Crisp"/>
    <x v="5"/>
    <x v="4"/>
    <n v="25213"/>
    <n v="1.39"/>
    <n v="3.1899999999999998E-2"/>
    <n v="0.80620000000000003"/>
    <n v="1.3456589999999999"/>
    <n v="33928.100366999999"/>
    <n v="20326.720600000001"/>
    <n v="13601.379766999999"/>
    <n v="0.40088833798161344"/>
    <n v="1.3456589999999999"/>
    <n v="33928.100366999999"/>
  </r>
  <r>
    <s v="SKU-15"/>
    <s v="Crunch Bar 1.5oz"/>
    <s v="Wafer/Crisp"/>
    <x v="5"/>
    <x v="5"/>
    <n v="22886"/>
    <n v="1.39"/>
    <n v="6.3E-2"/>
    <n v="0.80620000000000003"/>
    <n v="1.30243"/>
    <n v="29807.412980000001"/>
    <n v="18450.693200000002"/>
    <n v="11356.719779999999"/>
    <n v="0.38100320170757734"/>
    <n v="1.30243"/>
    <n v="29807.412980000001"/>
  </r>
  <r>
    <s v="SKU-15"/>
    <s v="Crunch Bar 1.5oz"/>
    <s v="Wafer/Crisp"/>
    <x v="5"/>
    <x v="6"/>
    <n v="19814"/>
    <n v="1.39"/>
    <n v="9.5399999999999999E-2"/>
    <n v="0.80620000000000003"/>
    <n v="1.2573939999999999"/>
    <n v="24914.004715999999"/>
    <n v="15974.0468"/>
    <n v="8939.9579159999994"/>
    <n v="0.35883263320804776"/>
    <n v="1.2573939999999999"/>
    <n v="24914.004715999999"/>
  </r>
  <r>
    <s v="SKU-15"/>
    <s v="Crunch Bar 1.5oz"/>
    <s v="Wafer/Crisp"/>
    <x v="5"/>
    <x v="7"/>
    <n v="21803"/>
    <n v="1.39"/>
    <n v="5.9799999999999999E-2"/>
    <n v="0.80620000000000003"/>
    <n v="1.306878"/>
    <n v="28493.861034000001"/>
    <n v="17577.578600000001"/>
    <n v="10916.282434000001"/>
    <n v="0.38310997660072327"/>
    <n v="1.306878"/>
    <n v="28493.861034000001"/>
  </r>
  <r>
    <s v="SKU-15"/>
    <s v="Crunch Bar 1.5oz"/>
    <s v="Wafer/Crisp"/>
    <x v="5"/>
    <x v="8"/>
    <n v="26531"/>
    <n v="1.39"/>
    <n v="7.6200000000000004E-2"/>
    <n v="0.80620000000000003"/>
    <n v="1.2840819999999999"/>
    <n v="34067.979542000001"/>
    <n v="21389.2922"/>
    <n v="12678.687342000001"/>
    <n v="0.37215847586057588"/>
    <n v="1.2840819999999999"/>
    <n v="34067.979542000001"/>
  </r>
  <r>
    <s v="SKU-15"/>
    <s v="Crunch Bar 1.5oz"/>
    <s v="Wafer/Crisp"/>
    <x v="5"/>
    <x v="9"/>
    <n v="38302"/>
    <n v="1.39"/>
    <n v="4.6399999999999997E-2"/>
    <n v="0.80620000000000003"/>
    <n v="1.325504"/>
    <n v="50769.454208000003"/>
    <n v="30879.072400000001"/>
    <n v="19890.381808000002"/>
    <n v="0.39177852348993292"/>
    <n v="1.325504"/>
    <n v="50769.454208000003"/>
  </r>
  <r>
    <s v="SKU-15"/>
    <s v="Crunch Bar 1.5oz"/>
    <s v="Wafer/Crisp"/>
    <x v="5"/>
    <x v="10"/>
    <n v="39525"/>
    <n v="1.39"/>
    <n v="8.9200000000000002E-2"/>
    <n v="0.80620000000000003"/>
    <n v="1.2660119999999999"/>
    <n v="50039.124299999996"/>
    <n v="31865.055"/>
    <n v="18174.069299999996"/>
    <n v="0.36319718928414574"/>
    <n v="1.2660119999999999"/>
    <n v="50039.124299999996"/>
  </r>
  <r>
    <s v="SKU-15"/>
    <s v="Crunch Bar 1.5oz"/>
    <s v="Wafer/Crisp"/>
    <x v="5"/>
    <x v="11"/>
    <n v="34605"/>
    <n v="1.39"/>
    <n v="7.6799999999999993E-2"/>
    <n v="0.80620000000000003"/>
    <n v="1.2832479999999999"/>
    <n v="44406.797039999998"/>
    <n v="27898.550999999999"/>
    <n v="16508.246039999998"/>
    <n v="0.37175043327556323"/>
    <n v="1.2832479999999999"/>
    <n v="44406.797039999998"/>
  </r>
  <r>
    <s v="SKU-15"/>
    <s v="Crunch Bar 1.5oz"/>
    <s v="Wafer/Crisp"/>
    <x v="5"/>
    <x v="12"/>
    <n v="21066"/>
    <n v="1.42"/>
    <n v="6.0100000000000001E-2"/>
    <n v="0.81220000000000003"/>
    <n v="1.3346579999999999"/>
    <n v="28115.905427999998"/>
    <n v="17109.805200000003"/>
    <n v="11006.100227999996"/>
    <n v="0.391454589864969"/>
    <n v="1.3346579999999999"/>
    <n v="28115.905427999998"/>
  </r>
  <r>
    <s v="SKU-15"/>
    <s v="Crunch Bar 1.5oz"/>
    <s v="Wafer/Crisp"/>
    <x v="5"/>
    <x v="13"/>
    <n v="29620"/>
    <n v="1.42"/>
    <n v="6.7199999999999996E-2"/>
    <n v="0.81830000000000003"/>
    <n v="1.324576"/>
    <n v="39233.941119999996"/>
    <n v="24238.046000000002"/>
    <n v="14995.895119999994"/>
    <n v="0.38221740390887338"/>
    <n v="1.324576"/>
    <n v="39233.941119999996"/>
  </r>
  <r>
    <s v="SKU-15"/>
    <s v="Crunch Bar 1.5oz"/>
    <s v="Wafer/Crisp"/>
    <x v="5"/>
    <x v="14"/>
    <n v="25685"/>
    <n v="1.42"/>
    <n v="8.6400000000000005E-2"/>
    <n v="0.82430000000000003"/>
    <n v="1.2973119999999998"/>
    <n v="33321.458719999995"/>
    <n v="21172.145500000002"/>
    <n v="12149.313219999993"/>
    <n v="0.36460928442810964"/>
    <n v="1.2973119999999998"/>
    <n v="33321.458719999995"/>
  </r>
  <r>
    <s v="SKU-15"/>
    <s v="Crunch Bar 1.5oz"/>
    <s v="Wafer/Crisp"/>
    <x v="5"/>
    <x v="15"/>
    <n v="26365"/>
    <n v="1.42"/>
    <n v="6.1100000000000002E-2"/>
    <n v="0.83040000000000003"/>
    <n v="1.3332379999999999"/>
    <n v="35150.819869999999"/>
    <n v="21893.495999999999"/>
    <n v="13257.32387"/>
    <n v="0.37715546661586302"/>
    <n v="1.3332379999999999"/>
    <n v="35150.819869999999"/>
  </r>
  <r>
    <s v="SKU-15"/>
    <s v="Crunch Bar 1.5oz"/>
    <s v="Wafer/Crisp"/>
    <x v="5"/>
    <x v="16"/>
    <n v="22737"/>
    <n v="1.42"/>
    <n v="7.0000000000000007E-2"/>
    <n v="0.83640000000000003"/>
    <n v="1.3205999999999998"/>
    <n v="30026.482199999995"/>
    <n v="19017.2268"/>
    <n v="11009.255399999995"/>
    <n v="0.36665152203543833"/>
    <n v="1.3205999999999998"/>
    <n v="30026.482199999995"/>
  </r>
  <r>
    <s v="SKU-15"/>
    <s v="Crunch Bar 1.5oz"/>
    <s v="Wafer/Crisp"/>
    <x v="5"/>
    <x v="17"/>
    <n v="21848"/>
    <n v="1.42"/>
    <n v="0.1014"/>
    <n v="0.84250000000000003"/>
    <n v="1.2760119999999999"/>
    <n v="27878.310175999999"/>
    <n v="18406.940000000002"/>
    <n v="9471.3701759999967"/>
    <n v="0.33973975166377735"/>
    <n v="1.2760119999999999"/>
    <n v="27878.310175999999"/>
  </r>
  <r>
    <s v="SKU-15"/>
    <s v="Crunch Bar 1.5oz"/>
    <s v="Wafer/Crisp"/>
    <x v="5"/>
    <x v="18"/>
    <n v="20671"/>
    <n v="1.46"/>
    <n v="3.4299999999999997E-2"/>
    <n v="0.84850000000000003"/>
    <n v="1.4099219999999999"/>
    <n v="29144.497661999998"/>
    <n v="17539.343499999999"/>
    <n v="11605.154161999999"/>
    <n v="0.39819365893999809"/>
    <n v="1.4099219999999999"/>
    <n v="29144.497661999998"/>
  </r>
  <r>
    <s v="SKU-15"/>
    <s v="Crunch Bar 1.5oz"/>
    <s v="Wafer/Crisp"/>
    <x v="5"/>
    <x v="19"/>
    <n v="23239"/>
    <n v="1.46"/>
    <n v="7.0599999999999996E-2"/>
    <n v="0.85460000000000003"/>
    <n v="1.356924"/>
    <n v="31533.556836"/>
    <n v="19860.0494"/>
    <n v="11673.507436"/>
    <n v="0.37019317220419123"/>
    <n v="1.356924"/>
    <n v="31533.556836"/>
  </r>
  <r>
    <s v="SKU-15"/>
    <s v="Crunch Bar 1.5oz"/>
    <s v="Wafer/Crisp"/>
    <x v="5"/>
    <x v="20"/>
    <n v="26588"/>
    <n v="1.46"/>
    <n v="7.3700000000000002E-2"/>
    <n v="0.86060000000000003"/>
    <n v="1.352398"/>
    <n v="35957.558023999998"/>
    <n v="22881.632799999999"/>
    <n v="13075.925223999999"/>
    <n v="0.36364886667977914"/>
    <n v="1.352398"/>
    <n v="35957.558023999998"/>
  </r>
  <r>
    <s v="SKU-15"/>
    <s v="Crunch Bar 1.5oz"/>
    <s v="Wafer/Crisp"/>
    <x v="5"/>
    <x v="21"/>
    <n v="39051"/>
    <n v="1.46"/>
    <n v="6.9199999999999998E-2"/>
    <n v="0.86670000000000003"/>
    <n v="1.358968"/>
    <n v="53069.059367999995"/>
    <n v="33845.501700000001"/>
    <n v="19223.557667999994"/>
    <n v="0.36223663839030784"/>
    <n v="1.358968"/>
    <n v="53069.059367999995"/>
  </r>
  <r>
    <s v="SKU-15"/>
    <s v="Crunch Bar 1.5oz"/>
    <s v="Wafer/Crisp"/>
    <x v="5"/>
    <x v="22"/>
    <n v="43442"/>
    <n v="1.46"/>
    <n v="6.1899999999999997E-2"/>
    <n v="0.87270000000000003"/>
    <n v="1.369626"/>
    <n v="59499.292692000003"/>
    <n v="37911.833400000003"/>
    <n v="21587.459292"/>
    <n v="0.36281875490097293"/>
    <n v="1.369626"/>
    <n v="59499.292692000003"/>
  </r>
  <r>
    <s v="SKU-15"/>
    <s v="Crunch Bar 1.5oz"/>
    <s v="Wafer/Crisp"/>
    <x v="5"/>
    <x v="23"/>
    <n v="31820"/>
    <n v="1.46"/>
    <n v="0.1154"/>
    <n v="0.87880000000000003"/>
    <n v="1.2915160000000001"/>
    <n v="41096.039120000001"/>
    <n v="27963.416000000001"/>
    <n v="13132.62312"/>
    <n v="0.31955933956683463"/>
    <n v="1.2915160000000001"/>
    <n v="41096.039120000001"/>
  </r>
  <r>
    <s v="SKU-16"/>
    <s v="King Size Milk Bar"/>
    <s v="King Size"/>
    <x v="0"/>
    <x v="0"/>
    <n v="56518"/>
    <n v="2.99"/>
    <n v="0.10150000000000001"/>
    <n v="1.9734"/>
    <n v="2.686515"/>
    <n v="151836.45477000001"/>
    <n v="111532.62120000001"/>
    <n v="40303.833570000003"/>
    <n v="0.26544240400667779"/>
    <n v="2.686515"/>
    <n v="151836.45477000001"/>
  </r>
  <r>
    <s v="SKU-16"/>
    <s v="King Size Milk Bar"/>
    <s v="King Size"/>
    <x v="0"/>
    <x v="1"/>
    <n v="65805"/>
    <n v="2.99"/>
    <n v="0.1017"/>
    <n v="1.9734"/>
    <n v="2.6859170000000003"/>
    <n v="176746.76818500002"/>
    <n v="129859.587"/>
    <n v="46887.181185000023"/>
    <n v="0.26527886006901935"/>
    <n v="2.6859170000000003"/>
    <n v="176746.76818500002"/>
  </r>
  <r>
    <s v="SKU-16"/>
    <s v="King Size Milk Bar"/>
    <s v="King Size"/>
    <x v="0"/>
    <x v="2"/>
    <n v="68699"/>
    <n v="2.99"/>
    <n v="9.3399999999999997E-2"/>
    <n v="1.9734"/>
    <n v="2.710734"/>
    <n v="186224.715066"/>
    <n v="135570.6066"/>
    <n v="50654.108466000005"/>
    <n v="0.27200529450694905"/>
    <n v="2.710734"/>
    <n v="186224.715066"/>
  </r>
  <r>
    <s v="SKU-16"/>
    <s v="King Size Milk Bar"/>
    <s v="King Size"/>
    <x v="0"/>
    <x v="3"/>
    <n v="82633"/>
    <n v="2.99"/>
    <n v="0.1071"/>
    <n v="1.9734"/>
    <n v="2.6697710000000003"/>
    <n v="220611.18704300004"/>
    <n v="163067.96220000001"/>
    <n v="57543.224843000033"/>
    <n v="0.26083547989696504"/>
    <n v="2.6697710000000003"/>
    <n v="220611.18704300004"/>
  </r>
  <r>
    <s v="SKU-16"/>
    <s v="King Size Milk Bar"/>
    <s v="King Size"/>
    <x v="0"/>
    <x v="4"/>
    <n v="65507"/>
    <n v="2.99"/>
    <n v="7.3400000000000007E-2"/>
    <n v="1.9734"/>
    <n v="2.7705340000000001"/>
    <n v="181489.370738"/>
    <n v="129271.5138"/>
    <n v="52217.856937999997"/>
    <n v="0.28771854090222315"/>
    <n v="2.7705340000000001"/>
    <n v="181489.370738"/>
  </r>
  <r>
    <s v="SKU-16"/>
    <s v="King Size Milk Bar"/>
    <s v="King Size"/>
    <x v="0"/>
    <x v="5"/>
    <n v="67151"/>
    <n v="2.99"/>
    <n v="8.2100000000000006E-2"/>
    <n v="1.9734"/>
    <n v="2.7445210000000002"/>
    <n v="184297.32967100001"/>
    <n v="132515.78340000001"/>
    <n v="51781.546270999999"/>
    <n v="0.28096742564549515"/>
    <n v="2.7445210000000002"/>
    <n v="184297.32967100001"/>
  </r>
  <r>
    <s v="SKU-16"/>
    <s v="King Size Milk Bar"/>
    <s v="King Size"/>
    <x v="0"/>
    <x v="6"/>
    <n v="61992"/>
    <n v="2.99"/>
    <n v="0.1153"/>
    <n v="1.9734"/>
    <n v="2.6452530000000003"/>
    <n v="163984.52397600003"/>
    <n v="122335.0128"/>
    <n v="41649.511176000029"/>
    <n v="0.25398440149203133"/>
    <n v="2.6452530000000003"/>
    <n v="163984.52397600003"/>
  </r>
  <r>
    <s v="SKU-16"/>
    <s v="King Size Milk Bar"/>
    <s v="King Size"/>
    <x v="0"/>
    <x v="7"/>
    <n v="65546"/>
    <n v="2.99"/>
    <n v="8.72E-2"/>
    <n v="1.9734"/>
    <n v="2.7292720000000004"/>
    <n v="178892.86251200002"/>
    <n v="129348.4764"/>
    <n v="49544.386112000022"/>
    <n v="0.27695004382120958"/>
    <n v="2.7292720000000004"/>
    <n v="178892.86251200002"/>
  </r>
  <r>
    <s v="SKU-16"/>
    <s v="King Size Milk Bar"/>
    <s v="King Size"/>
    <x v="0"/>
    <x v="8"/>
    <n v="74280"/>
    <n v="2.99"/>
    <n v="9.2899999999999996E-2"/>
    <n v="1.9734"/>
    <n v="2.7122290000000002"/>
    <n v="201464.37012000001"/>
    <n v="146584.152"/>
    <n v="54880.218120000005"/>
    <n v="0.27240657038915228"/>
    <n v="2.7122290000000002"/>
    <n v="201464.37012000001"/>
  </r>
  <r>
    <s v="SKU-16"/>
    <s v="King Size Milk Bar"/>
    <s v="King Size"/>
    <x v="0"/>
    <x v="9"/>
    <n v="108721"/>
    <n v="2.99"/>
    <n v="9.6299999999999997E-2"/>
    <n v="1.9734"/>
    <n v="2.7020629999999999"/>
    <n v="293770.991423"/>
    <n v="214550.0214"/>
    <n v="79220.970023000002"/>
    <n v="0.26966913798827047"/>
    <n v="2.7020629999999999"/>
    <n v="293770.991423"/>
  </r>
  <r>
    <s v="SKU-16"/>
    <s v="King Size Milk Bar"/>
    <s v="King Size"/>
    <x v="0"/>
    <x v="10"/>
    <n v="99018"/>
    <n v="2.99"/>
    <n v="0.1168"/>
    <n v="1.9734"/>
    <n v="2.640768"/>
    <n v="261483.56582399999"/>
    <n v="195402.12119999999"/>
    <n v="66081.444623999996"/>
    <n v="0.25271739130434784"/>
    <n v="2.640768"/>
    <n v="261483.56582399999"/>
  </r>
  <r>
    <s v="SKU-16"/>
    <s v="King Size Milk Bar"/>
    <s v="King Size"/>
    <x v="0"/>
    <x v="11"/>
    <n v="93963"/>
    <n v="2.99"/>
    <n v="9.2700000000000005E-2"/>
    <n v="1.9734"/>
    <n v="2.7128270000000003"/>
    <n v="254905.36340100004"/>
    <n v="185426.58420000001"/>
    <n v="69478.779201000027"/>
    <n v="0.27256695690510313"/>
    <n v="2.7128270000000003"/>
    <n v="254905.36340100004"/>
  </r>
  <r>
    <s v="SKU-16"/>
    <s v="King Size Milk Bar"/>
    <s v="King Size"/>
    <x v="0"/>
    <x v="12"/>
    <n v="69743"/>
    <n v="3.05"/>
    <n v="0.10539999999999999"/>
    <n v="1.9882"/>
    <n v="2.7285300000000001"/>
    <n v="190295.86779000002"/>
    <n v="138663.03260000001"/>
    <n v="51632.835190000013"/>
    <n v="0.27132925054883034"/>
    <n v="2.7285300000000001"/>
    <n v="190295.86779000002"/>
  </r>
  <r>
    <s v="SKU-16"/>
    <s v="King Size Milk Bar"/>
    <s v="King Size"/>
    <x v="0"/>
    <x v="13"/>
    <n v="84060"/>
    <n v="3.05"/>
    <n v="6.6199999999999995E-2"/>
    <n v="2.0030000000000001"/>
    <n v="2.8480899999999996"/>
    <n v="239410.44539999997"/>
    <n v="168372.18000000002"/>
    <n v="71038.265399999946"/>
    <n v="0.29672166258790961"/>
    <n v="2.8480899999999996"/>
    <n v="239410.44539999997"/>
  </r>
  <r>
    <s v="SKU-16"/>
    <s v="King Size Milk Bar"/>
    <s v="King Size"/>
    <x v="0"/>
    <x v="14"/>
    <n v="92226"/>
    <n v="3.05"/>
    <n v="0.10780000000000001"/>
    <n v="2.0177999999999998"/>
    <n v="2.7212099999999997"/>
    <n v="250966.31345999998"/>
    <n v="186093.62279999998"/>
    <n v="64872.690659999993"/>
    <n v="0.25849162688656885"/>
    <n v="2.7212099999999997"/>
    <n v="250966.31345999998"/>
  </r>
  <r>
    <s v="SKU-16"/>
    <s v="King Size Milk Bar"/>
    <s v="King Size"/>
    <x v="0"/>
    <x v="15"/>
    <n v="92627"/>
    <n v="3.05"/>
    <n v="8.2799999999999999E-2"/>
    <n v="2.0326"/>
    <n v="2.7974600000000001"/>
    <n v="259120.32742000002"/>
    <n v="188273.64019999999"/>
    <n v="70846.687220000022"/>
    <n v="0.27341230973811964"/>
    <n v="2.7974600000000001"/>
    <n v="259120.32742000002"/>
  </r>
  <r>
    <s v="SKU-16"/>
    <s v="King Size Milk Bar"/>
    <s v="King Size"/>
    <x v="0"/>
    <x v="16"/>
    <n v="77338"/>
    <n v="3.05"/>
    <n v="7.8E-2"/>
    <n v="2.0474000000000001"/>
    <n v="2.8121"/>
    <n v="217482.18979999999"/>
    <n v="158341.82120000001"/>
    <n v="59140.368599999987"/>
    <n v="0.27193200810781976"/>
    <n v="2.8121"/>
    <n v="217482.18979999999"/>
  </r>
  <r>
    <s v="SKU-16"/>
    <s v="King Size Milk Bar"/>
    <s v="King Size"/>
    <x v="0"/>
    <x v="17"/>
    <n v="67370"/>
    <n v="3.05"/>
    <n v="8.8700000000000001E-2"/>
    <n v="2.0621999999999998"/>
    <n v="2.7794649999999996"/>
    <n v="187252.55704999997"/>
    <n v="138930.41399999999"/>
    <n v="48322.143049999984"/>
    <n v="0.25805865517284798"/>
    <n v="2.7794649999999996"/>
    <n v="187252.55704999997"/>
  </r>
  <r>
    <s v="SKU-16"/>
    <s v="King Size Milk Bar"/>
    <s v="King Size"/>
    <x v="0"/>
    <x v="18"/>
    <n v="72356"/>
    <n v="3.14"/>
    <n v="9.4600000000000004E-2"/>
    <n v="2.077"/>
    <n v="2.842956"/>
    <n v="205704.924336"/>
    <n v="150283.41200000001"/>
    <n v="55421.512335999985"/>
    <n v="0.26942238993498308"/>
    <n v="2.842956"/>
    <n v="205704.924336"/>
  </r>
  <r>
    <s v="SKU-16"/>
    <s v="King Size Milk Bar"/>
    <s v="King Size"/>
    <x v="0"/>
    <x v="19"/>
    <n v="74450"/>
    <n v="3.14"/>
    <n v="0.1293"/>
    <n v="2.0918000000000001"/>
    <n v="2.7339980000000002"/>
    <n v="203546.15110000002"/>
    <n v="155734.51"/>
    <n v="47811.641100000008"/>
    <n v="0.23489336861255936"/>
    <n v="2.7339980000000002"/>
    <n v="203546.15110000002"/>
  </r>
  <r>
    <s v="SKU-16"/>
    <s v="King Size Milk Bar"/>
    <s v="King Size"/>
    <x v="0"/>
    <x v="20"/>
    <n v="91882"/>
    <n v="3.14"/>
    <n v="0.1051"/>
    <n v="2.1065999999999998"/>
    <n v="2.8099860000000003"/>
    <n v="258187.13365200002"/>
    <n v="193558.62119999999"/>
    <n v="64628.512452000024"/>
    <n v="0.25031654961982025"/>
    <n v="2.8099860000000003"/>
    <n v="258187.13365200002"/>
  </r>
  <r>
    <s v="SKU-16"/>
    <s v="King Size Milk Bar"/>
    <s v="King Size"/>
    <x v="0"/>
    <x v="21"/>
    <n v="128944"/>
    <n v="3.14"/>
    <n v="9.11E-2"/>
    <n v="2.1214"/>
    <n v="2.8539460000000001"/>
    <n v="367999.213024"/>
    <n v="273541.80160000001"/>
    <n v="94457.411423999991"/>
    <n v="0.25667829734690145"/>
    <n v="2.8539460000000001"/>
    <n v="367999.213024"/>
  </r>
  <r>
    <s v="SKU-16"/>
    <s v="King Size Milk Bar"/>
    <s v="King Size"/>
    <x v="0"/>
    <x v="22"/>
    <n v="119344"/>
    <n v="3.14"/>
    <n v="0.1145"/>
    <n v="2.1362000000000001"/>
    <n v="2.7804699999999998"/>
    <n v="331832.41167999996"/>
    <n v="254942.65280000001"/>
    <n v="76889.75887999995"/>
    <n v="0.23171262412469823"/>
    <n v="2.7804699999999998"/>
    <n v="331832.41167999996"/>
  </r>
  <r>
    <s v="SKU-16"/>
    <s v="King Size Milk Bar"/>
    <s v="King Size"/>
    <x v="0"/>
    <x v="23"/>
    <n v="118908"/>
    <n v="3.14"/>
    <n v="9.7299999999999998E-2"/>
    <n v="2.1509999999999998"/>
    <n v="2.8344780000000003"/>
    <n v="337042.11002400005"/>
    <n v="255771.10799999998"/>
    <n v="81271.002024000074"/>
    <n v="0.24113011284617503"/>
    <n v="2.8344780000000003"/>
    <n v="337042.11002400005"/>
  </r>
  <r>
    <s v="SKU-16"/>
    <s v="King Size Milk Bar"/>
    <s v="King Size"/>
    <x v="1"/>
    <x v="0"/>
    <n v="50089"/>
    <n v="2.99"/>
    <n v="0.14099999999999999"/>
    <n v="1.9734"/>
    <n v="2.5684100000000001"/>
    <n v="128649.08849000001"/>
    <n v="98845.632599999997"/>
    <n v="29803.455890000012"/>
    <n v="0.23166472642607691"/>
    <n v="2.5684100000000001"/>
    <n v="128649.08849000001"/>
  </r>
  <r>
    <s v="SKU-16"/>
    <s v="King Size Milk Bar"/>
    <s v="King Size"/>
    <x v="1"/>
    <x v="1"/>
    <n v="55676"/>
    <n v="2.99"/>
    <n v="0.1212"/>
    <n v="1.9734"/>
    <n v="2.6276120000000001"/>
    <n v="146294.925712"/>
    <n v="109871.0184"/>
    <n v="36423.907311999996"/>
    <n v="0.2489758761948111"/>
    <n v="2.6276120000000001"/>
    <n v="146294.925712"/>
  </r>
  <r>
    <s v="SKU-16"/>
    <s v="King Size Milk Bar"/>
    <s v="King Size"/>
    <x v="1"/>
    <x v="2"/>
    <n v="57506"/>
    <n v="2.99"/>
    <n v="0.15659999999999999"/>
    <n v="1.9734"/>
    <n v="2.5217660000000004"/>
    <n v="145016.67559600002"/>
    <n v="113482.3404"/>
    <n v="31534.335196000015"/>
    <n v="0.2174531657576477"/>
    <n v="2.5217660000000004"/>
    <n v="145016.67559600002"/>
  </r>
  <r>
    <s v="SKU-16"/>
    <s v="King Size Milk Bar"/>
    <s v="King Size"/>
    <x v="1"/>
    <x v="3"/>
    <n v="69462"/>
    <n v="2.99"/>
    <n v="9.7000000000000003E-2"/>
    <n v="1.9734"/>
    <n v="2.6999700000000004"/>
    <n v="187545.31614000004"/>
    <n v="137076.31080000001"/>
    <n v="50469.005340000032"/>
    <n v="0.26910299003322269"/>
    <n v="2.6999700000000004"/>
    <n v="187545.31614000004"/>
  </r>
  <r>
    <s v="SKU-16"/>
    <s v="King Size Milk Bar"/>
    <s v="King Size"/>
    <x v="1"/>
    <x v="4"/>
    <n v="47876"/>
    <n v="2.99"/>
    <n v="0.128"/>
    <n v="1.9734"/>
    <n v="2.6072800000000003"/>
    <n v="124826.13728000001"/>
    <n v="94478.498399999997"/>
    <n v="30347.638880000013"/>
    <n v="0.24311926605504597"/>
    <n v="2.6072800000000003"/>
    <n v="124826.13728000001"/>
  </r>
  <r>
    <s v="SKU-16"/>
    <s v="King Size Milk Bar"/>
    <s v="King Size"/>
    <x v="1"/>
    <x v="5"/>
    <n v="48902"/>
    <n v="2.99"/>
    <n v="0.1101"/>
    <n v="1.9734"/>
    <n v="2.6608010000000002"/>
    <n v="130118.49050200002"/>
    <n v="96503.2068"/>
    <n v="33615.283702000015"/>
    <n v="0.25834363411619293"/>
    <n v="2.6608010000000002"/>
    <n v="130118.49050200002"/>
  </r>
  <r>
    <s v="SKU-16"/>
    <s v="King Size Milk Bar"/>
    <s v="King Size"/>
    <x v="1"/>
    <x v="6"/>
    <n v="54080"/>
    <n v="2.99"/>
    <n v="0.13469999999999999"/>
    <n v="1.9734"/>
    <n v="2.5872470000000001"/>
    <n v="139918.31776000001"/>
    <n v="106721.47200000001"/>
    <n v="33196.845759999997"/>
    <n v="0.23725875418929848"/>
    <n v="2.5872470000000001"/>
    <n v="139918.31776000001"/>
  </r>
  <r>
    <s v="SKU-16"/>
    <s v="King Size Milk Bar"/>
    <s v="King Size"/>
    <x v="1"/>
    <x v="7"/>
    <n v="55330"/>
    <n v="2.99"/>
    <n v="0.1196"/>
    <n v="1.9734"/>
    <n v="2.632396"/>
    <n v="145650.47068"/>
    <n v="109188.22200000001"/>
    <n v="36462.24867999999"/>
    <n v="0.25034075420263507"/>
    <n v="2.632396"/>
    <n v="145650.47068"/>
  </r>
  <r>
    <s v="SKU-16"/>
    <s v="King Size Milk Bar"/>
    <s v="King Size"/>
    <x v="1"/>
    <x v="8"/>
    <n v="65634"/>
    <n v="2.99"/>
    <n v="0.12429999999999999"/>
    <n v="1.9734"/>
    <n v="2.6183430000000003"/>
    <n v="171852.32446200002"/>
    <n v="129522.13560000001"/>
    <n v="42330.18886200001"/>
    <n v="0.24631723192874275"/>
    <n v="2.6183430000000003"/>
    <n v="171852.32446200002"/>
  </r>
  <r>
    <s v="SKU-16"/>
    <s v="King Size Milk Bar"/>
    <s v="King Size"/>
    <x v="1"/>
    <x v="9"/>
    <n v="90396"/>
    <n v="2.99"/>
    <n v="0.13919999999999999"/>
    <n v="1.9734"/>
    <n v="2.5737920000000001"/>
    <n v="232660.501632"/>
    <n v="178387.4664"/>
    <n v="54273.035231999995"/>
    <n v="0.23327137546468399"/>
    <n v="2.5737920000000001"/>
    <n v="232660.501632"/>
  </r>
  <r>
    <s v="SKU-16"/>
    <s v="King Size Milk Bar"/>
    <s v="King Size"/>
    <x v="1"/>
    <x v="10"/>
    <n v="86980"/>
    <n v="2.99"/>
    <n v="0.154"/>
    <n v="1.9734"/>
    <n v="2.5295399999999999"/>
    <n v="220019.38920000001"/>
    <n v="171646.33199999999"/>
    <n v="48373.05720000001"/>
    <n v="0.21985815602836883"/>
    <n v="2.5295399999999999"/>
    <n v="220019.38920000001"/>
  </r>
  <r>
    <s v="SKU-16"/>
    <s v="King Size Milk Bar"/>
    <s v="King Size"/>
    <x v="1"/>
    <x v="11"/>
    <n v="81351"/>
    <n v="2.99"/>
    <n v="0.1492"/>
    <n v="1.9734"/>
    <n v="2.543892"/>
    <n v="206948.158092"/>
    <n v="160538.06340000001"/>
    <n v="46410.094691999984"/>
    <n v="0.22425952045133984"/>
    <n v="2.543892"/>
    <n v="206948.158092"/>
  </r>
  <r>
    <s v="SKU-16"/>
    <s v="King Size Milk Bar"/>
    <s v="King Size"/>
    <x v="1"/>
    <x v="12"/>
    <n v="57057"/>
    <n v="3.05"/>
    <n v="0.1162"/>
    <n v="1.9882"/>
    <n v="2.6955900000000002"/>
    <n v="153802.27863000002"/>
    <n v="113440.7274"/>
    <n v="40361.551230000012"/>
    <n v="0.26242492367162668"/>
    <n v="2.6955900000000002"/>
    <n v="153802.27863000002"/>
  </r>
  <r>
    <s v="SKU-16"/>
    <s v="King Size Milk Bar"/>
    <s v="King Size"/>
    <x v="1"/>
    <x v="13"/>
    <n v="70020"/>
    <n v="3.05"/>
    <n v="0.1338"/>
    <n v="2.0030000000000001"/>
    <n v="2.6419099999999998"/>
    <n v="184986.53819999998"/>
    <n v="140250.06"/>
    <n v="44736.478199999983"/>
    <n v="0.2418363986661165"/>
    <n v="2.6419099999999998"/>
    <n v="184986.53819999998"/>
  </r>
  <r>
    <s v="SKU-16"/>
    <s v="King Size Milk Bar"/>
    <s v="King Size"/>
    <x v="1"/>
    <x v="14"/>
    <n v="76572"/>
    <n v="3.05"/>
    <n v="0.123"/>
    <n v="2.0177999999999998"/>
    <n v="2.6748499999999997"/>
    <n v="204818.61419999998"/>
    <n v="154506.9816"/>
    <n v="50311.632599999983"/>
    <n v="0.24563994242667808"/>
    <n v="2.6748499999999997"/>
    <n v="204818.61419999998"/>
  </r>
  <r>
    <s v="SKU-16"/>
    <s v="King Size Milk Bar"/>
    <s v="King Size"/>
    <x v="1"/>
    <x v="15"/>
    <n v="74181"/>
    <n v="3.05"/>
    <n v="0.111"/>
    <n v="2.0326"/>
    <n v="2.7114499999999997"/>
    <n v="201138.07244999998"/>
    <n v="150780.30059999999"/>
    <n v="50357.77184999999"/>
    <n v="0.25036419627874384"/>
    <n v="2.7114499999999997"/>
    <n v="201138.07244999998"/>
  </r>
  <r>
    <s v="SKU-16"/>
    <s v="King Size Milk Bar"/>
    <s v="King Size"/>
    <x v="1"/>
    <x v="16"/>
    <n v="65109"/>
    <n v="3.05"/>
    <n v="0.123"/>
    <n v="2.0474000000000001"/>
    <n v="2.6748499999999997"/>
    <n v="174156.80864999999"/>
    <n v="133304.1666"/>
    <n v="40852.642049999995"/>
    <n v="0.23457390134026204"/>
    <n v="2.6748499999999997"/>
    <n v="174156.80864999999"/>
  </r>
  <r>
    <s v="SKU-16"/>
    <s v="King Size Milk Bar"/>
    <s v="King Size"/>
    <x v="1"/>
    <x v="17"/>
    <n v="58740"/>
    <n v="3.05"/>
    <n v="0.1532"/>
    <n v="2.0621999999999998"/>
    <n v="2.5827399999999998"/>
    <n v="151710.1476"/>
    <n v="121133.62799999998"/>
    <n v="30576.519600000014"/>
    <n v="0.20154564532240962"/>
    <n v="2.5827399999999998"/>
    <n v="151710.1476"/>
  </r>
  <r>
    <s v="SKU-16"/>
    <s v="King Size Milk Bar"/>
    <s v="King Size"/>
    <x v="1"/>
    <x v="18"/>
    <n v="57737"/>
    <n v="3.14"/>
    <n v="0.14910000000000001"/>
    <n v="2.077"/>
    <n v="2.6718260000000003"/>
    <n v="154263.21776200001"/>
    <n v="119919.749"/>
    <n v="34343.468762000019"/>
    <n v="0.22262901850644476"/>
    <n v="2.6718260000000003"/>
    <n v="154263.21776200001"/>
  </r>
  <r>
    <s v="SKU-16"/>
    <s v="King Size Milk Bar"/>
    <s v="King Size"/>
    <x v="1"/>
    <x v="19"/>
    <n v="62892"/>
    <n v="3.14"/>
    <n v="0.13370000000000001"/>
    <n v="2.0918000000000001"/>
    <n v="2.7201819999999999"/>
    <n v="171077.68634399999"/>
    <n v="131557.48560000001"/>
    <n v="39520.200743999972"/>
    <n v="0.23100733700906764"/>
    <n v="2.7201819999999999"/>
    <n v="171077.68634399999"/>
  </r>
  <r>
    <s v="SKU-16"/>
    <s v="King Size Milk Bar"/>
    <s v="King Size"/>
    <x v="1"/>
    <x v="20"/>
    <n v="75924"/>
    <n v="3.14"/>
    <n v="0.1045"/>
    <n v="2.1065999999999998"/>
    <n v="2.8118699999999999"/>
    <n v="213488.41787999999"/>
    <n v="159941.49839999998"/>
    <n v="53546.919480000011"/>
    <n v="0.25081885008908666"/>
    <n v="2.8118699999999999"/>
    <n v="213488.41787999999"/>
  </r>
  <r>
    <s v="SKU-16"/>
    <s v="King Size Milk Bar"/>
    <s v="King Size"/>
    <x v="1"/>
    <x v="21"/>
    <n v="123764"/>
    <n v="3.14"/>
    <n v="0.128"/>
    <n v="2.1214"/>
    <n v="2.7380800000000001"/>
    <n v="338875.73311999999"/>
    <n v="262552.94959999999"/>
    <n v="76322.783519999997"/>
    <n v="0.22522351428738385"/>
    <n v="2.7380800000000001"/>
    <n v="338875.73311999999"/>
  </r>
  <r>
    <s v="SKU-16"/>
    <s v="King Size Milk Bar"/>
    <s v="King Size"/>
    <x v="1"/>
    <x v="22"/>
    <n v="126032"/>
    <n v="3.14"/>
    <n v="0.1187"/>
    <n v="2.1362000000000001"/>
    <n v="2.7672820000000002"/>
    <n v="348766.08502400003"/>
    <n v="269229.55840000004"/>
    <n v="79536.526623999991"/>
    <n v="0.22805120692433944"/>
    <n v="2.7672820000000002"/>
    <n v="348766.08502400003"/>
  </r>
  <r>
    <s v="SKU-16"/>
    <s v="King Size Milk Bar"/>
    <s v="King Size"/>
    <x v="1"/>
    <x v="23"/>
    <n v="96866"/>
    <n v="3.14"/>
    <n v="0.11700000000000001"/>
    <n v="2.1509999999999998"/>
    <n v="2.7726200000000003"/>
    <n v="268572.60892000003"/>
    <n v="208358.76599999997"/>
    <n v="60213.842920000054"/>
    <n v="0.22419949361975333"/>
    <n v="2.7726200000000003"/>
    <n v="268572.60892000003"/>
  </r>
  <r>
    <s v="SKU-16"/>
    <s v="King Size Milk Bar"/>
    <s v="King Size"/>
    <x v="2"/>
    <x v="0"/>
    <n v="35556"/>
    <n v="2.99"/>
    <n v="0.1847"/>
    <n v="1.9734"/>
    <n v="2.4377470000000003"/>
    <n v="86676.532332000017"/>
    <n v="70166.210399999996"/>
    <n v="16510.321932000021"/>
    <n v="0.19048203115417658"/>
    <n v="2.4377470000000003"/>
    <n v="86676.532332000017"/>
  </r>
  <r>
    <s v="SKU-16"/>
    <s v="King Size Milk Bar"/>
    <s v="King Size"/>
    <x v="2"/>
    <x v="1"/>
    <n v="41464"/>
    <n v="2.99"/>
    <n v="0.20039999999999999"/>
    <n v="1.9734"/>
    <n v="2.3908040000000002"/>
    <n v="99132.29705600001"/>
    <n v="81825.0576"/>
    <n v="17307.23945600001"/>
    <n v="0.17458729364682349"/>
    <n v="2.3908040000000002"/>
    <n v="99132.29705600001"/>
  </r>
  <r>
    <s v="SKU-16"/>
    <s v="King Size Milk Bar"/>
    <s v="King Size"/>
    <x v="2"/>
    <x v="2"/>
    <n v="43697"/>
    <n v="2.99"/>
    <n v="0.1915"/>
    <n v="1.9734"/>
    <n v="2.4174150000000001"/>
    <n v="105633.783255"/>
    <n v="86231.659800000009"/>
    <n v="19402.123454999994"/>
    <n v="0.18367346938775503"/>
    <n v="2.4174150000000001"/>
    <n v="105633.783255"/>
  </r>
  <r>
    <s v="SKU-16"/>
    <s v="King Size Milk Bar"/>
    <s v="King Size"/>
    <x v="2"/>
    <x v="3"/>
    <n v="38135"/>
    <n v="2.99"/>
    <n v="0.1696"/>
    <n v="1.9734"/>
    <n v="2.4828960000000002"/>
    <n v="94685.238960000002"/>
    <n v="75255.608999999997"/>
    <n v="19429.629960000006"/>
    <n v="0.20520231213872839"/>
    <n v="2.4828960000000002"/>
    <n v="94685.238960000002"/>
  </r>
  <r>
    <s v="SKU-16"/>
    <s v="King Size Milk Bar"/>
    <s v="King Size"/>
    <x v="2"/>
    <x v="4"/>
    <n v="32215"/>
    <n v="2.99"/>
    <n v="0.19089999999999999"/>
    <n v="1.9734"/>
    <n v="2.4192090000000004"/>
    <n v="77934.817935000014"/>
    <n v="63573.080999999998"/>
    <n v="14361.736935000015"/>
    <n v="0.18427882832777176"/>
    <n v="2.4192090000000004"/>
    <n v="77934.817935000014"/>
  </r>
  <r>
    <s v="SKU-16"/>
    <s v="King Size Milk Bar"/>
    <s v="King Size"/>
    <x v="2"/>
    <x v="5"/>
    <n v="33116"/>
    <n v="2.99"/>
    <n v="0.15909999999999999"/>
    <n v="1.9734"/>
    <n v="2.5142910000000001"/>
    <n v="83263.260756000003"/>
    <n v="65351.114399999999"/>
    <n v="17912.146356000005"/>
    <n v="0.21512665001783807"/>
    <n v="2.5142910000000001"/>
    <n v="83263.260756000003"/>
  </r>
  <r>
    <s v="SKU-16"/>
    <s v="King Size Milk Bar"/>
    <s v="King Size"/>
    <x v="2"/>
    <x v="6"/>
    <n v="30393"/>
    <n v="2.99"/>
    <n v="0.15759999999999999"/>
    <n v="1.9734"/>
    <n v="2.5187760000000003"/>
    <n v="76553.158968000003"/>
    <n v="59977.546200000004"/>
    <n v="16575.612767999999"/>
    <n v="0.2165242165242165"/>
    <n v="2.5187760000000003"/>
    <n v="76553.158968000003"/>
  </r>
  <r>
    <s v="SKU-16"/>
    <s v="King Size Milk Bar"/>
    <s v="King Size"/>
    <x v="2"/>
    <x v="7"/>
    <n v="34521"/>
    <n v="2.99"/>
    <n v="0.1552"/>
    <n v="1.9734"/>
    <n v="2.5259520000000002"/>
    <n v="87198.388992000007"/>
    <n v="68123.741399999999"/>
    <n v="19074.647592000008"/>
    <n v="0.21875000000000008"/>
    <n v="2.5259520000000002"/>
    <n v="87198.388992000007"/>
  </r>
  <r>
    <s v="SKU-16"/>
    <s v="King Size Milk Bar"/>
    <s v="King Size"/>
    <x v="2"/>
    <x v="8"/>
    <n v="41921"/>
    <n v="2.99"/>
    <n v="0.1857"/>
    <n v="1.9734"/>
    <n v="2.4347570000000003"/>
    <n v="102067.44819700001"/>
    <n v="82726.901400000002"/>
    <n v="19340.546797000003"/>
    <n v="0.18948790372098737"/>
    <n v="2.4347570000000003"/>
    <n v="102067.44819700001"/>
  </r>
  <r>
    <s v="SKU-16"/>
    <s v="King Size Milk Bar"/>
    <s v="King Size"/>
    <x v="2"/>
    <x v="9"/>
    <n v="67645"/>
    <n v="2.99"/>
    <n v="0.19270000000000001"/>
    <n v="1.9734"/>
    <n v="2.4138270000000004"/>
    <n v="163283.32741500004"/>
    <n v="133490.64300000001"/>
    <n v="29792.684415000025"/>
    <n v="0.18246005202526952"/>
    <n v="2.4138270000000004"/>
    <n v="163283.32741500004"/>
  </r>
  <r>
    <s v="SKU-16"/>
    <s v="King Size Milk Bar"/>
    <s v="King Size"/>
    <x v="2"/>
    <x v="10"/>
    <n v="61644"/>
    <n v="2.99"/>
    <n v="0.1923"/>
    <n v="1.9734"/>
    <n v="2.4150230000000001"/>
    <n v="148871.67781200001"/>
    <n v="121648.2696"/>
    <n v="27223.408212000009"/>
    <n v="0.18286492509595151"/>
    <n v="2.4150230000000001"/>
    <n v="148871.67781200001"/>
  </r>
  <r>
    <s v="SKU-16"/>
    <s v="King Size Milk Bar"/>
    <s v="King Size"/>
    <x v="2"/>
    <x v="11"/>
    <n v="46890"/>
    <n v="2.99"/>
    <n v="0.1656"/>
    <n v="1.9734"/>
    <n v="2.4948560000000004"/>
    <n v="116983.79784000001"/>
    <n v="92532.725999999995"/>
    <n v="24451.071840000019"/>
    <n v="0.20901246404602122"/>
    <n v="2.4948560000000004"/>
    <n v="116983.79784000001"/>
  </r>
  <r>
    <s v="SKU-16"/>
    <s v="King Size Milk Bar"/>
    <s v="King Size"/>
    <x v="2"/>
    <x v="12"/>
    <n v="40856"/>
    <n v="3.05"/>
    <n v="0.14760000000000001"/>
    <n v="1.9882"/>
    <n v="2.5998199999999998"/>
    <n v="106218.24591999999"/>
    <n v="81229.8992"/>
    <n v="24988.346719999987"/>
    <n v="0.23525474840565877"/>
    <n v="2.5998199999999998"/>
    <n v="106218.24591999999"/>
  </r>
  <r>
    <s v="SKU-16"/>
    <s v="King Size Milk Bar"/>
    <s v="King Size"/>
    <x v="2"/>
    <x v="13"/>
    <n v="49190"/>
    <n v="3.05"/>
    <n v="0.16470000000000001"/>
    <n v="2.0030000000000001"/>
    <n v="2.5476649999999998"/>
    <n v="125319.64134999999"/>
    <n v="98527.57"/>
    <n v="26792.071349999984"/>
    <n v="0.21378988210773384"/>
    <n v="2.5476649999999998"/>
    <n v="125319.64134999999"/>
  </r>
  <r>
    <s v="SKU-16"/>
    <s v="King Size Milk Bar"/>
    <s v="King Size"/>
    <x v="2"/>
    <x v="14"/>
    <n v="49668"/>
    <n v="3.05"/>
    <n v="0.1638"/>
    <n v="2.0177999999999998"/>
    <n v="2.5504099999999998"/>
    <n v="126673.76388"/>
    <n v="100220.09039999999"/>
    <n v="26453.673480000012"/>
    <n v="0.20883308958167521"/>
    <n v="2.5504099999999998"/>
    <n v="126673.76388"/>
  </r>
  <r>
    <s v="SKU-16"/>
    <s v="King Size Milk Bar"/>
    <s v="King Size"/>
    <x v="2"/>
    <x v="15"/>
    <n v="53201"/>
    <n v="3.05"/>
    <n v="0.18029999999999999"/>
    <n v="2.0326"/>
    <n v="2.5000849999999999"/>
    <n v="133007.022085"/>
    <n v="108136.3526"/>
    <n v="24870.669485000006"/>
    <n v="0.18698764242015775"/>
    <n v="2.5000849999999999"/>
    <n v="133007.022085"/>
  </r>
  <r>
    <s v="SKU-16"/>
    <s v="King Size Milk Bar"/>
    <s v="King Size"/>
    <x v="2"/>
    <x v="16"/>
    <n v="46417"/>
    <n v="3.05"/>
    <n v="0.18010000000000001"/>
    <n v="2.0474000000000001"/>
    <n v="2.5006949999999999"/>
    <n v="116074.759815"/>
    <n v="95034.165800000002"/>
    <n v="21040.594014999995"/>
    <n v="0.18126760760508576"/>
    <n v="2.5006949999999999"/>
    <n v="116074.759815"/>
  </r>
  <r>
    <s v="SKU-16"/>
    <s v="King Size Milk Bar"/>
    <s v="King Size"/>
    <x v="2"/>
    <x v="17"/>
    <n v="37776"/>
    <n v="3.05"/>
    <n v="0.17630000000000001"/>
    <n v="2.0621999999999998"/>
    <n v="2.5122849999999999"/>
    <n v="94904.07815999999"/>
    <n v="77901.667199999996"/>
    <n v="17002.410959999994"/>
    <n v="0.17915363901786616"/>
    <n v="2.5122849999999999"/>
    <n v="94904.07815999999"/>
  </r>
  <r>
    <s v="SKU-16"/>
    <s v="King Size Milk Bar"/>
    <s v="King Size"/>
    <x v="2"/>
    <x v="18"/>
    <n v="34040"/>
    <n v="3.14"/>
    <n v="0.18609999999999999"/>
    <n v="2.077"/>
    <n v="2.5556460000000003"/>
    <n v="86994.189840000006"/>
    <n v="70701.08"/>
    <n v="16293.109840000005"/>
    <n v="0.18728963244518221"/>
    <n v="2.5556460000000003"/>
    <n v="86994.189840000006"/>
  </r>
  <r>
    <s v="SKU-16"/>
    <s v="King Size Milk Bar"/>
    <s v="King Size"/>
    <x v="2"/>
    <x v="19"/>
    <n v="44018"/>
    <n v="3.14"/>
    <n v="0.217"/>
    <n v="2.0918000000000001"/>
    <n v="2.4586200000000002"/>
    <n v="108223.53516000001"/>
    <n v="92076.852400000003"/>
    <n v="16146.682760000011"/>
    <n v="0.14919751730645656"/>
    <n v="2.4586200000000002"/>
    <n v="108223.53516000001"/>
  </r>
  <r>
    <s v="SKU-16"/>
    <s v="King Size Milk Bar"/>
    <s v="King Size"/>
    <x v="2"/>
    <x v="20"/>
    <n v="47172"/>
    <n v="3.14"/>
    <n v="0.17599999999999999"/>
    <n v="2.1065999999999998"/>
    <n v="2.5873600000000003"/>
    <n v="122050.94592000001"/>
    <n v="99372.535199999984"/>
    <n v="22678.410720000029"/>
    <n v="0.18581101972667141"/>
    <n v="2.5873600000000003"/>
    <n v="122050.94592000001"/>
  </r>
  <r>
    <s v="SKU-16"/>
    <s v="King Size Milk Bar"/>
    <s v="King Size"/>
    <x v="2"/>
    <x v="21"/>
    <n v="69869"/>
    <n v="3.14"/>
    <n v="0.1832"/>
    <n v="2.1214"/>
    <n v="2.5647519999999999"/>
    <n v="179196.657488"/>
    <n v="148220.09659999999"/>
    <n v="30976.560888000007"/>
    <n v="0.17286349713344609"/>
    <n v="2.5647519999999999"/>
    <n v="179196.657488"/>
  </r>
  <r>
    <s v="SKU-16"/>
    <s v="King Size Milk Bar"/>
    <s v="King Size"/>
    <x v="2"/>
    <x v="22"/>
    <n v="79571"/>
    <n v="3.14"/>
    <n v="0.1792"/>
    <n v="2.1362000000000001"/>
    <n v="2.577312"/>
    <n v="205079.293152"/>
    <n v="169979.57020000002"/>
    <n v="35099.722951999982"/>
    <n v="0.17115195987136977"/>
    <n v="2.577312"/>
    <n v="205079.293152"/>
  </r>
  <r>
    <s v="SKU-16"/>
    <s v="King Size Milk Bar"/>
    <s v="King Size"/>
    <x v="2"/>
    <x v="23"/>
    <n v="68231"/>
    <n v="3.14"/>
    <n v="0.17069999999999999"/>
    <n v="2.1509999999999998"/>
    <n v="2.6040020000000004"/>
    <n v="177673.66046200003"/>
    <n v="146764.88099999999"/>
    <n v="30908.779462000035"/>
    <n v="0.17396376807698322"/>
    <n v="2.6040020000000004"/>
    <n v="177673.66046200003"/>
  </r>
  <r>
    <s v="SKU-16"/>
    <s v="King Size Milk Bar"/>
    <s v="King Size"/>
    <x v="3"/>
    <x v="0"/>
    <n v="28623"/>
    <n v="2.99"/>
    <n v="5.5399999999999998E-2"/>
    <n v="1.9734"/>
    <n v="2.824354"/>
    <n v="80841.484542000006"/>
    <n v="56484.628199999999"/>
    <n v="24356.856342000006"/>
    <n v="0.301291551979674"/>
    <n v="2.824354"/>
    <n v="80841.484542000006"/>
  </r>
  <r>
    <s v="SKU-16"/>
    <s v="King Size Milk Bar"/>
    <s v="King Size"/>
    <x v="3"/>
    <x v="1"/>
    <n v="33047"/>
    <n v="2.99"/>
    <n v="4.6899999999999997E-2"/>
    <n v="1.9734"/>
    <n v="2.8497690000000002"/>
    <n v="94176.316143000004"/>
    <n v="65214.949800000002"/>
    <n v="28961.366343000002"/>
    <n v="0.30752282027069561"/>
    <n v="2.8497690000000002"/>
    <n v="94176.316143000004"/>
  </r>
  <r>
    <s v="SKU-16"/>
    <s v="King Size Milk Bar"/>
    <s v="King Size"/>
    <x v="3"/>
    <x v="2"/>
    <n v="38693"/>
    <n v="2.99"/>
    <n v="4.1799999999999997E-2"/>
    <n v="1.9734"/>
    <n v="2.8650180000000005"/>
    <n v="110856.14147400002"/>
    <n v="76356.766199999998"/>
    <n v="34499.37527400002"/>
    <n v="0.31120851596743909"/>
    <n v="2.8650180000000005"/>
    <n v="110856.14147400002"/>
  </r>
  <r>
    <s v="SKU-16"/>
    <s v="King Size Milk Bar"/>
    <s v="King Size"/>
    <x v="3"/>
    <x v="3"/>
    <n v="35373"/>
    <n v="2.99"/>
    <n v="4.2500000000000003E-2"/>
    <n v="1.9734"/>
    <n v="2.8629250000000002"/>
    <n v="101270.246025"/>
    <n v="69805.078200000004"/>
    <n v="31465.167824999997"/>
    <n v="0.31070496083550908"/>
    <n v="2.8629250000000002"/>
    <n v="101270.246025"/>
  </r>
  <r>
    <s v="SKU-16"/>
    <s v="King Size Milk Bar"/>
    <s v="King Size"/>
    <x v="3"/>
    <x v="4"/>
    <n v="31894"/>
    <n v="2.99"/>
    <n v="5.8900000000000001E-2"/>
    <n v="1.9734"/>
    <n v="2.8138890000000005"/>
    <n v="89746.175766000015"/>
    <n v="62939.619599999998"/>
    <n v="26806.556166000017"/>
    <n v="0.29869301880777827"/>
    <n v="2.8138890000000005"/>
    <n v="89746.175766000015"/>
  </r>
  <r>
    <s v="SKU-16"/>
    <s v="King Size Milk Bar"/>
    <s v="King Size"/>
    <x v="3"/>
    <x v="5"/>
    <n v="25504"/>
    <n v="2.99"/>
    <n v="5.5100000000000003E-2"/>
    <n v="1.9734"/>
    <n v="2.8252510000000002"/>
    <n v="72055.201504000011"/>
    <n v="50329.5936"/>
    <n v="21725.607904000011"/>
    <n v="0.30151338766006996"/>
    <n v="2.8252510000000002"/>
    <n v="72055.201504000011"/>
  </r>
  <r>
    <s v="SKU-16"/>
    <s v="King Size Milk Bar"/>
    <s v="King Size"/>
    <x v="3"/>
    <x v="6"/>
    <n v="25655"/>
    <n v="2.99"/>
    <n v="4.48E-2"/>
    <n v="1.9734"/>
    <n v="2.8560480000000004"/>
    <n v="73271.911440000011"/>
    <n v="50627.576999999997"/>
    <n v="22644.334440000013"/>
    <n v="0.30904522613065338"/>
    <n v="2.8560480000000004"/>
    <n v="73271.911440000011"/>
  </r>
  <r>
    <s v="SKU-16"/>
    <s v="King Size Milk Bar"/>
    <s v="King Size"/>
    <x v="3"/>
    <x v="7"/>
    <n v="29855"/>
    <n v="2.99"/>
    <n v="5.3900000000000003E-2"/>
    <n v="1.9734"/>
    <n v="2.8288389999999999"/>
    <n v="84454.988344999991"/>
    <n v="58915.857000000004"/>
    <n v="25539.131344999987"/>
    <n v="0.30239932353873783"/>
    <n v="2.8288389999999999"/>
    <n v="84454.988344999991"/>
  </r>
  <r>
    <s v="SKU-16"/>
    <s v="King Size Milk Bar"/>
    <s v="King Size"/>
    <x v="3"/>
    <x v="8"/>
    <n v="33574"/>
    <n v="2.99"/>
    <n v="4.9599999999999998E-2"/>
    <n v="1.9734"/>
    <n v="2.8416960000000002"/>
    <n v="95407.101504000006"/>
    <n v="66254.931599999996"/>
    <n v="29152.169904000009"/>
    <n v="0.30555555555555564"/>
    <n v="2.8416960000000002"/>
    <n v="95407.101504000006"/>
  </r>
  <r>
    <s v="SKU-16"/>
    <s v="King Size Milk Bar"/>
    <s v="King Size"/>
    <x v="3"/>
    <x v="9"/>
    <n v="50298"/>
    <n v="2.99"/>
    <n v="5.2299999999999999E-2"/>
    <n v="1.9734"/>
    <n v="2.8336230000000002"/>
    <n v="142525.56965400002"/>
    <n v="99258.073199999999"/>
    <n v="43267.496454000022"/>
    <n v="0.30357708135485922"/>
    <n v="2.8336230000000002"/>
    <n v="142525.56965400002"/>
  </r>
  <r>
    <s v="SKU-16"/>
    <s v="King Size Milk Bar"/>
    <s v="King Size"/>
    <x v="3"/>
    <x v="10"/>
    <n v="52190"/>
    <n v="2.99"/>
    <n v="4.36E-2"/>
    <n v="1.9734"/>
    <n v="2.8596360000000001"/>
    <n v="149244.40284"/>
    <n v="102991.746"/>
    <n v="46252.656839999996"/>
    <n v="0.30991217063989962"/>
    <n v="2.8596360000000001"/>
    <n v="149244.40284"/>
  </r>
  <r>
    <s v="SKU-16"/>
    <s v="King Size Milk Bar"/>
    <s v="King Size"/>
    <x v="3"/>
    <x v="11"/>
    <n v="47567"/>
    <n v="2.99"/>
    <n v="3.95E-2"/>
    <n v="1.9734"/>
    <n v="2.8718950000000003"/>
    <n v="136607.42946500002"/>
    <n v="93868.717799999999"/>
    <n v="42738.711665000024"/>
    <n v="0.31285788651743895"/>
    <n v="2.8718950000000003"/>
    <n v="136607.42946500002"/>
  </r>
  <r>
    <s v="SKU-16"/>
    <s v="King Size Milk Bar"/>
    <s v="King Size"/>
    <x v="3"/>
    <x v="12"/>
    <n v="33643"/>
    <n v="3.05"/>
    <n v="4.6800000000000001E-2"/>
    <n v="1.9882"/>
    <n v="2.90726"/>
    <n v="97808.948179999992"/>
    <n v="66889.012600000002"/>
    <n v="30919.93557999999"/>
    <n v="0.31612583669847205"/>
    <n v="2.90726"/>
    <n v="97808.948179999992"/>
  </r>
  <r>
    <s v="SKU-16"/>
    <s v="King Size Milk Bar"/>
    <s v="King Size"/>
    <x v="3"/>
    <x v="13"/>
    <n v="45322"/>
    <n v="3.05"/>
    <n v="4.1000000000000002E-2"/>
    <n v="2.0030000000000001"/>
    <n v="2.9249499999999999"/>
    <n v="132564.5839"/>
    <n v="90779.966"/>
    <n v="41784.617899999997"/>
    <n v="0.31520196926443184"/>
    <n v="2.9249499999999999"/>
    <n v="132564.5839"/>
  </r>
  <r>
    <s v="SKU-16"/>
    <s v="King Size Milk Bar"/>
    <s v="King Size"/>
    <x v="3"/>
    <x v="14"/>
    <n v="38275"/>
    <n v="3.05"/>
    <n v="4.0300000000000002E-2"/>
    <n v="2.0177999999999998"/>
    <n v="2.9270849999999999"/>
    <n v="112034.178375"/>
    <n v="77231.294999999998"/>
    <n v="34802.883375000005"/>
    <n v="0.31064523237282143"/>
    <n v="2.9270849999999999"/>
    <n v="112034.178375"/>
  </r>
  <r>
    <s v="SKU-16"/>
    <s v="King Size Milk Bar"/>
    <s v="King Size"/>
    <x v="3"/>
    <x v="15"/>
    <n v="43230"/>
    <n v="3.05"/>
    <n v="3.6299999999999999E-2"/>
    <n v="2.0326"/>
    <n v="2.9392849999999999"/>
    <n v="127065.29054999999"/>
    <n v="87869.297999999995"/>
    <n v="39195.992549999995"/>
    <n v="0.30847127787880385"/>
    <n v="2.9392849999999999"/>
    <n v="127065.29054999999"/>
  </r>
  <r>
    <s v="SKU-16"/>
    <s v="King Size Milk Bar"/>
    <s v="King Size"/>
    <x v="3"/>
    <x v="16"/>
    <n v="33428"/>
    <n v="3.05"/>
    <n v="2.8500000000000001E-2"/>
    <n v="2.0474000000000001"/>
    <n v="2.9630749999999999"/>
    <n v="99049.671099999992"/>
    <n v="68440.487200000003"/>
    <n v="30609.183899999989"/>
    <n v="0.30902862735502806"/>
    <n v="2.9630749999999999"/>
    <n v="99049.671099999992"/>
  </r>
  <r>
    <s v="SKU-16"/>
    <s v="King Size Milk Bar"/>
    <s v="King Size"/>
    <x v="3"/>
    <x v="17"/>
    <n v="33215"/>
    <n v="3.05"/>
    <n v="4.4999999999999998E-2"/>
    <n v="2.0621999999999998"/>
    <n v="2.9127499999999995"/>
    <n v="96746.991249999977"/>
    <n v="68495.972999999998"/>
    <n v="28251.018249999979"/>
    <n v="0.29200926959059292"/>
    <n v="2.9127499999999995"/>
    <n v="96746.991249999977"/>
  </r>
  <r>
    <s v="SKU-16"/>
    <s v="King Size Milk Bar"/>
    <s v="King Size"/>
    <x v="3"/>
    <x v="18"/>
    <n v="27542"/>
    <n v="3.14"/>
    <n v="6.0900000000000003E-2"/>
    <n v="2.077"/>
    <n v="2.9487740000000002"/>
    <n v="81215.133508000014"/>
    <n v="57204.733999999997"/>
    <n v="24010.399508000017"/>
    <n v="0.29563947593135331"/>
    <n v="2.9487740000000002"/>
    <n v="81215.133508000014"/>
  </r>
  <r>
    <s v="SKU-16"/>
    <s v="King Size Milk Bar"/>
    <s v="King Size"/>
    <x v="3"/>
    <x v="19"/>
    <n v="31421"/>
    <n v="3.14"/>
    <n v="5.8000000000000003E-2"/>
    <n v="2.0918000000000001"/>
    <n v="2.9578799999999998"/>
    <n v="92939.547479999994"/>
    <n v="65726.447800000009"/>
    <n v="27213.099679999985"/>
    <n v="0.29280430578657674"/>
    <n v="2.9578799999999998"/>
    <n v="92939.547479999994"/>
  </r>
  <r>
    <s v="SKU-16"/>
    <s v="King Size Milk Bar"/>
    <s v="King Size"/>
    <x v="3"/>
    <x v="20"/>
    <n v="38371"/>
    <n v="3.14"/>
    <n v="6.6000000000000003E-2"/>
    <n v="2.1065999999999998"/>
    <n v="2.93276"/>
    <n v="112532.93395999999"/>
    <n v="80832.348599999998"/>
    <n v="31700.585359999997"/>
    <n v="0.28170051419141012"/>
    <n v="2.93276"/>
    <n v="112532.93395999999"/>
  </r>
  <r>
    <s v="SKU-16"/>
    <s v="King Size Milk Bar"/>
    <s v="King Size"/>
    <x v="3"/>
    <x v="21"/>
    <n v="62692"/>
    <n v="3.14"/>
    <n v="3.9899999999999998E-2"/>
    <n v="2.1214"/>
    <n v="3.0147140000000001"/>
    <n v="188998.45008800001"/>
    <n v="132994.8088"/>
    <n v="56003.641288000013"/>
    <n v="0.29631799235350359"/>
    <n v="3.0147140000000001"/>
    <n v="188998.45008800001"/>
  </r>
  <r>
    <s v="SKU-16"/>
    <s v="King Size Milk Bar"/>
    <s v="King Size"/>
    <x v="3"/>
    <x v="22"/>
    <n v="59339"/>
    <n v="3.14"/>
    <n v="5.6099999999999997E-2"/>
    <n v="2.1362000000000001"/>
    <n v="2.9638460000000002"/>
    <n v="175871.657794"/>
    <n v="126759.9718"/>
    <n v="49111.685993999999"/>
    <n v="0.27924730232272527"/>
    <n v="2.9638460000000002"/>
    <n v="175871.657794"/>
  </r>
  <r>
    <s v="SKU-16"/>
    <s v="King Size Milk Bar"/>
    <s v="King Size"/>
    <x v="3"/>
    <x v="23"/>
    <n v="50928"/>
    <n v="3.14"/>
    <n v="4.8300000000000003E-2"/>
    <n v="2.1509999999999998"/>
    <n v="2.9883380000000002"/>
    <n v="152190.07766400001"/>
    <n v="109546.128"/>
    <n v="42643.949664000014"/>
    <n v="0.28020190487153734"/>
    <n v="2.9883380000000002"/>
    <n v="152190.07766400001"/>
  </r>
  <r>
    <s v="SKU-16"/>
    <s v="King Size Milk Bar"/>
    <s v="King Size"/>
    <x v="4"/>
    <x v="0"/>
    <n v="42119"/>
    <n v="2.99"/>
    <n v="7.8799999999999995E-2"/>
    <n v="1.9734"/>
    <n v="2.7543880000000001"/>
    <n v="116012.068172"/>
    <n v="83117.634600000005"/>
    <n v="32894.433571999994"/>
    <n v="0.28354320451584886"/>
    <n v="2.7543880000000001"/>
    <n v="116012.068172"/>
  </r>
  <r>
    <s v="SKU-16"/>
    <s v="King Size Milk Bar"/>
    <s v="King Size"/>
    <x v="4"/>
    <x v="1"/>
    <n v="48080"/>
    <n v="2.99"/>
    <n v="0.1043"/>
    <n v="1.9734"/>
    <n v="2.6781429999999999"/>
    <n v="128765.11543999999"/>
    <n v="94881.072"/>
    <n v="33884.043439999994"/>
    <n v="0.26314614268170144"/>
    <n v="2.6781429999999999"/>
    <n v="128765.11543999999"/>
  </r>
  <r>
    <s v="SKU-16"/>
    <s v="King Size Milk Bar"/>
    <s v="King Size"/>
    <x v="4"/>
    <x v="2"/>
    <n v="50481"/>
    <n v="2.99"/>
    <n v="8.7599999999999997E-2"/>
    <n v="1.9734"/>
    <n v="2.7280760000000002"/>
    <n v="137716.004556"/>
    <n v="99619.205400000006"/>
    <n v="38096.799155999994"/>
    <n v="0.27663305567733448"/>
    <n v="2.7280760000000002"/>
    <n v="137716.004556"/>
  </r>
  <r>
    <s v="SKU-16"/>
    <s v="King Size Milk Bar"/>
    <s v="King Size"/>
    <x v="4"/>
    <x v="3"/>
    <n v="49038"/>
    <n v="2.99"/>
    <n v="6.3899999999999998E-2"/>
    <n v="1.9734"/>
    <n v="2.7989390000000003"/>
    <n v="137254.37068200001"/>
    <n v="96771.589200000002"/>
    <n v="40482.781482000006"/>
    <n v="0.29494712103407761"/>
    <n v="2.7989390000000003"/>
    <n v="137254.37068200001"/>
  </r>
  <r>
    <s v="SKU-16"/>
    <s v="King Size Milk Bar"/>
    <s v="King Size"/>
    <x v="4"/>
    <x v="4"/>
    <n v="37922"/>
    <n v="2.99"/>
    <n v="9.4799999999999995E-2"/>
    <n v="1.9734"/>
    <n v="2.7065480000000002"/>
    <n v="102637.713256"/>
    <n v="74835.274799999999"/>
    <n v="27802.438456000003"/>
    <n v="0.27087936367653559"/>
    <n v="2.7065480000000002"/>
    <n v="102637.713256"/>
  </r>
  <r>
    <s v="SKU-16"/>
    <s v="King Size Milk Bar"/>
    <s v="King Size"/>
    <x v="4"/>
    <x v="5"/>
    <n v="38302"/>
    <n v="2.99"/>
    <n v="9.11E-2"/>
    <n v="1.9734"/>
    <n v="2.7176110000000002"/>
    <n v="104089.936522"/>
    <n v="75585.166800000006"/>
    <n v="28504.769721999997"/>
    <n v="0.27384750797667506"/>
    <n v="2.7176110000000002"/>
    <n v="104089.936522"/>
  </r>
  <r>
    <s v="SKU-16"/>
    <s v="King Size Milk Bar"/>
    <s v="King Size"/>
    <x v="4"/>
    <x v="6"/>
    <n v="39048"/>
    <n v="2.99"/>
    <n v="7.22E-2"/>
    <n v="1.9734"/>
    <n v="2.7741220000000002"/>
    <n v="108323.91585600001"/>
    <n v="77057.323199999999"/>
    <n v="31266.592656000008"/>
    <n v="0.28863979305884896"/>
    <n v="2.7741220000000002"/>
    <n v="108323.91585600001"/>
  </r>
  <r>
    <s v="SKU-16"/>
    <s v="King Size Milk Bar"/>
    <s v="King Size"/>
    <x v="4"/>
    <x v="7"/>
    <n v="40273"/>
    <n v="2.99"/>
    <n v="9.2799999999999994E-2"/>
    <n v="1.9734"/>
    <n v="2.7125280000000003"/>
    <n v="109241.640144"/>
    <n v="79474.738200000007"/>
    <n v="29766.901943999997"/>
    <n v="0.27248677248677244"/>
    <n v="2.7125280000000003"/>
    <n v="109241.640144"/>
  </r>
  <r>
    <s v="SKU-16"/>
    <s v="King Size Milk Bar"/>
    <s v="King Size"/>
    <x v="4"/>
    <x v="8"/>
    <n v="45420"/>
    <n v="2.99"/>
    <n v="0.1115"/>
    <n v="1.9734"/>
    <n v="2.6566149999999999"/>
    <n v="120663.45329999999"/>
    <n v="89631.828000000009"/>
    <n v="31031.625299999985"/>
    <n v="0.25717501406865495"/>
    <n v="2.6566149999999999"/>
    <n v="120663.45329999999"/>
  </r>
  <r>
    <s v="SKU-16"/>
    <s v="King Size Milk Bar"/>
    <s v="King Size"/>
    <x v="4"/>
    <x v="9"/>
    <n v="75010"/>
    <n v="2.99"/>
    <n v="9.4399999999999998E-2"/>
    <n v="1.9734"/>
    <n v="2.7077439999999999"/>
    <n v="203107.87743999998"/>
    <n v="148024.734"/>
    <n v="55083.143439999985"/>
    <n v="0.27120141342756177"/>
    <n v="2.7077439999999999"/>
    <n v="203107.87743999998"/>
  </r>
  <r>
    <s v="SKU-16"/>
    <s v="King Size Milk Bar"/>
    <s v="King Size"/>
    <x v="4"/>
    <x v="10"/>
    <n v="84504"/>
    <n v="2.99"/>
    <n v="6.7500000000000004E-2"/>
    <n v="1.9734"/>
    <n v="2.7881750000000003"/>
    <n v="235611.94020000001"/>
    <n v="166760.1936"/>
    <n v="68851.746600000013"/>
    <n v="0.29222520107238609"/>
    <n v="2.7881750000000003"/>
    <n v="235611.94020000001"/>
  </r>
  <r>
    <s v="SKU-16"/>
    <s v="King Size Milk Bar"/>
    <s v="King Size"/>
    <x v="4"/>
    <x v="11"/>
    <n v="61392"/>
    <n v="2.99"/>
    <n v="9.5500000000000002E-2"/>
    <n v="1.9734"/>
    <n v="2.7044550000000003"/>
    <n v="166031.90136000002"/>
    <n v="121150.9728"/>
    <n v="44880.928560000015"/>
    <n v="0.27031509121061364"/>
    <n v="2.7044550000000003"/>
    <n v="166031.90136000002"/>
  </r>
  <r>
    <s v="SKU-16"/>
    <s v="King Size Milk Bar"/>
    <s v="King Size"/>
    <x v="4"/>
    <x v="12"/>
    <n v="44163"/>
    <n v="3.05"/>
    <n v="0.1095"/>
    <n v="1.9882"/>
    <n v="2.7160249999999997"/>
    <n v="119947.81207499998"/>
    <n v="87804.876600000003"/>
    <n v="32142.935474999977"/>
    <n v="0.26797433749689331"/>
    <n v="2.7755000000000001"/>
    <n v="122574.4065"/>
  </r>
  <r>
    <s v="SKU-16"/>
    <s v="King Size Milk Bar"/>
    <s v="King Size"/>
    <x v="4"/>
    <x v="13"/>
    <n v="53771"/>
    <n v="3.05"/>
    <n v="0.13039999999999999"/>
    <n v="2.0030000000000001"/>
    <n v="2.6522799999999997"/>
    <n v="142615.74787999998"/>
    <n v="107703.31300000001"/>
    <n v="34912.434879999972"/>
    <n v="0.24480069977528751"/>
    <n v="2.7755000000000001"/>
    <n v="149241.4105"/>
  </r>
  <r>
    <s v="SKU-16"/>
    <s v="King Size Milk Bar"/>
    <s v="King Size"/>
    <x v="4"/>
    <x v="14"/>
    <n v="62601"/>
    <n v="3.05"/>
    <n v="0.1391"/>
    <n v="2.0177999999999998"/>
    <n v="2.6257449999999998"/>
    <n v="164374.26274499999"/>
    <n v="126316.29779999999"/>
    <n v="38057.964945"/>
    <n v="0.23153238414240532"/>
    <n v="2.7755000000000001"/>
    <n v="173749.07550000001"/>
  </r>
  <r>
    <s v="SKU-16"/>
    <s v="King Size Milk Bar"/>
    <s v="King Size"/>
    <x v="4"/>
    <x v="15"/>
    <n v="53142"/>
    <n v="3.05"/>
    <n v="0.13550000000000001"/>
    <n v="2.0326"/>
    <n v="2.6367250000000002"/>
    <n v="140120.83995000002"/>
    <n v="108016.4292"/>
    <n v="32104.410750000025"/>
    <n v="0.22911945690202823"/>
    <n v="2.7755000000000001"/>
    <n v="147495.62100000001"/>
  </r>
  <r>
    <s v="SKU-16"/>
    <s v="King Size Milk Bar"/>
    <s v="King Size"/>
    <x v="4"/>
    <x v="16"/>
    <n v="51934"/>
    <n v="3.05"/>
    <n v="0.1653"/>
    <n v="2.0474000000000001"/>
    <n v="2.5458349999999998"/>
    <n v="132215.39489"/>
    <n v="106329.6716"/>
    <n v="25885.723289999994"/>
    <n v="0.19578448721146496"/>
    <n v="2.7755000000000001"/>
    <n v="144142.81700000001"/>
  </r>
  <r>
    <s v="SKU-16"/>
    <s v="King Size Milk Bar"/>
    <s v="King Size"/>
    <x v="4"/>
    <x v="17"/>
    <n v="38286"/>
    <n v="3.05"/>
    <n v="0.1986"/>
    <n v="2.0621999999999998"/>
    <n v="2.4442699999999999"/>
    <n v="93581.321219999998"/>
    <n v="78953.389199999991"/>
    <n v="14627.932020000007"/>
    <n v="0.1563125186661049"/>
    <n v="2.7755000000000001"/>
    <n v="106262.79300000001"/>
  </r>
  <r>
    <s v="SKU-16"/>
    <s v="King Size Milk Bar"/>
    <s v="King Size"/>
    <x v="4"/>
    <x v="18"/>
    <n v="44833"/>
    <n v="3.14"/>
    <n v="0.1827"/>
    <n v="2.077"/>
    <n v="2.566322"/>
    <n v="115055.91422599999"/>
    <n v="93118.141000000003"/>
    <n v="21937.77322599999"/>
    <n v="0.19067053939451081"/>
    <n v="2.8574000000000002"/>
    <n v="128105.81420000001"/>
  </r>
  <r>
    <s v="SKU-16"/>
    <s v="King Size Milk Bar"/>
    <s v="King Size"/>
    <x v="4"/>
    <x v="19"/>
    <n v="53438"/>
    <n v="3.14"/>
    <n v="0.19980000000000001"/>
    <n v="2.0918000000000001"/>
    <n v="2.5126280000000003"/>
    <n v="134269.81506400002"/>
    <n v="111781.60840000001"/>
    <n v="22488.206664000012"/>
    <n v="0.16748519876400333"/>
    <n v="2.8574000000000002"/>
    <n v="152693.74120000002"/>
  </r>
  <r>
    <s v="SKU-16"/>
    <s v="King Size Milk Bar"/>
    <s v="King Size"/>
    <x v="4"/>
    <x v="20"/>
    <n v="55477"/>
    <n v="3.14"/>
    <n v="0.23039999999999999"/>
    <n v="2.1065999999999998"/>
    <n v="2.4165440000000005"/>
    <n v="134062.61148800002"/>
    <n v="116867.84819999999"/>
    <n v="17194.763288000031"/>
    <n v="0.12825919991525109"/>
    <n v="2.8574000000000002"/>
    <n v="158519.9798"/>
  </r>
  <r>
    <s v="SKU-16"/>
    <s v="King Size Milk Bar"/>
    <s v="King Size"/>
    <x v="4"/>
    <x v="21"/>
    <n v="96767"/>
    <n v="3.14"/>
    <n v="0.26440000000000002"/>
    <n v="2.1214"/>
    <n v="2.3097840000000001"/>
    <n v="223510.86832800001"/>
    <n v="205281.51379999999"/>
    <n v="18229.354528000025"/>
    <n v="8.1559141460846668E-2"/>
    <n v="2.8574000000000002"/>
    <n v="276502.0258"/>
  </r>
  <r>
    <s v="SKU-16"/>
    <s v="King Size Milk Bar"/>
    <s v="King Size"/>
    <x v="4"/>
    <x v="22"/>
    <n v="93898"/>
    <n v="3.14"/>
    <n v="0.26190000000000002"/>
    <n v="2.1362000000000001"/>
    <n v="2.317634"/>
    <n v="217621.19733200001"/>
    <n v="200584.90760000001"/>
    <n v="17036.289732000005"/>
    <n v="7.8284146677171651E-2"/>
    <n v="2.8574000000000002"/>
    <n v="268304.14520000003"/>
  </r>
  <r>
    <s v="SKU-16"/>
    <s v="King Size Milk Bar"/>
    <s v="King Size"/>
    <x v="4"/>
    <x v="23"/>
    <n v="79090"/>
    <n v="3.14"/>
    <n v="0.25109999999999999"/>
    <n v="2.1509999999999998"/>
    <n v="2.3515459999999999"/>
    <n v="185983.77314"/>
    <n v="170122.59"/>
    <n v="15861.183140000008"/>
    <n v="8.5282618328537951E-2"/>
    <n v="2.8574000000000002"/>
    <n v="225991.766"/>
  </r>
  <r>
    <s v="SKU-16"/>
    <s v="King Size Milk Bar"/>
    <s v="King Size"/>
    <x v="5"/>
    <x v="0"/>
    <n v="18655"/>
    <n v="2.99"/>
    <n v="5.8999999999999997E-2"/>
    <n v="1.9734"/>
    <n v="2.8135900000000005"/>
    <n v="52487.521450000007"/>
    <n v="36813.777000000002"/>
    <n v="15673.744450000006"/>
    <n v="0.29861849096705639"/>
    <n v="2.8135900000000005"/>
    <n v="52487.521450000007"/>
  </r>
  <r>
    <s v="SKU-16"/>
    <s v="King Size Milk Bar"/>
    <s v="King Size"/>
    <x v="5"/>
    <x v="1"/>
    <n v="22542"/>
    <n v="2.99"/>
    <n v="6.6600000000000006E-2"/>
    <n v="1.9734"/>
    <n v="2.7908660000000003"/>
    <n v="62911.701372000003"/>
    <n v="44484.382799999999"/>
    <n v="18427.318572000004"/>
    <n v="0.29290764945361047"/>
    <n v="2.7908660000000003"/>
    <n v="62911.701372000003"/>
  </r>
  <r>
    <s v="SKU-16"/>
    <s v="King Size Milk Bar"/>
    <s v="King Size"/>
    <x v="5"/>
    <x v="2"/>
    <n v="22824"/>
    <n v="2.99"/>
    <n v="7.1800000000000003E-2"/>
    <n v="1.9734"/>
    <n v="2.7753180000000004"/>
    <n v="63343.858032000011"/>
    <n v="45040.881600000001"/>
    <n v="18302.97643200001"/>
    <n v="0.28894634776987732"/>
    <n v="2.7753180000000004"/>
    <n v="63343.858032000011"/>
  </r>
  <r>
    <s v="SKU-16"/>
    <s v="King Size Milk Bar"/>
    <s v="King Size"/>
    <x v="5"/>
    <x v="3"/>
    <n v="18131"/>
    <n v="2.99"/>
    <n v="7.2700000000000001E-2"/>
    <n v="1.9734"/>
    <n v="2.7726270000000004"/>
    <n v="50270.50013700001"/>
    <n v="35779.715400000001"/>
    <n v="14490.784737000009"/>
    <n v="0.28825622775800724"/>
    <n v="2.7726270000000004"/>
    <n v="50270.50013700001"/>
  </r>
  <r>
    <s v="SKU-16"/>
    <s v="King Size Milk Bar"/>
    <s v="King Size"/>
    <x v="5"/>
    <x v="4"/>
    <n v="19750"/>
    <n v="2.99"/>
    <n v="7.6700000000000004E-2"/>
    <n v="1.9734"/>
    <n v="2.7606670000000002"/>
    <n v="54523.173250000007"/>
    <n v="38974.65"/>
    <n v="15548.523250000006"/>
    <n v="0.28517274991876967"/>
    <n v="2.7606670000000002"/>
    <n v="54523.173250000007"/>
  </r>
  <r>
    <s v="SKU-16"/>
    <s v="King Size Milk Bar"/>
    <s v="King Size"/>
    <x v="5"/>
    <x v="5"/>
    <n v="17722"/>
    <n v="2.99"/>
    <n v="9.4600000000000004E-2"/>
    <n v="1.9734"/>
    <n v="2.7071460000000003"/>
    <n v="47976.041412000006"/>
    <n v="34972.594799999999"/>
    <n v="13003.446612000007"/>
    <n v="0.27104042412193519"/>
    <n v="2.7071460000000003"/>
    <n v="47976.041412000006"/>
  </r>
  <r>
    <s v="SKU-16"/>
    <s v="King Size Milk Bar"/>
    <s v="King Size"/>
    <x v="5"/>
    <x v="6"/>
    <n v="17166"/>
    <n v="2.99"/>
    <n v="7.6600000000000001E-2"/>
    <n v="1.9734"/>
    <n v="2.7609660000000003"/>
    <n v="47394.742356000002"/>
    <n v="33875.384400000003"/>
    <n v="13519.357956"/>
    <n v="0.28525016244314488"/>
    <n v="2.7609660000000003"/>
    <n v="47394.742356000002"/>
  </r>
  <r>
    <s v="SKU-16"/>
    <s v="King Size Milk Bar"/>
    <s v="King Size"/>
    <x v="5"/>
    <x v="7"/>
    <n v="20282"/>
    <n v="2.99"/>
    <n v="7.5399999999999995E-2"/>
    <n v="1.9734"/>
    <n v="2.764554"/>
    <n v="56070.684227999998"/>
    <n v="40024.498800000001"/>
    <n v="16046.185427999997"/>
    <n v="0.28617780661907849"/>
    <n v="2.764554"/>
    <n v="56070.684227999998"/>
  </r>
  <r>
    <s v="SKU-16"/>
    <s v="King Size Milk Bar"/>
    <s v="King Size"/>
    <x v="5"/>
    <x v="8"/>
    <n v="20664"/>
    <n v="2.99"/>
    <n v="3.3399999999999999E-2"/>
    <n v="1.9734"/>
    <n v="2.8901340000000002"/>
    <n v="59721.728976000006"/>
    <n v="40778.337599999999"/>
    <n v="18943.391376000007"/>
    <n v="0.31719428926132848"/>
    <n v="2.8901340000000002"/>
    <n v="59721.728976000006"/>
  </r>
  <r>
    <s v="SKU-16"/>
    <s v="King Size Milk Bar"/>
    <s v="King Size"/>
    <x v="5"/>
    <x v="9"/>
    <n v="31463"/>
    <n v="2.99"/>
    <n v="8.14E-2"/>
    <n v="1.9734"/>
    <n v="2.7466140000000001"/>
    <n v="86416.716282000009"/>
    <n v="62089.084200000005"/>
    <n v="24327.632082000004"/>
    <n v="0.28151534944480733"/>
    <n v="2.7466140000000001"/>
    <n v="86416.716282000009"/>
  </r>
  <r>
    <s v="SKU-16"/>
    <s v="King Size Milk Bar"/>
    <s v="King Size"/>
    <x v="5"/>
    <x v="10"/>
    <n v="33794"/>
    <n v="2.99"/>
    <n v="8.2000000000000003E-2"/>
    <n v="1.9734"/>
    <n v="2.7448200000000003"/>
    <n v="92758.447080000013"/>
    <n v="66689.079599999997"/>
    <n v="26069.367480000015"/>
    <n v="0.28104575163398704"/>
    <n v="2.7448200000000003"/>
    <n v="92758.447080000013"/>
  </r>
  <r>
    <s v="SKU-16"/>
    <s v="King Size Milk Bar"/>
    <s v="King Size"/>
    <x v="5"/>
    <x v="11"/>
    <n v="28645"/>
    <n v="2.99"/>
    <n v="8.9300000000000004E-2"/>
    <n v="1.9734"/>
    <n v="2.7229930000000002"/>
    <n v="78000.134485000002"/>
    <n v="56528.042999999998"/>
    <n v="21472.091485000004"/>
    <n v="0.27528274953332604"/>
    <n v="2.7229930000000002"/>
    <n v="78000.134485000002"/>
  </r>
  <r>
    <s v="SKU-16"/>
    <s v="King Size Milk Bar"/>
    <s v="King Size"/>
    <x v="5"/>
    <x v="12"/>
    <n v="21327"/>
    <n v="3.05"/>
    <n v="7.6999999999999999E-2"/>
    <n v="1.9882"/>
    <n v="2.81515"/>
    <n v="60038.70405"/>
    <n v="42402.341399999998"/>
    <n v="17636.362650000003"/>
    <n v="0.29374988899348176"/>
    <n v="2.81515"/>
    <n v="60038.70405"/>
  </r>
  <r>
    <s v="SKU-16"/>
    <s v="King Size Milk Bar"/>
    <s v="King Size"/>
    <x v="5"/>
    <x v="13"/>
    <n v="27854"/>
    <n v="3.05"/>
    <n v="9.2499999999999999E-2"/>
    <n v="2.0030000000000001"/>
    <n v="2.7678749999999996"/>
    <n v="77096.390249999997"/>
    <n v="55791.562000000005"/>
    <n v="21304.828249999991"/>
    <n v="0.27634015264417638"/>
    <n v="2.7678749999999996"/>
    <n v="77096.390249999997"/>
  </r>
  <r>
    <s v="SKU-16"/>
    <s v="King Size Milk Bar"/>
    <s v="King Size"/>
    <x v="5"/>
    <x v="14"/>
    <n v="23687"/>
    <n v="3.05"/>
    <n v="6.3100000000000003E-2"/>
    <n v="2.0177999999999998"/>
    <n v="2.8575449999999996"/>
    <n v="67686.668414999993"/>
    <n v="47795.628599999996"/>
    <n v="19891.039814999996"/>
    <n v="0.29386938788365535"/>
    <n v="2.8575449999999996"/>
    <n v="67686.668414999993"/>
  </r>
  <r>
    <s v="SKU-16"/>
    <s v="King Size Milk Bar"/>
    <s v="King Size"/>
    <x v="5"/>
    <x v="15"/>
    <n v="29856"/>
    <n v="3.05"/>
    <n v="9.3200000000000005E-2"/>
    <n v="2.0326"/>
    <n v="2.7657400000000001"/>
    <n v="82573.933440000008"/>
    <n v="60685.3056"/>
    <n v="21888.627840000008"/>
    <n v="0.265079146991402"/>
    <n v="2.7657400000000001"/>
    <n v="82573.933440000008"/>
  </r>
  <r>
    <s v="SKU-16"/>
    <s v="King Size Milk Bar"/>
    <s v="King Size"/>
    <x v="5"/>
    <x v="16"/>
    <n v="23445"/>
    <n v="3.05"/>
    <n v="6.5600000000000006E-2"/>
    <n v="2.0474000000000001"/>
    <n v="2.84992"/>
    <n v="66816.374400000001"/>
    <n v="48001.293000000005"/>
    <n v="18815.081399999995"/>
    <n v="0.28159386930159436"/>
    <n v="2.84992"/>
    <n v="66816.374400000001"/>
  </r>
  <r>
    <s v="SKU-16"/>
    <s v="King Size Milk Bar"/>
    <s v="King Size"/>
    <x v="5"/>
    <x v="17"/>
    <n v="22931"/>
    <n v="3.05"/>
    <n v="8.3000000000000004E-2"/>
    <n v="2.0621999999999998"/>
    <n v="2.7968500000000001"/>
    <n v="64134.567350000005"/>
    <n v="47288.308199999992"/>
    <n v="16846.259150000013"/>
    <n v="0.26267050431735722"/>
    <n v="2.7968500000000001"/>
    <n v="64134.567350000005"/>
  </r>
  <r>
    <s v="SKU-16"/>
    <s v="King Size Milk Bar"/>
    <s v="King Size"/>
    <x v="5"/>
    <x v="18"/>
    <n v="19980"/>
    <n v="3.14"/>
    <n v="7.4999999999999997E-2"/>
    <n v="2.077"/>
    <n v="2.9045000000000001"/>
    <n v="58031.91"/>
    <n v="41498.46"/>
    <n v="16533.450000000004"/>
    <n v="0.28490273713203657"/>
    <n v="2.9045000000000001"/>
    <n v="58031.91"/>
  </r>
  <r>
    <s v="SKU-16"/>
    <s v="King Size Milk Bar"/>
    <s v="King Size"/>
    <x v="5"/>
    <x v="19"/>
    <n v="24963"/>
    <n v="3.14"/>
    <n v="9.8400000000000001E-2"/>
    <n v="2.0918000000000001"/>
    <n v="2.8310239999999998"/>
    <n v="70670.852111999993"/>
    <n v="52217.6034"/>
    <n v="18453.248711999993"/>
    <n v="0.26111541265633914"/>
    <n v="2.8310239999999998"/>
    <n v="70670.852111999993"/>
  </r>
  <r>
    <s v="SKU-16"/>
    <s v="King Size Milk Bar"/>
    <s v="King Size"/>
    <x v="5"/>
    <x v="20"/>
    <n v="28299"/>
    <n v="3.14"/>
    <n v="7.0699999999999999E-2"/>
    <n v="2.1065999999999998"/>
    <n v="2.918002"/>
    <n v="82576.538597999999"/>
    <n v="59614.673399999992"/>
    <n v="22961.865198000007"/>
    <n v="0.27806766410715283"/>
    <n v="2.918002"/>
    <n v="82576.538597999999"/>
  </r>
  <r>
    <s v="SKU-16"/>
    <s v="King Size Milk Bar"/>
    <s v="King Size"/>
    <x v="5"/>
    <x v="21"/>
    <n v="39561"/>
    <n v="3.14"/>
    <n v="7.8399999999999997E-2"/>
    <n v="2.1214"/>
    <n v="2.893824"/>
    <n v="114482.571264"/>
    <n v="83924.705399999992"/>
    <n v="30557.865864000007"/>
    <n v="0.266921554317056"/>
    <n v="2.893824"/>
    <n v="114482.571264"/>
  </r>
  <r>
    <s v="SKU-16"/>
    <s v="King Size Milk Bar"/>
    <s v="King Size"/>
    <x v="5"/>
    <x v="22"/>
    <n v="41931"/>
    <n v="3.14"/>
    <n v="7.2800000000000004E-2"/>
    <n v="2.1362000000000001"/>
    <n v="2.9114080000000002"/>
    <n v="122078.248848"/>
    <n v="89573.002200000003"/>
    <n v="32505.246648"/>
    <n v="0.26626566939432739"/>
    <n v="2.9114080000000002"/>
    <n v="122078.248848"/>
  </r>
  <r>
    <s v="SKU-16"/>
    <s v="King Size Milk Bar"/>
    <s v="King Size"/>
    <x v="5"/>
    <x v="23"/>
    <n v="32026"/>
    <n v="3.14"/>
    <n v="8.9499999999999996E-2"/>
    <n v="2.1509999999999998"/>
    <n v="2.8589700000000002"/>
    <n v="91561.373220000009"/>
    <n v="68887.925999999992"/>
    <n v="22673.447220000016"/>
    <n v="0.24763113988604304"/>
    <n v="2.8589700000000002"/>
    <n v="91561.373220000009"/>
  </r>
  <r>
    <s v="SKU-17"/>
    <s v="King Size PB Cup 6-Pack"/>
    <s v="King Size"/>
    <x v="0"/>
    <x v="0"/>
    <n v="46930"/>
    <n v="3.49"/>
    <n v="9.35E-2"/>
    <n v="2.3382999999999998"/>
    <n v="3.1636850000000001"/>
    <n v="148471.73705"/>
    <n v="109736.41899999999"/>
    <n v="38735.318050000002"/>
    <n v="0.26089354660783232"/>
    <n v="3.1636850000000001"/>
    <n v="148471.73705"/>
  </r>
  <r>
    <s v="SKU-17"/>
    <s v="King Size PB Cup 6-Pack"/>
    <s v="King Size"/>
    <x v="0"/>
    <x v="1"/>
    <n v="63430"/>
    <n v="3.49"/>
    <n v="0.12989999999999999"/>
    <n v="2.3382999999999998"/>
    <n v="3.0366490000000002"/>
    <n v="192614.64607000002"/>
    <n v="148318.36899999998"/>
    <n v="44296.27707000004"/>
    <n v="0.22997356625675228"/>
    <n v="3.0366490000000002"/>
    <n v="192614.64607000002"/>
  </r>
  <r>
    <s v="SKU-17"/>
    <s v="King Size PB Cup 6-Pack"/>
    <s v="King Size"/>
    <x v="0"/>
    <x v="2"/>
    <n v="61136"/>
    <n v="3.49"/>
    <n v="0.09"/>
    <n v="2.3382999999999998"/>
    <n v="3.1759000000000004"/>
    <n v="194161.82240000003"/>
    <n v="142954.3088"/>
    <n v="51207.513600000035"/>
    <n v="0.26373626373626385"/>
    <n v="3.1759000000000004"/>
    <n v="194161.82240000003"/>
  </r>
  <r>
    <s v="SKU-17"/>
    <s v="King Size PB Cup 6-Pack"/>
    <s v="King Size"/>
    <x v="0"/>
    <x v="3"/>
    <n v="63455"/>
    <n v="3.49"/>
    <n v="0.1249"/>
    <n v="2.3382999999999998"/>
    <n v="3.0540990000000003"/>
    <n v="193797.85204500004"/>
    <n v="148376.8265"/>
    <n v="45421.02554500004"/>
    <n v="0.23437321448977277"/>
    <n v="3.0540990000000003"/>
    <n v="193797.85204500004"/>
  </r>
  <r>
    <s v="SKU-17"/>
    <s v="King Size PB Cup 6-Pack"/>
    <s v="King Size"/>
    <x v="0"/>
    <x v="4"/>
    <n v="43369"/>
    <n v="3.49"/>
    <n v="8.5000000000000006E-2"/>
    <n v="2.3382999999999998"/>
    <n v="3.1933500000000001"/>
    <n v="138492.39615000002"/>
    <n v="101409.73269999999"/>
    <n v="37082.663450000022"/>
    <n v="0.26775956284153019"/>
    <n v="3.1933500000000001"/>
    <n v="138492.39615000002"/>
  </r>
  <r>
    <s v="SKU-17"/>
    <s v="King Size PB Cup 6-Pack"/>
    <s v="King Size"/>
    <x v="0"/>
    <x v="5"/>
    <n v="60751"/>
    <n v="3.49"/>
    <n v="0.1089"/>
    <n v="2.3382999999999998"/>
    <n v="3.1099390000000002"/>
    <n v="188931.90418900002"/>
    <n v="142054.06329999998"/>
    <n v="46877.840889000043"/>
    <n v="0.24812030075187991"/>
    <n v="3.1099390000000002"/>
    <n v="188931.90418900002"/>
  </r>
  <r>
    <s v="SKU-17"/>
    <s v="King Size PB Cup 6-Pack"/>
    <s v="King Size"/>
    <x v="0"/>
    <x v="6"/>
    <n v="44284"/>
    <n v="3.49"/>
    <n v="9.9400000000000002E-2"/>
    <n v="2.3382999999999998"/>
    <n v="3.1430940000000001"/>
    <n v="139188.77469600001"/>
    <n v="103549.2772"/>
    <n v="35639.497496000011"/>
    <n v="0.25605152120808355"/>
    <n v="3.1430940000000001"/>
    <n v="139188.77469600001"/>
  </r>
  <r>
    <s v="SKU-17"/>
    <s v="King Size PB Cup 6-Pack"/>
    <s v="King Size"/>
    <x v="0"/>
    <x v="7"/>
    <n v="54255"/>
    <n v="3.49"/>
    <n v="0.11269999999999999"/>
    <n v="2.3382999999999998"/>
    <n v="3.0966770000000001"/>
    <n v="168010.210635"/>
    <n v="126864.46649999999"/>
    <n v="41145.744135000001"/>
    <n v="0.24490025921334385"/>
    <n v="3.0966770000000001"/>
    <n v="168010.210635"/>
  </r>
  <r>
    <s v="SKU-17"/>
    <s v="King Size PB Cup 6-Pack"/>
    <s v="King Size"/>
    <x v="0"/>
    <x v="8"/>
    <n v="71112"/>
    <n v="3.49"/>
    <n v="0.10580000000000001"/>
    <n v="2.3382999999999998"/>
    <n v="3.1207580000000004"/>
    <n v="221923.34289600002"/>
    <n v="166281.18959999998"/>
    <n v="55642.153296000033"/>
    <n v="0.25072690673227477"/>
    <n v="3.1207580000000004"/>
    <n v="221923.34289600002"/>
  </r>
  <r>
    <s v="SKU-17"/>
    <s v="King Size PB Cup 6-Pack"/>
    <s v="King Size"/>
    <x v="0"/>
    <x v="9"/>
    <n v="89486"/>
    <n v="3.49"/>
    <n v="0.1118"/>
    <n v="2.3382999999999998"/>
    <n v="3.099818"/>
    <n v="277390.31354800001"/>
    <n v="209245.11379999999"/>
    <n v="68145.199748000014"/>
    <n v="0.24566539067777532"/>
    <n v="3.099818"/>
    <n v="277390.31354800001"/>
  </r>
  <r>
    <s v="SKU-17"/>
    <s v="King Size PB Cup 6-Pack"/>
    <s v="King Size"/>
    <x v="0"/>
    <x v="10"/>
    <n v="94161"/>
    <n v="3.49"/>
    <n v="8.4500000000000006E-2"/>
    <n v="2.3382999999999998"/>
    <n v="3.1950950000000002"/>
    <n v="300853.340295"/>
    <n v="220176.66629999998"/>
    <n v="80676.673995000019"/>
    <n v="0.26815947569634085"/>
    <n v="3.1950950000000002"/>
    <n v="300853.340295"/>
  </r>
  <r>
    <s v="SKU-17"/>
    <s v="King Size PB Cup 6-Pack"/>
    <s v="King Size"/>
    <x v="0"/>
    <x v="11"/>
    <n v="71021"/>
    <n v="3.49"/>
    <n v="7.6499999999999999E-2"/>
    <n v="2.3382999999999998"/>
    <n v="3.2230150000000002"/>
    <n v="228901.748315"/>
    <n v="166068.40429999999"/>
    <n v="62833.34401500001"/>
    <n v="0.27449918787222527"/>
    <n v="3.2230150000000002"/>
    <n v="228901.748315"/>
  </r>
  <r>
    <s v="SKU-17"/>
    <s v="King Size PB Cup 6-Pack"/>
    <s v="King Size"/>
    <x v="0"/>
    <x v="12"/>
    <n v="58316"/>
    <n v="3.56"/>
    <n v="8.2299999999999998E-2"/>
    <n v="2.3557999999999999"/>
    <n v="3.2670119999999998"/>
    <n v="190519.071792"/>
    <n v="137380.8328"/>
    <n v="53138.238991999999"/>
    <n v="0.27891296389483722"/>
    <n v="3.2670119999999998"/>
    <n v="190519.071792"/>
  </r>
  <r>
    <s v="SKU-17"/>
    <s v="King Size PB Cup 6-Pack"/>
    <s v="King Size"/>
    <x v="0"/>
    <x v="13"/>
    <n v="78545"/>
    <n v="3.56"/>
    <n v="8.2000000000000003E-2"/>
    <n v="2.3734000000000002"/>
    <n v="3.2680800000000003"/>
    <n v="256691.34360000002"/>
    <n v="186418.70300000001"/>
    <n v="70272.640600000013"/>
    <n v="0.27376318817164819"/>
    <n v="3.2680800000000003"/>
    <n v="256691.34360000002"/>
  </r>
  <r>
    <s v="SKU-17"/>
    <s v="King Size PB Cup 6-Pack"/>
    <s v="King Size"/>
    <x v="0"/>
    <x v="14"/>
    <n v="59946"/>
    <n v="3.56"/>
    <n v="8.43E-2"/>
    <n v="2.3908999999999998"/>
    <n v="3.2598919999999998"/>
    <n v="195417.48583199998"/>
    <n v="143324.89139999999"/>
    <n v="52092.594431999983"/>
    <n v="0.2665707943698748"/>
    <n v="3.2598919999999998"/>
    <n v="195417.48583199998"/>
  </r>
  <r>
    <s v="SKU-17"/>
    <s v="King Size PB Cup 6-Pack"/>
    <s v="King Size"/>
    <x v="0"/>
    <x v="15"/>
    <n v="77860"/>
    <n v="3.56"/>
    <n v="9.0899999999999995E-2"/>
    <n v="2.4083999999999999"/>
    <n v="3.2363960000000001"/>
    <n v="251985.79256"/>
    <n v="187518.02399999998"/>
    <n v="64467.768560000026"/>
    <n v="0.25583890228513456"/>
    <n v="3.2363960000000001"/>
    <n v="251985.79256"/>
  </r>
  <r>
    <s v="SKU-17"/>
    <s v="King Size PB Cup 6-Pack"/>
    <s v="King Size"/>
    <x v="0"/>
    <x v="16"/>
    <n v="72887"/>
    <n v="3.56"/>
    <n v="9.0800000000000006E-2"/>
    <n v="2.4260000000000002"/>
    <n v="3.2367520000000001"/>
    <n v="235917.14302400002"/>
    <n v="176823.86200000002"/>
    <n v="59093.281023999996"/>
    <n v="0.25048320044291311"/>
    <n v="3.2367520000000001"/>
    <n v="235917.14302400002"/>
  </r>
  <r>
    <s v="SKU-17"/>
    <s v="King Size PB Cup 6-Pack"/>
    <s v="King Size"/>
    <x v="0"/>
    <x v="17"/>
    <n v="66057"/>
    <n v="3.56"/>
    <n v="9.9699999999999997E-2"/>
    <n v="2.4434999999999998"/>
    <n v="3.2050679999999998"/>
    <n v="211717.17687599998"/>
    <n v="161410.27949999998"/>
    <n v="50306.897376000008"/>
    <n v="0.23761367933535268"/>
    <n v="3.2050679999999998"/>
    <n v="211717.17687599998"/>
  </r>
  <r>
    <s v="SKU-17"/>
    <s v="King Size PB Cup 6-Pack"/>
    <s v="King Size"/>
    <x v="0"/>
    <x v="18"/>
    <n v="58387"/>
    <n v="3.66"/>
    <n v="8.7499999999999994E-2"/>
    <n v="2.4611000000000001"/>
    <n v="3.33975"/>
    <n v="194997.98324999999"/>
    <n v="143696.2457"/>
    <n v="51301.737549999991"/>
    <n v="0.26308855453252483"/>
    <n v="3.33975"/>
    <n v="194997.98324999999"/>
  </r>
  <r>
    <s v="SKU-17"/>
    <s v="King Size PB Cup 6-Pack"/>
    <s v="King Size"/>
    <x v="0"/>
    <x v="19"/>
    <n v="65609"/>
    <n v="3.66"/>
    <n v="8.8499999999999995E-2"/>
    <n v="2.4786000000000001"/>
    <n v="3.33609"/>
    <n v="218877.52880999999"/>
    <n v="162618.46740000002"/>
    <n v="56259.061409999966"/>
    <n v="0.25703443252430225"/>
    <n v="3.33609"/>
    <n v="218877.52880999999"/>
  </r>
  <r>
    <s v="SKU-17"/>
    <s v="King Size PB Cup 6-Pack"/>
    <s v="King Size"/>
    <x v="0"/>
    <x v="20"/>
    <n v="77775"/>
    <n v="3.66"/>
    <n v="9.6500000000000002E-2"/>
    <n v="2.4961000000000002"/>
    <n v="3.30681"/>
    <n v="257187.14775"/>
    <n v="194134.17750000002"/>
    <n v="63052.970249999984"/>
    <n v="0.24516376810279386"/>
    <n v="3.30681"/>
    <n v="257187.14775"/>
  </r>
  <r>
    <s v="SKU-17"/>
    <s v="King Size PB Cup 6-Pack"/>
    <s v="King Size"/>
    <x v="0"/>
    <x v="21"/>
    <n v="105958"/>
    <n v="3.66"/>
    <n v="0.1149"/>
    <n v="2.5137"/>
    <n v="3.2394660000000002"/>
    <n v="343247.33842800005"/>
    <n v="266346.62459999998"/>
    <n v="76900.713828000065"/>
    <n v="0.22403877676135528"/>
    <n v="3.2394660000000002"/>
    <n v="343247.33842800005"/>
  </r>
  <r>
    <s v="SKU-17"/>
    <s v="King Size PB Cup 6-Pack"/>
    <s v="King Size"/>
    <x v="0"/>
    <x v="22"/>
    <n v="124389"/>
    <n v="3.66"/>
    <n v="9.3299999999999994E-2"/>
    <n v="2.5312000000000001"/>
    <n v="3.3185220000000002"/>
    <n v="412787.63305800001"/>
    <n v="314853.43680000002"/>
    <n v="97934.196257999982"/>
    <n v="0.23725080020563366"/>
    <n v="3.3185220000000002"/>
    <n v="412787.63305800001"/>
  </r>
  <r>
    <s v="SKU-17"/>
    <s v="King Size PB Cup 6-Pack"/>
    <s v="King Size"/>
    <x v="0"/>
    <x v="23"/>
    <n v="99826"/>
    <n v="3.66"/>
    <n v="9.8699999999999996E-2"/>
    <n v="2.5487000000000002"/>
    <n v="3.2987580000000003"/>
    <n v="329301.81610800006"/>
    <n v="254426.52620000002"/>
    <n v="74875.289908000035"/>
    <n v="0.22737587904296108"/>
    <n v="3.2987580000000003"/>
    <n v="329301.81610800006"/>
  </r>
  <r>
    <s v="SKU-17"/>
    <s v="King Size PB Cup 6-Pack"/>
    <s v="King Size"/>
    <x v="1"/>
    <x v="0"/>
    <n v="40717"/>
    <n v="3.49"/>
    <n v="0.13109999999999999"/>
    <n v="2.3382999999999998"/>
    <n v="3.0324610000000001"/>
    <n v="123472.71453700001"/>
    <n v="95208.561099999992"/>
    <n v="28264.153437000015"/>
    <n v="0.22891011623892288"/>
    <n v="3.0324610000000001"/>
    <n v="123472.71453700001"/>
  </r>
  <r>
    <s v="SKU-17"/>
    <s v="King Size PB Cup 6-Pack"/>
    <s v="King Size"/>
    <x v="1"/>
    <x v="1"/>
    <n v="51222"/>
    <n v="3.49"/>
    <n v="0.1158"/>
    <n v="2.3382999999999998"/>
    <n v="3.085858"/>
    <n v="158063.81847599999"/>
    <n v="119772.40259999999"/>
    <n v="38291.415875999999"/>
    <n v="0.24225288396290434"/>
    <n v="3.085858"/>
    <n v="158063.81847599999"/>
  </r>
  <r>
    <s v="SKU-17"/>
    <s v="King Size PB Cup 6-Pack"/>
    <s v="King Size"/>
    <x v="1"/>
    <x v="2"/>
    <n v="47467"/>
    <n v="3.49"/>
    <n v="0.1246"/>
    <n v="2.3382999999999998"/>
    <n v="3.0551460000000001"/>
    <n v="145018.61518200001"/>
    <n v="110992.08609999999"/>
    <n v="34026.529082000023"/>
    <n v="0.23463559515650004"/>
    <n v="3.0551460000000001"/>
    <n v="145018.61518200001"/>
  </r>
  <r>
    <s v="SKU-17"/>
    <s v="King Size PB Cup 6-Pack"/>
    <s v="King Size"/>
    <x v="1"/>
    <x v="3"/>
    <n v="58326"/>
    <n v="3.49"/>
    <n v="0.1196"/>
    <n v="2.3382999999999998"/>
    <n v="3.0725959999999999"/>
    <n v="179212.23429599998"/>
    <n v="136383.68579999998"/>
    <n v="42828.548496000003"/>
    <n v="0.23898228078146302"/>
    <n v="3.0725959999999999"/>
    <n v="179212.23429599998"/>
  </r>
  <r>
    <s v="SKU-17"/>
    <s v="King Size PB Cup 6-Pack"/>
    <s v="King Size"/>
    <x v="1"/>
    <x v="4"/>
    <n v="53999"/>
    <n v="3.49"/>
    <n v="0.14330000000000001"/>
    <n v="2.3382999999999998"/>
    <n v="2.9898830000000003"/>
    <n v="161450.69211700003"/>
    <n v="126265.86169999999"/>
    <n v="35184.830417000034"/>
    <n v="0.2179292634527841"/>
    <n v="2.9898830000000003"/>
    <n v="161450.69211700003"/>
  </r>
  <r>
    <s v="SKU-17"/>
    <s v="King Size PB Cup 6-Pack"/>
    <s v="King Size"/>
    <x v="1"/>
    <x v="5"/>
    <n v="47308"/>
    <n v="3.49"/>
    <n v="0.1419"/>
    <n v="2.3382999999999998"/>
    <n v="2.9947690000000002"/>
    <n v="141676.53185200001"/>
    <n v="110620.29639999999"/>
    <n v="31056.235452000023"/>
    <n v="0.21920522083673244"/>
    <n v="2.9947690000000002"/>
    <n v="141676.53185200001"/>
  </r>
  <r>
    <s v="SKU-17"/>
    <s v="King Size PB Cup 6-Pack"/>
    <s v="King Size"/>
    <x v="1"/>
    <x v="6"/>
    <n v="46092"/>
    <n v="3.49"/>
    <n v="0.1182"/>
    <n v="2.3382999999999998"/>
    <n v="3.0774820000000003"/>
    <n v="141847.30034400002"/>
    <n v="107776.92359999999"/>
    <n v="34070.376744000023"/>
    <n v="0.24019051939215255"/>
    <n v="3.0774820000000003"/>
    <n v="141847.30034400002"/>
  </r>
  <r>
    <s v="SKU-17"/>
    <s v="King Size PB Cup 6-Pack"/>
    <s v="King Size"/>
    <x v="1"/>
    <x v="7"/>
    <n v="37672"/>
    <n v="3.49"/>
    <n v="0.12330000000000001"/>
    <n v="2.3382999999999998"/>
    <n v="3.0596830000000002"/>
    <n v="115264.377976"/>
    <n v="88088.43759999999"/>
    <n v="27175.940376000013"/>
    <n v="0.23577050302269886"/>
    <n v="3.0596830000000002"/>
    <n v="115264.377976"/>
  </r>
  <r>
    <s v="SKU-17"/>
    <s v="King Size PB Cup 6-Pack"/>
    <s v="King Size"/>
    <x v="1"/>
    <x v="8"/>
    <n v="55642"/>
    <n v="3.49"/>
    <n v="0.1323"/>
    <n v="2.3382999999999998"/>
    <n v="3.0282730000000004"/>
    <n v="168499.16626600001"/>
    <n v="130107.68859999999"/>
    <n v="38391.477666000021"/>
    <n v="0.22784372478967396"/>
    <n v="3.0282730000000004"/>
    <n v="168499.16626600001"/>
  </r>
  <r>
    <s v="SKU-17"/>
    <s v="King Size PB Cup 6-Pack"/>
    <s v="King Size"/>
    <x v="1"/>
    <x v="9"/>
    <n v="80574"/>
    <n v="3.49"/>
    <n v="0.14979999999999999"/>
    <n v="2.3382999999999998"/>
    <n v="2.9671980000000002"/>
    <n v="239079.01165200002"/>
    <n v="188406.18419999999"/>
    <n v="50672.827452000027"/>
    <n v="0.21195012938132213"/>
    <n v="2.9671980000000002"/>
    <n v="239079.01165200002"/>
  </r>
  <r>
    <s v="SKU-17"/>
    <s v="King Size PB Cup 6-Pack"/>
    <s v="King Size"/>
    <x v="1"/>
    <x v="10"/>
    <n v="86401"/>
    <n v="3.49"/>
    <n v="0.14199999999999999"/>
    <n v="2.3382999999999998"/>
    <n v="2.9944200000000003"/>
    <n v="258720.88242000004"/>
    <n v="202031.4583"/>
    <n v="56689.42412000004"/>
    <n v="0.21911421911421924"/>
    <n v="2.9944200000000003"/>
    <n v="258720.88242000004"/>
  </r>
  <r>
    <s v="SKU-17"/>
    <s v="King Size PB Cup 6-Pack"/>
    <s v="King Size"/>
    <x v="1"/>
    <x v="11"/>
    <n v="64322"/>
    <n v="3.49"/>
    <n v="0.11360000000000001"/>
    <n v="2.3382999999999998"/>
    <n v="3.0935360000000003"/>
    <n v="198982.42259200002"/>
    <n v="150404.13259999998"/>
    <n v="48578.289992000035"/>
    <n v="0.24413357400722036"/>
    <n v="3.0935360000000003"/>
    <n v="198982.42259200002"/>
  </r>
  <r>
    <s v="SKU-17"/>
    <s v="King Size PB Cup 6-Pack"/>
    <s v="King Size"/>
    <x v="1"/>
    <x v="12"/>
    <n v="58863"/>
    <n v="3.56"/>
    <n v="0.13150000000000001"/>
    <n v="2.3557999999999999"/>
    <n v="3.0918600000000001"/>
    <n v="181996.15518"/>
    <n v="138669.45540000001"/>
    <n v="43326.699779999995"/>
    <n v="0.23806381918974337"/>
    <n v="3.0918600000000001"/>
    <n v="181996.15518"/>
  </r>
  <r>
    <s v="SKU-17"/>
    <s v="King Size PB Cup 6-Pack"/>
    <s v="King Size"/>
    <x v="1"/>
    <x v="13"/>
    <n v="62481"/>
    <n v="3.56"/>
    <n v="0.1207"/>
    <n v="2.3734000000000002"/>
    <n v="3.1303079999999999"/>
    <n v="195584.774148"/>
    <n v="148292.40540000002"/>
    <n v="47292.368747999979"/>
    <n v="0.24179984844941765"/>
    <n v="3.1303079999999999"/>
    <n v="195584.774148"/>
  </r>
  <r>
    <s v="SKU-17"/>
    <s v="King Size PB Cup 6-Pack"/>
    <s v="King Size"/>
    <x v="1"/>
    <x v="14"/>
    <n v="62362"/>
    <n v="3.56"/>
    <n v="0.11940000000000001"/>
    <n v="2.3908999999999998"/>
    <n v="3.1349360000000002"/>
    <n v="195500.87883200002"/>
    <n v="149101.3058"/>
    <n v="46399.573032000015"/>
    <n v="0.23733690257153581"/>
    <n v="3.1349360000000002"/>
    <n v="195500.87883200002"/>
  </r>
  <r>
    <s v="SKU-17"/>
    <s v="King Size PB Cup 6-Pack"/>
    <s v="King Size"/>
    <x v="1"/>
    <x v="15"/>
    <n v="62295"/>
    <n v="3.56"/>
    <n v="0.1075"/>
    <n v="2.4083999999999999"/>
    <n v="3.1772999999999998"/>
    <n v="197929.90349999999"/>
    <n v="150031.27799999999"/>
    <n v="47898.625499999995"/>
    <n v="0.24199792276461146"/>
    <n v="3.1772999999999998"/>
    <n v="197929.90349999999"/>
  </r>
  <r>
    <s v="SKU-17"/>
    <s v="King Size PB Cup 6-Pack"/>
    <s v="King Size"/>
    <x v="1"/>
    <x v="16"/>
    <n v="55234"/>
    <n v="3.56"/>
    <n v="0.1211"/>
    <n v="2.4260000000000002"/>
    <n v="3.1288840000000002"/>
    <n v="172820.77885600002"/>
    <n v="133997.68400000001"/>
    <n v="38823.094856000011"/>
    <n v="0.22464367486937839"/>
    <n v="3.1288840000000002"/>
    <n v="172820.77885600002"/>
  </r>
  <r>
    <s v="SKU-17"/>
    <s v="King Size PB Cup 6-Pack"/>
    <s v="King Size"/>
    <x v="1"/>
    <x v="17"/>
    <n v="56986"/>
    <n v="3.56"/>
    <n v="0.13439999999999999"/>
    <n v="2.4434999999999998"/>
    <n v="3.0815360000000003"/>
    <n v="175604.41049600003"/>
    <n v="139245.291"/>
    <n v="36359.119496000028"/>
    <n v="0.20705128870796916"/>
    <n v="3.0815360000000003"/>
    <n v="175604.41049600003"/>
  </r>
  <r>
    <s v="SKU-17"/>
    <s v="King Size PB Cup 6-Pack"/>
    <s v="King Size"/>
    <x v="1"/>
    <x v="18"/>
    <n v="50700"/>
    <n v="3.66"/>
    <n v="0.11890000000000001"/>
    <n v="2.4611000000000001"/>
    <n v="3.2248260000000002"/>
    <n v="163498.67820000002"/>
    <n v="124777.77"/>
    <n v="38720.90820000002"/>
    <n v="0.23682704121090573"/>
    <n v="3.2248260000000002"/>
    <n v="163498.67820000002"/>
  </r>
  <r>
    <s v="SKU-17"/>
    <s v="King Size PB Cup 6-Pack"/>
    <s v="King Size"/>
    <x v="1"/>
    <x v="19"/>
    <n v="55524"/>
    <n v="3.66"/>
    <n v="0.13539999999999999"/>
    <n v="2.4786000000000001"/>
    <n v="3.1644360000000002"/>
    <n v="175702.14446400001"/>
    <n v="137621.78640000001"/>
    <n v="38080.358064"/>
    <n v="0.2167324603815656"/>
    <n v="3.1644360000000002"/>
    <n v="175702.14446400001"/>
  </r>
  <r>
    <s v="SKU-17"/>
    <s v="King Size PB Cup 6-Pack"/>
    <s v="King Size"/>
    <x v="1"/>
    <x v="20"/>
    <n v="68606"/>
    <n v="3.66"/>
    <n v="0.12859999999999999"/>
    <n v="2.4961000000000002"/>
    <n v="3.189324"/>
    <n v="218806.76234400002"/>
    <n v="171247.43660000002"/>
    <n v="47559.325744000002"/>
    <n v="0.21735765949147842"/>
    <n v="3.189324"/>
    <n v="218806.76234400002"/>
  </r>
  <r>
    <s v="SKU-17"/>
    <s v="King Size PB Cup 6-Pack"/>
    <s v="King Size"/>
    <x v="1"/>
    <x v="21"/>
    <n v="103726"/>
    <n v="3.66"/>
    <n v="0.13009999999999999"/>
    <n v="2.5137"/>
    <n v="3.1838340000000001"/>
    <n v="330246.36548400001"/>
    <n v="260736.04620000001"/>
    <n v="69510.319283999997"/>
    <n v="0.2104801946332629"/>
    <n v="3.1838340000000001"/>
    <n v="330246.36548400001"/>
  </r>
  <r>
    <s v="SKU-17"/>
    <s v="King Size PB Cup 6-Pack"/>
    <s v="King Size"/>
    <x v="1"/>
    <x v="22"/>
    <n v="108361"/>
    <n v="3.66"/>
    <n v="0.1227"/>
    <n v="2.5312000000000001"/>
    <n v="3.2109179999999999"/>
    <n v="347938.28539799998"/>
    <n v="274283.36320000002"/>
    <n v="73654.922197999957"/>
    <n v="0.21168961648973897"/>
    <n v="3.2109179999999999"/>
    <n v="347938.28539799998"/>
  </r>
  <r>
    <s v="SKU-17"/>
    <s v="King Size PB Cup 6-Pack"/>
    <s v="King Size"/>
    <x v="1"/>
    <x v="23"/>
    <n v="73339"/>
    <n v="3.66"/>
    <n v="0.13400000000000001"/>
    <n v="2.5487000000000002"/>
    <n v="3.1695600000000002"/>
    <n v="232452.36084000001"/>
    <n v="186919.10930000001"/>
    <n v="45533.251539999997"/>
    <n v="0.19588207826953896"/>
    <n v="3.1695600000000002"/>
    <n v="232452.36084000001"/>
  </r>
  <r>
    <s v="SKU-17"/>
    <s v="King Size PB Cup 6-Pack"/>
    <s v="King Size"/>
    <x v="2"/>
    <x v="0"/>
    <n v="29474"/>
    <n v="3.49"/>
    <n v="0.18859999999999999"/>
    <n v="2.3382999999999998"/>
    <n v="2.8317860000000001"/>
    <n v="83464.060563999999"/>
    <n v="68919.054199999999"/>
    <n v="14545.006364000001"/>
    <n v="0.17426669953167367"/>
    <n v="2.8317860000000001"/>
    <n v="83464.060563999999"/>
  </r>
  <r>
    <s v="SKU-17"/>
    <s v="King Size PB Cup 6-Pack"/>
    <s v="King Size"/>
    <x v="2"/>
    <x v="1"/>
    <n v="35674"/>
    <n v="3.49"/>
    <n v="0.17480000000000001"/>
    <n v="2.3382999999999998"/>
    <n v="2.8799479999999997"/>
    <n v="102739.26495199998"/>
    <n v="83416.514199999991"/>
    <n v="19322.750751999993"/>
    <n v="0.18807561803199221"/>
    <n v="2.8799479999999997"/>
    <n v="102739.26495199998"/>
  </r>
  <r>
    <s v="SKU-17"/>
    <s v="King Size PB Cup 6-Pack"/>
    <s v="King Size"/>
    <x v="2"/>
    <x v="2"/>
    <n v="32693"/>
    <n v="3.49"/>
    <n v="0.1883"/>
    <n v="2.3382999999999998"/>
    <n v="2.8328329999999999"/>
    <n v="92613.809269000005"/>
    <n v="76446.041899999997"/>
    <n v="16167.767369000008"/>
    <n v="0.17457188616483932"/>
    <n v="2.8328329999999999"/>
    <n v="92613.809269000005"/>
  </r>
  <r>
    <s v="SKU-17"/>
    <s v="King Size PB Cup 6-Pack"/>
    <s v="King Size"/>
    <x v="2"/>
    <x v="3"/>
    <n v="37384"/>
    <n v="3.49"/>
    <n v="0.1716"/>
    <n v="2.3382999999999998"/>
    <n v="2.8911160000000002"/>
    <n v="108081.48054400001"/>
    <n v="87415.007199999993"/>
    <n v="20666.473344000013"/>
    <n v="0.19121197489135694"/>
    <n v="2.8911160000000002"/>
    <n v="108081.48054400001"/>
  </r>
  <r>
    <s v="SKU-17"/>
    <s v="King Size PB Cup 6-Pack"/>
    <s v="King Size"/>
    <x v="2"/>
    <x v="4"/>
    <n v="32006"/>
    <n v="3.49"/>
    <n v="0.1668"/>
    <n v="2.3382999999999998"/>
    <n v="2.9078680000000001"/>
    <n v="93069.22320800001"/>
    <n v="74839.629799999995"/>
    <n v="18229.593408000015"/>
    <n v="0.19587133941430643"/>
    <n v="2.9078680000000001"/>
    <n v="93069.22320800001"/>
  </r>
  <r>
    <s v="SKU-17"/>
    <s v="King Size PB Cup 6-Pack"/>
    <s v="King Size"/>
    <x v="2"/>
    <x v="5"/>
    <n v="26904"/>
    <n v="3.49"/>
    <n v="0.20449999999999999"/>
    <n v="2.3382999999999998"/>
    <n v="2.7762950000000002"/>
    <n v="74693.44068"/>
    <n v="62909.623199999995"/>
    <n v="11783.817480000005"/>
    <n v="0.15776241357636714"/>
    <n v="2.7762950000000002"/>
    <n v="74693.44068"/>
  </r>
  <r>
    <s v="SKU-17"/>
    <s v="King Size PB Cup 6-Pack"/>
    <s v="King Size"/>
    <x v="2"/>
    <x v="6"/>
    <n v="28005"/>
    <n v="3.49"/>
    <n v="0.17460000000000001"/>
    <n v="2.3382999999999998"/>
    <n v="2.880646"/>
    <n v="80672.49123"/>
    <n v="65484.091499999995"/>
    <n v="15188.399730000005"/>
    <n v="0.18827235279864313"/>
    <n v="2.880646"/>
    <n v="80672.49123"/>
  </r>
  <r>
    <s v="SKU-17"/>
    <s v="King Size PB Cup 6-Pack"/>
    <s v="King Size"/>
    <x v="2"/>
    <x v="7"/>
    <n v="30297"/>
    <n v="3.49"/>
    <n v="0.18229999999999999"/>
    <n v="2.3382999999999998"/>
    <n v="2.8537729999999999"/>
    <n v="86460.760580999995"/>
    <n v="70843.475099999996"/>
    <n v="15617.285480999999"/>
    <n v="0.18062859239329829"/>
    <n v="2.8537729999999999"/>
    <n v="86460.760580999995"/>
  </r>
  <r>
    <s v="SKU-17"/>
    <s v="King Size PB Cup 6-Pack"/>
    <s v="King Size"/>
    <x v="2"/>
    <x v="8"/>
    <n v="27991"/>
    <n v="3.49"/>
    <n v="0.16639999999999999"/>
    <n v="2.3382999999999998"/>
    <n v="2.9092640000000003"/>
    <n v="81433.208624000006"/>
    <n v="65451.355299999996"/>
    <n v="15981.853324000011"/>
    <n v="0.19625719769673716"/>
    <n v="2.9092640000000003"/>
    <n v="81433.208624000006"/>
  </r>
  <r>
    <s v="SKU-17"/>
    <s v="King Size PB Cup 6-Pack"/>
    <s v="King Size"/>
    <x v="2"/>
    <x v="9"/>
    <n v="50968"/>
    <n v="3.49"/>
    <n v="0.17469999999999999"/>
    <n v="2.3382999999999998"/>
    <n v="2.8802970000000001"/>
    <n v="146802.97749600001"/>
    <n v="119178.47439999999"/>
    <n v="27624.503096000015"/>
    <n v="0.18817399733430276"/>
    <n v="2.8802970000000001"/>
    <n v="146802.97749600001"/>
  </r>
  <r>
    <s v="SKU-17"/>
    <s v="King Size PB Cup 6-Pack"/>
    <s v="King Size"/>
    <x v="2"/>
    <x v="10"/>
    <n v="55392"/>
    <n v="3.49"/>
    <n v="0.19689999999999999"/>
    <n v="2.3382999999999998"/>
    <n v="2.8028190000000004"/>
    <n v="155253.75004800002"/>
    <n v="129523.1136"/>
    <n v="25730.636448000019"/>
    <n v="0.16573278545635672"/>
    <n v="2.8028190000000004"/>
    <n v="155253.75004800002"/>
  </r>
  <r>
    <s v="SKU-17"/>
    <s v="King Size PB Cup 6-Pack"/>
    <s v="King Size"/>
    <x v="2"/>
    <x v="11"/>
    <n v="43547"/>
    <n v="3.49"/>
    <n v="0.1641"/>
    <n v="2.3382999999999998"/>
    <n v="2.9172910000000001"/>
    <n v="127039.271177"/>
    <n v="101825.95009999999"/>
    <n v="25213.321077000015"/>
    <n v="0.19846871635363092"/>
    <n v="2.9172910000000001"/>
    <n v="127039.271177"/>
  </r>
  <r>
    <s v="SKU-17"/>
    <s v="King Size PB Cup 6-Pack"/>
    <s v="King Size"/>
    <x v="2"/>
    <x v="12"/>
    <n v="34999"/>
    <n v="3.56"/>
    <n v="0.17510000000000001"/>
    <n v="2.3557999999999999"/>
    <n v="2.9366439999999998"/>
    <n v="102779.60335599999"/>
    <n v="82450.644199999995"/>
    <n v="20328.959155999997"/>
    <n v="0.19779176502156884"/>
    <n v="2.9366439999999998"/>
    <n v="102779.60335599999"/>
  </r>
  <r>
    <s v="SKU-17"/>
    <s v="King Size PB Cup 6-Pack"/>
    <s v="King Size"/>
    <x v="2"/>
    <x v="13"/>
    <n v="41811"/>
    <n v="3.56"/>
    <n v="0.17560000000000001"/>
    <n v="2.3734000000000002"/>
    <n v="2.9348640000000001"/>
    <n v="122709.598704"/>
    <n v="99234.227400000003"/>
    <n v="23475.371304"/>
    <n v="0.19130835364091828"/>
    <n v="2.9348640000000001"/>
    <n v="122709.598704"/>
  </r>
  <r>
    <s v="SKU-17"/>
    <s v="King Size PB Cup 6-Pack"/>
    <s v="King Size"/>
    <x v="2"/>
    <x v="14"/>
    <n v="48907"/>
    <n v="3.56"/>
    <n v="0.1464"/>
    <n v="2.3908999999999998"/>
    <n v="3.0388160000000002"/>
    <n v="148619.37411200002"/>
    <n v="116931.74629999998"/>
    <n v="31687.627812000035"/>
    <n v="0.21321330412897677"/>
    <n v="3.0388160000000002"/>
    <n v="148619.37411200002"/>
  </r>
  <r>
    <s v="SKU-17"/>
    <s v="King Size PB Cup 6-Pack"/>
    <s v="King Size"/>
    <x v="2"/>
    <x v="15"/>
    <n v="43082"/>
    <n v="3.56"/>
    <n v="0.1799"/>
    <n v="2.4083999999999999"/>
    <n v="2.919556"/>
    <n v="125780.311592"/>
    <n v="103758.68879999999"/>
    <n v="22021.622792000009"/>
    <n v="0.17508004641801705"/>
    <n v="2.919556"/>
    <n v="125780.311592"/>
  </r>
  <r>
    <s v="SKU-17"/>
    <s v="King Size PB Cup 6-Pack"/>
    <s v="King Size"/>
    <x v="2"/>
    <x v="16"/>
    <n v="34253"/>
    <n v="3.56"/>
    <n v="0.19350000000000001"/>
    <n v="2.4260000000000002"/>
    <n v="2.87114"/>
    <n v="98345.158420000007"/>
    <n v="83097.778000000006"/>
    <n v="15247.380420000001"/>
    <n v="0.1550394616772432"/>
    <n v="2.87114"/>
    <n v="98345.158420000007"/>
  </r>
  <r>
    <s v="SKU-17"/>
    <s v="King Size PB Cup 6-Pack"/>
    <s v="King Size"/>
    <x v="2"/>
    <x v="17"/>
    <n v="36169"/>
    <n v="3.56"/>
    <n v="0.17929999999999999"/>
    <n v="2.4434999999999998"/>
    <n v="2.9216920000000002"/>
    <n v="105674.67794800001"/>
    <n v="88378.951499999996"/>
    <n v="17295.726448000016"/>
    <n v="0.16366954490754002"/>
    <n v="2.9216920000000002"/>
    <n v="105674.67794800001"/>
  </r>
  <r>
    <s v="SKU-17"/>
    <s v="King Size PB Cup 6-Pack"/>
    <s v="King Size"/>
    <x v="2"/>
    <x v="18"/>
    <n v="31598"/>
    <n v="3.66"/>
    <n v="0.17829999999999999"/>
    <n v="2.4611000000000001"/>
    <n v="3.007422"/>
    <n v="95028.520356000008"/>
    <n v="77765.837800000008"/>
    <n v="17262.682556"/>
    <n v="0.18165791165988676"/>
    <n v="3.007422"/>
    <n v="95028.520356000008"/>
  </r>
  <r>
    <s v="SKU-17"/>
    <s v="King Size PB Cup 6-Pack"/>
    <s v="King Size"/>
    <x v="2"/>
    <x v="19"/>
    <n v="35968"/>
    <n v="3.66"/>
    <n v="0.17879999999999999"/>
    <n v="2.4786000000000001"/>
    <n v="3.0055920000000005"/>
    <n v="108105.13305600002"/>
    <n v="89150.284800000009"/>
    <n v="18954.848256000012"/>
    <n v="0.17533717151230116"/>
    <n v="3.0055920000000005"/>
    <n v="108105.13305600002"/>
  </r>
  <r>
    <s v="SKU-17"/>
    <s v="King Size PB Cup 6-Pack"/>
    <s v="King Size"/>
    <x v="2"/>
    <x v="20"/>
    <n v="41717"/>
    <n v="3.66"/>
    <n v="0.18379999999999999"/>
    <n v="2.4961000000000002"/>
    <n v="2.9872920000000001"/>
    <n v="124620.86036400001"/>
    <n v="104129.8037"/>
    <n v="20491.056664000003"/>
    <n v="0.16442718020200237"/>
    <n v="2.9872920000000001"/>
    <n v="124620.86036400001"/>
  </r>
  <r>
    <s v="SKU-17"/>
    <s v="King Size PB Cup 6-Pack"/>
    <s v="King Size"/>
    <x v="2"/>
    <x v="21"/>
    <n v="65693"/>
    <n v="3.66"/>
    <n v="0.1615"/>
    <n v="2.5137"/>
    <n v="3.0689100000000002"/>
    <n v="201605.90463"/>
    <n v="165132.49410000001"/>
    <n v="36473.410529999994"/>
    <n v="0.1809143963166075"/>
    <n v="3.0689100000000002"/>
    <n v="201605.90463"/>
  </r>
  <r>
    <s v="SKU-17"/>
    <s v="King Size PB Cup 6-Pack"/>
    <s v="King Size"/>
    <x v="2"/>
    <x v="22"/>
    <n v="61543"/>
    <n v="3.66"/>
    <n v="0.15379999999999999"/>
    <n v="2.5312000000000001"/>
    <n v="3.0970920000000004"/>
    <n v="190604.33295600003"/>
    <n v="155777.6416"/>
    <n v="34826.691356000025"/>
    <n v="0.18271720697996713"/>
    <n v="3.0970920000000004"/>
    <n v="190604.33295600003"/>
  </r>
  <r>
    <s v="SKU-17"/>
    <s v="King Size PB Cup 6-Pack"/>
    <s v="King Size"/>
    <x v="2"/>
    <x v="23"/>
    <n v="57647"/>
    <n v="3.66"/>
    <n v="0.18379999999999999"/>
    <n v="2.5487000000000002"/>
    <n v="2.9872920000000001"/>
    <n v="172208.42192399999"/>
    <n v="146924.90890000001"/>
    <n v="25283.513023999985"/>
    <n v="0.14681925971749657"/>
    <n v="2.9872920000000001"/>
    <n v="172208.42192399999"/>
  </r>
  <r>
    <s v="SKU-17"/>
    <s v="King Size PB Cup 6-Pack"/>
    <s v="King Size"/>
    <x v="3"/>
    <x v="0"/>
    <n v="23762"/>
    <n v="3.49"/>
    <n v="3.5700000000000003E-2"/>
    <n v="2.3382999999999998"/>
    <n v="3.3654070000000003"/>
    <n v="79968.801134000008"/>
    <n v="55562.684599999993"/>
    <n v="24406.116534000015"/>
    <n v="0.30519547858550261"/>
    <n v="3.3654070000000003"/>
    <n v="79968.801134000008"/>
  </r>
  <r>
    <s v="SKU-17"/>
    <s v="King Size PB Cup 6-Pack"/>
    <s v="King Size"/>
    <x v="3"/>
    <x v="1"/>
    <n v="31892"/>
    <n v="3.49"/>
    <n v="4.3900000000000002E-2"/>
    <n v="2.3382999999999998"/>
    <n v="3.336789"/>
    <n v="106416.874788"/>
    <n v="74573.063599999994"/>
    <n v="31843.811188000007"/>
    <n v="0.29923648153958798"/>
    <n v="3.336789"/>
    <n v="106416.874788"/>
  </r>
  <r>
    <s v="SKU-17"/>
    <s v="King Size PB Cup 6-Pack"/>
    <s v="King Size"/>
    <x v="3"/>
    <x v="2"/>
    <n v="28684"/>
    <n v="3.49"/>
    <n v="5.8500000000000003E-2"/>
    <n v="2.3382999999999998"/>
    <n v="3.2858350000000001"/>
    <n v="94250.891140000007"/>
    <n v="67071.797200000001"/>
    <n v="27179.093940000006"/>
    <n v="0.28836962294211371"/>
    <n v="3.2858350000000001"/>
    <n v="94250.891140000007"/>
  </r>
  <r>
    <s v="SKU-17"/>
    <s v="King Size PB Cup 6-Pack"/>
    <s v="King Size"/>
    <x v="3"/>
    <x v="3"/>
    <n v="27648"/>
    <n v="3.49"/>
    <n v="4.4499999999999998E-2"/>
    <n v="2.3382999999999998"/>
    <n v="3.3346950000000004"/>
    <n v="92197.647360000017"/>
    <n v="64649.318399999996"/>
    <n v="27548.328960000021"/>
    <n v="0.29879644165358465"/>
    <n v="3.3346950000000004"/>
    <n v="92197.647360000017"/>
  </r>
  <r>
    <s v="SKU-17"/>
    <s v="King Size PB Cup 6-Pack"/>
    <s v="King Size"/>
    <x v="3"/>
    <x v="4"/>
    <n v="24605"/>
    <n v="3.49"/>
    <n v="7.8600000000000003E-2"/>
    <n v="2.3382999999999998"/>
    <n v="3.2156860000000003"/>
    <n v="79121.954030000008"/>
    <n v="57533.871499999994"/>
    <n v="21588.082530000014"/>
    <n v="0.27284566963316709"/>
    <n v="3.2156860000000003"/>
    <n v="79121.954030000008"/>
  </r>
  <r>
    <s v="SKU-17"/>
    <s v="King Size PB Cup 6-Pack"/>
    <s v="King Size"/>
    <x v="3"/>
    <x v="5"/>
    <n v="23434"/>
    <n v="3.49"/>
    <n v="6.6100000000000006E-2"/>
    <n v="2.3382999999999998"/>
    <n v="3.2593109999999998"/>
    <n v="76378.693973999994"/>
    <n v="54795.722199999997"/>
    <n v="21582.971773999998"/>
    <n v="0.2825784345218974"/>
    <n v="3.2593109999999998"/>
    <n v="76378.693973999994"/>
  </r>
  <r>
    <s v="SKU-17"/>
    <s v="King Size PB Cup 6-Pack"/>
    <s v="King Size"/>
    <x v="3"/>
    <x v="6"/>
    <n v="23423"/>
    <n v="3.49"/>
    <n v="5.3699999999999998E-2"/>
    <n v="2.3382999999999998"/>
    <n v="3.3025870000000004"/>
    <n v="77356.495301000003"/>
    <n v="54770.000899999999"/>
    <n v="22586.494401000004"/>
    <n v="0.29197928775229848"/>
    <n v="3.3025870000000004"/>
    <n v="77356.495301000003"/>
  </r>
  <r>
    <s v="SKU-17"/>
    <s v="King Size PB Cup 6-Pack"/>
    <s v="King Size"/>
    <x v="3"/>
    <x v="7"/>
    <n v="22617"/>
    <n v="3.49"/>
    <n v="6.0600000000000001E-2"/>
    <n v="2.3382999999999998"/>
    <n v="3.2785060000000001"/>
    <n v="74149.970201999997"/>
    <n v="52885.331099999996"/>
    <n v="21264.639102000001"/>
    <n v="0.28677879497551634"/>
    <n v="3.2785060000000001"/>
    <n v="74149.970201999997"/>
  </r>
  <r>
    <s v="SKU-17"/>
    <s v="King Size PB Cup 6-Pack"/>
    <s v="King Size"/>
    <x v="3"/>
    <x v="8"/>
    <n v="25377"/>
    <n v="3.49"/>
    <n v="6.6000000000000003E-2"/>
    <n v="2.3382999999999998"/>
    <n v="3.2596599999999998"/>
    <n v="82720.39181999999"/>
    <n v="59339.039099999995"/>
    <n v="23381.352719999995"/>
    <n v="0.28265524625267663"/>
    <n v="3.2596599999999998"/>
    <n v="82720.39181999999"/>
  </r>
  <r>
    <s v="SKU-17"/>
    <s v="King Size PB Cup 6-Pack"/>
    <s v="King Size"/>
    <x v="3"/>
    <x v="9"/>
    <n v="42436"/>
    <n v="3.49"/>
    <n v="2.35E-2"/>
    <n v="2.3382999999999998"/>
    <n v="3.4079850000000005"/>
    <n v="144621.25146000003"/>
    <n v="99228.098799999992"/>
    <n v="45393.152660000036"/>
    <n v="0.31387608806963663"/>
    <n v="3.4079850000000005"/>
    <n v="144621.25146000003"/>
  </r>
  <r>
    <s v="SKU-17"/>
    <s v="King Size PB Cup 6-Pack"/>
    <s v="King Size"/>
    <x v="3"/>
    <x v="10"/>
    <n v="43488"/>
    <n v="3.49"/>
    <n v="5.6500000000000002E-2"/>
    <n v="2.3382999999999998"/>
    <n v="3.292815"/>
    <n v="143197.93872000001"/>
    <n v="101687.9904"/>
    <n v="41509.94832000001"/>
    <n v="0.28987811340752523"/>
    <n v="3.292815"/>
    <n v="143197.93872000001"/>
  </r>
  <r>
    <s v="SKU-17"/>
    <s v="King Size PB Cup 6-Pack"/>
    <s v="King Size"/>
    <x v="3"/>
    <x v="11"/>
    <n v="35845"/>
    <n v="3.49"/>
    <n v="5.7200000000000001E-2"/>
    <n v="2.3382999999999998"/>
    <n v="3.2903720000000001"/>
    <n v="117943.38434"/>
    <n v="83816.363499999992"/>
    <n v="34127.020840000012"/>
    <n v="0.28935086974968188"/>
    <n v="3.2903720000000001"/>
    <n v="117943.38434"/>
  </r>
  <r>
    <s v="SKU-17"/>
    <s v="King Size PB Cup 6-Pack"/>
    <s v="King Size"/>
    <x v="3"/>
    <x v="12"/>
    <n v="26333"/>
    <n v="3.56"/>
    <n v="3.6900000000000002E-2"/>
    <n v="2.3557999999999999"/>
    <n v="3.428636"/>
    <n v="90286.271787999998"/>
    <n v="62035.2814"/>
    <n v="28250.990387999998"/>
    <n v="0.31290460696323552"/>
    <n v="3.428636"/>
    <n v="90286.271787999998"/>
  </r>
  <r>
    <s v="SKU-17"/>
    <s v="King Size PB Cup 6-Pack"/>
    <s v="King Size"/>
    <x v="3"/>
    <x v="13"/>
    <n v="34414"/>
    <n v="3.56"/>
    <n v="5.0299999999999997E-2"/>
    <n v="2.3734000000000002"/>
    <n v="3.380932"/>
    <n v="116351.39384800001"/>
    <n v="81678.187600000005"/>
    <n v="34673.206248000002"/>
    <n v="0.29800421895501006"/>
    <n v="3.380932"/>
    <n v="116351.39384800001"/>
  </r>
  <r>
    <s v="SKU-17"/>
    <s v="King Size PB Cup 6-Pack"/>
    <s v="King Size"/>
    <x v="3"/>
    <x v="14"/>
    <n v="33744"/>
    <n v="3.56"/>
    <n v="6.2300000000000001E-2"/>
    <n v="2.3908999999999998"/>
    <n v="3.338212"/>
    <n v="112644.625728"/>
    <n v="80678.529599999994"/>
    <n v="31966.096128000005"/>
    <n v="0.28377826213553847"/>
    <n v="3.338212"/>
    <n v="112644.625728"/>
  </r>
  <r>
    <s v="SKU-17"/>
    <s v="King Size PB Cup 6-Pack"/>
    <s v="King Size"/>
    <x v="3"/>
    <x v="15"/>
    <n v="34078"/>
    <n v="3.56"/>
    <n v="5.3100000000000001E-2"/>
    <n v="2.4083999999999999"/>
    <n v="3.3709639999999998"/>
    <n v="114875.71119199999"/>
    <n v="82073.455199999997"/>
    <n v="32802.255991999991"/>
    <n v="0.28554561840470555"/>
    <n v="3.3709639999999998"/>
    <n v="114875.71119199999"/>
  </r>
  <r>
    <s v="SKU-17"/>
    <s v="King Size PB Cup 6-Pack"/>
    <s v="King Size"/>
    <x v="3"/>
    <x v="16"/>
    <n v="29787"/>
    <n v="3.56"/>
    <n v="3.44E-2"/>
    <n v="2.4260000000000002"/>
    <n v="3.4375360000000001"/>
    <n v="102393.88483200001"/>
    <n v="72263.262000000002"/>
    <n v="30130.622832000008"/>
    <n v="0.29426193645681098"/>
    <n v="3.4375360000000001"/>
    <n v="102393.88483200001"/>
  </r>
  <r>
    <s v="SKU-17"/>
    <s v="King Size PB Cup 6-Pack"/>
    <s v="King Size"/>
    <x v="3"/>
    <x v="17"/>
    <n v="25414"/>
    <n v="3.56"/>
    <n v="5.0099999999999999E-2"/>
    <n v="2.4434999999999998"/>
    <n v="3.3816440000000001"/>
    <n v="85941.100615999996"/>
    <n v="62099.108999999997"/>
    <n v="23841.991615999999"/>
    <n v="0.27742246079126009"/>
    <n v="3.3816440000000001"/>
    <n v="85941.100615999996"/>
  </r>
  <r>
    <s v="SKU-17"/>
    <s v="King Size PB Cup 6-Pack"/>
    <s v="King Size"/>
    <x v="3"/>
    <x v="18"/>
    <n v="30007"/>
    <n v="3.66"/>
    <n v="5.5800000000000002E-2"/>
    <n v="2.4611000000000001"/>
    <n v="3.4557720000000001"/>
    <n v="103697.350404"/>
    <n v="73850.227700000003"/>
    <n v="29847.122703999994"/>
    <n v="0.28782917391540874"/>
    <n v="3.4557720000000001"/>
    <n v="103697.350404"/>
  </r>
  <r>
    <s v="SKU-17"/>
    <s v="King Size PB Cup 6-Pack"/>
    <s v="King Size"/>
    <x v="3"/>
    <x v="19"/>
    <n v="26065"/>
    <n v="3.66"/>
    <n v="1.89E-2"/>
    <n v="2.4786000000000001"/>
    <n v="3.5908259999999999"/>
    <n v="93594.879690000002"/>
    <n v="64604.709000000003"/>
    <n v="28990.170689999999"/>
    <n v="0.30974098995607136"/>
    <n v="3.5908259999999999"/>
    <n v="93594.879690000002"/>
  </r>
  <r>
    <s v="SKU-17"/>
    <s v="King Size PB Cup 6-Pack"/>
    <s v="King Size"/>
    <x v="3"/>
    <x v="20"/>
    <n v="36362"/>
    <n v="3.66"/>
    <n v="4.9000000000000002E-2"/>
    <n v="2.4961000000000002"/>
    <n v="3.4806599999999999"/>
    <n v="126563.75891999999"/>
    <n v="90763.188200000004"/>
    <n v="35800.570719999989"/>
    <n v="0.28286589325013067"/>
    <n v="3.4806599999999999"/>
    <n v="126563.75891999999"/>
  </r>
  <r>
    <s v="SKU-17"/>
    <s v="King Size PB Cup 6-Pack"/>
    <s v="King Size"/>
    <x v="3"/>
    <x v="21"/>
    <n v="55136"/>
    <n v="3.66"/>
    <n v="4.1200000000000001E-2"/>
    <n v="2.5137"/>
    <n v="3.5092080000000001"/>
    <n v="193483.69228800002"/>
    <n v="138595.36319999999"/>
    <n v="54888.329088000028"/>
    <n v="0.28368452368739622"/>
    <n v="3.5092080000000001"/>
    <n v="193483.69228800002"/>
  </r>
  <r>
    <s v="SKU-17"/>
    <s v="King Size PB Cup 6-Pack"/>
    <s v="King Size"/>
    <x v="3"/>
    <x v="22"/>
    <n v="55683"/>
    <n v="3.66"/>
    <n v="5.8500000000000003E-2"/>
    <n v="2.5312000000000001"/>
    <n v="3.4458900000000003"/>
    <n v="191877.49287000002"/>
    <n v="140944.80960000001"/>
    <n v="50932.683270000009"/>
    <n v="0.26544376053791618"/>
    <n v="3.4458900000000003"/>
    <n v="191877.49287000002"/>
  </r>
  <r>
    <s v="SKU-17"/>
    <s v="King Size PB Cup 6-Pack"/>
    <s v="King Size"/>
    <x v="3"/>
    <x v="23"/>
    <n v="43076"/>
    <n v="3.66"/>
    <n v="4.5699999999999998E-2"/>
    <n v="2.5487000000000002"/>
    <n v="3.4927380000000001"/>
    <n v="150453.182088"/>
    <n v="109787.8012"/>
    <n v="40665.380888"/>
    <n v="0.2702859475861058"/>
    <n v="3.4927380000000001"/>
    <n v="150453.182088"/>
  </r>
  <r>
    <s v="SKU-17"/>
    <s v="King Size PB Cup 6-Pack"/>
    <s v="King Size"/>
    <x v="4"/>
    <x v="0"/>
    <n v="33209"/>
    <n v="3.49"/>
    <n v="9.8100000000000007E-2"/>
    <n v="2.3382999999999998"/>
    <n v="3.1476310000000005"/>
    <n v="104529.67787900001"/>
    <n v="77652.604699999996"/>
    <n v="26877.073179000014"/>
    <n v="0.25712384965073742"/>
    <n v="3.1476310000000005"/>
    <n v="104529.67787900001"/>
  </r>
  <r>
    <s v="SKU-17"/>
    <s v="King Size PB Cup 6-Pack"/>
    <s v="King Size"/>
    <x v="4"/>
    <x v="1"/>
    <n v="40909"/>
    <n v="3.49"/>
    <n v="0.1046"/>
    <n v="2.3382999999999998"/>
    <n v="3.124946"/>
    <n v="127838.415914"/>
    <n v="95657.5147"/>
    <n v="32180.901213999998"/>
    <n v="0.25173106991288807"/>
    <n v="3.124946"/>
    <n v="127838.415914"/>
  </r>
  <r>
    <s v="SKU-17"/>
    <s v="King Size PB Cup 6-Pack"/>
    <s v="King Size"/>
    <x v="4"/>
    <x v="2"/>
    <n v="39626"/>
    <n v="3.49"/>
    <n v="7.0099999999999996E-2"/>
    <n v="2.3382999999999998"/>
    <n v="3.2453509999999999"/>
    <n v="128600.27872599999"/>
    <n v="92657.4758"/>
    <n v="35942.802925999989"/>
    <n v="0.27949241853962786"/>
    <n v="3.2453509999999999"/>
    <n v="128600.27872599999"/>
  </r>
  <r>
    <s v="SKU-17"/>
    <s v="King Size PB Cup 6-Pack"/>
    <s v="King Size"/>
    <x v="4"/>
    <x v="3"/>
    <n v="48837"/>
    <n v="3.49"/>
    <n v="8.09E-2"/>
    <n v="2.3382999999999998"/>
    <n v="3.2076590000000005"/>
    <n v="156652.44258300003"/>
    <n v="114195.55709999999"/>
    <n v="42456.885483000035"/>
    <n v="0.27102600369927121"/>
    <n v="3.2076590000000005"/>
    <n v="156652.44258300003"/>
  </r>
  <r>
    <s v="SKU-17"/>
    <s v="King Size PB Cup 6-Pack"/>
    <s v="King Size"/>
    <x v="4"/>
    <x v="4"/>
    <n v="33703"/>
    <n v="3.49"/>
    <n v="8.8999999999999996E-2"/>
    <n v="2.3382999999999998"/>
    <n v="3.1793900000000002"/>
    <n v="107154.98117"/>
    <n v="78807.724900000001"/>
    <n v="28347.256269999998"/>
    <n v="0.26454445664105375"/>
    <n v="3.1793900000000002"/>
    <n v="107154.98117"/>
  </r>
  <r>
    <s v="SKU-17"/>
    <s v="King Size PB Cup 6-Pack"/>
    <s v="King Size"/>
    <x v="4"/>
    <x v="5"/>
    <n v="33306"/>
    <n v="3.49"/>
    <n v="8.4199999999999997E-2"/>
    <n v="2.3382999999999998"/>
    <n v="3.196142"/>
    <n v="106450.70545199999"/>
    <n v="77879.419799999989"/>
    <n v="28571.285652000006"/>
    <n v="0.26839921380214027"/>
    <n v="3.196142"/>
    <n v="106450.70545199999"/>
  </r>
  <r>
    <s v="SKU-17"/>
    <s v="King Size PB Cup 6-Pack"/>
    <s v="King Size"/>
    <x v="4"/>
    <x v="6"/>
    <n v="31162"/>
    <n v="3.49"/>
    <n v="8.9399999999999993E-2"/>
    <n v="2.3382999999999998"/>
    <n v="3.177994"/>
    <n v="99032.649028"/>
    <n v="72866.104599999991"/>
    <n v="26166.544428000008"/>
    <n v="0.26422139248846921"/>
    <n v="3.177994"/>
    <n v="99032.649028"/>
  </r>
  <r>
    <s v="SKU-17"/>
    <s v="King Size PB Cup 6-Pack"/>
    <s v="King Size"/>
    <x v="4"/>
    <x v="7"/>
    <n v="35530"/>
    <n v="3.49"/>
    <n v="5.4600000000000003E-2"/>
    <n v="2.3382999999999998"/>
    <n v="3.2994460000000001"/>
    <n v="117229.31638"/>
    <n v="83079.798999999999"/>
    <n v="34149.517380000005"/>
    <n v="0.29130526761159303"/>
    <n v="3.2994460000000001"/>
    <n v="117229.31638"/>
  </r>
  <r>
    <s v="SKU-17"/>
    <s v="King Size PB Cup 6-Pack"/>
    <s v="King Size"/>
    <x v="4"/>
    <x v="8"/>
    <n v="46342"/>
    <n v="3.49"/>
    <n v="8.7800000000000003E-2"/>
    <n v="2.3382999999999998"/>
    <n v="3.1835780000000002"/>
    <n v="147533.37167600001"/>
    <n v="108361.49859999999"/>
    <n v="39171.873076000018"/>
    <n v="0.26551194913396198"/>
    <n v="3.1835780000000002"/>
    <n v="147533.37167600001"/>
  </r>
  <r>
    <s v="SKU-17"/>
    <s v="King Size PB Cup 6-Pack"/>
    <s v="King Size"/>
    <x v="4"/>
    <x v="9"/>
    <n v="62907"/>
    <n v="3.49"/>
    <n v="6.93E-2"/>
    <n v="2.3382999999999998"/>
    <n v="3.2481430000000002"/>
    <n v="204330.93170100002"/>
    <n v="147095.4381"/>
    <n v="57235.493601000024"/>
    <n v="0.28011174384871612"/>
    <n v="3.2481430000000002"/>
    <n v="204330.93170100002"/>
  </r>
  <r>
    <s v="SKU-17"/>
    <s v="King Size PB Cup 6-Pack"/>
    <s v="King Size"/>
    <x v="4"/>
    <x v="10"/>
    <n v="62228"/>
    <n v="3.49"/>
    <n v="7.9899999999999999E-2"/>
    <n v="2.3382999999999998"/>
    <n v="3.2111490000000003"/>
    <n v="199823.37997200002"/>
    <n v="145507.73239999998"/>
    <n v="54315.647572000045"/>
    <n v="0.27181828062167174"/>
    <n v="3.2111490000000003"/>
    <n v="199823.37997200002"/>
  </r>
  <r>
    <s v="SKU-17"/>
    <s v="King Size PB Cup 6-Pack"/>
    <s v="King Size"/>
    <x v="4"/>
    <x v="11"/>
    <n v="58067"/>
    <n v="3.49"/>
    <n v="8.1199999999999994E-2"/>
    <n v="2.3382999999999998"/>
    <n v="3.2066120000000002"/>
    <n v="186198.33900400001"/>
    <n v="135778.0661"/>
    <n v="50420.272904000012"/>
    <n v="0.2707879843273836"/>
    <n v="3.2066120000000002"/>
    <n v="186198.33900400001"/>
  </r>
  <r>
    <s v="SKU-17"/>
    <s v="King Size PB Cup 6-Pack"/>
    <s v="King Size"/>
    <x v="4"/>
    <x v="12"/>
    <n v="42589"/>
    <n v="3.56"/>
    <n v="9.5200000000000007E-2"/>
    <n v="2.3557999999999999"/>
    <n v="3.2210880000000004"/>
    <n v="137182.91683200002"/>
    <n v="100331.16619999999"/>
    <n v="36851.750632000025"/>
    <n v="0.26863221371164042"/>
    <n v="3.2396000000000003"/>
    <n v="137971.32440000001"/>
  </r>
  <r>
    <s v="SKU-17"/>
    <s v="King Size PB Cup 6-Pack"/>
    <s v="King Size"/>
    <x v="4"/>
    <x v="13"/>
    <n v="48376"/>
    <n v="3.56"/>
    <n v="0.1163"/>
    <n v="2.3734000000000002"/>
    <n v="3.145972"/>
    <n v="152189.54147200001"/>
    <n v="114815.5984"/>
    <n v="37373.943072000009"/>
    <n v="0.24557497650964474"/>
    <n v="3.2396000000000003"/>
    <n v="156718.88960000002"/>
  </r>
  <r>
    <s v="SKU-17"/>
    <s v="King Size PB Cup 6-Pack"/>
    <s v="King Size"/>
    <x v="4"/>
    <x v="14"/>
    <n v="54449"/>
    <n v="3.56"/>
    <n v="0.1067"/>
    <n v="2.3908999999999998"/>
    <n v="3.180148"/>
    <n v="173155.878452"/>
    <n v="130182.11409999999"/>
    <n v="42973.764352000013"/>
    <n v="0.24817964446937696"/>
    <n v="3.2396000000000003"/>
    <n v="176392.9804"/>
  </r>
  <r>
    <s v="SKU-17"/>
    <s v="King Size PB Cup 6-Pack"/>
    <s v="King Size"/>
    <x v="4"/>
    <x v="15"/>
    <n v="47518"/>
    <n v="3.56"/>
    <n v="0.1208"/>
    <n v="2.4083999999999999"/>
    <n v="3.1299519999999998"/>
    <n v="148729.059136"/>
    <n v="114442.35119999999"/>
    <n v="34286.707936000006"/>
    <n v="0.23053133083191057"/>
    <n v="3.2396000000000003"/>
    <n v="153939.31280000001"/>
  </r>
  <r>
    <s v="SKU-17"/>
    <s v="King Size PB Cup 6-Pack"/>
    <s v="King Size"/>
    <x v="4"/>
    <x v="16"/>
    <n v="39562"/>
    <n v="3.56"/>
    <n v="0.15279999999999999"/>
    <n v="2.4260000000000002"/>
    <n v="3.016032"/>
    <n v="119320.257984"/>
    <n v="95977.412000000011"/>
    <n v="23342.845983999985"/>
    <n v="0.1956318765848637"/>
    <n v="3.2396000000000003"/>
    <n v="128165.05520000002"/>
  </r>
  <r>
    <s v="SKU-17"/>
    <s v="King Size PB Cup 6-Pack"/>
    <s v="King Size"/>
    <x v="4"/>
    <x v="17"/>
    <n v="35872"/>
    <n v="3.56"/>
    <n v="0.16900000000000001"/>
    <n v="2.4434999999999998"/>
    <n v="2.9583599999999999"/>
    <n v="106122.28992"/>
    <n v="87653.231999999989"/>
    <n v="18469.057920000007"/>
    <n v="0.17403561432685685"/>
    <n v="3.2396000000000003"/>
    <n v="116210.93120000001"/>
  </r>
  <r>
    <s v="SKU-17"/>
    <s v="King Size PB Cup 6-Pack"/>
    <s v="King Size"/>
    <x v="4"/>
    <x v="18"/>
    <n v="32696"/>
    <n v="3.66"/>
    <n v="0.1797"/>
    <n v="2.4611000000000001"/>
    <n v="3.0022980000000001"/>
    <n v="98163.135408000002"/>
    <n v="80468.125599999999"/>
    <n v="17695.009808000003"/>
    <n v="0.18026125321337191"/>
    <n v="3.3306000000000004"/>
    <n v="108897.29760000002"/>
  </r>
  <r>
    <s v="SKU-17"/>
    <s v="King Size PB Cup 6-Pack"/>
    <s v="King Size"/>
    <x v="4"/>
    <x v="19"/>
    <n v="46420"/>
    <n v="3.66"/>
    <n v="0.21609999999999999"/>
    <n v="2.4786000000000001"/>
    <n v="2.8690740000000003"/>
    <n v="133182.41508000001"/>
    <n v="115056.61200000001"/>
    <n v="18125.803079999998"/>
    <n v="0.13609757015678228"/>
    <n v="3.3306000000000004"/>
    <n v="154606.45200000002"/>
  </r>
  <r>
    <s v="SKU-17"/>
    <s v="King Size PB Cup 6-Pack"/>
    <s v="King Size"/>
    <x v="4"/>
    <x v="20"/>
    <n v="50615"/>
    <n v="3.66"/>
    <n v="0.21"/>
    <n v="2.4961000000000002"/>
    <n v="2.8914000000000004"/>
    <n v="146348.21100000001"/>
    <n v="126340.1015"/>
    <n v="20008.109500000006"/>
    <n v="0.13671577782389158"/>
    <n v="3.3306000000000004"/>
    <n v="168578.31900000002"/>
  </r>
  <r>
    <s v="SKU-17"/>
    <s v="King Size PB Cup 6-Pack"/>
    <s v="King Size"/>
    <x v="4"/>
    <x v="21"/>
    <n v="65819"/>
    <n v="3.66"/>
    <n v="0.22289999999999999"/>
    <n v="2.5137"/>
    <n v="2.8441860000000001"/>
    <n v="187201.47833400001"/>
    <n v="165449.22030000002"/>
    <n v="21752.258033999999"/>
    <n v="0.11619704196560983"/>
    <n v="3.3306000000000004"/>
    <n v="219216.76140000002"/>
  </r>
  <r>
    <s v="SKU-17"/>
    <s v="King Size PB Cup 6-Pack"/>
    <s v="King Size"/>
    <x v="4"/>
    <x v="22"/>
    <n v="78270"/>
    <n v="3.66"/>
    <n v="0.26800000000000002"/>
    <n v="2.5312000000000001"/>
    <n v="2.6791200000000002"/>
    <n v="209694.7224"/>
    <n v="198117.024"/>
    <n v="11577.698399999994"/>
    <n v="5.5212159216459104E-2"/>
    <n v="3.3306000000000004"/>
    <n v="260686.06200000003"/>
  </r>
  <r>
    <s v="SKU-17"/>
    <s v="King Size PB Cup 6-Pack"/>
    <s v="King Size"/>
    <x v="4"/>
    <x v="23"/>
    <n v="68290"/>
    <n v="3.66"/>
    <n v="0.27950000000000003"/>
    <n v="2.5487000000000002"/>
    <n v="2.6370299999999998"/>
    <n v="180082.7787"/>
    <n v="174050.72300000003"/>
    <n v="6032.0556999999681"/>
    <n v="3.3496016351728851E-2"/>
    <n v="3.3306000000000004"/>
    <n v="227446.67400000003"/>
  </r>
  <r>
    <s v="SKU-17"/>
    <s v="King Size PB Cup 6-Pack"/>
    <s v="King Size"/>
    <x v="5"/>
    <x v="0"/>
    <n v="14510"/>
    <n v="3.49"/>
    <n v="7.0400000000000004E-2"/>
    <n v="2.3382999999999998"/>
    <n v="3.2443040000000001"/>
    <n v="47074.851040000001"/>
    <n v="33928.733"/>
    <n v="13146.118040000001"/>
    <n v="0.27925989672977625"/>
    <n v="3.2443040000000001"/>
    <n v="47074.851040000001"/>
  </r>
  <r>
    <s v="SKU-17"/>
    <s v="King Size PB Cup 6-Pack"/>
    <s v="King Size"/>
    <x v="5"/>
    <x v="1"/>
    <n v="18475"/>
    <n v="3.49"/>
    <n v="6.7000000000000004E-2"/>
    <n v="2.3382999999999998"/>
    <n v="3.2561700000000005"/>
    <n v="60157.740750000012"/>
    <n v="43200.092499999999"/>
    <n v="16957.648250000013"/>
    <n v="0.28188638799571292"/>
    <n v="3.2561700000000005"/>
    <n v="60157.740750000012"/>
  </r>
  <r>
    <s v="SKU-17"/>
    <s v="King Size PB Cup 6-Pack"/>
    <s v="King Size"/>
    <x v="5"/>
    <x v="2"/>
    <n v="21595"/>
    <n v="3.49"/>
    <n v="4.36E-2"/>
    <n v="2.3382999999999998"/>
    <n v="3.3378360000000002"/>
    <n v="72080.568420000011"/>
    <n v="50495.588499999998"/>
    <n v="21584.979920000012"/>
    <n v="0.29945629443747401"/>
    <n v="3.3378360000000002"/>
    <n v="72080.568420000011"/>
  </r>
  <r>
    <s v="SKU-17"/>
    <s v="King Size PB Cup 6-Pack"/>
    <s v="King Size"/>
    <x v="5"/>
    <x v="3"/>
    <n v="19475"/>
    <n v="3.49"/>
    <n v="8.8200000000000001E-2"/>
    <n v="2.3382999999999998"/>
    <n v="3.1821820000000001"/>
    <n v="61972.994449999998"/>
    <n v="45538.392499999994"/>
    <n v="16434.601950000004"/>
    <n v="0.26518973459091916"/>
    <n v="3.1821820000000001"/>
    <n v="61972.994449999998"/>
  </r>
  <r>
    <s v="SKU-17"/>
    <s v="King Size PB Cup 6-Pack"/>
    <s v="King Size"/>
    <x v="5"/>
    <x v="4"/>
    <n v="14538"/>
    <n v="3.49"/>
    <n v="6.0299999999999999E-2"/>
    <n v="2.3382999999999998"/>
    <n v="3.2795529999999999"/>
    <n v="47678.141514000003"/>
    <n v="33994.205399999999"/>
    <n v="13683.936114000004"/>
    <n v="0.28700649143343626"/>
    <n v="3.2795529999999999"/>
    <n v="47678.141514000003"/>
  </r>
  <r>
    <s v="SKU-17"/>
    <s v="King Size PB Cup 6-Pack"/>
    <s v="King Size"/>
    <x v="5"/>
    <x v="5"/>
    <n v="14733"/>
    <n v="3.49"/>
    <n v="6.6699999999999995E-2"/>
    <n v="2.3382999999999998"/>
    <n v="3.2572170000000003"/>
    <n v="47988.578061"/>
    <n v="34450.173899999994"/>
    <n v="13538.404161000006"/>
    <n v="0.28211721847208843"/>
    <n v="3.2572170000000003"/>
    <n v="47988.578061"/>
  </r>
  <r>
    <s v="SKU-17"/>
    <s v="King Size PB Cup 6-Pack"/>
    <s v="King Size"/>
    <x v="5"/>
    <x v="6"/>
    <n v="12791"/>
    <n v="3.49"/>
    <n v="7.8899999999999998E-2"/>
    <n v="2.3382999999999998"/>
    <n v="3.2146390000000005"/>
    <n v="41118.447449000007"/>
    <n v="29909.195299999999"/>
    <n v="11209.252149000007"/>
    <n v="0.27260883725979818"/>
    <n v="3.2146390000000005"/>
    <n v="41118.447449000007"/>
  </r>
  <r>
    <s v="SKU-17"/>
    <s v="King Size PB Cup 6-Pack"/>
    <s v="King Size"/>
    <x v="5"/>
    <x v="7"/>
    <n v="16956"/>
    <n v="3.49"/>
    <n v="7.7600000000000002E-2"/>
    <n v="2.3382999999999998"/>
    <n v="3.219176"/>
    <n v="54584.348255999997"/>
    <n v="39648.214799999994"/>
    <n v="14936.133456000003"/>
    <n v="0.2736339982653947"/>
    <n v="3.219176"/>
    <n v="54584.348255999997"/>
  </r>
  <r>
    <s v="SKU-17"/>
    <s v="King Size PB Cup 6-Pack"/>
    <s v="King Size"/>
    <x v="5"/>
    <x v="8"/>
    <n v="17748"/>
    <n v="3.49"/>
    <n v="7.1300000000000002E-2"/>
    <n v="2.3382999999999998"/>
    <n v="3.2411630000000002"/>
    <n v="57524.160924000003"/>
    <n v="41500.148399999998"/>
    <n v="16024.012524000005"/>
    <n v="0.27856142995585231"/>
    <n v="3.2411630000000002"/>
    <n v="57524.160924000003"/>
  </r>
  <r>
    <s v="SKU-17"/>
    <s v="King Size PB Cup 6-Pack"/>
    <s v="King Size"/>
    <x v="5"/>
    <x v="9"/>
    <n v="26143"/>
    <n v="3.49"/>
    <n v="6.5000000000000002E-2"/>
    <n v="2.3382999999999998"/>
    <n v="3.2631500000000004"/>
    <n v="85308.530450000006"/>
    <n v="61130.176899999999"/>
    <n v="24178.353550000007"/>
    <n v="0.28342245989304821"/>
    <n v="3.2631500000000004"/>
    <n v="85308.530450000006"/>
  </r>
  <r>
    <s v="SKU-17"/>
    <s v="King Size PB Cup 6-Pack"/>
    <s v="King Size"/>
    <x v="5"/>
    <x v="10"/>
    <n v="34177"/>
    <n v="3.49"/>
    <n v="7.1400000000000005E-2"/>
    <n v="2.3382999999999998"/>
    <n v="3.2408140000000003"/>
    <n v="110761.30007800001"/>
    <n v="79916.079099999988"/>
    <n v="30845.220978000027"/>
    <n v="0.27848373896187828"/>
    <n v="3.2408140000000003"/>
    <n v="110761.30007800001"/>
  </r>
  <r>
    <s v="SKU-17"/>
    <s v="King Size PB Cup 6-Pack"/>
    <s v="King Size"/>
    <x v="5"/>
    <x v="11"/>
    <n v="22280"/>
    <n v="3.49"/>
    <n v="7.2700000000000001E-2"/>
    <n v="2.3382999999999998"/>
    <n v="3.2362770000000003"/>
    <n v="72104.251560000004"/>
    <n v="52097.323999999993"/>
    <n v="20006.927560000011"/>
    <n v="0.27747223120888614"/>
    <n v="3.2362770000000003"/>
    <n v="72104.251560000004"/>
  </r>
  <r>
    <s v="SKU-17"/>
    <s v="King Size PB Cup 6-Pack"/>
    <s v="King Size"/>
    <x v="5"/>
    <x v="12"/>
    <n v="16900"/>
    <n v="3.56"/>
    <n v="5.1999999999999998E-2"/>
    <n v="2.3557999999999999"/>
    <n v="3.3748800000000001"/>
    <n v="57035.472000000002"/>
    <n v="39813.019999999997"/>
    <n v="17222.452000000005"/>
    <n v="0.30196036599819853"/>
    <n v="3.3748800000000001"/>
    <n v="57035.472000000002"/>
  </r>
  <r>
    <s v="SKU-17"/>
    <s v="King Size PB Cup 6-Pack"/>
    <s v="King Size"/>
    <x v="5"/>
    <x v="13"/>
    <n v="21378"/>
    <n v="3.56"/>
    <n v="6.3299999999999995E-2"/>
    <n v="2.3734000000000002"/>
    <n v="3.3346520000000002"/>
    <n v="71288.190455999997"/>
    <n v="50738.5452"/>
    <n v="20549.645255999996"/>
    <n v="0.28826156372539019"/>
    <n v="3.3346520000000002"/>
    <n v="71288.190455999997"/>
  </r>
  <r>
    <s v="SKU-17"/>
    <s v="King Size PB Cup 6-Pack"/>
    <s v="King Size"/>
    <x v="5"/>
    <x v="14"/>
    <n v="24570"/>
    <n v="3.56"/>
    <n v="7.8700000000000006E-2"/>
    <n v="2.3908999999999998"/>
    <n v="3.2798280000000002"/>
    <n v="80585.373960000012"/>
    <n v="58744.412999999993"/>
    <n v="21840.960960000019"/>
    <n v="0.27102884663464077"/>
    <n v="3.2798280000000002"/>
    <n v="80585.373960000012"/>
  </r>
  <r>
    <s v="SKU-17"/>
    <s v="King Size PB Cup 6-Pack"/>
    <s v="King Size"/>
    <x v="5"/>
    <x v="15"/>
    <n v="25040"/>
    <n v="3.56"/>
    <n v="5.3499999999999999E-2"/>
    <n v="2.4083999999999999"/>
    <n v="3.3695400000000002"/>
    <n v="84373.281600000002"/>
    <n v="60306.335999999996"/>
    <n v="24066.945600000006"/>
    <n v="0.28524368311401566"/>
    <n v="3.3695400000000002"/>
    <n v="84373.281600000002"/>
  </r>
  <r>
    <s v="SKU-17"/>
    <s v="King Size PB Cup 6-Pack"/>
    <s v="King Size"/>
    <x v="5"/>
    <x v="16"/>
    <n v="19015"/>
    <n v="3.56"/>
    <n v="7.4099999999999999E-2"/>
    <n v="2.4260000000000002"/>
    <n v="3.2962039999999999"/>
    <n v="62677.319060000002"/>
    <n v="46130.39"/>
    <n v="16546.929060000002"/>
    <n v="0.26400186396230335"/>
    <n v="3.2962039999999999"/>
    <n v="62677.319060000002"/>
  </r>
  <r>
    <s v="SKU-17"/>
    <s v="King Size PB Cup 6-Pack"/>
    <s v="King Size"/>
    <x v="5"/>
    <x v="17"/>
    <n v="17845"/>
    <n v="3.56"/>
    <n v="6.5799999999999997E-2"/>
    <n v="2.4434999999999998"/>
    <n v="3.325752"/>
    <n v="59348.044439999998"/>
    <n v="43604.2575"/>
    <n v="15743.786939999998"/>
    <n v="0.26527895044489186"/>
    <n v="3.325752"/>
    <n v="59348.044439999998"/>
  </r>
  <r>
    <s v="SKU-17"/>
    <s v="King Size PB Cup 6-Pack"/>
    <s v="King Size"/>
    <x v="5"/>
    <x v="18"/>
    <n v="18111"/>
    <n v="3.66"/>
    <n v="6.4799999999999996E-2"/>
    <n v="2.4611000000000001"/>
    <n v="3.4228320000000001"/>
    <n v="61990.910351999999"/>
    <n v="44572.982100000001"/>
    <n v="17417.928251999998"/>
    <n v="0.28097551968662204"/>
    <n v="3.4228320000000001"/>
    <n v="61990.910351999999"/>
  </r>
  <r>
    <s v="SKU-17"/>
    <s v="King Size PB Cup 6-Pack"/>
    <s v="King Size"/>
    <x v="5"/>
    <x v="19"/>
    <n v="20077"/>
    <n v="3.66"/>
    <n v="9.3899999999999997E-2"/>
    <n v="2.4786000000000001"/>
    <n v="3.3163260000000001"/>
    <n v="66581.877101999999"/>
    <n v="49762.852200000001"/>
    <n v="16819.024901999997"/>
    <n v="0.25260664964783314"/>
    <n v="3.3163260000000001"/>
    <n v="66581.877101999999"/>
  </r>
  <r>
    <s v="SKU-17"/>
    <s v="King Size PB Cup 6-Pack"/>
    <s v="King Size"/>
    <x v="5"/>
    <x v="20"/>
    <n v="22781"/>
    <n v="3.66"/>
    <n v="8.77E-2"/>
    <n v="2.4961000000000002"/>
    <n v="3.3390180000000003"/>
    <n v="76066.169057999999"/>
    <n v="56863.654100000007"/>
    <n v="19202.514957999992"/>
    <n v="0.25244488050079383"/>
    <n v="3.3390180000000003"/>
    <n v="76066.169057999999"/>
  </r>
  <r>
    <s v="SKU-17"/>
    <s v="King Size PB Cup 6-Pack"/>
    <s v="King Size"/>
    <x v="5"/>
    <x v="21"/>
    <n v="35371"/>
    <n v="3.66"/>
    <n v="4.8000000000000001E-2"/>
    <n v="2.5137"/>
    <n v="3.4843199999999999"/>
    <n v="123243.88271999999"/>
    <n v="88912.082699999999"/>
    <n v="34331.800019999995"/>
    <n v="0.2785679845708775"/>
    <n v="3.4843199999999999"/>
    <n v="123243.88271999999"/>
  </r>
  <r>
    <s v="SKU-17"/>
    <s v="King Size PB Cup 6-Pack"/>
    <s v="King Size"/>
    <x v="5"/>
    <x v="22"/>
    <n v="33439"/>
    <n v="3.66"/>
    <n v="5.7500000000000002E-2"/>
    <n v="2.5312000000000001"/>
    <n v="3.4495500000000003"/>
    <n v="115349.50245000001"/>
    <n v="84640.796800000011"/>
    <n v="30708.705650000004"/>
    <n v="0.26622313055326058"/>
    <n v="3.4495500000000003"/>
    <n v="115349.50245000001"/>
  </r>
  <r>
    <s v="SKU-17"/>
    <s v="King Size PB Cup 6-Pack"/>
    <s v="King Size"/>
    <x v="5"/>
    <x v="23"/>
    <n v="27872"/>
    <n v="3.66"/>
    <n v="6.8599999999999994E-2"/>
    <n v="2.5487000000000002"/>
    <n v="3.4089240000000003"/>
    <n v="95013.529728000009"/>
    <n v="71037.366399999999"/>
    <n v="23976.16332800001"/>
    <n v="0.25234472813122272"/>
    <n v="3.4089240000000003"/>
    <n v="95013.529728000009"/>
  </r>
  <r>
    <s v="SKU-18"/>
    <s v="King Size Crunch Bar"/>
    <s v="King Size"/>
    <x v="0"/>
    <x v="0"/>
    <n v="35463"/>
    <n v="2.99"/>
    <n v="0.1188"/>
    <n v="1.9435"/>
    <n v="2.6347880000000004"/>
    <n v="93437.486844000014"/>
    <n v="68922.340500000006"/>
    <n v="24515.146344000008"/>
    <n v="0.26236949614162508"/>
    <n v="2.6347880000000004"/>
    <n v="93437.486844000014"/>
  </r>
  <r>
    <s v="SKU-18"/>
    <s v="King Size Crunch Bar"/>
    <s v="King Size"/>
    <x v="0"/>
    <x v="1"/>
    <n v="42906"/>
    <n v="2.99"/>
    <n v="9.3299999999999994E-2"/>
    <n v="1.9435"/>
    <n v="2.7110330000000005"/>
    <n v="116319.58189800002"/>
    <n v="83387.811000000002"/>
    <n v="32931.770898000017"/>
    <n v="0.28311459137531719"/>
    <n v="2.7110330000000005"/>
    <n v="116319.58189800002"/>
  </r>
  <r>
    <s v="SKU-18"/>
    <s v="King Size Crunch Bar"/>
    <s v="King Size"/>
    <x v="0"/>
    <x v="2"/>
    <n v="35878"/>
    <n v="2.99"/>
    <n v="0.1011"/>
    <n v="1.9435"/>
    <n v="2.6877110000000002"/>
    <n v="96429.695258000007"/>
    <n v="69728.892999999996"/>
    <n v="26700.802258000011"/>
    <n v="0.27689398153298483"/>
    <n v="2.6877110000000002"/>
    <n v="96429.695258000007"/>
  </r>
  <r>
    <s v="SKU-18"/>
    <s v="King Size Crunch Bar"/>
    <s v="King Size"/>
    <x v="0"/>
    <x v="3"/>
    <n v="44079"/>
    <n v="2.99"/>
    <n v="0.1027"/>
    <n v="1.9435"/>
    <n v="2.6829270000000003"/>
    <n v="118260.73923300001"/>
    <n v="85667.536500000002"/>
    <n v="32593.202733000013"/>
    <n v="0.27560459155243516"/>
    <n v="2.6829270000000003"/>
    <n v="118260.73923300001"/>
  </r>
  <r>
    <s v="SKU-18"/>
    <s v="King Size Crunch Bar"/>
    <s v="King Size"/>
    <x v="0"/>
    <x v="4"/>
    <n v="41308"/>
    <n v="2.99"/>
    <n v="0.1186"/>
    <n v="1.9435"/>
    <n v="2.635386"/>
    <n v="108862.524888"/>
    <n v="80282.097999999998"/>
    <n v="28580.426888000002"/>
    <n v="0.26253687315634222"/>
    <n v="2.635386"/>
    <n v="108862.524888"/>
  </r>
  <r>
    <s v="SKU-18"/>
    <s v="King Size Crunch Bar"/>
    <s v="King Size"/>
    <x v="0"/>
    <x v="5"/>
    <n v="35868"/>
    <n v="2.99"/>
    <n v="8.5599999999999996E-2"/>
    <n v="1.9435"/>
    <n v="2.7340560000000003"/>
    <n v="98065.120608000012"/>
    <n v="69709.457999999999"/>
    <n v="28355.662608000013"/>
    <n v="0.28915135608049003"/>
    <n v="2.7340560000000003"/>
    <n v="98065.120608000012"/>
  </r>
  <r>
    <s v="SKU-18"/>
    <s v="King Size Crunch Bar"/>
    <s v="King Size"/>
    <x v="0"/>
    <x v="6"/>
    <n v="30851"/>
    <n v="2.99"/>
    <n v="9.8599999999999993E-2"/>
    <n v="1.9435"/>
    <n v="2.6951860000000001"/>
    <n v="83149.183285999999"/>
    <n v="59958.9185"/>
    <n v="23190.264786"/>
    <n v="0.27889948968271577"/>
    <n v="2.6951860000000001"/>
    <n v="83149.183285999999"/>
  </r>
  <r>
    <s v="SKU-18"/>
    <s v="King Size Crunch Bar"/>
    <s v="King Size"/>
    <x v="0"/>
    <x v="7"/>
    <n v="34046"/>
    <n v="2.99"/>
    <n v="0.1075"/>
    <n v="1.9435"/>
    <n v="2.6685750000000001"/>
    <n v="90854.304450000011"/>
    <n v="66168.400999999998"/>
    <n v="24685.903450000013"/>
    <n v="0.27170868347338945"/>
    <n v="2.6685750000000001"/>
    <n v="90854.304450000011"/>
  </r>
  <r>
    <s v="SKU-18"/>
    <s v="King Size Crunch Bar"/>
    <s v="King Size"/>
    <x v="0"/>
    <x v="8"/>
    <n v="43049"/>
    <n v="2.99"/>
    <n v="8.3699999999999997E-2"/>
    <n v="1.9435"/>
    <n v="2.7397370000000003"/>
    <n v="117942.93811300001"/>
    <n v="83665.731499999994"/>
    <n v="34277.206613000017"/>
    <n v="0.29062534104550924"/>
    <n v="2.7397370000000003"/>
    <n v="117942.93811300001"/>
  </r>
  <r>
    <s v="SKU-18"/>
    <s v="King Size Crunch Bar"/>
    <s v="King Size"/>
    <x v="0"/>
    <x v="9"/>
    <n v="67194"/>
    <n v="2.99"/>
    <n v="0.10150000000000001"/>
    <n v="1.9435"/>
    <n v="2.686515"/>
    <n v="180517.68891"/>
    <n v="130591.539"/>
    <n v="49926.149909999993"/>
    <n v="0.27657206455203115"/>
    <n v="2.686515"/>
    <n v="180517.68891"/>
  </r>
  <r>
    <s v="SKU-18"/>
    <s v="King Size Crunch Bar"/>
    <s v="King Size"/>
    <x v="0"/>
    <x v="10"/>
    <n v="58012"/>
    <n v="2.99"/>
    <n v="9.9199999999999997E-2"/>
    <n v="1.9435"/>
    <n v="2.6933920000000002"/>
    <n v="156249.05670400002"/>
    <n v="112746.322"/>
    <n v="43502.734704000017"/>
    <n v="0.27841918294849033"/>
    <n v="2.6933920000000002"/>
    <n v="156249.05670400002"/>
  </r>
  <r>
    <s v="SKU-18"/>
    <s v="King Size Crunch Bar"/>
    <s v="King Size"/>
    <x v="0"/>
    <x v="11"/>
    <n v="55063"/>
    <n v="2.99"/>
    <n v="0.11459999999999999"/>
    <n v="1.9435"/>
    <n v="2.6473460000000002"/>
    <n v="145770.812798"/>
    <n v="107014.9405"/>
    <n v="38755.872298000002"/>
    <n v="0.26586853399593408"/>
    <n v="2.6473460000000002"/>
    <n v="145770.812798"/>
  </r>
  <r>
    <s v="SKU-18"/>
    <s v="King Size Crunch Bar"/>
    <s v="King Size"/>
    <x v="0"/>
    <x v="12"/>
    <n v="40500"/>
    <n v="3.05"/>
    <n v="0.1124"/>
    <n v="1.9581"/>
    <n v="2.7071799999999997"/>
    <n v="109640.79"/>
    <n v="79303.05"/>
    <n v="30337.739999999991"/>
    <n v="0.2767012167643082"/>
    <n v="2.7071799999999997"/>
    <n v="109640.79"/>
  </r>
  <r>
    <s v="SKU-18"/>
    <s v="King Size Crunch Bar"/>
    <s v="King Size"/>
    <x v="0"/>
    <x v="13"/>
    <n v="51911"/>
    <n v="3.05"/>
    <n v="8.0299999999999996E-2"/>
    <n v="1.9726999999999999"/>
    <n v="2.8050849999999996"/>
    <n v="145614.76743499999"/>
    <n v="102404.82969999999"/>
    <n v="43209.937735"/>
    <n v="0.29674145346754199"/>
    <n v="2.8050849999999996"/>
    <n v="145614.76743499999"/>
  </r>
  <r>
    <s v="SKU-18"/>
    <s v="King Size Crunch Bar"/>
    <s v="King Size"/>
    <x v="0"/>
    <x v="14"/>
    <n v="46164"/>
    <n v="3.05"/>
    <n v="0.1168"/>
    <n v="1.9872000000000001"/>
    <n v="2.6937599999999997"/>
    <n v="124354.73663999999"/>
    <n v="91737.1008"/>
    <n v="32617.635839999988"/>
    <n v="0.26229508196721302"/>
    <n v="2.6937599999999997"/>
    <n v="124354.73663999999"/>
  </r>
  <r>
    <s v="SKU-18"/>
    <s v="King Size Crunch Bar"/>
    <s v="King Size"/>
    <x v="0"/>
    <x v="15"/>
    <n v="58174"/>
    <n v="3.05"/>
    <n v="0.1048"/>
    <n v="2.0017999999999998"/>
    <n v="2.7303599999999997"/>
    <n v="158835.96263999998"/>
    <n v="116452.71319999998"/>
    <n v="42383.24944"/>
    <n v="0.26683660762683314"/>
    <n v="2.7303599999999997"/>
    <n v="158835.96263999998"/>
  </r>
  <r>
    <s v="SKU-18"/>
    <s v="King Size Crunch Bar"/>
    <s v="King Size"/>
    <x v="0"/>
    <x v="16"/>
    <n v="48518"/>
    <n v="3.05"/>
    <n v="0.1158"/>
    <n v="2.0164"/>
    <n v="2.6968099999999997"/>
    <n v="130843.82757999998"/>
    <n v="97831.695200000002"/>
    <n v="33012.132379999981"/>
    <n v="0.25230179360058724"/>
    <n v="2.6968099999999997"/>
    <n v="130843.82757999998"/>
  </r>
  <r>
    <s v="SKU-18"/>
    <s v="King Size Crunch Bar"/>
    <s v="King Size"/>
    <x v="0"/>
    <x v="17"/>
    <n v="43465"/>
    <n v="3.05"/>
    <n v="8.6300000000000002E-2"/>
    <n v="2.0310000000000001"/>
    <n v="2.7867849999999996"/>
    <n v="121127.61002499999"/>
    <n v="88277.415000000008"/>
    <n v="32850.195024999979"/>
    <n v="0.27120319651498037"/>
    <n v="2.7867849999999996"/>
    <n v="121127.61002499999"/>
  </r>
  <r>
    <s v="SKU-18"/>
    <s v="King Size Crunch Bar"/>
    <s v="King Size"/>
    <x v="0"/>
    <x v="18"/>
    <n v="43772"/>
    <n v="3.14"/>
    <n v="0.108"/>
    <n v="2.0455000000000001"/>
    <n v="2.8008800000000003"/>
    <n v="122600.11936000001"/>
    <n v="89535.626000000004"/>
    <n v="33064.493360000008"/>
    <n v="0.26969381051669478"/>
    <n v="2.8008800000000003"/>
    <n v="122600.11936000001"/>
  </r>
  <r>
    <s v="SKU-18"/>
    <s v="King Size Crunch Bar"/>
    <s v="King Size"/>
    <x v="0"/>
    <x v="19"/>
    <n v="42734"/>
    <n v="3.14"/>
    <n v="0.09"/>
    <n v="2.0600999999999998"/>
    <n v="2.8574000000000002"/>
    <n v="122108.13160000001"/>
    <n v="88036.313399999999"/>
    <n v="34071.818200000009"/>
    <n v="0.27902988731014217"/>
    <n v="2.8574000000000002"/>
    <n v="122108.13160000001"/>
  </r>
  <r>
    <s v="SKU-18"/>
    <s v="King Size Crunch Bar"/>
    <s v="King Size"/>
    <x v="0"/>
    <x v="20"/>
    <n v="52161"/>
    <n v="3.14"/>
    <n v="7.4899999999999994E-2"/>
    <n v="2.0747"/>
    <n v="2.904814"/>
    <n v="151518.003054"/>
    <n v="108218.4267"/>
    <n v="43299.576354000004"/>
    <n v="0.28577182566594628"/>
    <n v="2.904814"/>
    <n v="151518.003054"/>
  </r>
  <r>
    <s v="SKU-18"/>
    <s v="King Size Crunch Bar"/>
    <s v="King Size"/>
    <x v="0"/>
    <x v="21"/>
    <n v="79345"/>
    <n v="3.14"/>
    <n v="8.5699999999999998E-2"/>
    <n v="2.0893000000000002"/>
    <n v="2.8709020000000001"/>
    <n v="227791.71919"/>
    <n v="165775.50850000003"/>
    <n v="62016.210689999978"/>
    <n v="0.27224962746899745"/>
    <n v="2.8709020000000001"/>
    <n v="227791.71919"/>
  </r>
  <r>
    <s v="SKU-18"/>
    <s v="King Size Crunch Bar"/>
    <s v="King Size"/>
    <x v="0"/>
    <x v="22"/>
    <n v="82609"/>
    <n v="3.14"/>
    <n v="9.2200000000000004E-2"/>
    <n v="2.1038000000000001"/>
    <n v="2.850492"/>
    <n v="235476.29362800001"/>
    <n v="173792.81420000002"/>
    <n v="61683.479427999991"/>
    <n v="0.26195197179995588"/>
    <n v="2.850492"/>
    <n v="235476.29362800001"/>
  </r>
  <r>
    <s v="SKU-18"/>
    <s v="King Size Crunch Bar"/>
    <s v="King Size"/>
    <x v="0"/>
    <x v="23"/>
    <n v="64661"/>
    <n v="3.14"/>
    <n v="8.8599999999999998E-2"/>
    <n v="2.1183999999999998"/>
    <n v="2.861796"/>
    <n v="185046.59115600001"/>
    <n v="136977.86239999998"/>
    <n v="48068.728756000026"/>
    <n v="0.25976554583205802"/>
    <n v="2.861796"/>
    <n v="185046.59115600001"/>
  </r>
  <r>
    <s v="SKU-18"/>
    <s v="King Size Crunch Bar"/>
    <s v="King Size"/>
    <x v="1"/>
    <x v="0"/>
    <n v="28574"/>
    <n v="2.99"/>
    <n v="0.1583"/>
    <n v="1.9435"/>
    <n v="2.516683"/>
    <n v="71911.700041999997"/>
    <n v="55533.569000000003"/>
    <n v="16378.131041999994"/>
    <n v="0.22775335630272062"/>
    <n v="2.516683"/>
    <n v="71911.700041999997"/>
  </r>
  <r>
    <s v="SKU-18"/>
    <s v="King Size Crunch Bar"/>
    <s v="King Size"/>
    <x v="1"/>
    <x v="1"/>
    <n v="39161"/>
    <n v="2.99"/>
    <n v="0.1353"/>
    <n v="1.9435"/>
    <n v="2.5854530000000002"/>
    <n v="101248.924933"/>
    <n v="76109.4035"/>
    <n v="25139.521433000002"/>
    <n v="0.2482942060830346"/>
    <n v="2.5854530000000002"/>
    <n v="101248.924933"/>
  </r>
  <r>
    <s v="SKU-18"/>
    <s v="King Size Crunch Bar"/>
    <s v="King Size"/>
    <x v="1"/>
    <x v="2"/>
    <n v="35637"/>
    <n v="2.99"/>
    <n v="0.14269999999999999"/>
    <n v="1.9435"/>
    <n v="2.5633270000000001"/>
    <n v="91349.284299000006"/>
    <n v="69260.5095"/>
    <n v="22088.774799000006"/>
    <n v="0.24180566896069058"/>
    <n v="2.5633270000000001"/>
    <n v="91349.284299000006"/>
  </r>
  <r>
    <s v="SKU-18"/>
    <s v="King Size Crunch Bar"/>
    <s v="King Size"/>
    <x v="1"/>
    <x v="3"/>
    <n v="40358"/>
    <n v="2.99"/>
    <n v="0.1176"/>
    <n v="1.9435"/>
    <n v="2.6383760000000001"/>
    <n v="106479.578608"/>
    <n v="78435.773000000001"/>
    <n v="28043.805607999995"/>
    <n v="0.26337262012692653"/>
    <n v="2.6383760000000001"/>
    <n v="106479.578608"/>
  </r>
  <r>
    <s v="SKU-18"/>
    <s v="King Size Crunch Bar"/>
    <s v="King Size"/>
    <x v="1"/>
    <x v="4"/>
    <n v="30434"/>
    <n v="2.99"/>
    <n v="0.1027"/>
    <n v="1.9435"/>
    <n v="2.6829270000000003"/>
    <n v="81652.200318000003"/>
    <n v="59148.478999999999"/>
    <n v="22503.721318000004"/>
    <n v="0.27560459155243511"/>
    <n v="2.6829270000000003"/>
    <n v="81652.200318000003"/>
  </r>
  <r>
    <s v="SKU-18"/>
    <s v="King Size Crunch Bar"/>
    <s v="King Size"/>
    <x v="1"/>
    <x v="5"/>
    <n v="31172"/>
    <n v="2.99"/>
    <n v="0.161"/>
    <n v="1.9435"/>
    <n v="2.50861"/>
    <n v="78198.390920000005"/>
    <n v="60582.781999999999"/>
    <n v="17615.608920000006"/>
    <n v="0.22526817640047683"/>
    <n v="2.50861"/>
    <n v="78198.390920000005"/>
  </r>
  <r>
    <s v="SKU-18"/>
    <s v="King Size Crunch Bar"/>
    <s v="King Size"/>
    <x v="1"/>
    <x v="6"/>
    <n v="27352"/>
    <n v="2.99"/>
    <n v="9.8100000000000007E-2"/>
    <n v="1.9435"/>
    <n v="2.6966810000000003"/>
    <n v="73759.61871200001"/>
    <n v="53158.612000000001"/>
    <n v="20601.006712000009"/>
    <n v="0.27929925712384973"/>
    <n v="2.6966810000000003"/>
    <n v="73759.61871200001"/>
  </r>
  <r>
    <s v="SKU-18"/>
    <s v="King Size Crunch Bar"/>
    <s v="King Size"/>
    <x v="1"/>
    <x v="7"/>
    <n v="31904"/>
    <n v="2.99"/>
    <n v="0.1164"/>
    <n v="1.9435"/>
    <n v="2.6419640000000002"/>
    <n v="84289.219456000006"/>
    <n v="62005.423999999999"/>
    <n v="22283.795456000007"/>
    <n v="0.2643730194658217"/>
    <n v="2.6419640000000002"/>
    <n v="84289.219456000006"/>
  </r>
  <r>
    <s v="SKU-18"/>
    <s v="King Size Crunch Bar"/>
    <s v="King Size"/>
    <x v="1"/>
    <x v="8"/>
    <n v="34042"/>
    <n v="2.99"/>
    <n v="0.1394"/>
    <n v="1.9435"/>
    <n v="2.5731940000000004"/>
    <n v="87596.670148000019"/>
    <n v="66160.626999999993"/>
    <n v="21436.043148000026"/>
    <n v="0.24471299093655613"/>
    <n v="2.5731940000000004"/>
    <n v="87596.670148000019"/>
  </r>
  <r>
    <s v="SKU-18"/>
    <s v="King Size Crunch Bar"/>
    <s v="King Size"/>
    <x v="1"/>
    <x v="9"/>
    <n v="53639"/>
    <n v="2.99"/>
    <n v="0.1227"/>
    <n v="1.9435"/>
    <n v="2.6231270000000002"/>
    <n v="140701.90915300002"/>
    <n v="104247.3965"/>
    <n v="36454.512653000013"/>
    <n v="0.25909039097230147"/>
    <n v="2.6231270000000002"/>
    <n v="140701.90915300002"/>
  </r>
  <r>
    <s v="SKU-18"/>
    <s v="King Size Crunch Bar"/>
    <s v="King Size"/>
    <x v="1"/>
    <x v="10"/>
    <n v="53549"/>
    <n v="2.99"/>
    <n v="0.13189999999999999"/>
    <n v="1.9435"/>
    <n v="2.5956190000000001"/>
    <n v="138992.80183100002"/>
    <n v="104072.48149999999"/>
    <n v="34920.320331000024"/>
    <n v="0.25123833659716638"/>
    <n v="2.5956190000000001"/>
    <n v="138992.80183100002"/>
  </r>
  <r>
    <s v="SKU-18"/>
    <s v="King Size Crunch Bar"/>
    <s v="King Size"/>
    <x v="1"/>
    <x v="11"/>
    <n v="44584"/>
    <n v="2.99"/>
    <n v="0.1134"/>
    <n v="1.9435"/>
    <n v="2.6509340000000003"/>
    <n v="118189.24145600002"/>
    <n v="86649.004000000001"/>
    <n v="31540.237456000017"/>
    <n v="0.26686217008797664"/>
    <n v="2.6509340000000003"/>
    <n v="118189.24145600002"/>
  </r>
  <r>
    <s v="SKU-18"/>
    <s v="King Size Crunch Bar"/>
    <s v="King Size"/>
    <x v="1"/>
    <x v="12"/>
    <n v="34437"/>
    <n v="3.05"/>
    <n v="0.1351"/>
    <n v="1.9581"/>
    <n v="2.6379449999999998"/>
    <n v="90842.911964999992"/>
    <n v="67431.089699999997"/>
    <n v="23411.822264999995"/>
    <n v="0.25771765522025664"/>
    <n v="2.6379449999999998"/>
    <n v="90842.911964999992"/>
  </r>
  <r>
    <s v="SKU-18"/>
    <s v="King Size Crunch Bar"/>
    <s v="King Size"/>
    <x v="1"/>
    <x v="13"/>
    <n v="43011"/>
    <n v="3.05"/>
    <n v="0.10879999999999999"/>
    <n v="1.9726999999999999"/>
    <n v="2.7181599999999997"/>
    <n v="116910.77975999999"/>
    <n v="84847.799699999989"/>
    <n v="32062.980060000002"/>
    <n v="0.27425169967919477"/>
    <n v="2.7181599999999997"/>
    <n v="116910.77975999999"/>
  </r>
  <r>
    <s v="SKU-18"/>
    <s v="King Size Crunch Bar"/>
    <s v="King Size"/>
    <x v="1"/>
    <x v="14"/>
    <n v="46569"/>
    <n v="3.05"/>
    <n v="8.8900000000000007E-2"/>
    <n v="1.9872000000000001"/>
    <n v="2.7788550000000001"/>
    <n v="129408.49849500001"/>
    <n v="92541.916800000006"/>
    <n v="36866.581695000001"/>
    <n v="0.28488532147233303"/>
    <n v="2.7788550000000001"/>
    <n v="129408.49849500001"/>
  </r>
  <r>
    <s v="SKU-18"/>
    <s v="King Size Crunch Bar"/>
    <s v="King Size"/>
    <x v="1"/>
    <x v="15"/>
    <n v="44202"/>
    <n v="3.05"/>
    <n v="0.1207"/>
    <n v="2.0017999999999998"/>
    <n v="2.6818649999999997"/>
    <n v="118543.79672999999"/>
    <n v="88483.563599999994"/>
    <n v="30060.233129999993"/>
    <n v="0.25357913243209479"/>
    <n v="2.6818649999999997"/>
    <n v="118543.79672999999"/>
  </r>
  <r>
    <s v="SKU-18"/>
    <s v="King Size Crunch Bar"/>
    <s v="King Size"/>
    <x v="1"/>
    <x v="16"/>
    <n v="37719"/>
    <n v="3.05"/>
    <n v="0.1384"/>
    <n v="2.0164"/>
    <n v="2.6278799999999998"/>
    <n v="99121.005719999986"/>
    <n v="76056.5916"/>
    <n v="23064.414119999987"/>
    <n v="0.23268946831666582"/>
    <n v="2.6278799999999998"/>
    <n v="99121.005719999986"/>
  </r>
  <r>
    <s v="SKU-18"/>
    <s v="King Size Crunch Bar"/>
    <s v="King Size"/>
    <x v="1"/>
    <x v="17"/>
    <n v="38039"/>
    <n v="3.05"/>
    <n v="0.1193"/>
    <n v="2.0310000000000001"/>
    <n v="2.6861350000000002"/>
    <n v="102177.88926500001"/>
    <n v="77257.209000000003"/>
    <n v="24920.680265000003"/>
    <n v="0.24389503878248861"/>
    <n v="2.6861350000000002"/>
    <n v="102177.88926500001"/>
  </r>
  <r>
    <s v="SKU-18"/>
    <s v="King Size Crunch Bar"/>
    <s v="King Size"/>
    <x v="1"/>
    <x v="18"/>
    <n v="34547"/>
    <n v="3.14"/>
    <n v="0.13289999999999999"/>
    <n v="2.0455000000000001"/>
    <n v="2.7226940000000002"/>
    <n v="94060.909618000005"/>
    <n v="70665.888500000001"/>
    <n v="23395.021118000004"/>
    <n v="0.24872203780520327"/>
    <n v="2.7226940000000002"/>
    <n v="94060.909618000005"/>
  </r>
  <r>
    <s v="SKU-18"/>
    <s v="King Size Crunch Bar"/>
    <s v="King Size"/>
    <x v="1"/>
    <x v="19"/>
    <n v="32859"/>
    <n v="3.14"/>
    <n v="0.1585"/>
    <n v="2.0600999999999998"/>
    <n v="2.6423100000000002"/>
    <n v="86823.664290000001"/>
    <n v="67692.825899999996"/>
    <n v="19130.838390000004"/>
    <n v="0.22034129227834739"/>
    <n v="2.6423100000000002"/>
    <n v="86823.664290000001"/>
  </r>
  <r>
    <s v="SKU-18"/>
    <s v="King Size Crunch Bar"/>
    <s v="King Size"/>
    <x v="1"/>
    <x v="20"/>
    <n v="39167"/>
    <n v="3.14"/>
    <n v="0.1363"/>
    <n v="2.0747"/>
    <n v="2.712018"/>
    <n v="106221.609006"/>
    <n v="81259.774900000004"/>
    <n v="24961.834105999995"/>
    <n v="0.23499770281760662"/>
    <n v="2.712018"/>
    <n v="106221.609006"/>
  </r>
  <r>
    <s v="SKU-18"/>
    <s v="King Size Crunch Bar"/>
    <s v="King Size"/>
    <x v="1"/>
    <x v="21"/>
    <n v="66049"/>
    <n v="3.14"/>
    <n v="0.1341"/>
    <n v="2.0893000000000002"/>
    <n v="2.7189260000000002"/>
    <n v="179582.34337400002"/>
    <n v="137996.17570000002"/>
    <n v="41586.167673999997"/>
    <n v="0.23157158377977183"/>
    <n v="2.7189260000000002"/>
    <n v="179582.34337400002"/>
  </r>
  <r>
    <s v="SKU-18"/>
    <s v="King Size Crunch Bar"/>
    <s v="King Size"/>
    <x v="1"/>
    <x v="22"/>
    <n v="66073"/>
    <n v="3.14"/>
    <n v="0.1424"/>
    <n v="2.1038000000000001"/>
    <n v="2.6928640000000001"/>
    <n v="177925.603072"/>
    <n v="139004.3774"/>
    <n v="38921.225672"/>
    <n v="0.21875"/>
    <n v="2.6928640000000001"/>
    <n v="177925.603072"/>
  </r>
  <r>
    <s v="SKU-18"/>
    <s v="King Size Crunch Bar"/>
    <s v="King Size"/>
    <x v="1"/>
    <x v="23"/>
    <n v="49882"/>
    <n v="3.14"/>
    <n v="0.129"/>
    <n v="2.1183999999999998"/>
    <n v="2.7349399999999999"/>
    <n v="136424.27708"/>
    <n v="105670.02879999999"/>
    <n v="30754.248280000014"/>
    <n v="0.2254309052483785"/>
    <n v="2.7349399999999999"/>
    <n v="136424.27708"/>
  </r>
  <r>
    <s v="SKU-18"/>
    <s v="King Size Crunch Bar"/>
    <s v="King Size"/>
    <x v="2"/>
    <x v="0"/>
    <n v="17962"/>
    <n v="2.99"/>
    <n v="0.16980000000000001"/>
    <n v="1.9435"/>
    <n v="2.4822980000000001"/>
    <n v="44587.036676000003"/>
    <n v="34909.146999999997"/>
    <n v="9677.8896760000061"/>
    <n v="0.21705613105275851"/>
    <n v="2.4822980000000001"/>
    <n v="44587.036676000003"/>
  </r>
  <r>
    <s v="SKU-18"/>
    <s v="King Size Crunch Bar"/>
    <s v="King Size"/>
    <x v="2"/>
    <x v="1"/>
    <n v="23793"/>
    <n v="2.99"/>
    <n v="0.19620000000000001"/>
    <n v="1.9435"/>
    <n v="2.403362"/>
    <n v="57183.192066000003"/>
    <n v="46241.695500000002"/>
    <n v="10941.496566000002"/>
    <n v="0.19134112963423738"/>
    <n v="2.403362"/>
    <n v="57183.192066000003"/>
  </r>
  <r>
    <s v="SKU-18"/>
    <s v="King Size Crunch Bar"/>
    <s v="King Size"/>
    <x v="2"/>
    <x v="2"/>
    <n v="22545"/>
    <n v="2.99"/>
    <n v="0.19170000000000001"/>
    <n v="1.9435"/>
    <n v="2.4168170000000004"/>
    <n v="54487.139265000013"/>
    <n v="43816.207499999997"/>
    <n v="10670.931765000016"/>
    <n v="0.19584312755165187"/>
    <n v="2.4168170000000004"/>
    <n v="54487.139265000013"/>
  </r>
  <r>
    <s v="SKU-18"/>
    <s v="King Size Crunch Bar"/>
    <s v="King Size"/>
    <x v="2"/>
    <x v="3"/>
    <n v="24284"/>
    <n v="2.99"/>
    <n v="0.1666"/>
    <n v="1.9435"/>
    <n v="2.4918660000000004"/>
    <n v="60512.473944000012"/>
    <n v="47195.953999999998"/>
    <n v="13316.519944000014"/>
    <n v="0.22006239500839953"/>
    <n v="2.4918660000000004"/>
    <n v="60512.473944000012"/>
  </r>
  <r>
    <s v="SKU-18"/>
    <s v="King Size Crunch Bar"/>
    <s v="King Size"/>
    <x v="2"/>
    <x v="4"/>
    <n v="19442"/>
    <n v="2.99"/>
    <n v="0.17549999999999999"/>
    <n v="1.9435"/>
    <n v="2.4652550000000004"/>
    <n v="47929.487710000009"/>
    <n v="37785.527000000002"/>
    <n v="10143.960710000007"/>
    <n v="0.21164342025469993"/>
    <n v="2.4652550000000004"/>
    <n v="47929.487710000009"/>
  </r>
  <r>
    <s v="SKU-18"/>
    <s v="King Size Crunch Bar"/>
    <s v="King Size"/>
    <x v="2"/>
    <x v="5"/>
    <n v="17788"/>
    <n v="2.99"/>
    <n v="0.18640000000000001"/>
    <n v="1.9435"/>
    <n v="2.4326639999999999"/>
    <n v="43272.227231999997"/>
    <n v="34570.978000000003"/>
    <n v="8701.2492319999947"/>
    <n v="0.20108161258603724"/>
    <n v="2.4326639999999999"/>
    <n v="43272.227231999997"/>
  </r>
  <r>
    <s v="SKU-18"/>
    <s v="King Size Crunch Bar"/>
    <s v="King Size"/>
    <x v="2"/>
    <x v="6"/>
    <n v="17889"/>
    <n v="2.99"/>
    <n v="0.15609999999999999"/>
    <n v="1.9435"/>
    <n v="2.5232610000000002"/>
    <n v="45138.616029000004"/>
    <n v="34767.271500000003"/>
    <n v="10371.344529000002"/>
    <n v="0.22976656001895962"/>
    <n v="2.5232610000000002"/>
    <n v="45138.616029000004"/>
  </r>
  <r>
    <s v="SKU-18"/>
    <s v="King Size Crunch Bar"/>
    <s v="King Size"/>
    <x v="2"/>
    <x v="7"/>
    <n v="17511"/>
    <n v="2.99"/>
    <n v="0.18640000000000001"/>
    <n v="1.9435"/>
    <n v="2.4326639999999999"/>
    <n v="42598.379304000002"/>
    <n v="34032.628499999999"/>
    <n v="8565.750804000003"/>
    <n v="0.20108161258603743"/>
    <n v="2.4326639999999999"/>
    <n v="42598.379304000002"/>
  </r>
  <r>
    <s v="SKU-18"/>
    <s v="King Size Crunch Bar"/>
    <s v="King Size"/>
    <x v="2"/>
    <x v="8"/>
    <n v="21782"/>
    <n v="2.99"/>
    <n v="0.1845"/>
    <n v="1.9435"/>
    <n v="2.438345"/>
    <n v="53112.030789999997"/>
    <n v="42333.317000000003"/>
    <n v="10778.713789999994"/>
    <n v="0.202942979767014"/>
    <n v="2.438345"/>
    <n v="53112.030789999997"/>
  </r>
  <r>
    <s v="SKU-18"/>
    <s v="King Size Crunch Bar"/>
    <s v="King Size"/>
    <x v="2"/>
    <x v="9"/>
    <n v="35964"/>
    <n v="2.99"/>
    <n v="0.16089999999999999"/>
    <n v="1.9435"/>
    <n v="2.5089090000000001"/>
    <n v="90230.403275999997"/>
    <n v="69896.034"/>
    <n v="20334.369275999998"/>
    <n v="0.22536050530330112"/>
    <n v="2.5089090000000001"/>
    <n v="90230.403275999997"/>
  </r>
  <r>
    <s v="SKU-18"/>
    <s v="King Size Crunch Bar"/>
    <s v="King Size"/>
    <x v="2"/>
    <x v="10"/>
    <n v="32713"/>
    <n v="2.99"/>
    <n v="0.2051"/>
    <n v="1.9435"/>
    <n v="2.3767510000000001"/>
    <n v="77750.655463000003"/>
    <n v="63577.715499999998"/>
    <n v="14172.939963000004"/>
    <n v="0.1822870801358662"/>
    <n v="2.3767510000000001"/>
    <n v="77750.655463000003"/>
  </r>
  <r>
    <s v="SKU-18"/>
    <s v="King Size Crunch Bar"/>
    <s v="King Size"/>
    <x v="2"/>
    <x v="11"/>
    <n v="30431"/>
    <n v="2.99"/>
    <n v="0.17369999999999999"/>
    <n v="1.9435"/>
    <n v="2.4706370000000004"/>
    <n v="75183.954547000016"/>
    <n v="59142.648500000003"/>
    <n v="16041.306047000013"/>
    <n v="0.21336076485537953"/>
    <n v="2.4706370000000004"/>
    <n v="75183.954547000016"/>
  </r>
  <r>
    <s v="SKU-18"/>
    <s v="King Size Crunch Bar"/>
    <s v="King Size"/>
    <x v="2"/>
    <x v="12"/>
    <n v="21323"/>
    <n v="3.05"/>
    <n v="0.17230000000000001"/>
    <n v="1.9581"/>
    <n v="2.5244849999999999"/>
    <n v="53829.593654999997"/>
    <n v="41752.566299999999"/>
    <n v="12077.027354999998"/>
    <n v="0.22435665096049293"/>
    <n v="2.5244849999999999"/>
    <n v="53829.593654999997"/>
  </r>
  <r>
    <s v="SKU-18"/>
    <s v="King Size Crunch Bar"/>
    <s v="King Size"/>
    <x v="2"/>
    <x v="13"/>
    <n v="25833"/>
    <n v="3.05"/>
    <n v="0.1933"/>
    <n v="1.9726999999999999"/>
    <n v="2.4604349999999999"/>
    <n v="63560.417354999998"/>
    <n v="50960.759099999996"/>
    <n v="12599.658255000002"/>
    <n v="0.19823120708330036"/>
    <n v="2.4604349999999999"/>
    <n v="63560.417354999998"/>
  </r>
  <r>
    <s v="SKU-18"/>
    <s v="King Size Crunch Bar"/>
    <s v="King Size"/>
    <x v="2"/>
    <x v="14"/>
    <n v="26650"/>
    <n v="3.05"/>
    <n v="0.19639999999999999"/>
    <n v="1.9872000000000001"/>
    <n v="2.4509799999999999"/>
    <n v="65318.616999999998"/>
    <n v="52958.880000000005"/>
    <n v="12359.736999999994"/>
    <n v="0.18922227027556315"/>
    <n v="2.4509799999999999"/>
    <n v="65318.616999999998"/>
  </r>
  <r>
    <s v="SKU-18"/>
    <s v="King Size Crunch Bar"/>
    <s v="King Size"/>
    <x v="2"/>
    <x v="15"/>
    <n v="28696"/>
    <n v="3.05"/>
    <n v="0.1643"/>
    <n v="2.0017999999999998"/>
    <n v="2.5488849999999998"/>
    <n v="73142.80395999999"/>
    <n v="57443.652799999996"/>
    <n v="15699.151159999994"/>
    <n v="0.21463698833019138"/>
    <n v="2.5488849999999998"/>
    <n v="73142.80395999999"/>
  </r>
  <r>
    <s v="SKU-18"/>
    <s v="King Size Crunch Bar"/>
    <s v="King Size"/>
    <x v="2"/>
    <x v="16"/>
    <n v="23435"/>
    <n v="3.05"/>
    <n v="0.1406"/>
    <n v="2.0164"/>
    <n v="2.6211699999999998"/>
    <n v="61427.118949999996"/>
    <n v="47254.334000000003"/>
    <n v="14172.784949999994"/>
    <n v="0.23072521049760214"/>
    <n v="2.6211699999999998"/>
    <n v="61427.118949999996"/>
  </r>
  <r>
    <s v="SKU-18"/>
    <s v="King Size Crunch Bar"/>
    <s v="King Size"/>
    <x v="2"/>
    <x v="17"/>
    <n v="22621"/>
    <n v="3.05"/>
    <n v="0.1774"/>
    <n v="2.0310000000000001"/>
    <n v="2.5089299999999999"/>
    <n v="56754.505529999995"/>
    <n v="45943.251000000004"/>
    <n v="10811.254529999991"/>
    <n v="0.19049156413291707"/>
    <n v="2.5089299999999999"/>
    <n v="56754.505529999995"/>
  </r>
  <r>
    <s v="SKU-18"/>
    <s v="King Size Crunch Bar"/>
    <s v="King Size"/>
    <x v="2"/>
    <x v="18"/>
    <n v="22712"/>
    <n v="3.14"/>
    <n v="0.1517"/>
    <n v="2.0455000000000001"/>
    <n v="2.6636620000000004"/>
    <n v="60497.091344000008"/>
    <n v="46457.396000000001"/>
    <n v="14039.695344000007"/>
    <n v="0.23207223739348321"/>
    <n v="2.6636620000000004"/>
    <n v="60497.091344000008"/>
  </r>
  <r>
    <s v="SKU-18"/>
    <s v="King Size Crunch Bar"/>
    <s v="King Size"/>
    <x v="2"/>
    <x v="19"/>
    <n v="26121"/>
    <n v="3.14"/>
    <n v="0.1923"/>
    <n v="2.0600999999999998"/>
    <n v="2.536178"/>
    <n v="66247.505537999998"/>
    <n v="53811.872099999993"/>
    <n v="12435.633438000004"/>
    <n v="0.18771474241949901"/>
    <n v="2.536178"/>
    <n v="66247.505537999998"/>
  </r>
  <r>
    <s v="SKU-18"/>
    <s v="King Size Crunch Bar"/>
    <s v="King Size"/>
    <x v="2"/>
    <x v="20"/>
    <n v="30652"/>
    <n v="3.14"/>
    <n v="0.1792"/>
    <n v="2.0747"/>
    <n v="2.577312"/>
    <n v="78999.767424000005"/>
    <n v="63593.704400000002"/>
    <n v="15406.063024000003"/>
    <n v="0.19501403012130469"/>
    <n v="2.577312"/>
    <n v="78999.767424000005"/>
  </r>
  <r>
    <s v="SKU-18"/>
    <s v="King Size Crunch Bar"/>
    <s v="King Size"/>
    <x v="2"/>
    <x v="21"/>
    <n v="44555"/>
    <n v="3.14"/>
    <n v="0.15790000000000001"/>
    <n v="2.0893000000000002"/>
    <n v="2.6441940000000002"/>
    <n v="117812.06367"/>
    <n v="93088.761500000008"/>
    <n v="24723.302169999995"/>
    <n v="0.20985373992982356"/>
    <n v="2.6441940000000002"/>
    <n v="117812.06367"/>
  </r>
  <r>
    <s v="SKU-18"/>
    <s v="King Size Crunch Bar"/>
    <s v="King Size"/>
    <x v="2"/>
    <x v="22"/>
    <n v="46496"/>
    <n v="3.14"/>
    <n v="0.16839999999999999"/>
    <n v="2.1038000000000001"/>
    <n v="2.611224"/>
    <n v="121411.471104"/>
    <n v="97818.284800000009"/>
    <n v="23593.186303999988"/>
    <n v="0.19432419432419423"/>
    <n v="2.611224"/>
    <n v="121411.471104"/>
  </r>
  <r>
    <s v="SKU-18"/>
    <s v="King Size Crunch Bar"/>
    <s v="King Size"/>
    <x v="2"/>
    <x v="23"/>
    <n v="32045"/>
    <n v="3.14"/>
    <n v="0.16309999999999999"/>
    <n v="2.1183999999999998"/>
    <n v="2.627866"/>
    <n v="84209.965970000005"/>
    <n v="67884.127999999997"/>
    <n v="16325.837970000008"/>
    <n v="0.19387061592942723"/>
    <n v="2.627866"/>
    <n v="84209.965970000005"/>
  </r>
  <r>
    <s v="SKU-18"/>
    <s v="King Size Crunch Bar"/>
    <s v="King Size"/>
    <x v="3"/>
    <x v="0"/>
    <n v="15306"/>
    <n v="2.99"/>
    <n v="4.1799999999999997E-2"/>
    <n v="1.9435"/>
    <n v="2.8650180000000005"/>
    <n v="43851.965508000008"/>
    <n v="29747.210999999999"/>
    <n v="14104.754508000009"/>
    <n v="0.32164475057399305"/>
    <n v="2.8650180000000005"/>
    <n v="43851.965508000008"/>
  </r>
  <r>
    <s v="SKU-18"/>
    <s v="King Size Crunch Bar"/>
    <s v="King Size"/>
    <x v="3"/>
    <x v="1"/>
    <n v="19398"/>
    <n v="2.99"/>
    <n v="3.1899999999999998E-2"/>
    <n v="1.9435"/>
    <n v="2.8946190000000001"/>
    <n v="56149.819362000002"/>
    <n v="37700.012999999999"/>
    <n v="18449.806362000003"/>
    <n v="0.32858175808284273"/>
    <n v="2.8946190000000001"/>
    <n v="56149.819362000002"/>
  </r>
  <r>
    <s v="SKU-18"/>
    <s v="King Size Crunch Bar"/>
    <s v="King Size"/>
    <x v="3"/>
    <x v="2"/>
    <n v="16086"/>
    <n v="2.99"/>
    <n v="6.3700000000000007E-2"/>
    <n v="1.9435"/>
    <n v="2.7995370000000004"/>
    <n v="45033.35218200001"/>
    <n v="31263.141"/>
    <n v="13770.21118200001"/>
    <n v="0.30577806258677792"/>
    <n v="2.7995370000000004"/>
    <n v="45033.35218200001"/>
  </r>
  <r>
    <s v="SKU-18"/>
    <s v="King Size Crunch Bar"/>
    <s v="King Size"/>
    <x v="3"/>
    <x v="3"/>
    <n v="21053"/>
    <n v="2.99"/>
    <n v="3.95E-2"/>
    <n v="1.9435"/>
    <n v="2.8718950000000003"/>
    <n v="60462.005435000006"/>
    <n v="40916.505499999999"/>
    <n v="19545.499935000007"/>
    <n v="0.32326913066111407"/>
    <n v="2.8718950000000003"/>
    <n v="60462.005435000006"/>
  </r>
  <r>
    <s v="SKU-18"/>
    <s v="King Size Crunch Bar"/>
    <s v="King Size"/>
    <x v="3"/>
    <x v="4"/>
    <n v="16197"/>
    <n v="2.99"/>
    <n v="6.0199999999999997E-2"/>
    <n v="1.9435"/>
    <n v="2.8100019999999999"/>
    <n v="45513.602394000001"/>
    <n v="31478.869500000001"/>
    <n v="14034.732894000001"/>
    <n v="0.30836348159182808"/>
    <n v="2.8100019999999999"/>
    <n v="45513.602394000001"/>
  </r>
  <r>
    <s v="SKU-18"/>
    <s v="King Size Crunch Bar"/>
    <s v="King Size"/>
    <x v="3"/>
    <x v="5"/>
    <n v="15749"/>
    <n v="2.99"/>
    <n v="5.1499999999999997E-2"/>
    <n v="1.9435"/>
    <n v="2.8360150000000002"/>
    <n v="44664.400235000001"/>
    <n v="30608.181499999999"/>
    <n v="14056.218735000002"/>
    <n v="0.31470743278861363"/>
    <n v="2.8360150000000002"/>
    <n v="44664.400235000001"/>
  </r>
  <r>
    <s v="SKU-18"/>
    <s v="King Size Crunch Bar"/>
    <s v="King Size"/>
    <x v="3"/>
    <x v="6"/>
    <n v="15504"/>
    <n v="2.99"/>
    <n v="4.2700000000000002E-2"/>
    <n v="1.9435"/>
    <n v="2.8623270000000005"/>
    <n v="44377.517808000011"/>
    <n v="30132.024000000001"/>
    <n v="14245.49380800001"/>
    <n v="0.32100699885093509"/>
    <n v="2.8623270000000005"/>
    <n v="44377.517808000011"/>
  </r>
  <r>
    <s v="SKU-18"/>
    <s v="King Size Crunch Bar"/>
    <s v="King Size"/>
    <x v="3"/>
    <x v="7"/>
    <n v="16235"/>
    <n v="2.99"/>
    <n v="4.9799999999999997E-2"/>
    <n v="1.9435"/>
    <n v="2.8410980000000001"/>
    <n v="46125.226030000005"/>
    <n v="31552.7225"/>
    <n v="14572.503530000005"/>
    <n v="0.31593348768680285"/>
    <n v="2.8410980000000001"/>
    <n v="46125.226030000005"/>
  </r>
  <r>
    <s v="SKU-18"/>
    <s v="King Size Crunch Bar"/>
    <s v="King Size"/>
    <x v="3"/>
    <x v="8"/>
    <n v="18539"/>
    <n v="2.99"/>
    <n v="4.6100000000000002E-2"/>
    <n v="1.9435"/>
    <n v="2.8521610000000002"/>
    <n v="52876.212779000001"/>
    <n v="36030.546499999997"/>
    <n v="16845.666279000005"/>
    <n v="0.31858685396792125"/>
    <n v="2.8521610000000002"/>
    <n v="52876.212779000001"/>
  </r>
  <r>
    <s v="SKU-18"/>
    <s v="King Size Crunch Bar"/>
    <s v="King Size"/>
    <x v="3"/>
    <x v="9"/>
    <n v="28042"/>
    <n v="2.99"/>
    <n v="5.0299999999999997E-2"/>
    <n v="1.9435"/>
    <n v="2.8396030000000003"/>
    <n v="79628.147326000006"/>
    <n v="54499.627"/>
    <n v="25128.520326000005"/>
    <n v="0.31557333894914186"/>
    <n v="2.8396030000000003"/>
    <n v="79628.147326000006"/>
  </r>
  <r>
    <s v="SKU-18"/>
    <s v="King Size Crunch Bar"/>
    <s v="King Size"/>
    <x v="3"/>
    <x v="10"/>
    <n v="27520"/>
    <n v="2.99"/>
    <n v="5.8000000000000003E-2"/>
    <n v="1.9435"/>
    <n v="2.8165800000000001"/>
    <n v="77512.281600000002"/>
    <n v="53485.120000000003"/>
    <n v="24027.161599999999"/>
    <n v="0.30997876857749468"/>
    <n v="2.8165800000000001"/>
    <n v="77512.281600000002"/>
  </r>
  <r>
    <s v="SKU-18"/>
    <s v="King Size Crunch Bar"/>
    <s v="King Size"/>
    <x v="3"/>
    <x v="11"/>
    <n v="22639"/>
    <n v="2.99"/>
    <n v="4.7800000000000002E-2"/>
    <n v="1.9435"/>
    <n v="2.8470780000000002"/>
    <n v="64454.998842000008"/>
    <n v="43998.896500000003"/>
    <n v="20456.102342000006"/>
    <n v="0.31737030035706787"/>
    <n v="2.8470780000000002"/>
    <n v="64454.998842000008"/>
  </r>
  <r>
    <s v="SKU-18"/>
    <s v="King Size Crunch Bar"/>
    <s v="King Size"/>
    <x v="3"/>
    <x v="12"/>
    <n v="18280"/>
    <n v="3.05"/>
    <n v="5.3600000000000002E-2"/>
    <n v="1.9581"/>
    <n v="2.88652"/>
    <n v="52765.585599999999"/>
    <n v="35794.067999999999"/>
    <n v="16971.517599999999"/>
    <n v="0.32163989856297548"/>
    <n v="2.88652"/>
    <n v="52765.585599999999"/>
  </r>
  <r>
    <s v="SKU-18"/>
    <s v="King Size Crunch Bar"/>
    <s v="King Size"/>
    <x v="3"/>
    <x v="13"/>
    <n v="19638"/>
    <n v="3.05"/>
    <n v="5.8900000000000001E-2"/>
    <n v="1.9726999999999999"/>
    <n v="2.870355"/>
    <n v="56368.031490000001"/>
    <n v="38739.882599999997"/>
    <n v="17628.148890000004"/>
    <n v="0.31273309399011628"/>
    <n v="2.870355"/>
    <n v="56368.031490000001"/>
  </r>
  <r>
    <s v="SKU-18"/>
    <s v="King Size Crunch Bar"/>
    <s v="King Size"/>
    <x v="3"/>
    <x v="14"/>
    <n v="21965"/>
    <n v="3.05"/>
    <n v="6.2199999999999998E-2"/>
    <n v="1.9872000000000001"/>
    <n v="2.8602899999999996"/>
    <n v="62826.26984999999"/>
    <n v="43648.847999999998"/>
    <n v="19177.421849999992"/>
    <n v="0.30524527233252563"/>
    <n v="2.8602899999999996"/>
    <n v="62826.26984999999"/>
  </r>
  <r>
    <s v="SKU-18"/>
    <s v="King Size Crunch Bar"/>
    <s v="King Size"/>
    <x v="3"/>
    <x v="15"/>
    <n v="23347"/>
    <n v="3.05"/>
    <n v="4.9500000000000002E-2"/>
    <n v="2.0017999999999998"/>
    <n v="2.899025"/>
    <n v="67683.536674999996"/>
    <n v="46736.024599999997"/>
    <n v="20947.512074999999"/>
    <n v="0.30949198437405678"/>
    <n v="2.899025"/>
    <n v="67683.536674999996"/>
  </r>
  <r>
    <s v="SKU-18"/>
    <s v="King Size Crunch Bar"/>
    <s v="King Size"/>
    <x v="3"/>
    <x v="16"/>
    <n v="22412"/>
    <n v="3.05"/>
    <n v="4.7199999999999999E-2"/>
    <n v="2.0164"/>
    <n v="2.90604"/>
    <n v="65130.16848"/>
    <n v="45191.556799999998"/>
    <n v="19938.611680000002"/>
    <n v="0.30613480888081379"/>
    <n v="2.90604"/>
    <n v="65130.16848"/>
  </r>
  <r>
    <s v="SKU-18"/>
    <s v="King Size Crunch Bar"/>
    <s v="King Size"/>
    <x v="3"/>
    <x v="17"/>
    <n v="20285"/>
    <n v="3.05"/>
    <n v="5.04E-2"/>
    <n v="2.0310000000000001"/>
    <n v="2.89628"/>
    <n v="58751.039799999999"/>
    <n v="41198.835000000006"/>
    <n v="17552.204799999992"/>
    <n v="0.29875564517242797"/>
    <n v="2.89628"/>
    <n v="58751.039799999999"/>
  </r>
  <r>
    <s v="SKU-18"/>
    <s v="King Size Crunch Bar"/>
    <s v="King Size"/>
    <x v="3"/>
    <x v="18"/>
    <n v="18079"/>
    <n v="3.14"/>
    <n v="5.0700000000000002E-2"/>
    <n v="2.0455000000000001"/>
    <n v="2.9808020000000002"/>
    <n v="53889.919358000006"/>
    <n v="36980.594499999999"/>
    <n v="16909.324858000007"/>
    <n v="0.31377528598008197"/>
    <n v="2.9808020000000002"/>
    <n v="53889.919358000006"/>
  </r>
  <r>
    <s v="SKU-18"/>
    <s v="King Size Crunch Bar"/>
    <s v="King Size"/>
    <x v="3"/>
    <x v="19"/>
    <n v="20937"/>
    <n v="3.14"/>
    <n v="4.3099999999999999E-2"/>
    <n v="2.0600999999999998"/>
    <n v="3.0046659999999998"/>
    <n v="62908.692041999995"/>
    <n v="43132.313699999999"/>
    <n v="19776.378341999996"/>
    <n v="0.31436638880993756"/>
    <n v="3.0046659999999998"/>
    <n v="62908.692041999995"/>
  </r>
  <r>
    <s v="SKU-18"/>
    <s v="King Size Crunch Bar"/>
    <s v="King Size"/>
    <x v="3"/>
    <x v="20"/>
    <n v="21470"/>
    <n v="3.14"/>
    <n v="4.36E-2"/>
    <n v="2.0747"/>
    <n v="3.0030960000000002"/>
    <n v="64476.471120000002"/>
    <n v="44543.809000000001"/>
    <n v="19932.662120000001"/>
    <n v="0.30914629435755636"/>
    <n v="3.0030960000000002"/>
    <n v="64476.471120000002"/>
  </r>
  <r>
    <s v="SKU-18"/>
    <s v="King Size Crunch Bar"/>
    <s v="King Size"/>
    <x v="3"/>
    <x v="21"/>
    <n v="34276"/>
    <n v="3.14"/>
    <n v="4.7800000000000002E-2"/>
    <n v="2.0893000000000002"/>
    <n v="2.9899080000000002"/>
    <n v="102482.08660800001"/>
    <n v="71612.846799999999"/>
    <n v="30869.239808000013"/>
    <n v="0.30121595714650762"/>
    <n v="2.9899080000000002"/>
    <n v="102482.08660800001"/>
  </r>
  <r>
    <s v="SKU-18"/>
    <s v="King Size Crunch Bar"/>
    <s v="King Size"/>
    <x v="3"/>
    <x v="22"/>
    <n v="38036"/>
    <n v="3.14"/>
    <n v="6.3E-2"/>
    <n v="2.1038000000000001"/>
    <n v="2.9421800000000005"/>
    <n v="111908.75848000002"/>
    <n v="80020.136800000007"/>
    <n v="31888.621680000011"/>
    <n v="0.28495197438633946"/>
    <n v="2.9421800000000005"/>
    <n v="111908.75848000002"/>
  </r>
  <r>
    <s v="SKU-18"/>
    <s v="King Size Crunch Bar"/>
    <s v="King Size"/>
    <x v="3"/>
    <x v="23"/>
    <n v="27621"/>
    <n v="3.14"/>
    <n v="4.2700000000000002E-2"/>
    <n v="2.1183999999999998"/>
    <n v="3.0059220000000004"/>
    <n v="83026.571562000012"/>
    <n v="58512.326399999998"/>
    <n v="24514.245162000014"/>
    <n v="0.29525782771475784"/>
    <n v="3.0059220000000004"/>
    <n v="83026.571562000012"/>
  </r>
  <r>
    <s v="SKU-18"/>
    <s v="King Size Crunch Bar"/>
    <s v="King Size"/>
    <x v="4"/>
    <x v="0"/>
    <n v="19878"/>
    <n v="2.99"/>
    <n v="0.1205"/>
    <n v="1.9435"/>
    <n v="2.629705"/>
    <n v="52273.275990000002"/>
    <n v="38632.893000000004"/>
    <n v="13640.382989999998"/>
    <n v="0.26094371802160315"/>
    <n v="2.629705"/>
    <n v="52273.275990000002"/>
  </r>
  <r>
    <s v="SKU-18"/>
    <s v="King Size Crunch Bar"/>
    <s v="King Size"/>
    <x v="4"/>
    <x v="1"/>
    <n v="27882"/>
    <n v="2.99"/>
    <n v="9.7199999999999995E-2"/>
    <n v="1.9435"/>
    <n v="2.6993720000000003"/>
    <n v="75263.890104000006"/>
    <n v="54188.667000000001"/>
    <n v="21075.223104000004"/>
    <n v="0.28001772264067348"/>
    <n v="2.6993720000000003"/>
    <n v="75263.890104000006"/>
  </r>
  <r>
    <s v="SKU-18"/>
    <s v="King Size Crunch Bar"/>
    <s v="King Size"/>
    <x v="4"/>
    <x v="2"/>
    <n v="24739"/>
    <n v="2.99"/>
    <n v="0.09"/>
    <n v="1.9435"/>
    <n v="2.7209000000000003"/>
    <n v="67312.345100000006"/>
    <n v="48080.246500000001"/>
    <n v="19232.098600000005"/>
    <n v="0.28571428571428575"/>
    <n v="2.7209000000000003"/>
    <n v="67312.345100000006"/>
  </r>
  <r>
    <s v="SKU-18"/>
    <s v="King Size Crunch Bar"/>
    <s v="King Size"/>
    <x v="4"/>
    <x v="3"/>
    <n v="29620"/>
    <n v="2.99"/>
    <n v="8.6199999999999999E-2"/>
    <n v="1.9435"/>
    <n v="2.732262"/>
    <n v="80929.600439999995"/>
    <n v="57566.47"/>
    <n v="23363.130439999994"/>
    <n v="0.2886846137010286"/>
    <n v="2.732262"/>
    <n v="80929.600439999995"/>
  </r>
  <r>
    <s v="SKU-18"/>
    <s v="King Size Crunch Bar"/>
    <s v="King Size"/>
    <x v="4"/>
    <x v="4"/>
    <n v="25162"/>
    <n v="2.99"/>
    <n v="0.12470000000000001"/>
    <n v="1.9435"/>
    <n v="2.6171470000000001"/>
    <n v="65852.652814000001"/>
    <n v="48902.347000000002"/>
    <n v="16950.305813999999"/>
    <n v="0.25739746372672223"/>
    <n v="2.6171470000000001"/>
    <n v="65852.652814000001"/>
  </r>
  <r>
    <s v="SKU-18"/>
    <s v="King Size Crunch Bar"/>
    <s v="King Size"/>
    <x v="4"/>
    <x v="5"/>
    <n v="20635"/>
    <n v="2.99"/>
    <n v="7.4700000000000003E-2"/>
    <n v="1.9435"/>
    <n v="2.7666470000000003"/>
    <n v="57089.760845000004"/>
    <n v="40104.122499999998"/>
    <n v="16985.638345000007"/>
    <n v="0.29752512698584255"/>
    <n v="2.7666470000000003"/>
    <n v="57089.760845000004"/>
  </r>
  <r>
    <s v="SKU-18"/>
    <s v="King Size Crunch Bar"/>
    <s v="King Size"/>
    <x v="4"/>
    <x v="6"/>
    <n v="19522"/>
    <n v="2.99"/>
    <n v="0.11409999999999999"/>
    <n v="1.9435"/>
    <n v="2.6488410000000004"/>
    <n v="51710.674002000007"/>
    <n v="37941.006999999998"/>
    <n v="13769.667002000009"/>
    <n v="0.26628287617112556"/>
    <n v="2.6488410000000004"/>
    <n v="51710.674002000007"/>
  </r>
  <r>
    <s v="SKU-18"/>
    <s v="King Size Crunch Bar"/>
    <s v="King Size"/>
    <x v="4"/>
    <x v="7"/>
    <n v="25107"/>
    <n v="2.99"/>
    <n v="8.7999999999999995E-2"/>
    <n v="1.9435"/>
    <n v="2.7268800000000004"/>
    <n v="68463.776160000009"/>
    <n v="48795.4545"/>
    <n v="19668.321660000009"/>
    <n v="0.28728070175438608"/>
    <n v="2.7268800000000004"/>
    <n v="68463.776160000009"/>
  </r>
  <r>
    <s v="SKU-18"/>
    <s v="King Size Crunch Bar"/>
    <s v="King Size"/>
    <x v="4"/>
    <x v="8"/>
    <n v="27370"/>
    <n v="2.99"/>
    <n v="7.7799999999999994E-2"/>
    <n v="1.9435"/>
    <n v="2.7573780000000001"/>
    <n v="75469.435859999998"/>
    <n v="53193.595000000001"/>
    <n v="22275.840859999997"/>
    <n v="0.29516373888527431"/>
    <n v="2.7573780000000001"/>
    <n v="75469.435859999998"/>
  </r>
  <r>
    <s v="SKU-18"/>
    <s v="King Size Crunch Bar"/>
    <s v="King Size"/>
    <x v="4"/>
    <x v="9"/>
    <n v="42811"/>
    <n v="2.99"/>
    <n v="8.43E-2"/>
    <n v="1.9435"/>
    <n v="2.737943"/>
    <n v="117214.077773"/>
    <n v="83203.178499999995"/>
    <n v="34010.899273000003"/>
    <n v="0.29016053292563071"/>
    <n v="2.737943"/>
    <n v="117214.077773"/>
  </r>
  <r>
    <s v="SKU-18"/>
    <s v="King Size Crunch Bar"/>
    <s v="King Size"/>
    <x v="4"/>
    <x v="10"/>
    <n v="42119"/>
    <n v="2.99"/>
    <n v="9.9099999999999994E-2"/>
    <n v="1.9435"/>
    <n v="2.6936910000000003"/>
    <n v="113455.57122900001"/>
    <n v="81858.276500000007"/>
    <n v="31597.294729000001"/>
    <n v="0.27849927849927847"/>
    <n v="2.6936910000000003"/>
    <n v="113455.57122900001"/>
  </r>
  <r>
    <s v="SKU-18"/>
    <s v="King Size Crunch Bar"/>
    <s v="King Size"/>
    <x v="4"/>
    <x v="11"/>
    <n v="34638"/>
    <n v="2.99"/>
    <n v="8.6499999999999994E-2"/>
    <n v="1.9435"/>
    <n v="2.7313650000000003"/>
    <n v="94609.020870000008"/>
    <n v="67318.952999999994"/>
    <n v="27290.067870000013"/>
    <n v="0.28845101258894373"/>
    <n v="2.7313650000000003"/>
    <n v="94609.020870000008"/>
  </r>
  <r>
    <s v="SKU-18"/>
    <s v="King Size Crunch Bar"/>
    <s v="King Size"/>
    <x v="4"/>
    <x v="12"/>
    <n v="26982"/>
    <n v="3.05"/>
    <n v="0.1169"/>
    <n v="1.9581"/>
    <n v="2.6934549999999997"/>
    <n v="72674.802809999994"/>
    <n v="52833.4542"/>
    <n v="19841.348609999994"/>
    <n v="0.27301551353187631"/>
    <n v="2.7755000000000001"/>
    <n v="74888.540999999997"/>
  </r>
  <r>
    <s v="SKU-18"/>
    <s v="King Size Crunch Bar"/>
    <s v="King Size"/>
    <x v="4"/>
    <x v="13"/>
    <n v="37145"/>
    <n v="3.05"/>
    <n v="0.1288"/>
    <n v="1.9726999999999999"/>
    <n v="2.6571599999999997"/>
    <n v="98700.208199999994"/>
    <n v="73275.941500000001"/>
    <n v="25424.266699999993"/>
    <n v="0.25759081124207794"/>
    <n v="2.7755000000000001"/>
    <n v="103095.94750000001"/>
  </r>
  <r>
    <s v="SKU-18"/>
    <s v="King Size Crunch Bar"/>
    <s v="King Size"/>
    <x v="4"/>
    <x v="14"/>
    <n v="35179"/>
    <n v="3.05"/>
    <n v="0.13200000000000001"/>
    <n v="1.9872000000000001"/>
    <n v="2.6473999999999998"/>
    <n v="93132.88459999999"/>
    <n v="69907.708800000008"/>
    <n v="23225.175799999983"/>
    <n v="0.24937674699705356"/>
    <n v="2.7755000000000001"/>
    <n v="97639.314500000008"/>
  </r>
  <r>
    <s v="SKU-18"/>
    <s v="King Size Crunch Bar"/>
    <s v="King Size"/>
    <x v="4"/>
    <x v="15"/>
    <n v="33163"/>
    <n v="3.05"/>
    <n v="0.1598"/>
    <n v="2.0017999999999998"/>
    <n v="2.5626099999999998"/>
    <n v="84983.835429999992"/>
    <n v="66385.693399999989"/>
    <n v="18598.142030000003"/>
    <n v="0.21884328867833971"/>
    <n v="2.7755000000000001"/>
    <n v="92043.906499999997"/>
  </r>
  <r>
    <s v="SKU-18"/>
    <s v="King Size Crunch Bar"/>
    <s v="King Size"/>
    <x v="4"/>
    <x v="16"/>
    <n v="28890"/>
    <n v="3.05"/>
    <n v="0.14369999999999999"/>
    <n v="2.0164"/>
    <n v="2.6117150000000002"/>
    <n v="75452.446350000013"/>
    <n v="58253.796000000002"/>
    <n v="17198.650350000011"/>
    <n v="0.2279402614756971"/>
    <n v="2.7755000000000001"/>
    <n v="80184.195000000007"/>
  </r>
  <r>
    <s v="SKU-18"/>
    <s v="King Size Crunch Bar"/>
    <s v="King Size"/>
    <x v="4"/>
    <x v="17"/>
    <n v="26343"/>
    <n v="3.05"/>
    <n v="0.17879999999999999"/>
    <n v="2.0310000000000001"/>
    <n v="2.5046599999999999"/>
    <n v="65980.258379999999"/>
    <n v="53502.633000000002"/>
    <n v="12477.625379999998"/>
    <n v="0.18911149617113696"/>
    <n v="2.7755000000000001"/>
    <n v="73114.996500000008"/>
  </r>
  <r>
    <s v="SKU-18"/>
    <s v="King Size Crunch Bar"/>
    <s v="King Size"/>
    <x v="4"/>
    <x v="18"/>
    <n v="24469"/>
    <n v="3.14"/>
    <n v="0.2172"/>
    <n v="2.0455000000000001"/>
    <n v="2.457992"/>
    <n v="60144.606247999996"/>
    <n v="50051.339500000002"/>
    <n v="10093.266747999995"/>
    <n v="0.16781665684835417"/>
    <n v="2.8574000000000002"/>
    <n v="69917.720600000001"/>
  </r>
  <r>
    <s v="SKU-18"/>
    <s v="King Size Crunch Bar"/>
    <s v="King Size"/>
    <x v="4"/>
    <x v="19"/>
    <n v="29507"/>
    <n v="3.14"/>
    <n v="0.2306"/>
    <n v="2.0600999999999998"/>
    <n v="2.4159160000000002"/>
    <n v="71286.433411999998"/>
    <n v="60787.370699999992"/>
    <n v="10499.062712000006"/>
    <n v="0.14727995509777667"/>
    <n v="2.8574000000000002"/>
    <n v="84313.301800000001"/>
  </r>
  <r>
    <s v="SKU-18"/>
    <s v="King Size Crunch Bar"/>
    <s v="King Size"/>
    <x v="4"/>
    <x v="20"/>
    <n v="33920"/>
    <n v="3.14"/>
    <n v="0.22620000000000001"/>
    <n v="2.0747"/>
    <n v="2.4297320000000004"/>
    <n v="82416.509440000009"/>
    <n v="70373.823999999993"/>
    <n v="12042.685440000016"/>
    <n v="0.14611981897592016"/>
    <n v="2.8574000000000002"/>
    <n v="96923.008000000002"/>
  </r>
  <r>
    <s v="SKU-18"/>
    <s v="King Size Crunch Bar"/>
    <s v="King Size"/>
    <x v="4"/>
    <x v="21"/>
    <n v="45943"/>
    <n v="3.14"/>
    <n v="0.2402"/>
    <n v="2.0893000000000002"/>
    <n v="2.3857720000000002"/>
    <n v="109609.52299600001"/>
    <n v="95988.709900000002"/>
    <n v="13620.813096000013"/>
    <n v="0.12426669438655506"/>
    <n v="2.8574000000000002"/>
    <n v="131277.5282"/>
  </r>
  <r>
    <s v="SKU-18"/>
    <s v="King Size Crunch Bar"/>
    <s v="King Size"/>
    <x v="4"/>
    <x v="22"/>
    <n v="52386"/>
    <n v="3.14"/>
    <n v="0.23449999999999999"/>
    <n v="2.1038000000000001"/>
    <n v="2.4036700000000004"/>
    <n v="125918.65662000002"/>
    <n v="110209.66680000001"/>
    <n v="15708.989820000017"/>
    <n v="0.1247550620509472"/>
    <n v="2.8574000000000002"/>
    <n v="149687.75640000001"/>
  </r>
  <r>
    <s v="SKU-18"/>
    <s v="King Size Crunch Bar"/>
    <s v="King Size"/>
    <x v="4"/>
    <x v="23"/>
    <n v="41205"/>
    <n v="3.14"/>
    <n v="0.26519999999999999"/>
    <n v="2.1183999999999998"/>
    <n v="2.3072720000000002"/>
    <n v="95071.142760000002"/>
    <n v="87288.671999999991"/>
    <n v="7782.4707600000111"/>
    <n v="8.1859442666491103E-2"/>
    <n v="2.8574000000000002"/>
    <n v="117739.167"/>
  </r>
  <r>
    <s v="SKU-18"/>
    <s v="King Size Crunch Bar"/>
    <s v="King Size"/>
    <x v="5"/>
    <x v="0"/>
    <n v="10495"/>
    <n v="2.99"/>
    <n v="7.6899999999999996E-2"/>
    <n v="1.9435"/>
    <n v="2.7600690000000001"/>
    <n v="28966.924155000001"/>
    <n v="20397.032500000001"/>
    <n v="8569.8916549999994"/>
    <n v="0.29585093705990684"/>
    <n v="2.7600690000000001"/>
    <n v="28966.924155000001"/>
  </r>
  <r>
    <s v="SKU-18"/>
    <s v="King Size Crunch Bar"/>
    <s v="King Size"/>
    <x v="5"/>
    <x v="1"/>
    <n v="12087"/>
    <n v="2.99"/>
    <n v="7.6999999999999999E-2"/>
    <n v="1.9435"/>
    <n v="2.7597700000000005"/>
    <n v="33357.339990000008"/>
    <n v="23491.084500000001"/>
    <n v="9866.2554900000068"/>
    <n v="0.2957746478873241"/>
    <n v="2.7597700000000005"/>
    <n v="33357.339990000008"/>
  </r>
  <r>
    <s v="SKU-18"/>
    <s v="King Size Crunch Bar"/>
    <s v="King Size"/>
    <x v="5"/>
    <x v="2"/>
    <n v="12439"/>
    <n v="2.99"/>
    <n v="2.7E-2"/>
    <n v="1.9435"/>
    <n v="2.9092700000000002"/>
    <n v="36188.409530000004"/>
    <n v="24175.196500000002"/>
    <n v="12013.213030000003"/>
    <n v="0.33196300102774928"/>
    <n v="2.9092700000000002"/>
    <n v="36188.409530000004"/>
  </r>
  <r>
    <s v="SKU-18"/>
    <s v="King Size Crunch Bar"/>
    <s v="King Size"/>
    <x v="5"/>
    <x v="3"/>
    <n v="12752"/>
    <n v="2.99"/>
    <n v="8.6199999999999999E-2"/>
    <n v="1.9435"/>
    <n v="2.732262"/>
    <n v="34841.805024000001"/>
    <n v="24783.511999999999"/>
    <n v="10058.293024000002"/>
    <n v="0.28868461370102871"/>
    <n v="2.732262"/>
    <n v="34841.805024000001"/>
  </r>
  <r>
    <s v="SKU-18"/>
    <s v="King Size Crunch Bar"/>
    <s v="King Size"/>
    <x v="5"/>
    <x v="4"/>
    <n v="9529"/>
    <n v="2.99"/>
    <n v="7.17E-2"/>
    <n v="1.9435"/>
    <n v="2.7756170000000004"/>
    <n v="26448.854393000005"/>
    <n v="18519.611499999999"/>
    <n v="7929.242893000006"/>
    <n v="0.29979532478724569"/>
    <n v="2.7756170000000004"/>
    <n v="26448.854393000005"/>
  </r>
  <r>
    <s v="SKU-18"/>
    <s v="King Size Crunch Bar"/>
    <s v="King Size"/>
    <x v="5"/>
    <x v="5"/>
    <n v="11332"/>
    <n v="2.99"/>
    <n v="5.8599999999999999E-2"/>
    <n v="1.9435"/>
    <n v="2.8147860000000002"/>
    <n v="31897.154952000004"/>
    <n v="22023.741999999998"/>
    <n v="9873.412952000006"/>
    <n v="0.3095389844911835"/>
    <n v="2.8147860000000002"/>
    <n v="31897.154952000004"/>
  </r>
  <r>
    <s v="SKU-18"/>
    <s v="King Size Crunch Bar"/>
    <s v="King Size"/>
    <x v="5"/>
    <x v="6"/>
    <n v="9601"/>
    <n v="2.99"/>
    <n v="5.04E-2"/>
    <n v="1.9435"/>
    <n v="2.8393040000000003"/>
    <n v="27260.157704000001"/>
    <n v="18659.5435"/>
    <n v="8600.6142040000013"/>
    <n v="0.31550126368997478"/>
    <n v="2.8393040000000003"/>
    <n v="27260.157704000001"/>
  </r>
  <r>
    <s v="SKU-18"/>
    <s v="King Size Crunch Bar"/>
    <s v="King Size"/>
    <x v="5"/>
    <x v="7"/>
    <n v="12030"/>
    <n v="2.99"/>
    <n v="6.88E-2"/>
    <n v="1.9435"/>
    <n v="2.7842880000000001"/>
    <n v="33494.984640000002"/>
    <n v="23380.305"/>
    <n v="10114.679640000002"/>
    <n v="0.30197594501718217"/>
    <n v="2.7842880000000001"/>
    <n v="33494.984640000002"/>
  </r>
  <r>
    <s v="SKU-18"/>
    <s v="King Size Crunch Bar"/>
    <s v="King Size"/>
    <x v="5"/>
    <x v="8"/>
    <n v="12641"/>
    <n v="2.99"/>
    <n v="9.0300000000000005E-2"/>
    <n v="1.9435"/>
    <n v="2.7200030000000002"/>
    <n v="34383.557923"/>
    <n v="24567.783500000001"/>
    <n v="9815.7744229999989"/>
    <n v="0.28547872925140155"/>
    <n v="2.7200030000000002"/>
    <n v="34383.557923"/>
  </r>
  <r>
    <s v="SKU-18"/>
    <s v="King Size Crunch Bar"/>
    <s v="King Size"/>
    <x v="5"/>
    <x v="9"/>
    <n v="19461"/>
    <n v="2.99"/>
    <n v="5.6899999999999999E-2"/>
    <n v="1.9435"/>
    <n v="2.8198690000000002"/>
    <n v="54877.470609000004"/>
    <n v="37822.453500000003"/>
    <n v="17055.017109"/>
    <n v="0.31078358604601841"/>
    <n v="2.8198690000000002"/>
    <n v="54877.470609000004"/>
  </r>
  <r>
    <s v="SKU-18"/>
    <s v="King Size Crunch Bar"/>
    <s v="King Size"/>
    <x v="5"/>
    <x v="10"/>
    <n v="18903"/>
    <n v="2.99"/>
    <n v="7.7399999999999997E-2"/>
    <n v="1.9435"/>
    <n v="2.7585740000000003"/>
    <n v="52145.324322000008"/>
    <n v="36737.980499999998"/>
    <n v="15407.34382200001"/>
    <n v="0.29546932581833962"/>
    <n v="2.7585740000000003"/>
    <n v="52145.324322000008"/>
  </r>
  <r>
    <s v="SKU-18"/>
    <s v="King Size Crunch Bar"/>
    <s v="King Size"/>
    <x v="5"/>
    <x v="11"/>
    <n v="15492"/>
    <n v="2.99"/>
    <n v="3.8199999999999998E-2"/>
    <n v="1.9435"/>
    <n v="2.8757820000000001"/>
    <n v="44551.614743999999"/>
    <n v="30108.702000000001"/>
    <n v="14442.912743999997"/>
    <n v="0.32418382200041584"/>
    <n v="2.8757820000000001"/>
    <n v="44551.614743999999"/>
  </r>
  <r>
    <s v="SKU-18"/>
    <s v="King Size Crunch Bar"/>
    <s v="King Size"/>
    <x v="5"/>
    <x v="12"/>
    <n v="12398"/>
    <n v="3.05"/>
    <n v="4.7800000000000002E-2"/>
    <n v="1.9581"/>
    <n v="2.90421"/>
    <n v="36006.395579999997"/>
    <n v="24276.523799999999"/>
    <n v="11729.871779999998"/>
    <n v="0.32577189666036543"/>
    <n v="2.90421"/>
    <n v="36006.395579999997"/>
  </r>
  <r>
    <s v="SKU-18"/>
    <s v="King Size Crunch Bar"/>
    <s v="King Size"/>
    <x v="5"/>
    <x v="13"/>
    <n v="17111"/>
    <n v="3.05"/>
    <n v="7.2700000000000001E-2"/>
    <n v="1.9726999999999999"/>
    <n v="2.828265"/>
    <n v="48394.442414999998"/>
    <n v="33754.869699999996"/>
    <n v="14639.572715000002"/>
    <n v="0.30250524614914098"/>
    <n v="2.828265"/>
    <n v="48394.442414999998"/>
  </r>
  <r>
    <s v="SKU-18"/>
    <s v="King Size Crunch Bar"/>
    <s v="King Size"/>
    <x v="5"/>
    <x v="14"/>
    <n v="14398"/>
    <n v="3.05"/>
    <n v="5.9499999999999997E-2"/>
    <n v="1.9872000000000001"/>
    <n v="2.868525"/>
    <n v="41301.022949999999"/>
    <n v="28611.705600000001"/>
    <n v="12689.317349999998"/>
    <n v="0.30723978351243231"/>
    <n v="2.868525"/>
    <n v="41301.022949999999"/>
  </r>
  <r>
    <s v="SKU-18"/>
    <s v="King Size Crunch Bar"/>
    <s v="King Size"/>
    <x v="5"/>
    <x v="15"/>
    <n v="13974"/>
    <n v="3.05"/>
    <n v="5.3499999999999999E-2"/>
    <n v="2.0017999999999998"/>
    <n v="2.886825"/>
    <n v="40340.492550000003"/>
    <n v="27973.153199999997"/>
    <n v="12367.339350000006"/>
    <n v="0.30657383111203496"/>
    <n v="2.886825"/>
    <n v="40340.492550000003"/>
  </r>
  <r>
    <s v="SKU-18"/>
    <s v="King Size Crunch Bar"/>
    <s v="King Size"/>
    <x v="5"/>
    <x v="16"/>
    <n v="14113"/>
    <n v="3.05"/>
    <n v="0.10349999999999999"/>
    <n v="2.0164"/>
    <n v="2.7343249999999997"/>
    <n v="38589.528724999996"/>
    <n v="28457.4532"/>
    <n v="10132.075524999997"/>
    <n v="0.26256022967277109"/>
    <n v="2.7343249999999997"/>
    <n v="38589.528724999996"/>
  </r>
  <r>
    <s v="SKU-18"/>
    <s v="King Size Crunch Bar"/>
    <s v="King Size"/>
    <x v="5"/>
    <x v="17"/>
    <n v="13077"/>
    <n v="3.05"/>
    <n v="6.8599999999999994E-2"/>
    <n v="2.0310000000000001"/>
    <n v="2.84077"/>
    <n v="37148.74929"/>
    <n v="26559.387000000002"/>
    <n v="10589.362289999997"/>
    <n v="0.2850529961946936"/>
    <n v="2.84077"/>
    <n v="37148.74929"/>
  </r>
  <r>
    <s v="SKU-18"/>
    <s v="King Size Crunch Bar"/>
    <s v="King Size"/>
    <x v="5"/>
    <x v="18"/>
    <n v="11358"/>
    <n v="3.14"/>
    <n v="5.57E-2"/>
    <n v="2.0455000000000001"/>
    <n v="2.9651020000000003"/>
    <n v="33677.628516000004"/>
    <n v="23232.789000000001"/>
    <n v="10444.839516000004"/>
    <n v="0.31014177589843461"/>
    <n v="2.9651020000000003"/>
    <n v="33677.628516000004"/>
  </r>
  <r>
    <s v="SKU-18"/>
    <s v="King Size Crunch Bar"/>
    <s v="King Size"/>
    <x v="5"/>
    <x v="19"/>
    <n v="15076"/>
    <n v="3.14"/>
    <n v="6.7199999999999996E-2"/>
    <n v="2.0600999999999998"/>
    <n v="2.928992"/>
    <n v="44157.483392000002"/>
    <n v="31058.067599999998"/>
    <n v="13099.415792000003"/>
    <n v="0.29665222711431105"/>
    <n v="2.928992"/>
    <n v="44157.483392000002"/>
  </r>
  <r>
    <s v="SKU-18"/>
    <s v="King Size Crunch Bar"/>
    <s v="King Size"/>
    <x v="5"/>
    <x v="20"/>
    <n v="17649"/>
    <n v="3.14"/>
    <n v="9.0899999999999995E-2"/>
    <n v="2.0747"/>
    <n v="2.8545740000000004"/>
    <n v="50380.376526000007"/>
    <n v="36616.380299999997"/>
    <n v="13763.99622600001"/>
    <n v="0.27320153550056875"/>
    <n v="2.8545740000000004"/>
    <n v="50380.376526000007"/>
  </r>
  <r>
    <s v="SKU-18"/>
    <s v="King Size Crunch Bar"/>
    <s v="King Size"/>
    <x v="5"/>
    <x v="21"/>
    <n v="19927"/>
    <n v="3.14"/>
    <n v="0.06"/>
    <n v="2.0893000000000002"/>
    <n v="2.9516"/>
    <n v="58816.533199999998"/>
    <n v="41633.481100000005"/>
    <n v="17183.052099999994"/>
    <n v="0.29214663233500465"/>
    <n v="2.9516"/>
    <n v="58816.533199999998"/>
  </r>
  <r>
    <s v="SKU-18"/>
    <s v="King Size Crunch Bar"/>
    <s v="King Size"/>
    <x v="5"/>
    <x v="22"/>
    <n v="23025"/>
    <n v="3.14"/>
    <n v="6.88E-2"/>
    <n v="2.1038000000000001"/>
    <n v="2.9239680000000003"/>
    <n v="67324.363200000007"/>
    <n v="48439.995000000003"/>
    <n v="18884.368200000004"/>
    <n v="0.28049828178694164"/>
    <n v="2.9239680000000003"/>
    <n v="67324.363200000007"/>
  </r>
  <r>
    <s v="SKU-18"/>
    <s v="King Size Crunch Bar"/>
    <s v="King Size"/>
    <x v="5"/>
    <x v="23"/>
    <n v="19681"/>
    <n v="3.14"/>
    <n v="0.1149"/>
    <n v="2.1183999999999998"/>
    <n v="2.7792140000000001"/>
    <n v="54697.710734"/>
    <n v="41692.2304"/>
    <n v="13005.480334"/>
    <n v="0.23777010334576609"/>
    <n v="2.7792140000000001"/>
    <n v="54697.710734"/>
  </r>
  <r>
    <s v="SKU-19"/>
    <s v="King Size Cookies n Cream"/>
    <s v="King Size"/>
    <x v="0"/>
    <x v="0"/>
    <n v="27507"/>
    <n v="3.29"/>
    <n v="0.10340000000000001"/>
    <n v="2.1714000000000002"/>
    <n v="2.9498139999999999"/>
    <n v="81140.533697999999"/>
    <n v="59728.699800000009"/>
    <n v="21411.83389799999"/>
    <n v="0.26388579076511254"/>
    <n v="2.9498139999999999"/>
    <n v="81140.533697999999"/>
  </r>
  <r>
    <s v="SKU-19"/>
    <s v="King Size Cookies n Cream"/>
    <s v="King Size"/>
    <x v="0"/>
    <x v="1"/>
    <n v="38336"/>
    <n v="3.29"/>
    <n v="0.1"/>
    <n v="2.1714000000000002"/>
    <n v="2.9610000000000003"/>
    <n v="113512.89600000001"/>
    <n v="83242.790400000013"/>
    <n v="30270.105599999995"/>
    <n v="0.26666666666666661"/>
    <n v="2.9610000000000003"/>
    <n v="113512.89600000001"/>
  </r>
  <r>
    <s v="SKU-19"/>
    <s v="King Size Cookies n Cream"/>
    <s v="King Size"/>
    <x v="0"/>
    <x v="2"/>
    <n v="37033"/>
    <n v="3.29"/>
    <n v="8.43E-2"/>
    <n v="2.1714000000000002"/>
    <n v="3.0126529999999998"/>
    <n v="111567.578549"/>
    <n v="80413.456200000015"/>
    <n v="31154.122348999983"/>
    <n v="0.279239925739871"/>
    <n v="3.0126529999999998"/>
    <n v="111567.578549"/>
  </r>
  <r>
    <s v="SKU-19"/>
    <s v="King Size Cookies n Cream"/>
    <s v="King Size"/>
    <x v="0"/>
    <x v="3"/>
    <n v="38787"/>
    <n v="3.29"/>
    <n v="0.1077"/>
    <n v="2.1714000000000002"/>
    <n v="2.935667"/>
    <n v="113865.715929"/>
    <n v="84222.091800000009"/>
    <n v="29643.624128999989"/>
    <n v="0.26033845119354465"/>
    <n v="2.935667"/>
    <n v="113865.715929"/>
  </r>
  <r>
    <s v="SKU-19"/>
    <s v="King Size Cookies n Cream"/>
    <s v="King Size"/>
    <x v="0"/>
    <x v="4"/>
    <n v="32222"/>
    <n v="3.29"/>
    <n v="0.1086"/>
    <n v="2.1714000000000002"/>
    <n v="2.932706"/>
    <n v="94497.652732000002"/>
    <n v="69966.8508"/>
    <n v="24530.801932000002"/>
    <n v="0.25959165357864034"/>
    <n v="2.932706"/>
    <n v="94497.652732000002"/>
  </r>
  <r>
    <s v="SKU-19"/>
    <s v="King Size Cookies n Cream"/>
    <s v="King Size"/>
    <x v="0"/>
    <x v="5"/>
    <n v="32692"/>
    <n v="3.29"/>
    <n v="0.11409999999999999"/>
    <n v="2.1714000000000002"/>
    <n v="2.9146110000000003"/>
    <n v="95284.462812000012"/>
    <n v="70987.408800000005"/>
    <n v="24297.054012000008"/>
    <n v="0.25499492041991201"/>
    <n v="2.9146110000000003"/>
    <n v="95284.462812000012"/>
  </r>
  <r>
    <s v="SKU-19"/>
    <s v="King Size Cookies n Cream"/>
    <s v="King Size"/>
    <x v="0"/>
    <x v="6"/>
    <n v="28140"/>
    <n v="3.29"/>
    <n v="8.2400000000000001E-2"/>
    <n v="2.1714000000000002"/>
    <n v="3.018904"/>
    <n v="84951.958559999999"/>
    <n v="61103.196000000004"/>
    <n v="23848.762559999996"/>
    <n v="0.28073234524847424"/>
    <n v="3.018904"/>
    <n v="84951.958559999999"/>
  </r>
  <r>
    <s v="SKU-19"/>
    <s v="King Size Cookies n Cream"/>
    <s v="King Size"/>
    <x v="0"/>
    <x v="7"/>
    <n v="30177"/>
    <n v="3.29"/>
    <n v="9.6699999999999994E-2"/>
    <n v="2.1714000000000002"/>
    <n v="2.971857"/>
    <n v="89681.728688999996"/>
    <n v="65526.337800000008"/>
    <n v="24155.390888999988"/>
    <n v="0.26934573231484543"/>
    <n v="2.971857"/>
    <n v="89681.728688999996"/>
  </r>
  <r>
    <s v="SKU-19"/>
    <s v="King Size Cookies n Cream"/>
    <s v="King Size"/>
    <x v="0"/>
    <x v="8"/>
    <n v="37399"/>
    <n v="3.29"/>
    <n v="9.2799999999999994E-2"/>
    <n v="2.1714000000000002"/>
    <n v="2.9846880000000002"/>
    <n v="111624.346512"/>
    <n v="81208.188600000009"/>
    <n v="30416.157911999995"/>
    <n v="0.27248677248677244"/>
    <n v="2.9846880000000002"/>
    <n v="111624.346512"/>
  </r>
  <r>
    <s v="SKU-19"/>
    <s v="King Size Cookies n Cream"/>
    <s v="King Size"/>
    <x v="0"/>
    <x v="9"/>
    <n v="50697"/>
    <n v="3.29"/>
    <n v="8.2199999999999995E-2"/>
    <n v="2.1714000000000002"/>
    <n v="3.0195620000000001"/>
    <n v="153082.73471399999"/>
    <n v="110083.46580000001"/>
    <n v="42999.268913999986"/>
    <n v="0.28088908258879924"/>
    <n v="3.0195620000000001"/>
    <n v="153082.73471399999"/>
  </r>
  <r>
    <s v="SKU-19"/>
    <s v="King Size Cookies n Cream"/>
    <s v="King Size"/>
    <x v="0"/>
    <x v="10"/>
    <n v="51075"/>
    <n v="3.29"/>
    <n v="9.6500000000000002E-2"/>
    <n v="2.1714000000000002"/>
    <n v="2.972515"/>
    <n v="151821.20362499999"/>
    <n v="110904.255"/>
    <n v="40916.94862499999"/>
    <n v="0.26950747094631983"/>
    <n v="2.972515"/>
    <n v="151821.20362499999"/>
  </r>
  <r>
    <s v="SKU-19"/>
    <s v="King Size Cookies n Cream"/>
    <s v="King Size"/>
    <x v="0"/>
    <x v="11"/>
    <n v="42389"/>
    <n v="3.29"/>
    <n v="8.5000000000000006E-2"/>
    <n v="2.1714000000000002"/>
    <n v="3.0103500000000003"/>
    <n v="127605.72615000002"/>
    <n v="92043.474600000016"/>
    <n v="35562.251550000001"/>
    <n v="0.27868852459016391"/>
    <n v="3.0103500000000003"/>
    <n v="127605.72615000002"/>
  </r>
  <r>
    <s v="SKU-19"/>
    <s v="King Size Cookies n Cream"/>
    <s v="King Size"/>
    <x v="0"/>
    <x v="12"/>
    <n v="35294"/>
    <n v="3.36"/>
    <n v="0.08"/>
    <n v="2.1877"/>
    <n v="3.0912000000000002"/>
    <n v="109100.8128"/>
    <n v="77212.683799999999"/>
    <n v="31888.129000000001"/>
    <n v="0.29228131469979296"/>
    <n v="3.0912000000000002"/>
    <n v="109100.8128"/>
  </r>
  <r>
    <s v="SKU-19"/>
    <s v="King Size Cookies n Cream"/>
    <s v="King Size"/>
    <x v="0"/>
    <x v="13"/>
    <n v="46027"/>
    <n v="3.36"/>
    <n v="0.1111"/>
    <n v="2.2040000000000002"/>
    <n v="2.986704"/>
    <n v="137469.025008"/>
    <n v="101443.508"/>
    <n v="36025.517007999995"/>
    <n v="0.26206279564362583"/>
    <n v="2.986704"/>
    <n v="137469.025008"/>
  </r>
  <r>
    <s v="SKU-19"/>
    <s v="King Size Cookies n Cream"/>
    <s v="King Size"/>
    <x v="0"/>
    <x v="14"/>
    <n v="43111"/>
    <n v="3.36"/>
    <n v="9.3399999999999997E-2"/>
    <n v="2.2202999999999999"/>
    <n v="3.0461759999999996"/>
    <n v="131323.69353599998"/>
    <n v="95719.353300000002"/>
    <n v="35604.340235999975"/>
    <n v="0.27111893731681935"/>
    <n v="3.0461759999999996"/>
    <n v="131323.69353599998"/>
  </r>
  <r>
    <s v="SKU-19"/>
    <s v="King Size Cookies n Cream"/>
    <s v="King Size"/>
    <x v="0"/>
    <x v="15"/>
    <n v="48737"/>
    <n v="3.36"/>
    <n v="8.9300000000000004E-2"/>
    <n v="2.2364999999999999"/>
    <n v="3.0599519999999996"/>
    <n v="149132.88062399998"/>
    <n v="109000.3005"/>
    <n v="40132.580123999986"/>
    <n v="0.26910618205775771"/>
    <n v="3.0599519999999996"/>
    <n v="149132.88062399998"/>
  </r>
  <r>
    <s v="SKU-19"/>
    <s v="King Size Cookies n Cream"/>
    <s v="King Size"/>
    <x v="0"/>
    <x v="16"/>
    <n v="36324"/>
    <n v="3.36"/>
    <n v="0.1179"/>
    <n v="2.2528000000000001"/>
    <n v="2.9638559999999998"/>
    <n v="107659.105344"/>
    <n v="81830.707200000004"/>
    <n v="25828.398143999992"/>
    <n v="0.239909091399852"/>
    <n v="2.9638559999999998"/>
    <n v="107659.105344"/>
  </r>
  <r>
    <s v="SKU-19"/>
    <s v="King Size Cookies n Cream"/>
    <s v="King Size"/>
    <x v="0"/>
    <x v="17"/>
    <n v="38541"/>
    <n v="3.36"/>
    <n v="0.109"/>
    <n v="2.2690999999999999"/>
    <n v="2.99376"/>
    <n v="115382.50416"/>
    <n v="87453.383099999992"/>
    <n v="27929.121060000005"/>
    <n v="0.24205681150125599"/>
    <n v="2.99376"/>
    <n v="115382.50416"/>
  </r>
  <r>
    <s v="SKU-19"/>
    <s v="King Size Cookies n Cream"/>
    <s v="King Size"/>
    <x v="0"/>
    <x v="18"/>
    <n v="36373"/>
    <n v="3.45"/>
    <n v="7.0300000000000001E-2"/>
    <n v="2.2854000000000001"/>
    <n v="3.207465"/>
    <n v="116665.12444499999"/>
    <n v="83126.854200000002"/>
    <n v="33538.270244999992"/>
    <n v="0.28747468795450609"/>
    <n v="3.207465"/>
    <n v="116665.12444499999"/>
  </r>
  <r>
    <s v="SKU-19"/>
    <s v="King Size Cookies n Cream"/>
    <s v="King Size"/>
    <x v="0"/>
    <x v="19"/>
    <n v="42072"/>
    <n v="3.45"/>
    <n v="0.10589999999999999"/>
    <n v="2.3016999999999999"/>
    <n v="3.0846450000000001"/>
    <n v="129777.18444"/>
    <n v="96837.122399999993"/>
    <n v="32940.062040000004"/>
    <n v="0.25382013165210265"/>
    <n v="3.0846450000000001"/>
    <n v="129777.18444"/>
  </r>
  <r>
    <s v="SKU-19"/>
    <s v="King Size Cookies n Cream"/>
    <s v="King Size"/>
    <x v="0"/>
    <x v="20"/>
    <n v="48007"/>
    <n v="3.45"/>
    <n v="0.10580000000000001"/>
    <n v="2.3180000000000001"/>
    <n v="3.0849900000000003"/>
    <n v="148101.11493000001"/>
    <n v="111280.22600000001"/>
    <n v="36820.888930000001"/>
    <n v="0.24861993069669594"/>
    <n v="3.0849900000000003"/>
    <n v="148101.11493000001"/>
  </r>
  <r>
    <s v="SKU-19"/>
    <s v="King Size Cookies n Cream"/>
    <s v="King Size"/>
    <x v="0"/>
    <x v="21"/>
    <n v="66412"/>
    <n v="3.45"/>
    <n v="9.5899999999999999E-2"/>
    <n v="2.3342999999999998"/>
    <n v="3.1191450000000001"/>
    <n v="207148.65774"/>
    <n v="155025.53159999999"/>
    <n v="52123.126140000008"/>
    <n v="0.25162183867694515"/>
    <n v="3.1191450000000001"/>
    <n v="207148.65774"/>
  </r>
  <r>
    <s v="SKU-19"/>
    <s v="King Size Cookies n Cream"/>
    <s v="King Size"/>
    <x v="0"/>
    <x v="22"/>
    <n v="72266"/>
    <n v="3.45"/>
    <n v="9.5299999999999996E-2"/>
    <n v="2.3504999999999998"/>
    <n v="3.1212150000000003"/>
    <n v="225557.72319000002"/>
    <n v="169861.23299999998"/>
    <n v="55696.49019000004"/>
    <n v="0.24692787904710201"/>
    <n v="3.1212150000000003"/>
    <n v="225557.72319000002"/>
  </r>
  <r>
    <s v="SKU-19"/>
    <s v="King Size Cookies n Cream"/>
    <s v="King Size"/>
    <x v="0"/>
    <x v="23"/>
    <n v="61147"/>
    <n v="3.45"/>
    <n v="7.6200000000000004E-2"/>
    <n v="2.3668"/>
    <n v="3.1871100000000001"/>
    <n v="194882.21517000001"/>
    <n v="144722.71960000001"/>
    <n v="50159.495569999999"/>
    <n v="0.25738364850915091"/>
    <n v="3.1871100000000001"/>
    <n v="194882.21517000001"/>
  </r>
  <r>
    <s v="SKU-19"/>
    <s v="King Size Cookies n Cream"/>
    <s v="King Size"/>
    <x v="1"/>
    <x v="0"/>
    <n v="24329"/>
    <n v="3.29"/>
    <n v="0.16070000000000001"/>
    <n v="2.1714000000000002"/>
    <n v="2.7612969999999999"/>
    <n v="67179.594712999999"/>
    <n v="52827.990600000005"/>
    <n v="14351.604112999994"/>
    <n v="0.21363040629095667"/>
    <n v="2.7612969999999999"/>
    <n v="67179.594712999999"/>
  </r>
  <r>
    <s v="SKU-19"/>
    <s v="King Size Cookies n Cream"/>
    <s v="King Size"/>
    <x v="1"/>
    <x v="1"/>
    <n v="29868"/>
    <n v="3.29"/>
    <n v="0.12640000000000001"/>
    <n v="2.1714000000000002"/>
    <n v="2.8741439999999998"/>
    <n v="85844.932991999987"/>
    <n v="64855.375200000009"/>
    <n v="20989.557791999978"/>
    <n v="0.24450549450549428"/>
    <n v="2.8741439999999998"/>
    <n v="85844.932991999987"/>
  </r>
  <r>
    <s v="SKU-19"/>
    <s v="King Size Cookies n Cream"/>
    <s v="King Size"/>
    <x v="1"/>
    <x v="2"/>
    <n v="29308"/>
    <n v="3.29"/>
    <n v="0.13500000000000001"/>
    <n v="2.1714000000000002"/>
    <n v="2.84585"/>
    <n v="83406.171799999996"/>
    <n v="63639.391200000005"/>
    <n v="19766.780599999991"/>
    <n v="0.2369942196531791"/>
    <n v="2.84585"/>
    <n v="83406.171799999996"/>
  </r>
  <r>
    <s v="SKU-19"/>
    <s v="King Size Cookies n Cream"/>
    <s v="King Size"/>
    <x v="1"/>
    <x v="3"/>
    <n v="31038"/>
    <n v="3.29"/>
    <n v="0.12720000000000001"/>
    <n v="2.1714000000000002"/>
    <n v="2.8715120000000001"/>
    <n v="89125.989455999996"/>
    <n v="67395.91320000001"/>
    <n v="21730.076255999986"/>
    <n v="0.24381301558203469"/>
    <n v="2.8715120000000001"/>
    <n v="89125.989455999996"/>
  </r>
  <r>
    <s v="SKU-19"/>
    <s v="King Size Cookies n Cream"/>
    <s v="King Size"/>
    <x v="1"/>
    <x v="4"/>
    <n v="28366"/>
    <n v="3.29"/>
    <n v="0.1195"/>
    <n v="2.1714000000000002"/>
    <n v="2.8968450000000003"/>
    <n v="82171.905270000003"/>
    <n v="61593.932400000005"/>
    <n v="20577.972869999998"/>
    <n v="0.25042589437819418"/>
    <n v="2.8968450000000003"/>
    <n v="82171.905270000003"/>
  </r>
  <r>
    <s v="SKU-19"/>
    <s v="King Size Cookies n Cream"/>
    <s v="King Size"/>
    <x v="1"/>
    <x v="5"/>
    <n v="26683"/>
    <n v="3.29"/>
    <n v="0.14230000000000001"/>
    <n v="2.1714000000000002"/>
    <n v="2.8218330000000003"/>
    <n v="75294.969939000002"/>
    <n v="57939.466200000003"/>
    <n v="17355.503739"/>
    <n v="0.23050017488632388"/>
    <n v="2.8218330000000003"/>
    <n v="75294.969939000002"/>
  </r>
  <r>
    <s v="SKU-19"/>
    <s v="King Size Cookies n Cream"/>
    <s v="King Size"/>
    <x v="1"/>
    <x v="6"/>
    <n v="25558"/>
    <n v="3.29"/>
    <n v="0.1321"/>
    <n v="2.1714000000000002"/>
    <n v="2.855391"/>
    <n v="72978.083178000001"/>
    <n v="55496.641200000005"/>
    <n v="17481.441977999995"/>
    <n v="0.23954372623574138"/>
    <n v="2.855391"/>
    <n v="72978.083178000001"/>
  </r>
  <r>
    <s v="SKU-19"/>
    <s v="King Size Cookies n Cream"/>
    <s v="King Size"/>
    <x v="1"/>
    <x v="7"/>
    <n v="32850"/>
    <n v="3.29"/>
    <n v="0.14580000000000001"/>
    <n v="2.1714000000000002"/>
    <n v="2.8103180000000001"/>
    <n v="92318.946299999996"/>
    <n v="71330.490000000005"/>
    <n v="20988.456299999991"/>
    <n v="0.22734722547412775"/>
    <n v="2.8103180000000001"/>
    <n v="92318.946299999996"/>
  </r>
  <r>
    <s v="SKU-19"/>
    <s v="King Size Cookies n Cream"/>
    <s v="King Size"/>
    <x v="1"/>
    <x v="8"/>
    <n v="31948"/>
    <n v="3.29"/>
    <n v="0.1169"/>
    <n v="2.1714000000000002"/>
    <n v="2.9053990000000001"/>
    <n v="92821.687252000003"/>
    <n v="69371.887200000012"/>
    <n v="23449.800051999991"/>
    <n v="0.25263277092062042"/>
    <n v="2.9053990000000001"/>
    <n v="92821.687252000003"/>
  </r>
  <r>
    <s v="SKU-19"/>
    <s v="King Size Cookies n Cream"/>
    <s v="King Size"/>
    <x v="1"/>
    <x v="9"/>
    <n v="45799"/>
    <n v="3.29"/>
    <n v="0.15140000000000001"/>
    <n v="2.1714000000000002"/>
    <n v="2.7918940000000001"/>
    <n v="127865.95330600001"/>
    <n v="99447.948600000003"/>
    <n v="28418.004706000007"/>
    <n v="0.22224840914447327"/>
    <n v="2.7918940000000001"/>
    <n v="127865.95330600001"/>
  </r>
  <r>
    <s v="SKU-19"/>
    <s v="King Size Cookies n Cream"/>
    <s v="King Size"/>
    <x v="1"/>
    <x v="10"/>
    <n v="54962"/>
    <n v="3.29"/>
    <n v="0.1522"/>
    <n v="2.1714000000000002"/>
    <n v="2.7892619999999999"/>
    <n v="153303.41804399999"/>
    <n v="119344.48680000001"/>
    <n v="33958.931243999978"/>
    <n v="0.22151450813871182"/>
    <n v="2.7892619999999999"/>
    <n v="153303.41804399999"/>
  </r>
  <r>
    <s v="SKU-19"/>
    <s v="King Size Cookies n Cream"/>
    <s v="King Size"/>
    <x v="1"/>
    <x v="11"/>
    <n v="42370"/>
    <n v="3.29"/>
    <n v="0.11119999999999999"/>
    <n v="2.1714000000000002"/>
    <n v="2.9241520000000003"/>
    <n v="123896.32024000002"/>
    <n v="92002.218000000008"/>
    <n v="31894.102240000007"/>
    <n v="0.25742574257425743"/>
    <n v="2.9241520000000003"/>
    <n v="123896.32024000002"/>
  </r>
  <r>
    <s v="SKU-19"/>
    <s v="King Size Cookies n Cream"/>
    <s v="King Size"/>
    <x v="1"/>
    <x v="12"/>
    <n v="31903"/>
    <n v="3.36"/>
    <n v="0.1114"/>
    <n v="2.1877"/>
    <n v="2.9856959999999999"/>
    <n v="95252.65948799999"/>
    <n v="69794.193100000004"/>
    <n v="25458.466387999986"/>
    <n v="0.26727302444723094"/>
    <n v="2.9856959999999999"/>
    <n v="95252.65948799999"/>
  </r>
  <r>
    <s v="SKU-19"/>
    <s v="King Size Cookies n Cream"/>
    <s v="King Size"/>
    <x v="1"/>
    <x v="13"/>
    <n v="34142"/>
    <n v="3.36"/>
    <n v="0.1336"/>
    <n v="2.2040000000000002"/>
    <n v="2.9111039999999999"/>
    <n v="99390.912767999995"/>
    <n v="75248.968000000008"/>
    <n v="24141.944767999987"/>
    <n v="0.24289891395154542"/>
    <n v="2.9111039999999999"/>
    <n v="99390.912767999995"/>
  </r>
  <r>
    <s v="SKU-19"/>
    <s v="King Size Cookies n Cream"/>
    <s v="King Size"/>
    <x v="1"/>
    <x v="14"/>
    <n v="39505"/>
    <n v="3.36"/>
    <n v="0.14360000000000001"/>
    <n v="2.2202999999999999"/>
    <n v="2.8775040000000001"/>
    <n v="113675.79552"/>
    <n v="87712.951499999996"/>
    <n v="25962.844020000004"/>
    <n v="0.2283937746046574"/>
    <n v="2.8775040000000001"/>
    <n v="113675.79552"/>
  </r>
  <r>
    <s v="SKU-19"/>
    <s v="King Size Cookies n Cream"/>
    <s v="King Size"/>
    <x v="1"/>
    <x v="15"/>
    <n v="41314"/>
    <n v="3.36"/>
    <n v="0.13800000000000001"/>
    <n v="2.2364999999999999"/>
    <n v="2.8963199999999998"/>
    <n v="119658.56447999999"/>
    <n v="92398.760999999999"/>
    <n v="27259.803479999988"/>
    <n v="0.22781322505800455"/>
    <n v="2.8963199999999998"/>
    <n v="119658.56447999999"/>
  </r>
  <r>
    <s v="SKU-19"/>
    <s v="King Size Cookies n Cream"/>
    <s v="King Size"/>
    <x v="1"/>
    <x v="16"/>
    <n v="30414"/>
    <n v="3.36"/>
    <n v="0.12839999999999999"/>
    <n v="2.2528000000000001"/>
    <n v="2.9285760000000001"/>
    <n v="89069.710464000003"/>
    <n v="68516.659200000009"/>
    <n v="20553.051263999994"/>
    <n v="0.23075242028890483"/>
    <n v="2.9285760000000001"/>
    <n v="89069.710464000003"/>
  </r>
  <r>
    <s v="SKU-19"/>
    <s v="King Size Cookies n Cream"/>
    <s v="King Size"/>
    <x v="1"/>
    <x v="17"/>
    <n v="27596"/>
    <n v="3.36"/>
    <n v="9.9900000000000003E-2"/>
    <n v="2.2690999999999999"/>
    <n v="3.0243359999999999"/>
    <n v="83459.576256"/>
    <n v="62618.083599999998"/>
    <n v="20841.492656000002"/>
    <n v="0.24971960787425737"/>
    <n v="3.0243359999999999"/>
    <n v="83459.576256"/>
  </r>
  <r>
    <s v="SKU-19"/>
    <s v="King Size Cookies n Cream"/>
    <s v="King Size"/>
    <x v="1"/>
    <x v="18"/>
    <n v="30541"/>
    <n v="3.45"/>
    <n v="0.1187"/>
    <n v="2.2854000000000001"/>
    <n v="3.0404849999999999"/>
    <n v="92859.452384999997"/>
    <n v="69798.401400000002"/>
    <n v="23061.050984999994"/>
    <n v="0.24834360307648282"/>
    <n v="3.0404849999999999"/>
    <n v="92859.452384999997"/>
  </r>
  <r>
    <s v="SKU-19"/>
    <s v="King Size Cookies n Cream"/>
    <s v="King Size"/>
    <x v="1"/>
    <x v="19"/>
    <n v="34661"/>
    <n v="3.45"/>
    <n v="0.14660000000000001"/>
    <n v="2.3016999999999999"/>
    <n v="2.9442300000000001"/>
    <n v="102049.95603"/>
    <n v="79779.223700000002"/>
    <n v="22270.732329999999"/>
    <n v="0.21823362984549438"/>
    <n v="2.9442300000000001"/>
    <n v="102049.95603"/>
  </r>
  <r>
    <s v="SKU-19"/>
    <s v="King Size Cookies n Cream"/>
    <s v="King Size"/>
    <x v="1"/>
    <x v="20"/>
    <n v="36458"/>
    <n v="3.45"/>
    <n v="0.1389"/>
    <n v="2.3180000000000001"/>
    <n v="2.9707949999999999"/>
    <n v="108309.24411"/>
    <n v="84509.644"/>
    <n v="23799.600109999999"/>
    <n v="0.21973747767853385"/>
    <n v="2.9707949999999999"/>
    <n v="108309.24411"/>
  </r>
  <r>
    <s v="SKU-19"/>
    <s v="King Size Cookies n Cream"/>
    <s v="King Size"/>
    <x v="1"/>
    <x v="21"/>
    <n v="53654"/>
    <n v="3.45"/>
    <n v="0.1023"/>
    <n v="2.3342999999999998"/>
    <n v="3.0970650000000002"/>
    <n v="166169.92551"/>
    <n v="125244.53219999999"/>
    <n v="40925.393310000014"/>
    <n v="0.24628640341742916"/>
    <n v="3.0970650000000002"/>
    <n v="166169.92551"/>
  </r>
  <r>
    <s v="SKU-19"/>
    <s v="King Size Cookies n Cream"/>
    <s v="King Size"/>
    <x v="1"/>
    <x v="22"/>
    <n v="60404"/>
    <n v="3.45"/>
    <n v="0.1229"/>
    <n v="2.3504999999999998"/>
    <n v="3.025995"/>
    <n v="182782.20198000001"/>
    <n v="141979.60199999998"/>
    <n v="40802.599980000028"/>
    <n v="0.22323070593308991"/>
    <n v="3.025995"/>
    <n v="182782.20198000001"/>
  </r>
  <r>
    <s v="SKU-19"/>
    <s v="King Size Cookies n Cream"/>
    <s v="King Size"/>
    <x v="1"/>
    <x v="23"/>
    <n v="47489"/>
    <n v="3.45"/>
    <n v="0.15959999999999999"/>
    <n v="2.3668"/>
    <n v="2.8993800000000003"/>
    <n v="137688.65682"/>
    <n v="112396.96520000001"/>
    <n v="25291.691619999998"/>
    <n v="0.18368754699280535"/>
    <n v="2.8993800000000003"/>
    <n v="137688.65682"/>
  </r>
  <r>
    <s v="SKU-19"/>
    <s v="King Size Cookies n Cream"/>
    <s v="King Size"/>
    <x v="2"/>
    <x v="0"/>
    <n v="14615"/>
    <n v="3.29"/>
    <n v="0.1857"/>
    <n v="2.1714000000000002"/>
    <n v="2.6790470000000002"/>
    <n v="39154.271905000001"/>
    <n v="31735.011000000002"/>
    <n v="7419.2609049999992"/>
    <n v="0.18948790372098731"/>
    <n v="2.6790470000000002"/>
    <n v="39154.271905000001"/>
  </r>
  <r>
    <s v="SKU-19"/>
    <s v="King Size Cookies n Cream"/>
    <s v="King Size"/>
    <x v="2"/>
    <x v="1"/>
    <n v="18805"/>
    <n v="3.29"/>
    <n v="0.19359999999999999"/>
    <n v="2.1714000000000002"/>
    <n v="2.6530559999999999"/>
    <n v="49890.718079999999"/>
    <n v="40833.177000000003"/>
    <n v="9057.5410799999954"/>
    <n v="0.18154761904761896"/>
    <n v="2.6530559999999999"/>
    <n v="49890.718079999999"/>
  </r>
  <r>
    <s v="SKU-19"/>
    <s v="King Size Cookies n Cream"/>
    <s v="King Size"/>
    <x v="2"/>
    <x v="2"/>
    <n v="20635"/>
    <n v="3.29"/>
    <n v="0.1857"/>
    <n v="2.1714000000000002"/>
    <n v="2.6790470000000002"/>
    <n v="55282.134845"/>
    <n v="44806.839000000007"/>
    <n v="10475.295844999993"/>
    <n v="0.18948790372098723"/>
    <n v="2.6790470000000002"/>
    <n v="55282.134845"/>
  </r>
  <r>
    <s v="SKU-19"/>
    <s v="King Size Cookies n Cream"/>
    <s v="King Size"/>
    <x v="2"/>
    <x v="3"/>
    <n v="19774"/>
    <n v="3.29"/>
    <n v="0.16850000000000001"/>
    <n v="2.1714000000000002"/>
    <n v="2.7356350000000003"/>
    <n v="54094.446490000002"/>
    <n v="42937.263600000006"/>
    <n v="11157.182889999996"/>
    <n v="0.20625375826818995"/>
    <n v="2.7356350000000003"/>
    <n v="54094.446490000002"/>
  </r>
  <r>
    <s v="SKU-19"/>
    <s v="King Size Cookies n Cream"/>
    <s v="King Size"/>
    <x v="2"/>
    <x v="4"/>
    <n v="18450"/>
    <n v="3.29"/>
    <n v="0.20660000000000001"/>
    <n v="2.1714000000000002"/>
    <n v="2.6102859999999999"/>
    <n v="48159.776699999995"/>
    <n v="40062.33"/>
    <n v="8097.4466999999931"/>
    <n v="0.16813713133350125"/>
    <n v="2.6102859999999999"/>
    <n v="48159.776699999995"/>
  </r>
  <r>
    <s v="SKU-19"/>
    <s v="King Size Cookies n Cream"/>
    <s v="King Size"/>
    <x v="2"/>
    <x v="5"/>
    <n v="16913"/>
    <n v="3.29"/>
    <n v="0.16650000000000001"/>
    <n v="2.1714000000000002"/>
    <n v="2.7422150000000003"/>
    <n v="46379.082295000007"/>
    <n v="36724.888200000001"/>
    <n v="9654.1940950000062"/>
    <n v="0.20815836832633483"/>
    <n v="2.7422150000000003"/>
    <n v="46379.082295000007"/>
  </r>
  <r>
    <s v="SKU-19"/>
    <s v="King Size Cookies n Cream"/>
    <s v="King Size"/>
    <x v="2"/>
    <x v="6"/>
    <n v="15765"/>
    <n v="3.29"/>
    <n v="0.21640000000000001"/>
    <n v="2.1714000000000002"/>
    <n v="2.5780439999999998"/>
    <n v="40642.863659999995"/>
    <n v="34232.121000000006"/>
    <n v="6410.742659999989"/>
    <n v="0.15773353751914215"/>
    <n v="2.5780439999999998"/>
    <n v="40642.863659999995"/>
  </r>
  <r>
    <s v="SKU-19"/>
    <s v="King Size Cookies n Cream"/>
    <s v="King Size"/>
    <x v="2"/>
    <x v="7"/>
    <n v="17449"/>
    <n v="3.29"/>
    <n v="0.2019"/>
    <n v="2.1714000000000002"/>
    <n v="2.6257490000000003"/>
    <n v="45816.694301000003"/>
    <n v="37888.758600000001"/>
    <n v="7927.9357010000022"/>
    <n v="0.1730359604059642"/>
    <n v="2.6257490000000003"/>
    <n v="45816.694301000003"/>
  </r>
  <r>
    <s v="SKU-19"/>
    <s v="King Size Cookies n Cream"/>
    <s v="King Size"/>
    <x v="2"/>
    <x v="8"/>
    <n v="19165"/>
    <n v="3.29"/>
    <n v="0.1794"/>
    <n v="2.1714000000000002"/>
    <n v="2.6997740000000001"/>
    <n v="51741.168710000005"/>
    <n v="41614.881000000001"/>
    <n v="10126.287710000004"/>
    <n v="0.19571045576407511"/>
    <n v="2.6997740000000001"/>
    <n v="51741.168710000005"/>
  </r>
  <r>
    <s v="SKU-19"/>
    <s v="King Size Cookies n Cream"/>
    <s v="King Size"/>
    <x v="2"/>
    <x v="9"/>
    <n v="31132"/>
    <n v="3.29"/>
    <n v="0.186"/>
    <n v="2.1714000000000002"/>
    <n v="2.6780600000000003"/>
    <n v="83373.363920000003"/>
    <n v="67600.024800000014"/>
    <n v="15773.33911999999"/>
    <n v="0.18918918918918906"/>
    <n v="2.6780600000000003"/>
    <n v="83373.363920000003"/>
  </r>
  <r>
    <s v="SKU-19"/>
    <s v="King Size Cookies n Cream"/>
    <s v="King Size"/>
    <x v="2"/>
    <x v="10"/>
    <n v="30059"/>
    <n v="3.29"/>
    <n v="0.16789999999999999"/>
    <n v="2.1714000000000002"/>
    <n v="2.7376090000000004"/>
    <n v="82289.788931000017"/>
    <n v="65270.112600000008"/>
    <n v="17019.67633100001"/>
    <n v="0.20682610263189527"/>
    <n v="2.7376090000000004"/>
    <n v="82289.788931000017"/>
  </r>
  <r>
    <s v="SKU-19"/>
    <s v="King Size Cookies n Cream"/>
    <s v="King Size"/>
    <x v="2"/>
    <x v="11"/>
    <n v="27785"/>
    <n v="3.29"/>
    <n v="0.19789999999999999"/>
    <n v="2.1714000000000002"/>
    <n v="2.6389089999999999"/>
    <n v="73322.086565000005"/>
    <n v="60332.349000000009"/>
    <n v="12989.737564999996"/>
    <n v="0.17715995511781565"/>
    <n v="2.6389089999999999"/>
    <n v="73322.086565000005"/>
  </r>
  <r>
    <s v="SKU-19"/>
    <s v="King Size Cookies n Cream"/>
    <s v="King Size"/>
    <x v="2"/>
    <x v="12"/>
    <n v="22075"/>
    <n v="3.36"/>
    <n v="0.20710000000000001"/>
    <n v="2.1877"/>
    <n v="2.6641439999999998"/>
    <n v="58810.978799999997"/>
    <n v="48293.477500000001"/>
    <n v="10517.501299999996"/>
    <n v="0.17883567855191004"/>
    <n v="2.6641439999999998"/>
    <n v="58810.978799999997"/>
  </r>
  <r>
    <s v="SKU-19"/>
    <s v="King Size Cookies n Cream"/>
    <s v="King Size"/>
    <x v="2"/>
    <x v="13"/>
    <n v="24892"/>
    <n v="3.36"/>
    <n v="0.17530000000000001"/>
    <n v="2.2040000000000002"/>
    <n v="2.7709919999999997"/>
    <n v="68975.532863999993"/>
    <n v="54861.968000000008"/>
    <n v="14113.564863999985"/>
    <n v="0.20461697471519205"/>
    <n v="2.7709919999999997"/>
    <n v="68975.532863999993"/>
  </r>
  <r>
    <s v="SKU-19"/>
    <s v="King Size Cookies n Cream"/>
    <s v="King Size"/>
    <x v="2"/>
    <x v="14"/>
    <n v="26991"/>
    <n v="3.36"/>
    <n v="0.19070000000000001"/>
    <n v="2.2202999999999999"/>
    <n v="2.7192479999999999"/>
    <n v="73395.222767999992"/>
    <n v="59928.117299999998"/>
    <n v="13467.105467999994"/>
    <n v="0.18348749360117203"/>
    <n v="2.7192479999999999"/>
    <n v="73395.222767999992"/>
  </r>
  <r>
    <s v="SKU-19"/>
    <s v="King Size Cookies n Cream"/>
    <s v="King Size"/>
    <x v="2"/>
    <x v="15"/>
    <n v="24057"/>
    <n v="3.36"/>
    <n v="0.16450000000000001"/>
    <n v="2.2364999999999999"/>
    <n v="2.80728"/>
    <n v="67534.734960000002"/>
    <n v="53803.480499999998"/>
    <n v="13731.254460000004"/>
    <n v="0.20332136445242374"/>
    <n v="2.80728"/>
    <n v="67534.734960000002"/>
  </r>
  <r>
    <s v="SKU-19"/>
    <s v="King Size Cookies n Cream"/>
    <s v="King Size"/>
    <x v="2"/>
    <x v="16"/>
    <n v="21864"/>
    <n v="3.36"/>
    <n v="0.17730000000000001"/>
    <n v="2.2528000000000001"/>
    <n v="2.7642720000000001"/>
    <n v="60438.043008000001"/>
    <n v="49255.2192"/>
    <n v="11182.823808000001"/>
    <n v="0.1850295484670105"/>
    <n v="2.7642720000000001"/>
    <n v="60438.043008000001"/>
  </r>
  <r>
    <s v="SKU-19"/>
    <s v="King Size Cookies n Cream"/>
    <s v="King Size"/>
    <x v="2"/>
    <x v="17"/>
    <n v="19925"/>
    <n v="3.36"/>
    <n v="0.1961"/>
    <n v="2.2690999999999999"/>
    <n v="2.7011039999999999"/>
    <n v="53819.497199999998"/>
    <n v="45211.817499999997"/>
    <n v="8607.6797000000006"/>
    <n v="0.15993608539323181"/>
    <n v="2.7011039999999999"/>
    <n v="53819.497199999998"/>
  </r>
  <r>
    <s v="SKU-19"/>
    <s v="King Size Cookies n Cream"/>
    <s v="King Size"/>
    <x v="2"/>
    <x v="18"/>
    <n v="19786"/>
    <n v="3.45"/>
    <n v="0.19989999999999999"/>
    <n v="2.2854000000000001"/>
    <n v="2.760345"/>
    <n v="54616.186170000001"/>
    <n v="45218.924400000004"/>
    <n v="9397.2617699999973"/>
    <n v="0.17206001423735071"/>
    <n v="2.760345"/>
    <n v="54616.186170000001"/>
  </r>
  <r>
    <s v="SKU-19"/>
    <s v="King Size Cookies n Cream"/>
    <s v="King Size"/>
    <x v="2"/>
    <x v="19"/>
    <n v="18279"/>
    <n v="3.45"/>
    <n v="0.18379999999999999"/>
    <n v="2.3016999999999999"/>
    <n v="2.8158900000000004"/>
    <n v="51471.653310000009"/>
    <n v="42072.774299999997"/>
    <n v="9398.8790100000115"/>
    <n v="0.1826030136120376"/>
    <n v="2.8158900000000004"/>
    <n v="51471.653310000009"/>
  </r>
  <r>
    <s v="SKU-19"/>
    <s v="King Size Cookies n Cream"/>
    <s v="King Size"/>
    <x v="2"/>
    <x v="20"/>
    <n v="25858"/>
    <n v="3.45"/>
    <n v="0.15709999999999999"/>
    <n v="2.3180000000000001"/>
    <n v="2.9080050000000002"/>
    <n v="75195.19329000001"/>
    <n v="59938.844000000005"/>
    <n v="15256.349290000006"/>
    <n v="0.2028899537655541"/>
    <n v="2.9080050000000002"/>
    <n v="75195.19329000001"/>
  </r>
  <r>
    <s v="SKU-19"/>
    <s v="King Size Cookies n Cream"/>
    <s v="King Size"/>
    <x v="2"/>
    <x v="21"/>
    <n v="34733"/>
    <n v="3.45"/>
    <n v="0.16739999999999999"/>
    <n v="2.3342999999999998"/>
    <n v="2.8724700000000003"/>
    <n v="99769.500510000013"/>
    <n v="81077.241899999994"/>
    <n v="18692.258610000019"/>
    <n v="0.18735443712205888"/>
    <n v="2.8724700000000003"/>
    <n v="99769.500510000013"/>
  </r>
  <r>
    <s v="SKU-19"/>
    <s v="King Size Cookies n Cream"/>
    <s v="King Size"/>
    <x v="2"/>
    <x v="22"/>
    <n v="38809"/>
    <n v="3.45"/>
    <n v="0.2044"/>
    <n v="2.3504999999999998"/>
    <n v="2.7448200000000003"/>
    <n v="106523.71938000001"/>
    <n v="91220.554499999998"/>
    <n v="15303.164880000011"/>
    <n v="0.14365969353181637"/>
    <n v="2.7448200000000003"/>
    <n v="106523.71938000001"/>
  </r>
  <r>
    <s v="SKU-19"/>
    <s v="King Size Cookies n Cream"/>
    <s v="King Size"/>
    <x v="2"/>
    <x v="23"/>
    <n v="36194"/>
    <n v="3.45"/>
    <n v="0.1678"/>
    <n v="2.3668"/>
    <n v="2.8710900000000001"/>
    <n v="103916.23146000001"/>
    <n v="85663.959199999998"/>
    <n v="18252.272260000012"/>
    <n v="0.17564409335827169"/>
    <n v="2.8710900000000001"/>
    <n v="103916.23146000001"/>
  </r>
  <r>
    <s v="SKU-19"/>
    <s v="King Size Cookies n Cream"/>
    <s v="King Size"/>
    <x v="3"/>
    <x v="0"/>
    <n v="13881"/>
    <n v="3.29"/>
    <n v="5.5599999999999997E-2"/>
    <n v="2.1714000000000002"/>
    <n v="3.1070760000000002"/>
    <n v="43129.321956"/>
    <n v="30141.203400000002"/>
    <n v="12988.118555999998"/>
    <n v="0.30114358322744594"/>
    <n v="3.1070760000000002"/>
    <n v="43129.321956"/>
  </r>
  <r>
    <s v="SKU-19"/>
    <s v="King Size Cookies n Cream"/>
    <s v="King Size"/>
    <x v="3"/>
    <x v="1"/>
    <n v="16986"/>
    <n v="3.29"/>
    <n v="5.3999999999999999E-2"/>
    <n v="2.1714000000000002"/>
    <n v="3.1123399999999997"/>
    <n v="52866.207239999996"/>
    <n v="36883.400400000006"/>
    <n v="15982.80683999999"/>
    <n v="0.30232558139534865"/>
    <n v="3.1123399999999997"/>
    <n v="52866.207239999996"/>
  </r>
  <r>
    <s v="SKU-19"/>
    <s v="King Size Cookies n Cream"/>
    <s v="King Size"/>
    <x v="3"/>
    <x v="2"/>
    <n v="16889"/>
    <n v="3.29"/>
    <n v="6.6900000000000001E-2"/>
    <n v="2.1714000000000002"/>
    <n v="3.0698990000000004"/>
    <n v="51847.524211000004"/>
    <n v="36672.774600000004"/>
    <n v="15174.749610999999"/>
    <n v="0.29268031293537666"/>
    <n v="3.0698990000000004"/>
    <n v="51847.524211000004"/>
  </r>
  <r>
    <s v="SKU-19"/>
    <s v="King Size Cookies n Cream"/>
    <s v="King Size"/>
    <x v="3"/>
    <x v="3"/>
    <n v="18662"/>
    <n v="3.29"/>
    <n v="3.9399999999999998E-2"/>
    <n v="2.1714000000000002"/>
    <n v="3.160374"/>
    <n v="58978.899588"/>
    <n v="40522.666800000006"/>
    <n v="18456.232787999994"/>
    <n v="0.31292941911305422"/>
    <n v="3.160374"/>
    <n v="58978.899588"/>
  </r>
  <r>
    <s v="SKU-19"/>
    <s v="King Size Cookies n Cream"/>
    <s v="King Size"/>
    <x v="3"/>
    <x v="4"/>
    <n v="14965"/>
    <n v="3.29"/>
    <n v="5.8900000000000001E-2"/>
    <n v="2.1714000000000002"/>
    <n v="3.0962190000000001"/>
    <n v="46334.917334999998"/>
    <n v="32495.001000000004"/>
    <n v="13839.916334999994"/>
    <n v="0.29869301880777804"/>
    <n v="3.0962190000000001"/>
    <n v="46334.917334999998"/>
  </r>
  <r>
    <s v="SKU-19"/>
    <s v="King Size Cookies n Cream"/>
    <s v="King Size"/>
    <x v="3"/>
    <x v="5"/>
    <n v="13683"/>
    <n v="3.29"/>
    <n v="6.13E-2"/>
    <n v="2.1714000000000002"/>
    <n v="3.0883229999999999"/>
    <n v="42257.523608999996"/>
    <n v="29711.266200000002"/>
    <n v="12546.257408999994"/>
    <n v="0.29689996804090751"/>
    <n v="3.0883229999999999"/>
    <n v="42257.523608999996"/>
  </r>
  <r>
    <s v="SKU-19"/>
    <s v="King Size Cookies n Cream"/>
    <s v="King Size"/>
    <x v="3"/>
    <x v="6"/>
    <n v="12766"/>
    <n v="3.29"/>
    <n v="5.1999999999999998E-2"/>
    <n v="2.1714000000000002"/>
    <n v="3.1189199999999997"/>
    <n v="39816.132719999994"/>
    <n v="27720.092400000001"/>
    <n v="12096.040319999993"/>
    <n v="0.30379746835443022"/>
    <n v="3.1189199999999997"/>
    <n v="39816.132719999994"/>
  </r>
  <r>
    <s v="SKU-19"/>
    <s v="King Size Cookies n Cream"/>
    <s v="King Size"/>
    <x v="3"/>
    <x v="7"/>
    <n v="14295"/>
    <n v="3.29"/>
    <n v="2.98E-2"/>
    <n v="2.1714000000000002"/>
    <n v="3.1919580000000001"/>
    <n v="45629.03961"/>
    <n v="31040.163000000004"/>
    <n v="14588.876609999996"/>
    <n v="0.3197278911564625"/>
    <n v="3.1919580000000001"/>
    <n v="45629.03961"/>
  </r>
  <r>
    <s v="SKU-19"/>
    <s v="King Size Cookies n Cream"/>
    <s v="King Size"/>
    <x v="3"/>
    <x v="8"/>
    <n v="16444"/>
    <n v="3.29"/>
    <n v="4.3299999999999998E-2"/>
    <n v="2.1714000000000002"/>
    <n v="3.1475430000000002"/>
    <n v="51758.197092000002"/>
    <n v="35706.501600000003"/>
    <n v="16051.695491999999"/>
    <n v="0.31012856694888674"/>
    <n v="3.1475430000000002"/>
    <n v="51758.197092000002"/>
  </r>
  <r>
    <s v="SKU-19"/>
    <s v="King Size Cookies n Cream"/>
    <s v="King Size"/>
    <x v="3"/>
    <x v="9"/>
    <n v="22385"/>
    <n v="3.29"/>
    <n v="6.4299999999999996E-2"/>
    <n v="2.1714000000000002"/>
    <n v="3.0784530000000001"/>
    <n v="68911.170404999997"/>
    <n v="48606.789000000004"/>
    <n v="20304.381404999993"/>
    <n v="0.29464571978198129"/>
    <n v="3.0784530000000001"/>
    <n v="68911.170404999997"/>
  </r>
  <r>
    <s v="SKU-19"/>
    <s v="King Size Cookies n Cream"/>
    <s v="King Size"/>
    <x v="3"/>
    <x v="10"/>
    <n v="26905"/>
    <n v="3.29"/>
    <n v="4.9700000000000001E-2"/>
    <n v="2.1714000000000002"/>
    <n v="3.126487"/>
    <n v="84118.132735000007"/>
    <n v="58421.517000000007"/>
    <n v="25696.615734999999"/>
    <n v="0.30548247921708932"/>
    <n v="3.126487"/>
    <n v="84118.132735000007"/>
  </r>
  <r>
    <s v="SKU-19"/>
    <s v="King Size Cookies n Cream"/>
    <s v="King Size"/>
    <x v="3"/>
    <x v="11"/>
    <n v="20422"/>
    <n v="3.29"/>
    <n v="5.2999999999999999E-2"/>
    <n v="2.1714000000000002"/>
    <n v="3.1156299999999999"/>
    <n v="63627.395859999997"/>
    <n v="44344.330800000003"/>
    <n v="19283.065059999994"/>
    <n v="0.30306230200633572"/>
    <n v="3.1156299999999999"/>
    <n v="63627.395859999997"/>
  </r>
  <r>
    <s v="SKU-19"/>
    <s v="King Size Cookies n Cream"/>
    <s v="King Size"/>
    <x v="3"/>
    <x v="12"/>
    <n v="17466"/>
    <n v="3.36"/>
    <n v="4.1700000000000001E-2"/>
    <n v="2.1877"/>
    <n v="3.2198880000000001"/>
    <n v="56238.563807999999"/>
    <n v="38210.368199999997"/>
    <n v="18028.195608000002"/>
    <n v="0.32056642963978876"/>
    <n v="3.2198880000000001"/>
    <n v="56238.563807999999"/>
  </r>
  <r>
    <s v="SKU-19"/>
    <s v="King Size Cookies n Cream"/>
    <s v="King Size"/>
    <x v="3"/>
    <x v="13"/>
    <n v="20169"/>
    <n v="3.36"/>
    <n v="5.8700000000000002E-2"/>
    <n v="2.2040000000000002"/>
    <n v="3.1627679999999998"/>
    <n v="63789.867791999997"/>
    <n v="44452.476000000002"/>
    <n v="19337.391791999995"/>
    <n v="0.3031420578430033"/>
    <n v="3.1627679999999998"/>
    <n v="63789.867791999997"/>
  </r>
  <r>
    <s v="SKU-19"/>
    <s v="King Size Cookies n Cream"/>
    <s v="King Size"/>
    <x v="3"/>
    <x v="14"/>
    <n v="17442"/>
    <n v="3.36"/>
    <n v="4.9399999999999999E-2"/>
    <n v="2.2202999999999999"/>
    <n v="3.194016"/>
    <n v="55710.027071999997"/>
    <n v="38726.472600000001"/>
    <n v="16983.554471999996"/>
    <n v="0.30485633133960499"/>
    <n v="3.194016"/>
    <n v="55710.027071999997"/>
  </r>
  <r>
    <s v="SKU-19"/>
    <s v="King Size Cookies n Cream"/>
    <s v="King Size"/>
    <x v="3"/>
    <x v="15"/>
    <n v="20501"/>
    <n v="3.36"/>
    <n v="4.87E-2"/>
    <n v="2.2364999999999999"/>
    <n v="3.1963680000000001"/>
    <n v="65528.740367999999"/>
    <n v="45850.486499999999"/>
    <n v="19678.253868"/>
    <n v="0.30029959003468937"/>
    <n v="3.1963680000000001"/>
    <n v="65528.740367999999"/>
  </r>
  <r>
    <s v="SKU-19"/>
    <s v="King Size Cookies n Cream"/>
    <s v="King Size"/>
    <x v="3"/>
    <x v="16"/>
    <n v="16686"/>
    <n v="3.36"/>
    <n v="5.1400000000000001E-2"/>
    <n v="2.2528000000000001"/>
    <n v="3.1872959999999999"/>
    <n v="53183.221055999995"/>
    <n v="37590.220800000003"/>
    <n v="15593.000255999992"/>
    <n v="0.29319398010100084"/>
    <n v="3.1872959999999999"/>
    <n v="53183.221055999995"/>
  </r>
  <r>
    <s v="SKU-19"/>
    <s v="King Size Cookies n Cream"/>
    <s v="King Size"/>
    <x v="3"/>
    <x v="17"/>
    <n v="18532"/>
    <n v="3.36"/>
    <n v="4.6800000000000001E-2"/>
    <n v="2.2690999999999999"/>
    <n v="3.2027519999999998"/>
    <n v="59353.400063999994"/>
    <n v="42050.961199999998"/>
    <n v="17302.438863999996"/>
    <n v="0.29151554662989826"/>
    <n v="3.2027519999999998"/>
    <n v="59353.400063999994"/>
  </r>
  <r>
    <s v="SKU-19"/>
    <s v="King Size Cookies n Cream"/>
    <s v="King Size"/>
    <x v="3"/>
    <x v="18"/>
    <n v="15686"/>
    <n v="3.45"/>
    <n v="6.9900000000000004E-2"/>
    <n v="2.2854000000000001"/>
    <n v="3.2088450000000002"/>
    <n v="50333.942670000004"/>
    <n v="35848.784400000004"/>
    <n v="14485.15827"/>
    <n v="0.2877811175048966"/>
    <n v="3.2088450000000002"/>
    <n v="50333.942670000004"/>
  </r>
  <r>
    <s v="SKU-19"/>
    <s v="King Size Cookies n Cream"/>
    <s v="King Size"/>
    <x v="3"/>
    <x v="19"/>
    <n v="16628"/>
    <n v="3.45"/>
    <n v="6.8099999999999994E-2"/>
    <n v="2.3016999999999999"/>
    <n v="3.215055"/>
    <n v="53459.934540000002"/>
    <n v="38272.667600000001"/>
    <n v="15187.266940000001"/>
    <n v="0.28408689742477189"/>
    <n v="3.215055"/>
    <n v="53459.934540000002"/>
  </r>
  <r>
    <s v="SKU-19"/>
    <s v="King Size Cookies n Cream"/>
    <s v="King Size"/>
    <x v="3"/>
    <x v="20"/>
    <n v="20183"/>
    <n v="3.45"/>
    <n v="6.7799999999999999E-2"/>
    <n v="2.3180000000000001"/>
    <n v="3.2160900000000003"/>
    <n v="64910.344470000004"/>
    <n v="46784.194000000003"/>
    <n v="18126.15047"/>
    <n v="0.27924902599118806"/>
    <n v="3.2160900000000003"/>
    <n v="64910.344470000004"/>
  </r>
  <r>
    <s v="SKU-19"/>
    <s v="King Size Cookies n Cream"/>
    <s v="King Size"/>
    <x v="3"/>
    <x v="21"/>
    <n v="31347"/>
    <n v="3.45"/>
    <n v="5.3100000000000001E-2"/>
    <n v="2.3342999999999998"/>
    <n v="3.2668050000000002"/>
    <n v="102404.53633500001"/>
    <n v="73173.302100000001"/>
    <n v="29231.234235000011"/>
    <n v="0.28544862641020824"/>
    <n v="3.2668050000000002"/>
    <n v="102404.53633500001"/>
  </r>
  <r>
    <s v="SKU-19"/>
    <s v="King Size Cookies n Cream"/>
    <s v="King Size"/>
    <x v="3"/>
    <x v="22"/>
    <n v="31559"/>
    <n v="3.45"/>
    <n v="4.3799999999999999E-2"/>
    <n v="2.3504999999999998"/>
    <n v="3.2988900000000005"/>
    <n v="104109.66951000002"/>
    <n v="74179.429499999998"/>
    <n v="29930.240010000023"/>
    <n v="0.2874876094686396"/>
    <n v="3.2988900000000005"/>
    <n v="104109.66951000002"/>
  </r>
  <r>
    <s v="SKU-19"/>
    <s v="King Size Cookies n Cream"/>
    <s v="King Size"/>
    <x v="3"/>
    <x v="23"/>
    <n v="26078"/>
    <n v="3.45"/>
    <n v="5.8999999999999997E-2"/>
    <n v="2.3668"/>
    <n v="3.2464500000000003"/>
    <n v="84660.923100000015"/>
    <n v="61721.410400000001"/>
    <n v="22939.512700000014"/>
    <n v="0.27095750743119418"/>
    <n v="3.2464500000000003"/>
    <n v="84660.923100000015"/>
  </r>
  <r>
    <s v="SKU-19"/>
    <s v="King Size Cookies n Cream"/>
    <s v="King Size"/>
    <x v="4"/>
    <x v="0"/>
    <n v="19320"/>
    <n v="3.29"/>
    <n v="8.5300000000000001E-2"/>
    <n v="2.1714000000000002"/>
    <n v="3.009363"/>
    <n v="58140.89316"/>
    <n v="41951.448000000004"/>
    <n v="16189.445159999996"/>
    <n v="0.27845195145949486"/>
    <n v="3.009363"/>
    <n v="58140.89316"/>
  </r>
  <r>
    <s v="SKU-19"/>
    <s v="King Size Cookies n Cream"/>
    <s v="King Size"/>
    <x v="4"/>
    <x v="1"/>
    <n v="23468"/>
    <n v="3.29"/>
    <n v="0.10489999999999999"/>
    <n v="2.1714000000000002"/>
    <n v="2.9448790000000002"/>
    <n v="69110.420372000008"/>
    <n v="50958.415200000003"/>
    <n v="18152.005172000005"/>
    <n v="0.26265221762931518"/>
    <n v="2.9448790000000002"/>
    <n v="69110.420372000008"/>
  </r>
  <r>
    <s v="SKU-19"/>
    <s v="King Size Cookies n Cream"/>
    <s v="King Size"/>
    <x v="4"/>
    <x v="2"/>
    <n v="25936"/>
    <n v="3.29"/>
    <n v="0.08"/>
    <n v="2.1714000000000002"/>
    <n v="3.0268000000000002"/>
    <n v="78503.084799999997"/>
    <n v="56317.430400000005"/>
    <n v="22185.654399999992"/>
    <n v="0.28260869565217384"/>
    <n v="3.0268000000000002"/>
    <n v="78503.084799999997"/>
  </r>
  <r>
    <s v="SKU-19"/>
    <s v="King Size Cookies n Cream"/>
    <s v="King Size"/>
    <x v="4"/>
    <x v="3"/>
    <n v="23854"/>
    <n v="3.29"/>
    <n v="9.5699999999999993E-2"/>
    <n v="2.1714000000000002"/>
    <n v="2.9751470000000002"/>
    <n v="70969.15653800001"/>
    <n v="51796.575600000004"/>
    <n v="19172.580938000006"/>
    <n v="0.27015371005197397"/>
    <n v="2.9751470000000002"/>
    <n v="70969.15653800001"/>
  </r>
  <r>
    <s v="SKU-19"/>
    <s v="King Size Cookies n Cream"/>
    <s v="King Size"/>
    <x v="4"/>
    <x v="4"/>
    <n v="22664"/>
    <n v="3.29"/>
    <n v="0.1072"/>
    <n v="2.1714000000000002"/>
    <n v="2.9373120000000004"/>
    <n v="66571.239168000015"/>
    <n v="49212.609600000003"/>
    <n v="17358.629568000011"/>
    <n v="0.26075268817204311"/>
    <n v="2.9373120000000004"/>
    <n v="66571.239168000015"/>
  </r>
  <r>
    <s v="SKU-19"/>
    <s v="King Size Cookies n Cream"/>
    <s v="King Size"/>
    <x v="4"/>
    <x v="5"/>
    <n v="17643"/>
    <n v="3.29"/>
    <n v="8.5999999999999993E-2"/>
    <n v="2.1714000000000002"/>
    <n v="3.0070600000000001"/>
    <n v="53053.559580000001"/>
    <n v="38310.010200000004"/>
    <n v="14743.549379999997"/>
    <n v="0.27789934354485768"/>
    <n v="3.0070600000000001"/>
    <n v="53053.559580000001"/>
  </r>
  <r>
    <s v="SKU-19"/>
    <s v="King Size Cookies n Cream"/>
    <s v="King Size"/>
    <x v="4"/>
    <x v="6"/>
    <n v="17014"/>
    <n v="3.29"/>
    <n v="8.5999999999999993E-2"/>
    <n v="2.1714000000000002"/>
    <n v="3.0070600000000001"/>
    <n v="51162.118840000003"/>
    <n v="36944.199600000007"/>
    <n v="14217.919239999996"/>
    <n v="0.27789934354485768"/>
    <n v="3.0070600000000001"/>
    <n v="51162.118840000003"/>
  </r>
  <r>
    <s v="SKU-19"/>
    <s v="King Size Cookies n Cream"/>
    <s v="King Size"/>
    <x v="4"/>
    <x v="7"/>
    <n v="22775"/>
    <n v="3.29"/>
    <n v="6.8699999999999997E-2"/>
    <n v="2.1714000000000002"/>
    <n v="3.063977"/>
    <n v="69782.076174999995"/>
    <n v="49453.635000000002"/>
    <n v="20328.441174999993"/>
    <n v="0.29131321808225052"/>
    <n v="3.063977"/>
    <n v="69782.076174999995"/>
  </r>
  <r>
    <s v="SKU-19"/>
    <s v="King Size Cookies n Cream"/>
    <s v="King Size"/>
    <x v="4"/>
    <x v="8"/>
    <n v="21181"/>
    <n v="3.29"/>
    <n v="7.7600000000000002E-2"/>
    <n v="2.1714000000000002"/>
    <n v="3.0346959999999998"/>
    <n v="64277.895976"/>
    <n v="45992.423400000007"/>
    <n v="18285.472575999993"/>
    <n v="0.28447528187337368"/>
    <n v="3.0346959999999998"/>
    <n v="64277.895976"/>
  </r>
  <r>
    <s v="SKU-19"/>
    <s v="King Size Cookies n Cream"/>
    <s v="King Size"/>
    <x v="4"/>
    <x v="9"/>
    <n v="35972"/>
    <n v="3.29"/>
    <n v="9.9299999999999999E-2"/>
    <n v="2.1714000000000002"/>
    <n v="2.9633030000000002"/>
    <n v="106595.93551600001"/>
    <n v="78109.600800000015"/>
    <n v="28486.334715999998"/>
    <n v="0.26723659376040854"/>
    <n v="2.9633030000000002"/>
    <n v="106595.93551600001"/>
  </r>
  <r>
    <s v="SKU-19"/>
    <s v="King Size Cookies n Cream"/>
    <s v="King Size"/>
    <x v="4"/>
    <x v="10"/>
    <n v="38687"/>
    <n v="3.29"/>
    <n v="0.1076"/>
    <n v="2.1714000000000002"/>
    <n v="2.9359959999999998"/>
    <n v="113584.87725199999"/>
    <n v="84004.95180000001"/>
    <n v="29579.925451999981"/>
    <n v="0.26042133572389048"/>
    <n v="2.9359959999999998"/>
    <n v="113584.87725199999"/>
  </r>
  <r>
    <s v="SKU-19"/>
    <s v="King Size Cookies n Cream"/>
    <s v="King Size"/>
    <x v="4"/>
    <x v="11"/>
    <n v="26922"/>
    <n v="3.29"/>
    <n v="0.10780000000000001"/>
    <n v="2.1714000000000002"/>
    <n v="2.9353380000000002"/>
    <n v="79025.169636000006"/>
    <n v="58458.430800000009"/>
    <n v="20566.738835999997"/>
    <n v="0.2602555480833893"/>
    <n v="2.9353380000000002"/>
    <n v="79025.169636000006"/>
  </r>
  <r>
    <s v="SKU-19"/>
    <s v="King Size Cookies n Cream"/>
    <s v="King Size"/>
    <x v="4"/>
    <x v="12"/>
    <n v="23076"/>
    <n v="3.36"/>
    <n v="0.11600000000000001"/>
    <n v="2.1877"/>
    <n v="2.97024"/>
    <n v="68541.258239999996"/>
    <n v="50483.3652"/>
    <n v="18057.893039999995"/>
    <n v="0.26346019176901525"/>
    <n v="3.0575999999999999"/>
    <n v="70557.177599999995"/>
  </r>
  <r>
    <s v="SKU-19"/>
    <s v="King Size Cookies n Cream"/>
    <s v="King Size"/>
    <x v="4"/>
    <x v="13"/>
    <n v="26443"/>
    <n v="3.36"/>
    <n v="0.1201"/>
    <n v="2.2040000000000002"/>
    <n v="2.956464"/>
    <n v="78177.777552"/>
    <n v="58280.372000000003"/>
    <n v="19897.405551999997"/>
    <n v="0.25451485287830322"/>
    <n v="3.0575999999999999"/>
    <n v="80852.116800000003"/>
  </r>
  <r>
    <s v="SKU-19"/>
    <s v="King Size Cookies n Cream"/>
    <s v="King Size"/>
    <x v="4"/>
    <x v="14"/>
    <n v="29625"/>
    <n v="3.36"/>
    <n v="0.15229999999999999"/>
    <n v="2.2202999999999999"/>
    <n v="2.8482720000000001"/>
    <n v="84380.058000000005"/>
    <n v="65776.387499999997"/>
    <n v="18603.670500000007"/>
    <n v="0.22047472994152251"/>
    <n v="3.0575999999999999"/>
    <n v="90581.4"/>
  </r>
  <r>
    <s v="SKU-19"/>
    <s v="King Size Cookies n Cream"/>
    <s v="King Size"/>
    <x v="4"/>
    <x v="15"/>
    <n v="27143"/>
    <n v="3.36"/>
    <n v="0.15049999999999999"/>
    <n v="2.2364999999999999"/>
    <n v="2.85432"/>
    <n v="77474.807759999996"/>
    <n v="60705.319499999998"/>
    <n v="16769.488259999998"/>
    <n v="0.21645085344320186"/>
    <n v="3.0575999999999999"/>
    <n v="82992.436799999996"/>
  </r>
  <r>
    <s v="SKU-19"/>
    <s v="King Size Cookies n Cream"/>
    <s v="King Size"/>
    <x v="4"/>
    <x v="16"/>
    <n v="23082"/>
    <n v="3.36"/>
    <n v="0.1726"/>
    <n v="2.2528000000000001"/>
    <n v="2.7800639999999999"/>
    <n v="64169.437247999995"/>
    <n v="51999.1296"/>
    <n v="12170.307647999995"/>
    <n v="0.18965894310346806"/>
    <n v="3.0575999999999999"/>
    <n v="70575.523199999996"/>
  </r>
  <r>
    <s v="SKU-19"/>
    <s v="King Size Cookies n Cream"/>
    <s v="King Size"/>
    <x v="4"/>
    <x v="17"/>
    <n v="24875"/>
    <n v="3.36"/>
    <n v="0.1993"/>
    <n v="2.2690999999999999"/>
    <n v="2.6903519999999999"/>
    <n v="66922.505999999994"/>
    <n v="56443.862499999996"/>
    <n v="10478.643499999998"/>
    <n v="0.15657876738805926"/>
    <n v="3.0575999999999999"/>
    <n v="76057.8"/>
  </r>
  <r>
    <s v="SKU-19"/>
    <s v="King Size Cookies n Cream"/>
    <s v="King Size"/>
    <x v="4"/>
    <x v="18"/>
    <n v="21372"/>
    <n v="3.45"/>
    <n v="0.2089"/>
    <n v="2.2854000000000001"/>
    <n v="2.729295"/>
    <n v="58330.492740000002"/>
    <n v="48843.568800000001"/>
    <n v="9486.9239400000006"/>
    <n v="0.16264090177133655"/>
    <n v="3.1395000000000004"/>
    <n v="67097.394000000015"/>
  </r>
  <r>
    <s v="SKU-19"/>
    <s v="King Size Cookies n Cream"/>
    <s v="King Size"/>
    <x v="4"/>
    <x v="19"/>
    <n v="27359"/>
    <n v="3.45"/>
    <n v="0.18540000000000001"/>
    <n v="2.3016999999999999"/>
    <n v="2.8103700000000003"/>
    <n v="76888.912830000001"/>
    <n v="62972.210299999999"/>
    <n v="13916.702530000002"/>
    <n v="0.18099751989951504"/>
    <n v="3.1395000000000004"/>
    <n v="85893.580500000011"/>
  </r>
  <r>
    <s v="SKU-19"/>
    <s v="King Size Cookies n Cream"/>
    <s v="King Size"/>
    <x v="4"/>
    <x v="20"/>
    <n v="30392"/>
    <n v="3.45"/>
    <n v="0.2394"/>
    <n v="2.3180000000000001"/>
    <n v="2.6240700000000001"/>
    <n v="79750.735440000004"/>
    <n v="70448.656000000003"/>
    <n v="9302.0794400000013"/>
    <n v="0.11663941891794047"/>
    <n v="3.1395000000000004"/>
    <n v="95415.684000000008"/>
  </r>
  <r>
    <s v="SKU-19"/>
    <s v="King Size Cookies n Cream"/>
    <s v="King Size"/>
    <x v="4"/>
    <x v="21"/>
    <n v="42241"/>
    <n v="3.45"/>
    <n v="0.2218"/>
    <n v="2.3342999999999998"/>
    <n v="2.68479"/>
    <n v="113408.21438999999"/>
    <n v="98603.166299999997"/>
    <n v="14805.048089999997"/>
    <n v="0.130546523191758"/>
    <n v="3.1395000000000004"/>
    <n v="132615.61950000003"/>
  </r>
  <r>
    <s v="SKU-19"/>
    <s v="King Size Cookies n Cream"/>
    <s v="King Size"/>
    <x v="4"/>
    <x v="22"/>
    <n v="48819"/>
    <n v="3.45"/>
    <n v="0.23699999999999999"/>
    <n v="2.3504999999999998"/>
    <n v="2.6323500000000002"/>
    <n v="128508.69465"/>
    <n v="114749.05949999999"/>
    <n v="13759.635150000016"/>
    <n v="0.10707162801299232"/>
    <n v="3.1395000000000004"/>
    <n v="153267.25050000002"/>
  </r>
  <r>
    <s v="SKU-19"/>
    <s v="King Size Cookies n Cream"/>
    <s v="King Size"/>
    <x v="4"/>
    <x v="23"/>
    <n v="37001"/>
    <n v="3.45"/>
    <n v="0.26939999999999997"/>
    <n v="2.3668"/>
    <n v="2.5205700000000002"/>
    <n v="93263.610570000004"/>
    <n v="87573.966799999995"/>
    <n v="5689.6437700000097"/>
    <n v="6.100604228408664E-2"/>
    <n v="3.1395000000000004"/>
    <n v="116164.63950000002"/>
  </r>
  <r>
    <s v="SKU-19"/>
    <s v="King Size Cookies n Cream"/>
    <s v="King Size"/>
    <x v="5"/>
    <x v="0"/>
    <n v="9372"/>
    <n v="3.29"/>
    <n v="6.0600000000000001E-2"/>
    <n v="2.1714000000000002"/>
    <n v="3.0906259999999999"/>
    <n v="28965.346871999998"/>
    <n v="20350.360800000002"/>
    <n v="8614.9860719999961"/>
    <n v="0.2974238875878219"/>
    <n v="3.0906259999999999"/>
    <n v="28965.346871999998"/>
  </r>
  <r>
    <s v="SKU-19"/>
    <s v="King Size Cookies n Cream"/>
    <s v="King Size"/>
    <x v="5"/>
    <x v="1"/>
    <n v="10497"/>
    <n v="3.29"/>
    <n v="7.1499999999999994E-2"/>
    <n v="2.1714000000000002"/>
    <n v="3.0547650000000002"/>
    <n v="32065.868205000002"/>
    <n v="22793.185800000003"/>
    <n v="9272.6824049999996"/>
    <n v="0.28917609046849752"/>
    <n v="3.0547650000000002"/>
    <n v="32065.868205000002"/>
  </r>
  <r>
    <s v="SKU-19"/>
    <s v="King Size Cookies n Cream"/>
    <s v="King Size"/>
    <x v="5"/>
    <x v="2"/>
    <n v="11802"/>
    <n v="3.29"/>
    <n v="0.1043"/>
    <n v="2.1714000000000002"/>
    <n v="2.9468529999999999"/>
    <n v="34778.759105999998"/>
    <n v="25626.862800000003"/>
    <n v="9151.8963059999951"/>
    <n v="0.26314614268170133"/>
    <n v="2.9468529999999999"/>
    <n v="34778.759105999998"/>
  </r>
  <r>
    <s v="SKU-19"/>
    <s v="King Size Cookies n Cream"/>
    <s v="King Size"/>
    <x v="5"/>
    <x v="3"/>
    <n v="10331"/>
    <n v="3.29"/>
    <n v="7.4700000000000003E-2"/>
    <n v="2.1714000000000002"/>
    <n v="3.0442369999999999"/>
    <n v="31450.012446999997"/>
    <n v="22432.733400000001"/>
    <n v="9017.2790469999964"/>
    <n v="0.286717821247163"/>
    <n v="3.0442369999999999"/>
    <n v="31450.012446999997"/>
  </r>
  <r>
    <s v="SKU-19"/>
    <s v="King Size Cookies n Cream"/>
    <s v="King Size"/>
    <x v="5"/>
    <x v="4"/>
    <n v="8731"/>
    <n v="3.29"/>
    <n v="8.5300000000000001E-2"/>
    <n v="2.1714000000000002"/>
    <n v="3.009363"/>
    <n v="26274.748352999999"/>
    <n v="18958.493400000003"/>
    <n v="7316.254952999996"/>
    <n v="0.27845195145949475"/>
    <n v="3.009363"/>
    <n v="26274.748352999999"/>
  </r>
  <r>
    <s v="SKU-19"/>
    <s v="King Size Cookies n Cream"/>
    <s v="King Size"/>
    <x v="5"/>
    <x v="5"/>
    <n v="8339"/>
    <n v="3.29"/>
    <n v="5.9900000000000002E-2"/>
    <n v="2.1714000000000002"/>
    <n v="3.0929290000000003"/>
    <n v="25791.934931000003"/>
    <n v="18107.304600000003"/>
    <n v="7684.6303310000003"/>
    <n v="0.29794702691203062"/>
    <n v="3.0929290000000003"/>
    <n v="25791.934931000003"/>
  </r>
  <r>
    <s v="SKU-19"/>
    <s v="King Size Cookies n Cream"/>
    <s v="King Size"/>
    <x v="5"/>
    <x v="6"/>
    <n v="8054"/>
    <n v="3.29"/>
    <n v="6.8900000000000003E-2"/>
    <n v="2.1714000000000002"/>
    <n v="3.0633190000000003"/>
    <n v="24671.971226000001"/>
    <n v="17488.455600000001"/>
    <n v="7183.5156260000003"/>
    <n v="0.29116099237461068"/>
    <n v="3.0633190000000003"/>
    <n v="24671.971226000001"/>
  </r>
  <r>
    <s v="SKU-19"/>
    <s v="King Size Cookies n Cream"/>
    <s v="King Size"/>
    <x v="5"/>
    <x v="7"/>
    <n v="9664"/>
    <n v="3.29"/>
    <n v="7.7299999999999994E-2"/>
    <n v="2.1714000000000002"/>
    <n v="3.0356830000000001"/>
    <n v="29336.840512000002"/>
    <n v="20984.409600000003"/>
    <n v="8352.4309119999998"/>
    <n v="0.28470792240164733"/>
    <n v="3.0356830000000001"/>
    <n v="29336.840512000002"/>
  </r>
  <r>
    <s v="SKU-19"/>
    <s v="King Size Cookies n Cream"/>
    <s v="King Size"/>
    <x v="5"/>
    <x v="8"/>
    <n v="11021"/>
    <n v="3.29"/>
    <n v="5.0099999999999999E-2"/>
    <n v="2.1714000000000002"/>
    <n v="3.1251709999999999"/>
    <n v="34442.509591000002"/>
    <n v="23930.999400000001"/>
    <n v="10511.510191000001"/>
    <n v="0.30519002000210549"/>
    <n v="3.1251709999999999"/>
    <n v="34442.509591000002"/>
  </r>
  <r>
    <s v="SKU-19"/>
    <s v="King Size Cookies n Cream"/>
    <s v="King Size"/>
    <x v="5"/>
    <x v="9"/>
    <n v="17104"/>
    <n v="3.29"/>
    <n v="6.9199999999999998E-2"/>
    <n v="2.1714000000000002"/>
    <n v="3.0623320000000001"/>
    <n v="52378.126528000001"/>
    <n v="37139.625600000007"/>
    <n v="15238.500927999994"/>
    <n v="0.29093253115599471"/>
    <n v="3.0623320000000001"/>
    <n v="52378.126528000001"/>
  </r>
  <r>
    <s v="SKU-19"/>
    <s v="King Size Cookies n Cream"/>
    <s v="King Size"/>
    <x v="5"/>
    <x v="10"/>
    <n v="18734"/>
    <n v="3.29"/>
    <n v="5.9400000000000001E-2"/>
    <n v="2.1714000000000002"/>
    <n v="3.0945740000000002"/>
    <n v="57973.749316000001"/>
    <n v="40679.007600000004"/>
    <n v="17294.741715999997"/>
    <n v="0.29832022113544537"/>
    <n v="3.0945740000000002"/>
    <n v="57973.749316000001"/>
  </r>
  <r>
    <s v="SKU-19"/>
    <s v="King Size Cookies n Cream"/>
    <s v="King Size"/>
    <x v="5"/>
    <x v="11"/>
    <n v="12585"/>
    <n v="3.29"/>
    <n v="6.9500000000000006E-2"/>
    <n v="2.1714000000000002"/>
    <n v="3.0613450000000002"/>
    <n v="38527.026825000001"/>
    <n v="27327.069000000003"/>
    <n v="11199.957824999998"/>
    <n v="0.29070392262224604"/>
    <n v="3.0613450000000002"/>
    <n v="38527.026825000001"/>
  </r>
  <r>
    <s v="SKU-19"/>
    <s v="King Size Cookies n Cream"/>
    <s v="King Size"/>
    <x v="5"/>
    <x v="12"/>
    <n v="11876"/>
    <n v="3.36"/>
    <n v="7.2400000000000006E-2"/>
    <n v="2.1877"/>
    <n v="3.116736"/>
    <n v="37014.356736000002"/>
    <n v="25981.125199999999"/>
    <n v="11033.231536000003"/>
    <n v="0.29807978603256746"/>
    <n v="3.116736"/>
    <n v="37014.356736000002"/>
  </r>
  <r>
    <s v="SKU-19"/>
    <s v="King Size Cookies n Cream"/>
    <s v="King Size"/>
    <x v="5"/>
    <x v="13"/>
    <n v="13263"/>
    <n v="3.36"/>
    <n v="5.6899999999999999E-2"/>
    <n v="2.2040000000000002"/>
    <n v="3.1688160000000001"/>
    <n v="42028.006608000003"/>
    <n v="29231.652000000002"/>
    <n v="12796.354608000001"/>
    <n v="0.30447208042372925"/>
    <n v="3.1688160000000001"/>
    <n v="42028.006608000003"/>
  </r>
  <r>
    <s v="SKU-19"/>
    <s v="King Size Cookies n Cream"/>
    <s v="King Size"/>
    <x v="5"/>
    <x v="14"/>
    <n v="15105"/>
    <n v="3.36"/>
    <n v="5.4600000000000003E-2"/>
    <n v="2.2202999999999999"/>
    <n v="3.1765439999999998"/>
    <n v="47981.697119999997"/>
    <n v="33537.631499999996"/>
    <n v="14444.065620000001"/>
    <n v="0.30103282057481345"/>
    <n v="3.1765439999999998"/>
    <n v="47981.697119999997"/>
  </r>
  <r>
    <s v="SKU-19"/>
    <s v="King Size Cookies n Cream"/>
    <s v="King Size"/>
    <x v="5"/>
    <x v="15"/>
    <n v="13375"/>
    <n v="3.36"/>
    <n v="7.8600000000000003E-2"/>
    <n v="2.2364999999999999"/>
    <n v="3.095904"/>
    <n v="41407.716"/>
    <n v="29913.1875"/>
    <n v="11494.5285"/>
    <n v="0.27759387887996528"/>
    <n v="3.095904"/>
    <n v="41407.716"/>
  </r>
  <r>
    <s v="SKU-19"/>
    <s v="King Size Cookies n Cream"/>
    <s v="King Size"/>
    <x v="5"/>
    <x v="16"/>
    <n v="10031"/>
    <n v="3.36"/>
    <n v="8.9099999999999999E-2"/>
    <n v="2.2528000000000001"/>
    <n v="3.0606240000000002"/>
    <n v="30701.119344000002"/>
    <n v="22597.836800000001"/>
    <n v="8103.2825440000015"/>
    <n v="0.26394094798969103"/>
    <n v="3.0606240000000002"/>
    <n v="30701.119344000002"/>
  </r>
  <r>
    <s v="SKU-19"/>
    <s v="King Size Cookies n Cream"/>
    <s v="King Size"/>
    <x v="5"/>
    <x v="17"/>
    <n v="11364"/>
    <n v="3.36"/>
    <n v="8.3500000000000005E-2"/>
    <n v="2.2690999999999999"/>
    <n v="3.07944"/>
    <n v="34994.756159999997"/>
    <n v="25786.0524"/>
    <n v="9208.7037599999967"/>
    <n v="0.2631452471878003"/>
    <n v="3.07944"/>
    <n v="34994.756159999997"/>
  </r>
  <r>
    <s v="SKU-19"/>
    <s v="King Size Cookies n Cream"/>
    <s v="King Size"/>
    <x v="5"/>
    <x v="18"/>
    <n v="10648"/>
    <n v="3.45"/>
    <n v="6.7599999999999993E-2"/>
    <n v="2.2854000000000001"/>
    <n v="3.21678"/>
    <n v="34252.273439999997"/>
    <n v="24334.939200000001"/>
    <n v="9917.3342399999965"/>
    <n v="0.289537985190159"/>
    <n v="3.21678"/>
    <n v="34252.273439999997"/>
  </r>
  <r>
    <s v="SKU-19"/>
    <s v="King Size Cookies n Cream"/>
    <s v="King Size"/>
    <x v="5"/>
    <x v="19"/>
    <n v="10671"/>
    <n v="3.45"/>
    <n v="6.7900000000000002E-2"/>
    <n v="2.3016999999999999"/>
    <n v="3.2157450000000005"/>
    <n v="34315.214895000005"/>
    <n v="24561.440699999999"/>
    <n v="9753.7741950000054"/>
    <n v="0.28424051036385051"/>
    <n v="3.2157450000000005"/>
    <n v="34315.214895000005"/>
  </r>
  <r>
    <s v="SKU-19"/>
    <s v="King Size Cookies n Cream"/>
    <s v="King Size"/>
    <x v="5"/>
    <x v="20"/>
    <n v="12532"/>
    <n v="3.45"/>
    <n v="7.7299999999999994E-2"/>
    <n v="2.3180000000000001"/>
    <n v="3.1833149999999999"/>
    <n v="39893.30358"/>
    <n v="29049.175999999999"/>
    <n v="10844.12758"/>
    <n v="0.27182826707378943"/>
    <n v="3.1833149999999999"/>
    <n v="39893.30358"/>
  </r>
  <r>
    <s v="SKU-19"/>
    <s v="King Size Cookies n Cream"/>
    <s v="King Size"/>
    <x v="5"/>
    <x v="21"/>
    <n v="20977"/>
    <n v="3.45"/>
    <n v="9.2200000000000004E-2"/>
    <n v="2.3342999999999998"/>
    <n v="3.13191"/>
    <n v="65698.076069999996"/>
    <n v="48966.611099999995"/>
    <n v="16731.464970000001"/>
    <n v="0.25467206912076018"/>
    <n v="3.13191"/>
    <n v="65698.076069999996"/>
  </r>
  <r>
    <s v="SKU-19"/>
    <s v="King Size Cookies n Cream"/>
    <s v="King Size"/>
    <x v="5"/>
    <x v="22"/>
    <n v="21687"/>
    <n v="3.45"/>
    <n v="8.3900000000000002E-2"/>
    <n v="2.3504999999999998"/>
    <n v="3.1605450000000004"/>
    <n v="68542.739415000004"/>
    <n v="50975.293499999992"/>
    <n v="17567.445915000011"/>
    <n v="0.25629915093757577"/>
    <n v="3.1605450000000004"/>
    <n v="68542.739415000004"/>
  </r>
  <r>
    <s v="SKU-19"/>
    <s v="King Size Cookies n Cream"/>
    <s v="King Size"/>
    <x v="5"/>
    <x v="23"/>
    <n v="16934"/>
    <n v="3.45"/>
    <n v="6.2799999999999995E-2"/>
    <n v="2.3668"/>
    <n v="3.2333400000000001"/>
    <n v="54753.379560000001"/>
    <n v="40079.391199999998"/>
    <n v="14673.988360000003"/>
    <n v="0.26800150927523864"/>
    <n v="3.2333400000000001"/>
    <n v="54753.379560000001"/>
  </r>
  <r>
    <s v="SKU-20"/>
    <s v="Holiday Gift Box Small"/>
    <s v="Seasonal Assortment"/>
    <x v="0"/>
    <x v="0"/>
    <n v="17564"/>
    <n v="8.99"/>
    <n v="9.4200000000000006E-2"/>
    <n v="4.6748000000000003"/>
    <n v="8.1431419999999992"/>
    <n v="143026.14608799998"/>
    <n v="82108.1872"/>
    <n v="60917.958887999979"/>
    <n v="0.42592183705012138"/>
    <n v="8.1431419999999992"/>
    <n v="143026.14608799998"/>
  </r>
  <r>
    <s v="SKU-20"/>
    <s v="Holiday Gift Box Small"/>
    <s v="Seasonal Assortment"/>
    <x v="0"/>
    <x v="1"/>
    <n v="21396"/>
    <n v="8.99"/>
    <n v="8.4099999999999994E-2"/>
    <n v="4.6748000000000003"/>
    <n v="8.2339410000000015"/>
    <n v="176173.40163600002"/>
    <n v="100022.02080000001"/>
    <n v="76151.380836000011"/>
    <n v="0.43225242930450924"/>
    <n v="8.2339410000000015"/>
    <n v="176173.40163600002"/>
  </r>
  <r>
    <s v="SKU-20"/>
    <s v="Holiday Gift Box Small"/>
    <s v="Seasonal Assortment"/>
    <x v="0"/>
    <x v="2"/>
    <n v="19704"/>
    <n v="8.99"/>
    <n v="0.1095"/>
    <n v="4.6748000000000003"/>
    <n v="8.0055949999999996"/>
    <n v="157742.24387999999"/>
    <n v="92112.2592"/>
    <n v="65629.984679999994"/>
    <n v="0.41605839416058393"/>
    <n v="8.0055949999999996"/>
    <n v="157742.24387999999"/>
  </r>
  <r>
    <s v="SKU-20"/>
    <s v="Holiday Gift Box Small"/>
    <s v="Seasonal Assortment"/>
    <x v="0"/>
    <x v="3"/>
    <n v="23366"/>
    <n v="8.99"/>
    <n v="8.5199999999999998E-2"/>
    <n v="4.6748000000000003"/>
    <n v="8.2240520000000004"/>
    <n v="192163.199032"/>
    <n v="109231.37680000001"/>
    <n v="82931.822231999991"/>
    <n v="0.43156974202011361"/>
    <n v="8.2240520000000004"/>
    <n v="192163.199032"/>
  </r>
  <r>
    <s v="SKU-20"/>
    <s v="Holiday Gift Box Small"/>
    <s v="Seasonal Assortment"/>
    <x v="0"/>
    <x v="4"/>
    <n v="18845"/>
    <n v="8.99"/>
    <n v="9.1999999999999998E-2"/>
    <n v="4.6748000000000003"/>
    <n v="8.1629199999999997"/>
    <n v="153830.2274"/>
    <n v="88096.606"/>
    <n v="65733.621400000004"/>
    <n v="0.42731277533039647"/>
    <n v="8.1629199999999997"/>
    <n v="153830.2274"/>
  </r>
  <r>
    <s v="SKU-20"/>
    <s v="Holiday Gift Box Small"/>
    <s v="Seasonal Assortment"/>
    <x v="0"/>
    <x v="5"/>
    <n v="17020"/>
    <n v="8.99"/>
    <n v="0.12130000000000001"/>
    <n v="4.6748000000000003"/>
    <n v="7.8995130000000007"/>
    <n v="134449.71126000001"/>
    <n v="79565.096000000005"/>
    <n v="54884.615260000006"/>
    <n v="0.40821668373733927"/>
    <n v="7.8995130000000007"/>
    <n v="134449.71126000001"/>
  </r>
  <r>
    <s v="SKU-20"/>
    <s v="Holiday Gift Box Small"/>
    <s v="Seasonal Assortment"/>
    <x v="0"/>
    <x v="6"/>
    <n v="16904"/>
    <n v="8.99"/>
    <n v="0.1119"/>
    <n v="4.6748000000000003"/>
    <n v="7.984019"/>
    <n v="134961.85717599999"/>
    <n v="79022.819199999998"/>
    <n v="55939.037975999992"/>
    <n v="0.41448035131178917"/>
    <n v="7.984019"/>
    <n v="134961.85717599999"/>
  </r>
  <r>
    <s v="SKU-20"/>
    <s v="Holiday Gift Box Small"/>
    <s v="Seasonal Assortment"/>
    <x v="0"/>
    <x v="7"/>
    <n v="20405"/>
    <n v="8.99"/>
    <n v="8.9399999999999993E-2"/>
    <n v="4.6748000000000003"/>
    <n v="8.1862940000000002"/>
    <n v="167041.32907000001"/>
    <n v="95389.294000000009"/>
    <n v="71652.035069999998"/>
    <n v="0.42894794640896111"/>
    <n v="8.1862940000000002"/>
    <n v="167041.32907000001"/>
  </r>
  <r>
    <s v="SKU-20"/>
    <s v="Holiday Gift Box Small"/>
    <s v="Seasonal Assortment"/>
    <x v="0"/>
    <x v="8"/>
    <n v="19551"/>
    <n v="8.99"/>
    <n v="8.9200000000000002E-2"/>
    <n v="4.6748000000000003"/>
    <n v="8.188092000000001"/>
    <n v="160085.38669200003"/>
    <n v="91397.014800000004"/>
    <n v="68688.371892000025"/>
    <n v="0.42907334211682047"/>
    <n v="8.188092000000001"/>
    <n v="160085.38669200003"/>
  </r>
  <r>
    <s v="SKU-20"/>
    <s v="Holiday Gift Box Small"/>
    <s v="Seasonal Assortment"/>
    <x v="0"/>
    <x v="9"/>
    <n v="30448"/>
    <n v="8.99"/>
    <n v="6.4699999999999994E-2"/>
    <n v="4.6748000000000003"/>
    <n v="8.4083470000000009"/>
    <n v="256017.34945600003"/>
    <n v="142338.31040000002"/>
    <n v="113679.03905600001"/>
    <n v="0.44402865390783702"/>
    <n v="8.4083470000000009"/>
    <n v="256017.34945600003"/>
  </r>
  <r>
    <s v="SKU-20"/>
    <s v="Holiday Gift Box Small"/>
    <s v="Seasonal Assortment"/>
    <x v="0"/>
    <x v="10"/>
    <n v="32521"/>
    <n v="8.99"/>
    <n v="9.1800000000000007E-2"/>
    <n v="4.6748000000000003"/>
    <n v="8.1647180000000006"/>
    <n v="265524.79407800001"/>
    <n v="152029.17080000002"/>
    <n v="113495.62327799998"/>
    <n v="0.42743889011231001"/>
    <n v="8.1647180000000006"/>
    <n v="265524.79407800001"/>
  </r>
  <r>
    <s v="SKU-20"/>
    <s v="Holiday Gift Box Small"/>
    <s v="Seasonal Assortment"/>
    <x v="0"/>
    <x v="11"/>
    <n v="28481"/>
    <n v="8.99"/>
    <n v="0.1053"/>
    <n v="4.6748000000000003"/>
    <n v="8.0433530000000015"/>
    <n v="229082.73679300005"/>
    <n v="133142.97880000001"/>
    <n v="95939.757993000036"/>
    <n v="0.41879959763049074"/>
    <n v="8.0433530000000015"/>
    <n v="229082.73679300005"/>
  </r>
  <r>
    <s v="SKU-20"/>
    <s v="Holiday Gift Box Small"/>
    <s v="Seasonal Assortment"/>
    <x v="0"/>
    <x v="12"/>
    <n v="16122"/>
    <n v="9.17"/>
    <n v="0.10879999999999999"/>
    <n v="4.7099000000000002"/>
    <n v="8.1723040000000005"/>
    <n v="131753.88508800001"/>
    <n v="75933.007800000007"/>
    <n v="55820.877288000003"/>
    <n v="0.42367537967261132"/>
    <n v="8.1723040000000005"/>
    <n v="131753.88508800001"/>
  </r>
  <r>
    <s v="SKU-20"/>
    <s v="Holiday Gift Box Small"/>
    <s v="Seasonal Assortment"/>
    <x v="0"/>
    <x v="13"/>
    <n v="21843"/>
    <n v="9.17"/>
    <n v="8.8499999999999995E-2"/>
    <n v="4.7449000000000003"/>
    <n v="8.3584549999999993"/>
    <n v="182573.73256499998"/>
    <n v="103642.85070000001"/>
    <n v="78930.881864999974"/>
    <n v="0.43232331812517971"/>
    <n v="8.3584549999999993"/>
    <n v="182573.73256499998"/>
  </r>
  <r>
    <s v="SKU-20"/>
    <s v="Holiday Gift Box Small"/>
    <s v="Seasonal Assortment"/>
    <x v="0"/>
    <x v="14"/>
    <n v="20073"/>
    <n v="9.17"/>
    <n v="6.6600000000000006E-2"/>
    <n v="4.78"/>
    <n v="8.5592780000000008"/>
    <n v="171810.38729400001"/>
    <n v="95948.94"/>
    <n v="75861.447294000012"/>
    <n v="0.44154168143621464"/>
    <n v="8.5592780000000008"/>
    <n v="171810.38729400001"/>
  </r>
  <r>
    <s v="SKU-20"/>
    <s v="Holiday Gift Box Small"/>
    <s v="Seasonal Assortment"/>
    <x v="0"/>
    <x v="15"/>
    <n v="20117"/>
    <n v="9.17"/>
    <n v="8.8900000000000007E-2"/>
    <n v="4.8150000000000004"/>
    <n v="8.354787"/>
    <n v="168073.25007899999"/>
    <n v="96863.35500000001"/>
    <n v="71209.89507899998"/>
    <n v="0.42368369175659404"/>
    <n v="8.354787"/>
    <n v="168073.25007899999"/>
  </r>
  <r>
    <s v="SKU-20"/>
    <s v="Holiday Gift Box Small"/>
    <s v="Seasonal Assortment"/>
    <x v="0"/>
    <x v="16"/>
    <n v="17913"/>
    <n v="9.17"/>
    <n v="8.5800000000000001E-2"/>
    <n v="4.8501000000000003"/>
    <n v="8.3832140000000006"/>
    <n v="150168.51238200002"/>
    <n v="86879.8413"/>
    <n v="63288.671082000015"/>
    <n v="0.42145100912370848"/>
    <n v="8.3832140000000006"/>
    <n v="150168.51238200002"/>
  </r>
  <r>
    <s v="SKU-20"/>
    <s v="Holiday Gift Box Small"/>
    <s v="Seasonal Assortment"/>
    <x v="0"/>
    <x v="17"/>
    <n v="16225"/>
    <n v="9.17"/>
    <n v="8.1600000000000006E-2"/>
    <n v="4.8852000000000002"/>
    <n v="8.4217279999999999"/>
    <n v="136642.5368"/>
    <n v="79262.37000000001"/>
    <n v="57380.166799999992"/>
    <n v="0.41992902169246021"/>
    <n v="8.4217279999999999"/>
    <n v="136642.5368"/>
  </r>
  <r>
    <s v="SKU-20"/>
    <s v="Holiday Gift Box Small"/>
    <s v="Seasonal Assortment"/>
    <x v="0"/>
    <x v="18"/>
    <n v="16030"/>
    <n v="9.44"/>
    <n v="0.10639999999999999"/>
    <n v="4.9202000000000004"/>
    <n v="8.4355839999999986"/>
    <n v="135222.41151999997"/>
    <n v="78870.806000000011"/>
    <n v="56351.605519999954"/>
    <n v="0.41673273599077409"/>
    <n v="8.4355839999999986"/>
    <n v="135222.41151999997"/>
  </r>
  <r>
    <s v="SKU-20"/>
    <s v="Holiday Gift Box Small"/>
    <s v="Seasonal Assortment"/>
    <x v="0"/>
    <x v="19"/>
    <n v="18322"/>
    <n v="9.44"/>
    <n v="0.1002"/>
    <n v="4.9553000000000003"/>
    <n v="8.4941119999999994"/>
    <n v="155629.12006399999"/>
    <n v="90791.006600000008"/>
    <n v="64838.11346399998"/>
    <n v="0.41661941825113669"/>
    <n v="8.4941119999999994"/>
    <n v="155629.12006399999"/>
  </r>
  <r>
    <s v="SKU-20"/>
    <s v="Holiday Gift Box Small"/>
    <s v="Seasonal Assortment"/>
    <x v="0"/>
    <x v="20"/>
    <n v="18547"/>
    <n v="9.44"/>
    <n v="9.0700000000000003E-2"/>
    <n v="4.9903000000000004"/>
    <n v="8.583791999999999"/>
    <n v="159203.59022399999"/>
    <n v="92555.094100000002"/>
    <n v="66648.496123999983"/>
    <n v="0.41863689148106098"/>
    <n v="8.583791999999999"/>
    <n v="159203.59022399999"/>
  </r>
  <r>
    <s v="SKU-20"/>
    <s v="Holiday Gift Box Small"/>
    <s v="Seasonal Assortment"/>
    <x v="0"/>
    <x v="21"/>
    <n v="29815"/>
    <n v="9.44"/>
    <n v="9.4E-2"/>
    <n v="5.0254000000000003"/>
    <n v="8.5526400000000002"/>
    <n v="254996.96160000001"/>
    <n v="149832.30100000001"/>
    <n v="105164.6606"/>
    <n v="0.41241534777565758"/>
    <n v="8.5526400000000002"/>
    <n v="254996.96160000001"/>
  </r>
  <r>
    <s v="SKU-20"/>
    <s v="Holiday Gift Box Small"/>
    <s v="Seasonal Assortment"/>
    <x v="0"/>
    <x v="22"/>
    <n v="32841"/>
    <n v="9.44"/>
    <n v="0.12139999999999999"/>
    <n v="5.0605000000000002"/>
    <n v="8.293984"/>
    <n v="272382.72854400001"/>
    <n v="166191.8805"/>
    <n v="106190.84804400001"/>
    <n v="0.38985896283378413"/>
    <n v="8.293984"/>
    <n v="272382.72854400001"/>
  </r>
  <r>
    <s v="SKU-20"/>
    <s v="Holiday Gift Box Small"/>
    <s v="Seasonal Assortment"/>
    <x v="0"/>
    <x v="23"/>
    <n v="28250"/>
    <n v="9.44"/>
    <n v="8.5199999999999998E-2"/>
    <n v="5.0955000000000004"/>
    <n v="8.6357119999999998"/>
    <n v="243958.864"/>
    <n v="143947.875"/>
    <n v="100010.989"/>
    <n v="0.40995021603314236"/>
    <n v="8.6357119999999998"/>
    <n v="243958.864"/>
  </r>
  <r>
    <s v="SKU-20"/>
    <s v="Holiday Gift Box Small"/>
    <s v="Seasonal Assortment"/>
    <x v="1"/>
    <x v="0"/>
    <n v="15136"/>
    <n v="8.99"/>
    <n v="0.1396"/>
    <n v="4.6748000000000003"/>
    <n v="7.7349960000000006"/>
    <n v="117076.89945600001"/>
    <n v="70757.772800000006"/>
    <n v="46319.126656000008"/>
    <n v="0.39562993956299397"/>
    <n v="7.7349960000000006"/>
    <n v="117076.89945600001"/>
  </r>
  <r>
    <s v="SKU-20"/>
    <s v="Holiday Gift Box Small"/>
    <s v="Seasonal Assortment"/>
    <x v="1"/>
    <x v="1"/>
    <n v="16843"/>
    <n v="8.99"/>
    <n v="0.14269999999999999"/>
    <n v="4.6748000000000003"/>
    <n v="7.7071269999999998"/>
    <n v="129811.140061"/>
    <n v="78737.656400000007"/>
    <n v="51073.483660999991"/>
    <n v="0.39344453516855238"/>
    <n v="7.7071269999999998"/>
    <n v="129811.140061"/>
  </r>
  <r>
    <s v="SKU-20"/>
    <s v="Holiday Gift Box Small"/>
    <s v="Seasonal Assortment"/>
    <x v="1"/>
    <x v="2"/>
    <n v="17650"/>
    <n v="8.99"/>
    <n v="0.1089"/>
    <n v="4.6748000000000003"/>
    <n v="8.0109890000000004"/>
    <n v="141393.95585"/>
    <n v="82510.22"/>
    <n v="58883.735849999997"/>
    <n v="0.41645157670295141"/>
    <n v="8.0109890000000004"/>
    <n v="141393.95585"/>
  </r>
  <r>
    <s v="SKU-20"/>
    <s v="Holiday Gift Box Small"/>
    <s v="Seasonal Assortment"/>
    <x v="1"/>
    <x v="3"/>
    <n v="19296"/>
    <n v="8.99"/>
    <n v="0.1333"/>
    <n v="4.6748000000000003"/>
    <n v="7.791633"/>
    <n v="150347.35036800001"/>
    <n v="90204.940800000011"/>
    <n v="60142.409568000003"/>
    <n v="0.40002307603553705"/>
    <n v="7.791633"/>
    <n v="150347.35036800001"/>
  </r>
  <r>
    <s v="SKU-20"/>
    <s v="Holiday Gift Box Small"/>
    <s v="Seasonal Assortment"/>
    <x v="1"/>
    <x v="4"/>
    <n v="15056"/>
    <n v="8.99"/>
    <n v="0.12939999999999999"/>
    <n v="4.6748000000000003"/>
    <n v="7.8266940000000007"/>
    <n v="117838.70486400001"/>
    <n v="70383.788800000009"/>
    <n v="47454.916064000005"/>
    <n v="0.4027107741787273"/>
    <n v="7.8266940000000007"/>
    <n v="117838.70486400001"/>
  </r>
  <r>
    <s v="SKU-20"/>
    <s v="Holiday Gift Box Small"/>
    <s v="Seasonal Assortment"/>
    <x v="1"/>
    <x v="5"/>
    <n v="13723"/>
    <n v="8.99"/>
    <n v="0.13919999999999999"/>
    <n v="4.6748000000000003"/>
    <n v="7.7385920000000006"/>
    <n v="106196.69801600001"/>
    <n v="64152.280400000003"/>
    <n v="42044.417616000006"/>
    <n v="0.39591078066914498"/>
    <n v="7.7385920000000006"/>
    <n v="106196.69801600001"/>
  </r>
  <r>
    <s v="SKU-20"/>
    <s v="Holiday Gift Box Small"/>
    <s v="Seasonal Assortment"/>
    <x v="1"/>
    <x v="6"/>
    <n v="13559"/>
    <n v="8.99"/>
    <n v="0.13250000000000001"/>
    <n v="4.6748000000000003"/>
    <n v="7.7988249999999999"/>
    <n v="105744.268175"/>
    <n v="63385.613200000007"/>
    <n v="42358.654974999998"/>
    <n v="0.40057636887608067"/>
    <n v="7.7988249999999999"/>
    <n v="105744.268175"/>
  </r>
  <r>
    <s v="SKU-20"/>
    <s v="Holiday Gift Box Small"/>
    <s v="Seasonal Assortment"/>
    <x v="1"/>
    <x v="7"/>
    <n v="15682"/>
    <n v="8.99"/>
    <n v="0.11269999999999999"/>
    <n v="4.6748000000000003"/>
    <n v="7.9768270000000001"/>
    <n v="125092.601014"/>
    <n v="73310.213600000003"/>
    <n v="51782.387413999997"/>
    <n v="0.4139524399864758"/>
    <n v="7.9768270000000001"/>
    <n v="125092.601014"/>
  </r>
  <r>
    <s v="SKU-20"/>
    <s v="Holiday Gift Box Small"/>
    <s v="Seasonal Assortment"/>
    <x v="1"/>
    <x v="8"/>
    <n v="16733"/>
    <n v="8.99"/>
    <n v="9.69E-2"/>
    <n v="4.6748000000000003"/>
    <n v="8.1188690000000001"/>
    <n v="135853.034977"/>
    <n v="78223.428400000004"/>
    <n v="57629.606576999999"/>
    <n v="0.42420551433949727"/>
    <n v="8.1188690000000001"/>
    <n v="135853.034977"/>
  </r>
  <r>
    <s v="SKU-20"/>
    <s v="Holiday Gift Box Small"/>
    <s v="Seasonal Assortment"/>
    <x v="1"/>
    <x v="9"/>
    <n v="27392"/>
    <n v="8.99"/>
    <n v="0.1118"/>
    <n v="4.6748000000000003"/>
    <n v="7.9849180000000004"/>
    <n v="218722.87385600002"/>
    <n v="128052.12160000001"/>
    <n v="90670.752256000007"/>
    <n v="0.41454627336185546"/>
    <n v="7.9849180000000004"/>
    <n v="218722.87385600002"/>
  </r>
  <r>
    <s v="SKU-20"/>
    <s v="Holiday Gift Box Small"/>
    <s v="Seasonal Assortment"/>
    <x v="1"/>
    <x v="10"/>
    <n v="28310"/>
    <n v="8.99"/>
    <n v="0.1356"/>
    <n v="4.6748000000000003"/>
    <n v="7.7709560000000009"/>
    <n v="219995.76436000003"/>
    <n v="132343.58800000002"/>
    <n v="87652.176360000012"/>
    <n v="0.3984266543267006"/>
    <n v="7.7709560000000009"/>
    <n v="219995.76436000003"/>
  </r>
  <r>
    <s v="SKU-20"/>
    <s v="Holiday Gift Box Small"/>
    <s v="Seasonal Assortment"/>
    <x v="1"/>
    <x v="11"/>
    <n v="23918"/>
    <n v="8.99"/>
    <n v="0.1119"/>
    <n v="4.6748000000000003"/>
    <n v="7.984019"/>
    <n v="190961.76644199999"/>
    <n v="111811.86640000001"/>
    <n v="79149.900041999979"/>
    <n v="0.41448035131178912"/>
    <n v="7.984019"/>
    <n v="190961.76644199999"/>
  </r>
  <r>
    <s v="SKU-20"/>
    <s v="Holiday Gift Box Small"/>
    <s v="Seasonal Assortment"/>
    <x v="1"/>
    <x v="12"/>
    <n v="14240"/>
    <n v="9.17"/>
    <n v="0.15509999999999999"/>
    <n v="4.7099000000000002"/>
    <n v="7.7477330000000002"/>
    <n v="110327.71792000001"/>
    <n v="67068.97600000001"/>
    <n v="43258.74192"/>
    <n v="0.39209314518195187"/>
    <n v="7.7477330000000002"/>
    <n v="110327.71792000001"/>
  </r>
  <r>
    <s v="SKU-20"/>
    <s v="Holiday Gift Box Small"/>
    <s v="Seasonal Assortment"/>
    <x v="1"/>
    <x v="13"/>
    <n v="19792"/>
    <n v="9.17"/>
    <n v="0.14480000000000001"/>
    <n v="4.7449000000000003"/>
    <n v="7.8421839999999996"/>
    <n v="155212.50572799999"/>
    <n v="93911.060800000007"/>
    <n v="61301.444927999983"/>
    <n v="0.39495171243112881"/>
    <n v="7.8421839999999996"/>
    <n v="155212.50572799999"/>
  </r>
  <r>
    <s v="SKU-20"/>
    <s v="Holiday Gift Box Small"/>
    <s v="Seasonal Assortment"/>
    <x v="1"/>
    <x v="14"/>
    <n v="18089"/>
    <n v="9.17"/>
    <n v="0.1149"/>
    <n v="4.78"/>
    <n v="8.1163670000000003"/>
    <n v="146816.96266300001"/>
    <n v="86465.42"/>
    <n v="60351.542663000015"/>
    <n v="0.41106655231336886"/>
    <n v="8.1163670000000003"/>
    <n v="146816.96266300001"/>
  </r>
  <r>
    <s v="SKU-20"/>
    <s v="Holiday Gift Box Small"/>
    <s v="Seasonal Assortment"/>
    <x v="1"/>
    <x v="15"/>
    <n v="19444"/>
    <n v="9.17"/>
    <n v="0.12759999999999999"/>
    <n v="4.8150000000000004"/>
    <n v="7.9999080000000005"/>
    <n v="155550.211152"/>
    <n v="93622.86"/>
    <n v="61927.351152000003"/>
    <n v="0.39811807835790114"/>
    <n v="7.9999080000000005"/>
    <n v="155550.211152"/>
  </r>
  <r>
    <s v="SKU-20"/>
    <s v="Holiday Gift Box Small"/>
    <s v="Seasonal Assortment"/>
    <x v="1"/>
    <x v="16"/>
    <n v="15741"/>
    <n v="9.17"/>
    <n v="0.1205"/>
    <n v="4.8501000000000003"/>
    <n v="8.0650149999999989"/>
    <n v="126951.40111499999"/>
    <n v="76345.424100000004"/>
    <n v="50605.977014999982"/>
    <n v="0.39862480106980575"/>
    <n v="8.0650149999999989"/>
    <n v="126951.40111499999"/>
  </r>
  <r>
    <s v="SKU-20"/>
    <s v="Holiday Gift Box Small"/>
    <s v="Seasonal Assortment"/>
    <x v="1"/>
    <x v="17"/>
    <n v="14132"/>
    <n v="9.17"/>
    <n v="0.13250000000000001"/>
    <n v="4.8852000000000002"/>
    <n v="7.9549749999999992"/>
    <n v="112419.7067"/>
    <n v="69037.646399999998"/>
    <n v="43382.060299999997"/>
    <n v="0.38589373316698039"/>
    <n v="7.9549749999999992"/>
    <n v="112419.7067"/>
  </r>
  <r>
    <s v="SKU-20"/>
    <s v="Holiday Gift Box Small"/>
    <s v="Seasonal Assortment"/>
    <x v="1"/>
    <x v="18"/>
    <n v="13696"/>
    <n v="9.44"/>
    <n v="0.13739999999999999"/>
    <n v="4.9202000000000004"/>
    <n v="8.142944"/>
    <n v="111525.76102400001"/>
    <n v="67387.059200000003"/>
    <n v="44138.701824000003"/>
    <n v="0.39577135738622299"/>
    <n v="8.142944"/>
    <n v="111525.76102400001"/>
  </r>
  <r>
    <s v="SKU-20"/>
    <s v="Holiday Gift Box Small"/>
    <s v="Seasonal Assortment"/>
    <x v="1"/>
    <x v="19"/>
    <n v="14533"/>
    <n v="9.44"/>
    <n v="0.1099"/>
    <n v="4.9553000000000003"/>
    <n v="8.4025439999999989"/>
    <n v="122114.17195199999"/>
    <n v="72015.37490000001"/>
    <n v="50098.79705199998"/>
    <n v="0.41026193971730451"/>
    <n v="8.4025439999999989"/>
    <n v="122114.17195199999"/>
  </r>
  <r>
    <s v="SKU-20"/>
    <s v="Holiday Gift Box Small"/>
    <s v="Seasonal Assortment"/>
    <x v="1"/>
    <x v="20"/>
    <n v="19681"/>
    <n v="9.44"/>
    <n v="0.1673"/>
    <n v="4.9903000000000004"/>
    <n v="7.8606879999999997"/>
    <n v="154706.20052799999"/>
    <n v="98214.094300000012"/>
    <n v="56492.106227999975"/>
    <n v="0.36515735009454631"/>
    <n v="7.8606879999999997"/>
    <n v="154706.20052799999"/>
  </r>
  <r>
    <s v="SKU-20"/>
    <s v="Holiday Gift Box Small"/>
    <s v="Seasonal Assortment"/>
    <x v="1"/>
    <x v="21"/>
    <n v="26904"/>
    <n v="9.44"/>
    <n v="0.1101"/>
    <n v="5.0254000000000003"/>
    <n v="8.4006559999999997"/>
    <n v="226011.24902399999"/>
    <n v="135203.3616"/>
    <n v="90807.887423999986"/>
    <n v="0.40178481299555652"/>
    <n v="8.4006559999999997"/>
    <n v="226011.24902399999"/>
  </r>
  <r>
    <s v="SKU-20"/>
    <s v="Holiday Gift Box Small"/>
    <s v="Seasonal Assortment"/>
    <x v="1"/>
    <x v="22"/>
    <n v="26267"/>
    <n v="9.44"/>
    <n v="0.1376"/>
    <n v="5.0605000000000002"/>
    <n v="8.1410560000000007"/>
    <n v="213841.11795200003"/>
    <n v="132924.15350000001"/>
    <n v="80916.964452000015"/>
    <n v="0.37839759362913117"/>
    <n v="8.1410560000000007"/>
    <n v="213841.11795200003"/>
  </r>
  <r>
    <s v="SKU-20"/>
    <s v="Holiday Gift Box Small"/>
    <s v="Seasonal Assortment"/>
    <x v="1"/>
    <x v="23"/>
    <n v="24853"/>
    <n v="9.44"/>
    <n v="0.1118"/>
    <n v="5.0955000000000004"/>
    <n v="8.3846080000000001"/>
    <n v="208382.66262399999"/>
    <n v="126638.4615"/>
    <n v="81744.201123999985"/>
    <n v="0.39227928127349537"/>
    <n v="8.3846080000000001"/>
    <n v="208382.66262399999"/>
  </r>
  <r>
    <s v="SKU-20"/>
    <s v="Holiday Gift Box Small"/>
    <s v="Seasonal Assortment"/>
    <x v="2"/>
    <x v="0"/>
    <n v="9269"/>
    <n v="8.99"/>
    <n v="0.18290000000000001"/>
    <n v="4.6748000000000003"/>
    <n v="7.3457289999999995"/>
    <n v="68087.562100999989"/>
    <n v="43330.7212"/>
    <n v="24756.840900999989"/>
    <n v="0.36360298617060327"/>
    <n v="7.3457289999999995"/>
    <n v="68087.562100999989"/>
  </r>
  <r>
    <s v="SKU-20"/>
    <s v="Holiday Gift Box Small"/>
    <s v="Seasonal Assortment"/>
    <x v="2"/>
    <x v="1"/>
    <n v="12249"/>
    <n v="8.99"/>
    <n v="0.17480000000000001"/>
    <n v="4.6748000000000003"/>
    <n v="7.4185479999999995"/>
    <n v="90869.794451999987"/>
    <n v="57261.625200000002"/>
    <n v="33608.169251999985"/>
    <n v="0.36984973339796401"/>
    <n v="7.4185479999999995"/>
    <n v="90869.794451999987"/>
  </r>
  <r>
    <s v="SKU-20"/>
    <s v="Holiday Gift Box Small"/>
    <s v="Seasonal Assortment"/>
    <x v="2"/>
    <x v="2"/>
    <n v="10286"/>
    <n v="8.99"/>
    <n v="0.1893"/>
    <n v="4.6748000000000003"/>
    <n v="7.2881929999999997"/>
    <n v="74966.353197999997"/>
    <n v="48084.9928"/>
    <n v="26881.360397999997"/>
    <n v="0.35857900579745894"/>
    <n v="7.2881929999999997"/>
    <n v="74966.353197999997"/>
  </r>
  <r>
    <s v="SKU-20"/>
    <s v="Holiday Gift Box Small"/>
    <s v="Seasonal Assortment"/>
    <x v="2"/>
    <x v="3"/>
    <n v="13053"/>
    <n v="8.99"/>
    <n v="0.17879999999999999"/>
    <n v="4.6748000000000003"/>
    <n v="7.3825880000000002"/>
    <n v="96364.921163999999"/>
    <n v="61020.164400000001"/>
    <n v="35344.756763999998"/>
    <n v="0.36678032148075984"/>
    <n v="7.3825880000000002"/>
    <n v="96364.921163999999"/>
  </r>
  <r>
    <s v="SKU-20"/>
    <s v="Holiday Gift Box Small"/>
    <s v="Seasonal Assortment"/>
    <x v="2"/>
    <x v="4"/>
    <n v="10181"/>
    <n v="8.99"/>
    <n v="0.1729"/>
    <n v="4.6748000000000003"/>
    <n v="7.4356289999999996"/>
    <n v="75702.138848999995"/>
    <n v="47594.138800000001"/>
    <n v="28108.000048999995"/>
    <n v="0.37129730383266829"/>
    <n v="7.4356289999999996"/>
    <n v="75702.138848999995"/>
  </r>
  <r>
    <s v="SKU-20"/>
    <s v="Holiday Gift Box Small"/>
    <s v="Seasonal Assortment"/>
    <x v="2"/>
    <x v="5"/>
    <n v="8796"/>
    <n v="8.99"/>
    <n v="0.19539999999999999"/>
    <n v="4.6748000000000003"/>
    <n v="7.2333540000000003"/>
    <n v="63624.581784000002"/>
    <n v="41119.540800000002"/>
    <n v="22505.040983999999"/>
    <n v="0.35371613223962217"/>
    <n v="7.2333540000000003"/>
    <n v="63624.581784000002"/>
  </r>
  <r>
    <s v="SKU-20"/>
    <s v="Holiday Gift Box Small"/>
    <s v="Seasonal Assortment"/>
    <x v="2"/>
    <x v="6"/>
    <n v="9039"/>
    <n v="8.99"/>
    <n v="0.18740000000000001"/>
    <n v="4.6748000000000003"/>
    <n v="7.3052739999999998"/>
    <n v="66032.371685999999"/>
    <n v="42255.517200000002"/>
    <n v="23776.854485999997"/>
    <n v="0.36007875953728768"/>
    <n v="7.3052739999999998"/>
    <n v="66032.371685999999"/>
  </r>
  <r>
    <s v="SKU-20"/>
    <s v="Holiday Gift Box Small"/>
    <s v="Seasonal Assortment"/>
    <x v="2"/>
    <x v="7"/>
    <n v="10941"/>
    <n v="8.99"/>
    <n v="0.16420000000000001"/>
    <n v="4.6748000000000003"/>
    <n v="7.5138420000000004"/>
    <n v="82208.945322"/>
    <n v="51146.986800000006"/>
    <n v="31061.958521999994"/>
    <n v="0.3778415888968652"/>
    <n v="7.5138420000000004"/>
    <n v="82208.945322"/>
  </r>
  <r>
    <s v="SKU-20"/>
    <s v="Holiday Gift Box Small"/>
    <s v="Seasonal Assortment"/>
    <x v="2"/>
    <x v="8"/>
    <n v="11104"/>
    <n v="8.99"/>
    <n v="0.18240000000000001"/>
    <n v="4.6748000000000003"/>
    <n v="7.3502239999999999"/>
    <n v="81616.887296000001"/>
    <n v="51908.979200000002"/>
    <n v="29707.908095999999"/>
    <n v="0.36399217221135027"/>
    <n v="7.3502239999999999"/>
    <n v="81616.887296000001"/>
  </r>
  <r>
    <s v="SKU-20"/>
    <s v="Holiday Gift Box Small"/>
    <s v="Seasonal Assortment"/>
    <x v="2"/>
    <x v="9"/>
    <n v="16376"/>
    <n v="8.99"/>
    <n v="0.19170000000000001"/>
    <n v="4.6748000000000003"/>
    <n v="7.2666170000000001"/>
    <n v="118998.11999200001"/>
    <n v="76554.524799999999"/>
    <n v="42443.595192000008"/>
    <n v="0.35667450204132134"/>
    <n v="7.2666170000000001"/>
    <n v="118998.11999200001"/>
  </r>
  <r>
    <s v="SKU-20"/>
    <s v="Holiday Gift Box Small"/>
    <s v="Seasonal Assortment"/>
    <x v="2"/>
    <x v="10"/>
    <n v="17912"/>
    <n v="8.99"/>
    <n v="0.1651"/>
    <n v="4.6748000000000003"/>
    <n v="7.5057510000000001"/>
    <n v="134443.01191199999"/>
    <n v="83735.017600000006"/>
    <n v="50707.994311999981"/>
    <n v="0.37717091867289487"/>
    <n v="7.5057510000000001"/>
    <n v="134443.01191199999"/>
  </r>
  <r>
    <s v="SKU-20"/>
    <s v="Holiday Gift Box Small"/>
    <s v="Seasonal Assortment"/>
    <x v="2"/>
    <x v="11"/>
    <n v="14918"/>
    <n v="8.99"/>
    <n v="0.18260000000000001"/>
    <n v="4.6748000000000003"/>
    <n v="7.3484259999999999"/>
    <n v="109623.819068"/>
    <n v="69738.666400000002"/>
    <n v="39885.152667999995"/>
    <n v="0.36383655493026668"/>
    <n v="7.3484259999999999"/>
    <n v="109623.819068"/>
  </r>
  <r>
    <s v="SKU-20"/>
    <s v="Holiday Gift Box Small"/>
    <s v="Seasonal Assortment"/>
    <x v="2"/>
    <x v="12"/>
    <n v="9862"/>
    <n v="9.17"/>
    <n v="0.18590000000000001"/>
    <n v="4.7099000000000002"/>
    <n v="7.4652970000000005"/>
    <n v="73622.75901400001"/>
    <n v="46449.033800000005"/>
    <n v="27173.725214000006"/>
    <n v="0.36909408962563717"/>
    <n v="7.4652970000000005"/>
    <n v="73622.75901400001"/>
  </r>
  <r>
    <s v="SKU-20"/>
    <s v="Holiday Gift Box Small"/>
    <s v="Seasonal Assortment"/>
    <x v="2"/>
    <x v="13"/>
    <n v="11804"/>
    <n v="9.17"/>
    <n v="0.18479999999999999"/>
    <n v="4.7449000000000003"/>
    <n v="7.475384"/>
    <n v="88239.432736000002"/>
    <n v="56008.799600000006"/>
    <n v="32230.633135999997"/>
    <n v="0.36526337643658169"/>
    <n v="7.475384"/>
    <n v="88239.432736000002"/>
  </r>
  <r>
    <s v="SKU-20"/>
    <s v="Holiday Gift Box Small"/>
    <s v="Seasonal Assortment"/>
    <x v="2"/>
    <x v="14"/>
    <n v="11284"/>
    <n v="9.17"/>
    <n v="0.16930000000000001"/>
    <n v="4.78"/>
    <n v="7.6175189999999997"/>
    <n v="85956.084395999991"/>
    <n v="53937.520000000004"/>
    <n v="32018.564395999987"/>
    <n v="0.37249910371080125"/>
    <n v="7.6175189999999997"/>
    <n v="85956.084395999991"/>
  </r>
  <r>
    <s v="SKU-20"/>
    <s v="Holiday Gift Box Small"/>
    <s v="Seasonal Assortment"/>
    <x v="2"/>
    <x v="15"/>
    <n v="12221"/>
    <n v="9.17"/>
    <n v="0.17499999999999999"/>
    <n v="4.8150000000000004"/>
    <n v="7.5652499999999998"/>
    <n v="92454.920249999996"/>
    <n v="58844.115000000005"/>
    <n v="33610.80524999999"/>
    <n v="0.36353722613264589"/>
    <n v="7.5652499999999998"/>
    <n v="92454.920249999996"/>
  </r>
  <r>
    <s v="SKU-20"/>
    <s v="Holiday Gift Box Small"/>
    <s v="Seasonal Assortment"/>
    <x v="2"/>
    <x v="16"/>
    <n v="10960"/>
    <n v="9.17"/>
    <n v="0.2001"/>
    <n v="4.8501000000000003"/>
    <n v="7.335083"/>
    <n v="80392.509680000003"/>
    <n v="53157.096000000005"/>
    <n v="27235.413679999998"/>
    <n v="0.3387804882371474"/>
    <n v="7.335083"/>
    <n v="80392.509680000003"/>
  </r>
  <r>
    <s v="SKU-20"/>
    <s v="Holiday Gift Box Small"/>
    <s v="Seasonal Assortment"/>
    <x v="2"/>
    <x v="17"/>
    <n v="9667"/>
    <n v="9.17"/>
    <n v="0.1857"/>
    <n v="4.8852000000000002"/>
    <n v="7.4671310000000002"/>
    <n v="72184.755377000009"/>
    <n v="47225.2284"/>
    <n v="24959.526977000009"/>
    <n v="0.34577282760942596"/>
    <n v="7.4671310000000002"/>
    <n v="72184.755377000009"/>
  </r>
  <r>
    <s v="SKU-20"/>
    <s v="Holiday Gift Box Small"/>
    <s v="Seasonal Assortment"/>
    <x v="2"/>
    <x v="18"/>
    <n v="8658"/>
    <n v="9.44"/>
    <n v="0.16109999999999999"/>
    <n v="4.9202000000000004"/>
    <n v="7.9192159999999996"/>
    <n v="68564.572128"/>
    <n v="42599.0916"/>
    <n v="25965.480528"/>
    <n v="0.3787011239496435"/>
    <n v="7.9192159999999996"/>
    <n v="68564.572128"/>
  </r>
  <r>
    <s v="SKU-20"/>
    <s v="Holiday Gift Box Small"/>
    <s v="Seasonal Assortment"/>
    <x v="2"/>
    <x v="19"/>
    <n v="9653"/>
    <n v="9.44"/>
    <n v="0.18149999999999999"/>
    <n v="4.9553000000000003"/>
    <n v="7.7266399999999997"/>
    <n v="74585.255919999996"/>
    <n v="47833.510900000001"/>
    <n v="26751.745019999995"/>
    <n v="0.35867336901939262"/>
    <n v="7.7266399999999997"/>
    <n v="74585.255919999996"/>
  </r>
  <r>
    <s v="SKU-20"/>
    <s v="Holiday Gift Box Small"/>
    <s v="Seasonal Assortment"/>
    <x v="2"/>
    <x v="20"/>
    <n v="11618"/>
    <n v="9.44"/>
    <n v="0.187"/>
    <n v="4.9903000000000004"/>
    <n v="7.6747199999999989"/>
    <n v="89164.896959999984"/>
    <n v="57977.305400000005"/>
    <n v="31187.591559999979"/>
    <n v="0.34977432401442643"/>
    <n v="7.6747199999999989"/>
    <n v="89164.896959999984"/>
  </r>
  <r>
    <s v="SKU-20"/>
    <s v="Holiday Gift Box Small"/>
    <s v="Seasonal Assortment"/>
    <x v="2"/>
    <x v="21"/>
    <n v="17968"/>
    <n v="9.44"/>
    <n v="0.1696"/>
    <n v="5.0254000000000003"/>
    <n v="7.8389759999999997"/>
    <n v="140850.720768"/>
    <n v="90296.387200000012"/>
    <n v="50554.333567999987"/>
    <n v="0.35892136932170726"/>
    <n v="7.8389759999999997"/>
    <n v="140850.720768"/>
  </r>
  <r>
    <s v="SKU-20"/>
    <s v="Holiday Gift Box Small"/>
    <s v="Seasonal Assortment"/>
    <x v="2"/>
    <x v="22"/>
    <n v="17109"/>
    <n v="9.44"/>
    <n v="0.20180000000000001"/>
    <n v="5.0605000000000002"/>
    <n v="7.5350079999999995"/>
    <n v="128916.45187199999"/>
    <n v="86580.094500000007"/>
    <n v="42336.357371999984"/>
    <n v="0.32840150932819173"/>
    <n v="7.5350079999999995"/>
    <n v="128916.45187199999"/>
  </r>
  <r>
    <s v="SKU-20"/>
    <s v="Holiday Gift Box Small"/>
    <s v="Seasonal Assortment"/>
    <x v="2"/>
    <x v="23"/>
    <n v="15495"/>
    <n v="9.44"/>
    <n v="0.1741"/>
    <n v="5.0955000000000004"/>
    <n v="7.7964959999999994"/>
    <n v="120806.70551999999"/>
    <n v="78954.772500000006"/>
    <n v="41851.933019999982"/>
    <n v="0.34643716869732238"/>
    <n v="7.7964959999999994"/>
    <n v="120806.70551999999"/>
  </r>
  <r>
    <s v="SKU-20"/>
    <s v="Holiday Gift Box Small"/>
    <s v="Seasonal Assortment"/>
    <x v="3"/>
    <x v="0"/>
    <n v="7593"/>
    <n v="8.99"/>
    <n v="4.9000000000000002E-2"/>
    <n v="4.6748000000000003"/>
    <n v="8.5494900000000005"/>
    <n v="64916.277570000006"/>
    <n v="35495.756400000006"/>
    <n v="29420.52117"/>
    <n v="0.45320715036803361"/>
    <n v="8.5494900000000005"/>
    <n v="64916.277570000006"/>
  </r>
  <r>
    <s v="SKU-20"/>
    <s v="Holiday Gift Box Small"/>
    <s v="Seasonal Assortment"/>
    <x v="3"/>
    <x v="1"/>
    <n v="9471"/>
    <n v="8.99"/>
    <n v="5.4699999999999999E-2"/>
    <n v="4.6748000000000003"/>
    <n v="8.498247000000001"/>
    <n v="80486.897337000002"/>
    <n v="44275.0308"/>
    <n v="36211.866537000002"/>
    <n v="0.44991008145562256"/>
    <n v="8.498247000000001"/>
    <n v="80486.897337000002"/>
  </r>
  <r>
    <s v="SKU-20"/>
    <s v="Holiday Gift Box Small"/>
    <s v="Seasonal Assortment"/>
    <x v="3"/>
    <x v="2"/>
    <n v="11127"/>
    <n v="8.99"/>
    <n v="5.1900000000000002E-2"/>
    <n v="4.6748000000000003"/>
    <n v="8.5234190000000005"/>
    <n v="94840.083213000005"/>
    <n v="52016.499600000003"/>
    <n v="42823.583613000003"/>
    <n v="0.45153464824385614"/>
    <n v="8.5234190000000005"/>
    <n v="94840.083213000005"/>
  </r>
  <r>
    <s v="SKU-20"/>
    <s v="Holiday Gift Box Small"/>
    <s v="Seasonal Assortment"/>
    <x v="3"/>
    <x v="3"/>
    <n v="10359"/>
    <n v="8.99"/>
    <n v="3.3099999999999997E-2"/>
    <n v="4.6748000000000003"/>
    <n v="8.6924310000000009"/>
    <n v="90044.892729000014"/>
    <n v="48426.253200000006"/>
    <n v="41618.639529000007"/>
    <n v="0.46219877960492295"/>
    <n v="8.6924310000000009"/>
    <n v="90044.892729000014"/>
  </r>
  <r>
    <s v="SKU-20"/>
    <s v="Holiday Gift Box Small"/>
    <s v="Seasonal Assortment"/>
    <x v="3"/>
    <x v="4"/>
    <n v="7825"/>
    <n v="8.99"/>
    <n v="6.2300000000000001E-2"/>
    <n v="4.6748000000000003"/>
    <n v="8.4299230000000005"/>
    <n v="65964.147475000005"/>
    <n v="36580.310000000005"/>
    <n v="29383.837475"/>
    <n v="0.44545163698411"/>
    <n v="8.4299230000000005"/>
    <n v="65964.147475000005"/>
  </r>
  <r>
    <s v="SKU-20"/>
    <s v="Holiday Gift Box Small"/>
    <s v="Seasonal Assortment"/>
    <x v="3"/>
    <x v="5"/>
    <n v="7865"/>
    <n v="8.99"/>
    <n v="6.1000000000000004E-3"/>
    <n v="4.6748000000000003"/>
    <n v="8.9351610000000008"/>
    <n v="70275.041265000007"/>
    <n v="36767.302000000003"/>
    <n v="33507.739265000004"/>
    <n v="0.47680853204547741"/>
    <n v="8.9351610000000008"/>
    <n v="70275.041265000007"/>
  </r>
  <r>
    <s v="SKU-20"/>
    <s v="Holiday Gift Box Small"/>
    <s v="Seasonal Assortment"/>
    <x v="3"/>
    <x v="6"/>
    <n v="7540"/>
    <n v="8.99"/>
    <n v="6.9199999999999998E-2"/>
    <n v="4.6748000000000003"/>
    <n v="8.3678919999999994"/>
    <n v="63093.905679999996"/>
    <n v="35247.992000000006"/>
    <n v="27845.913679999991"/>
    <n v="0.4413407821229049"/>
    <n v="8.3678919999999994"/>
    <n v="63093.905679999996"/>
  </r>
  <r>
    <s v="SKU-20"/>
    <s v="Holiday Gift Box Small"/>
    <s v="Seasonal Assortment"/>
    <x v="3"/>
    <x v="7"/>
    <n v="6968"/>
    <n v="8.99"/>
    <n v="6.5199999999999994E-2"/>
    <n v="4.6748000000000003"/>
    <n v="8.4038520000000005"/>
    <n v="58558.040736000003"/>
    <n v="32574.006400000002"/>
    <n v="25984.034336000001"/>
    <n v="0.44373127941805734"/>
    <n v="8.4038520000000005"/>
    <n v="58558.040736000003"/>
  </r>
  <r>
    <s v="SKU-20"/>
    <s v="Holiday Gift Box Small"/>
    <s v="Seasonal Assortment"/>
    <x v="3"/>
    <x v="8"/>
    <n v="7616"/>
    <n v="8.99"/>
    <n v="5.9400000000000001E-2"/>
    <n v="4.6748000000000003"/>
    <n v="8.4559940000000005"/>
    <n v="64400.850304000007"/>
    <n v="35603.2768"/>
    <n v="28797.573504000007"/>
    <n v="0.44716138634913893"/>
    <n v="8.4559940000000005"/>
    <n v="64400.850304000007"/>
  </r>
  <r>
    <s v="SKU-20"/>
    <s v="Holiday Gift Box Small"/>
    <s v="Seasonal Assortment"/>
    <x v="3"/>
    <x v="9"/>
    <n v="13942"/>
    <n v="8.99"/>
    <n v="2.6499999999999999E-2"/>
    <n v="4.6748000000000003"/>
    <n v="8.7517650000000007"/>
    <n v="122017.10763000001"/>
    <n v="65176.061600000001"/>
    <n v="56841.046030000012"/>
    <n v="0.46584488957370318"/>
    <n v="8.7517650000000007"/>
    <n v="122017.10763000001"/>
  </r>
  <r>
    <s v="SKU-20"/>
    <s v="Holiday Gift Box Small"/>
    <s v="Seasonal Assortment"/>
    <x v="3"/>
    <x v="10"/>
    <n v="15314"/>
    <n v="8.99"/>
    <n v="6.1499999999999999E-2"/>
    <n v="4.6748000000000003"/>
    <n v="8.4371150000000004"/>
    <n v="129205.97911"/>
    <n v="71589.887199999997"/>
    <n v="57616.091910000003"/>
    <n v="0.445924347362813"/>
    <n v="8.4371150000000004"/>
    <n v="129205.97911"/>
  </r>
  <r>
    <s v="SKU-20"/>
    <s v="Holiday Gift Box Small"/>
    <s v="Seasonal Assortment"/>
    <x v="3"/>
    <x v="11"/>
    <n v="12459"/>
    <n v="8.99"/>
    <n v="5.5800000000000002E-2"/>
    <n v="4.6748000000000003"/>
    <n v="8.4883579999999998"/>
    <n v="105756.452322"/>
    <n v="58243.333200000001"/>
    <n v="47513.119121999996"/>
    <n v="0.44926922262232577"/>
    <n v="8.4883579999999998"/>
    <n v="105756.452322"/>
  </r>
  <r>
    <s v="SKU-20"/>
    <s v="Holiday Gift Box Small"/>
    <s v="Seasonal Assortment"/>
    <x v="3"/>
    <x v="12"/>
    <n v="7355"/>
    <n v="9.17"/>
    <n v="3.1399999999999997E-2"/>
    <n v="4.7099000000000002"/>
    <n v="8.8820619999999995"/>
    <n v="65327.566009999995"/>
    <n v="34641.3145"/>
    <n v="30686.251509999995"/>
    <n v="0.46972898860647444"/>
    <n v="8.8820619999999995"/>
    <n v="65327.566009999995"/>
  </r>
  <r>
    <s v="SKU-20"/>
    <s v="Holiday Gift Box Small"/>
    <s v="Seasonal Assortment"/>
    <x v="3"/>
    <x v="13"/>
    <n v="9809"/>
    <n v="9.17"/>
    <n v="6.7500000000000004E-2"/>
    <n v="4.7449000000000003"/>
    <n v="8.5510249999999992"/>
    <n v="83877.004224999997"/>
    <n v="46542.724100000007"/>
    <n v="37334.28012499999"/>
    <n v="0.44510745787785666"/>
    <n v="8.5510249999999992"/>
    <n v="83877.004224999997"/>
  </r>
  <r>
    <s v="SKU-20"/>
    <s v="Holiday Gift Box Small"/>
    <s v="Seasonal Assortment"/>
    <x v="3"/>
    <x v="14"/>
    <n v="10095"/>
    <n v="9.17"/>
    <n v="3.0099999999999998E-2"/>
    <n v="4.78"/>
    <n v="8.8939830000000004"/>
    <n v="89784.758385000008"/>
    <n v="48254.100000000006"/>
    <n v="41530.658385000002"/>
    <n v="0.46255800129143487"/>
    <n v="8.8939830000000004"/>
    <n v="89784.758385000008"/>
  </r>
  <r>
    <s v="SKU-20"/>
    <s v="Holiday Gift Box Small"/>
    <s v="Seasonal Assortment"/>
    <x v="3"/>
    <x v="15"/>
    <n v="8762"/>
    <n v="9.17"/>
    <n v="4.1500000000000002E-2"/>
    <n v="4.8150000000000004"/>
    <n v="8.7894450000000006"/>
    <n v="77013.11709"/>
    <n v="42189.030000000006"/>
    <n v="34824.087089999994"/>
    <n v="0.45218384095924136"/>
    <n v="8.7894450000000006"/>
    <n v="77013.11709"/>
  </r>
  <r>
    <s v="SKU-20"/>
    <s v="Holiday Gift Box Small"/>
    <s v="Seasonal Assortment"/>
    <x v="3"/>
    <x v="16"/>
    <n v="7125"/>
    <n v="9.17"/>
    <n v="5.04E-2"/>
    <n v="4.8501000000000003"/>
    <n v="8.7078319999999998"/>
    <n v="62043.303"/>
    <n v="34556.962500000001"/>
    <n v="27486.340499999998"/>
    <n v="0.44301865263362911"/>
    <n v="8.7078319999999998"/>
    <n v="62043.303"/>
  </r>
  <r>
    <s v="SKU-20"/>
    <s v="Holiday Gift Box Small"/>
    <s v="Seasonal Assortment"/>
    <x v="3"/>
    <x v="17"/>
    <n v="7782"/>
    <n v="9.17"/>
    <n v="3.5700000000000003E-2"/>
    <n v="4.8852000000000002"/>
    <n v="8.8426310000000008"/>
    <n v="68813.354442000011"/>
    <n v="38016.626400000001"/>
    <n v="30796.72804200001"/>
    <n v="0.44753999120849897"/>
    <n v="8.8426310000000008"/>
    <n v="68813.354442000011"/>
  </r>
  <r>
    <s v="SKU-20"/>
    <s v="Holiday Gift Box Small"/>
    <s v="Seasonal Assortment"/>
    <x v="3"/>
    <x v="18"/>
    <n v="7516"/>
    <n v="9.44"/>
    <n v="5.6000000000000001E-2"/>
    <n v="4.9202000000000004"/>
    <n v="8.9113599999999984"/>
    <n v="66977.781759999983"/>
    <n v="36980.2232"/>
    <n v="29997.558559999983"/>
    <n v="0.44787327635736845"/>
    <n v="8.9113599999999984"/>
    <n v="66977.781759999983"/>
  </r>
  <r>
    <s v="SKU-20"/>
    <s v="Holiday Gift Box Small"/>
    <s v="Seasonal Assortment"/>
    <x v="3"/>
    <x v="19"/>
    <n v="7711"/>
    <n v="9.44"/>
    <n v="4.8300000000000003E-2"/>
    <n v="4.9553000000000003"/>
    <n v="8.9840479999999996"/>
    <n v="69275.994127999991"/>
    <n v="38210.318299999999"/>
    <n v="31065.675827999992"/>
    <n v="0.44843349011492362"/>
    <n v="8.9840479999999996"/>
    <n v="69275.994127999991"/>
  </r>
  <r>
    <s v="SKU-20"/>
    <s v="Holiday Gift Box Small"/>
    <s v="Seasonal Assortment"/>
    <x v="3"/>
    <x v="20"/>
    <n v="8079"/>
    <n v="9.44"/>
    <n v="4.6699999999999998E-2"/>
    <n v="4.9903000000000004"/>
    <n v="8.9991520000000005"/>
    <n v="72704.149008000008"/>
    <n v="40316.633700000006"/>
    <n v="32387.515308000002"/>
    <n v="0.44546997317080539"/>
    <n v="8.9991520000000005"/>
    <n v="72704.149008000008"/>
  </r>
  <r>
    <s v="SKU-20"/>
    <s v="Holiday Gift Box Small"/>
    <s v="Seasonal Assortment"/>
    <x v="3"/>
    <x v="21"/>
    <n v="13818"/>
    <n v="9.44"/>
    <n v="5.1700000000000003E-2"/>
    <n v="5.0254000000000003"/>
    <n v="8.9519520000000004"/>
    <n v="123698.072736"/>
    <n v="69440.977200000008"/>
    <n v="54257.095535999993"/>
    <n v="0.43862522944716409"/>
    <n v="8.9519520000000004"/>
    <n v="123698.072736"/>
  </r>
  <r>
    <s v="SKU-20"/>
    <s v="Holiday Gift Box Small"/>
    <s v="Seasonal Assortment"/>
    <x v="3"/>
    <x v="22"/>
    <n v="15091"/>
    <n v="9.44"/>
    <n v="5.2400000000000002E-2"/>
    <n v="5.0605000000000002"/>
    <n v="8.9453439999999986"/>
    <n v="134994.18630399997"/>
    <n v="76368.005499999999"/>
    <n v="58626.180803999974"/>
    <n v="0.43428670825850846"/>
    <n v="8.9453439999999986"/>
    <n v="134994.18630399997"/>
  </r>
  <r>
    <s v="SKU-20"/>
    <s v="Holiday Gift Box Small"/>
    <s v="Seasonal Assortment"/>
    <x v="3"/>
    <x v="23"/>
    <n v="11806"/>
    <n v="9.44"/>
    <n v="5.2900000000000003E-2"/>
    <n v="5.0955000000000004"/>
    <n v="8.9406239999999997"/>
    <n v="105553.00694399999"/>
    <n v="60157.473000000005"/>
    <n v="45395.533943999988"/>
    <n v="0.43007333716304358"/>
    <n v="8.9406239999999997"/>
    <n v="105553.00694399999"/>
  </r>
  <r>
    <s v="SKU-20"/>
    <s v="Holiday Gift Box Small"/>
    <s v="Seasonal Assortment"/>
    <x v="4"/>
    <x v="0"/>
    <n v="11825"/>
    <n v="8.99"/>
    <n v="8.8599999999999998E-2"/>
    <n v="4.6748000000000003"/>
    <n v="8.193486"/>
    <n v="96887.971950000006"/>
    <n v="55279.51"/>
    <n v="41608.461950000004"/>
    <n v="0.4294491990344525"/>
    <n v="8.193486"/>
    <n v="96887.971950000006"/>
  </r>
  <r>
    <s v="SKU-20"/>
    <s v="Holiday Gift Box Small"/>
    <s v="Seasonal Assortment"/>
    <x v="4"/>
    <x v="1"/>
    <n v="13953"/>
    <n v="8.99"/>
    <n v="8.72E-2"/>
    <n v="4.6748000000000003"/>
    <n v="8.2060720000000007"/>
    <n v="114499.322616"/>
    <n v="65227.484400000001"/>
    <n v="49271.838216000004"/>
    <n v="0.43032427695004383"/>
    <n v="8.2060720000000007"/>
    <n v="114499.322616"/>
  </r>
  <r>
    <s v="SKU-20"/>
    <s v="Holiday Gift Box Small"/>
    <s v="Seasonal Assortment"/>
    <x v="4"/>
    <x v="2"/>
    <n v="13032"/>
    <n v="8.99"/>
    <n v="9.7799999999999998E-2"/>
    <n v="4.6748000000000003"/>
    <n v="8.1107779999999998"/>
    <n v="105699.65889599999"/>
    <n v="60921.993600000002"/>
    <n v="44777.665295999992"/>
    <n v="0.42363112391930829"/>
    <n v="8.1107779999999998"/>
    <n v="105699.65889599999"/>
  </r>
  <r>
    <s v="SKU-20"/>
    <s v="Holiday Gift Box Small"/>
    <s v="Seasonal Assortment"/>
    <x v="4"/>
    <x v="3"/>
    <n v="13744"/>
    <n v="8.99"/>
    <n v="9.5799999999999996E-2"/>
    <n v="4.6748000000000003"/>
    <n v="8.1287579999999995"/>
    <n v="111721.64995199999"/>
    <n v="64250.451200000003"/>
    <n v="47471.198751999989"/>
    <n v="0.42490599424905989"/>
    <n v="8.1287579999999995"/>
    <n v="111721.64995199999"/>
  </r>
  <r>
    <s v="SKU-20"/>
    <s v="Holiday Gift Box Small"/>
    <s v="Seasonal Assortment"/>
    <x v="4"/>
    <x v="4"/>
    <n v="11723"/>
    <n v="8.99"/>
    <n v="8.5400000000000004E-2"/>
    <n v="4.6748000000000003"/>
    <n v="8.2222539999999995"/>
    <n v="96389.483641999992"/>
    <n v="54802.680400000005"/>
    <n v="41586.803241999987"/>
    <n v="0.43144544062978341"/>
    <n v="8.2222539999999995"/>
    <n v="96389.483641999992"/>
  </r>
  <r>
    <s v="SKU-20"/>
    <s v="Holiday Gift Box Small"/>
    <s v="Seasonal Assortment"/>
    <x v="4"/>
    <x v="5"/>
    <n v="10796"/>
    <n v="8.99"/>
    <n v="8.2400000000000001E-2"/>
    <n v="4.6748000000000003"/>
    <n v="8.2492239999999999"/>
    <n v="89058.622304000004"/>
    <n v="50469.140800000001"/>
    <n v="38589.481504000003"/>
    <n v="0.43330427201394944"/>
    <n v="8.2492239999999999"/>
    <n v="89058.622304000004"/>
  </r>
  <r>
    <s v="SKU-20"/>
    <s v="Holiday Gift Box Small"/>
    <s v="Seasonal Assortment"/>
    <x v="4"/>
    <x v="6"/>
    <n v="9202"/>
    <n v="8.99"/>
    <n v="9.5699999999999993E-2"/>
    <n v="4.6748000000000003"/>
    <n v="8.1296569999999999"/>
    <n v="74809.103713999997"/>
    <n v="43017.509600000005"/>
    <n v="31791.594113999992"/>
    <n v="0.42496958973791876"/>
    <n v="8.1296569999999999"/>
    <n v="74809.103713999997"/>
  </r>
  <r>
    <s v="SKU-20"/>
    <s v="Holiday Gift Box Small"/>
    <s v="Seasonal Assortment"/>
    <x v="4"/>
    <x v="7"/>
    <n v="11890"/>
    <n v="8.99"/>
    <n v="0.1027"/>
    <n v="4.6748000000000003"/>
    <n v="8.0667270000000002"/>
    <n v="95913.384030000001"/>
    <n v="55583.372000000003"/>
    <n v="40330.012029999998"/>
    <n v="0.42048367324194802"/>
    <n v="8.0667270000000002"/>
    <n v="95913.384030000001"/>
  </r>
  <r>
    <s v="SKU-20"/>
    <s v="Holiday Gift Box Small"/>
    <s v="Seasonal Assortment"/>
    <x v="4"/>
    <x v="8"/>
    <n v="13142"/>
    <n v="8.99"/>
    <n v="0.11840000000000001"/>
    <n v="4.6748000000000003"/>
    <n v="7.9255839999999997"/>
    <n v="104158.024928"/>
    <n v="61436.221600000004"/>
    <n v="42721.803327999995"/>
    <n v="0.41016333938294008"/>
    <n v="7.9255839999999997"/>
    <n v="104158.024928"/>
  </r>
  <r>
    <s v="SKU-20"/>
    <s v="Holiday Gift Box Small"/>
    <s v="Seasonal Assortment"/>
    <x v="4"/>
    <x v="9"/>
    <n v="19614"/>
    <n v="8.99"/>
    <n v="7.6899999999999996E-2"/>
    <n v="4.6748000000000003"/>
    <n v="8.2986690000000003"/>
    <n v="162770.09376600001"/>
    <n v="91691.527200000011"/>
    <n v="71078.566565999994"/>
    <n v="0.43668074964792541"/>
    <n v="8.2986690000000003"/>
    <n v="162770.09376600001"/>
  </r>
  <r>
    <s v="SKU-20"/>
    <s v="Holiday Gift Box Small"/>
    <s v="Seasonal Assortment"/>
    <x v="4"/>
    <x v="10"/>
    <n v="19958"/>
    <n v="8.99"/>
    <n v="6.4000000000000001E-2"/>
    <n v="4.6748000000000003"/>
    <n v="8.4146400000000003"/>
    <n v="167939.38512000002"/>
    <n v="93299.6584"/>
    <n v="74639.726720000021"/>
    <n v="0.44444444444444453"/>
    <n v="8.4146400000000003"/>
    <n v="167939.38512000002"/>
  </r>
  <r>
    <s v="SKU-20"/>
    <s v="Holiday Gift Box Small"/>
    <s v="Seasonal Assortment"/>
    <x v="4"/>
    <x v="11"/>
    <n v="19433"/>
    <n v="8.99"/>
    <n v="0.1106"/>
    <n v="4.6748000000000003"/>
    <n v="7.9957060000000002"/>
    <n v="155380.55469799999"/>
    <n v="90845.388400000011"/>
    <n v="64535.166297999982"/>
    <n v="0.415336181695525"/>
    <n v="7.9957060000000002"/>
    <n v="155380.55469799999"/>
  </r>
  <r>
    <s v="SKU-20"/>
    <s v="Holiday Gift Box Small"/>
    <s v="Seasonal Assortment"/>
    <x v="4"/>
    <x v="12"/>
    <n v="11400"/>
    <n v="9.17"/>
    <n v="9.1600000000000001E-2"/>
    <n v="4.7099000000000002"/>
    <n v="8.3300280000000004"/>
    <n v="94962.319199999998"/>
    <n v="53692.86"/>
    <n v="41269.459199999998"/>
    <n v="0.43458773487916247"/>
    <n v="8.3446999999999996"/>
    <n v="95129.58"/>
  </r>
  <r>
    <s v="SKU-20"/>
    <s v="Holiday Gift Box Small"/>
    <s v="Seasonal Assortment"/>
    <x v="4"/>
    <x v="13"/>
    <n v="15227"/>
    <n v="9.17"/>
    <n v="0.1147"/>
    <n v="4.7449000000000003"/>
    <n v="8.1182009999999991"/>
    <n v="123615.84662699999"/>
    <n v="72250.592300000004"/>
    <n v="51365.254326999988"/>
    <n v="0.41552321752072896"/>
    <n v="8.3446999999999996"/>
    <n v="127064.7469"/>
  </r>
  <r>
    <s v="SKU-20"/>
    <s v="Holiday Gift Box Small"/>
    <s v="Seasonal Assortment"/>
    <x v="4"/>
    <x v="14"/>
    <n v="13259"/>
    <n v="9.17"/>
    <n v="0.15659999999999999"/>
    <n v="4.78"/>
    <n v="7.7339780000000005"/>
    <n v="102544.81430200001"/>
    <n v="63378.020000000004"/>
    <n v="39166.794302000009"/>
    <n v="0.3819480738114332"/>
    <n v="8.3446999999999996"/>
    <n v="110642.37729999999"/>
  </r>
  <r>
    <s v="SKU-20"/>
    <s v="Holiday Gift Box Small"/>
    <s v="Seasonal Assortment"/>
    <x v="4"/>
    <x v="15"/>
    <n v="14810"/>
    <n v="9.17"/>
    <n v="0.183"/>
    <n v="4.8150000000000004"/>
    <n v="7.4918899999999997"/>
    <n v="110954.8909"/>
    <n v="71310.150000000009"/>
    <n v="39644.74089999999"/>
    <n v="0.35730503250848578"/>
    <n v="8.3446999999999996"/>
    <n v="123585.007"/>
  </r>
  <r>
    <s v="SKU-20"/>
    <s v="Holiday Gift Box Small"/>
    <s v="Seasonal Assortment"/>
    <x v="4"/>
    <x v="16"/>
    <n v="11785"/>
    <n v="9.17"/>
    <n v="0.159"/>
    <n v="4.8501000000000003"/>
    <n v="7.71197"/>
    <n v="90885.566449999998"/>
    <n v="57158.428500000002"/>
    <n v="33727.137949999997"/>
    <n v="0.37109454523293006"/>
    <n v="8.3446999999999996"/>
    <n v="98342.289499999999"/>
  </r>
  <r>
    <s v="SKU-20"/>
    <s v="Holiday Gift Box Small"/>
    <s v="Seasonal Assortment"/>
    <x v="4"/>
    <x v="17"/>
    <n v="10471"/>
    <n v="9.17"/>
    <n v="0.15229999999999999"/>
    <n v="4.8852000000000002"/>
    <n v="7.773409"/>
    <n v="81395.365638999996"/>
    <n v="51152.929199999999"/>
    <n v="30242.436438999997"/>
    <n v="0.37154985669736401"/>
    <n v="8.3446999999999996"/>
    <n v="87377.353699999992"/>
  </r>
  <r>
    <s v="SKU-20"/>
    <s v="Holiday Gift Box Small"/>
    <s v="Seasonal Assortment"/>
    <x v="4"/>
    <x v="18"/>
    <n v="10095"/>
    <n v="9.44"/>
    <n v="0.2122"/>
    <n v="4.9202000000000004"/>
    <n v="7.4368319999999999"/>
    <n v="75074.819040000002"/>
    <n v="49669.419000000002"/>
    <n v="25405.40004"/>
    <n v="0.33840108261152058"/>
    <n v="8.5904000000000007"/>
    <n v="86720.088000000003"/>
  </r>
  <r>
    <s v="SKU-20"/>
    <s v="Holiday Gift Box Small"/>
    <s v="Seasonal Assortment"/>
    <x v="4"/>
    <x v="19"/>
    <n v="12069"/>
    <n v="9.44"/>
    <n v="0.21029999999999999"/>
    <n v="4.9553000000000003"/>
    <n v="7.4547680000000005"/>
    <n v="89971.594992000013"/>
    <n v="59805.515700000004"/>
    <n v="30166.079292000009"/>
    <n v="0.33528447833654923"/>
    <n v="8.5904000000000007"/>
    <n v="103677.53760000001"/>
  </r>
  <r>
    <s v="SKU-20"/>
    <s v="Holiday Gift Box Small"/>
    <s v="Seasonal Assortment"/>
    <x v="4"/>
    <x v="20"/>
    <n v="12572"/>
    <n v="9.44"/>
    <n v="0.22839999999999999"/>
    <n v="4.9903000000000004"/>
    <n v="7.2839040000000006"/>
    <n v="91573.24108800001"/>
    <n v="62738.051600000006"/>
    <n v="28835.189488000004"/>
    <n v="0.31488663222359881"/>
    <n v="8.5904000000000007"/>
    <n v="107998.50880000001"/>
  </r>
  <r>
    <s v="SKU-20"/>
    <s v="Holiday Gift Box Small"/>
    <s v="Seasonal Assortment"/>
    <x v="4"/>
    <x v="21"/>
    <n v="21363"/>
    <n v="9.44"/>
    <n v="0.2465"/>
    <n v="5.0254000000000003"/>
    <n v="7.1130399999999998"/>
    <n v="151955.87351999999"/>
    <n v="107357.6202"/>
    <n v="44598.253319999989"/>
    <n v="0.29349476454511708"/>
    <n v="8.5904000000000007"/>
    <n v="183516.71520000001"/>
  </r>
  <r>
    <s v="SKU-20"/>
    <s v="Holiday Gift Box Small"/>
    <s v="Seasonal Assortment"/>
    <x v="4"/>
    <x v="22"/>
    <n v="21483"/>
    <n v="9.44"/>
    <n v="0.24299999999999999"/>
    <n v="5.0605000000000002"/>
    <n v="7.1460799999999995"/>
    <n v="153519.23663999999"/>
    <n v="108714.7215"/>
    <n v="44804.515139999989"/>
    <n v="0.29184951749770499"/>
    <n v="8.5904000000000007"/>
    <n v="184547.5632"/>
  </r>
  <r>
    <s v="SKU-20"/>
    <s v="Holiday Gift Box Small"/>
    <s v="Seasonal Assortment"/>
    <x v="4"/>
    <x v="23"/>
    <n v="18429"/>
    <n v="9.44"/>
    <n v="0.223"/>
    <n v="5.0955000000000004"/>
    <n v="7.3348800000000001"/>
    <n v="135174.50352"/>
    <n v="93904.969500000007"/>
    <n v="41269.534019999992"/>
    <n v="0.30530560827170988"/>
    <n v="8.5904000000000007"/>
    <n v="158312.4816"/>
  </r>
  <r>
    <s v="SKU-20"/>
    <s v="Holiday Gift Box Small"/>
    <s v="Seasonal Assortment"/>
    <x v="5"/>
    <x v="0"/>
    <n v="5237"/>
    <n v="8.99"/>
    <n v="0.1086"/>
    <n v="4.6748000000000003"/>
    <n v="8.0136859999999999"/>
    <n v="41967.673581999996"/>
    <n v="24481.927600000003"/>
    <n v="17485.745981999993"/>
    <n v="0.41664796948620136"/>
    <n v="8.0136859999999999"/>
    <n v="41967.673581999996"/>
  </r>
  <r>
    <s v="SKU-20"/>
    <s v="Holiday Gift Box Small"/>
    <s v="Seasonal Assortment"/>
    <x v="5"/>
    <x v="1"/>
    <n v="5635"/>
    <n v="8.99"/>
    <n v="6.6400000000000001E-2"/>
    <n v="4.6748000000000003"/>
    <n v="8.3930640000000007"/>
    <n v="47294.915640000007"/>
    <n v="26342.498000000003"/>
    <n v="20952.417640000003"/>
    <n v="0.44301628106255359"/>
    <n v="8.3930640000000007"/>
    <n v="47294.915640000007"/>
  </r>
  <r>
    <s v="SKU-20"/>
    <s v="Holiday Gift Box Small"/>
    <s v="Seasonal Assortment"/>
    <x v="5"/>
    <x v="2"/>
    <n v="6297"/>
    <n v="8.99"/>
    <n v="6.3100000000000003E-2"/>
    <n v="4.6748000000000003"/>
    <n v="8.4227310000000006"/>
    <n v="53037.937107000005"/>
    <n v="29437.215600000003"/>
    <n v="23600.721507000002"/>
    <n v="0.44497811932970432"/>
    <n v="8.4227310000000006"/>
    <n v="53037.937107000005"/>
  </r>
  <r>
    <s v="SKU-20"/>
    <s v="Holiday Gift Box Small"/>
    <s v="Seasonal Assortment"/>
    <x v="5"/>
    <x v="3"/>
    <n v="7079"/>
    <n v="8.99"/>
    <n v="7.7100000000000002E-2"/>
    <n v="4.6748000000000003"/>
    <n v="8.2968710000000012"/>
    <n v="58733.549809000011"/>
    <n v="33092.909200000002"/>
    <n v="25640.640609000009"/>
    <n v="0.43655867374580137"/>
    <n v="8.2968710000000012"/>
    <n v="58733.549809000011"/>
  </r>
  <r>
    <s v="SKU-20"/>
    <s v="Holiday Gift Box Small"/>
    <s v="Seasonal Assortment"/>
    <x v="5"/>
    <x v="4"/>
    <n v="5458"/>
    <n v="8.99"/>
    <n v="8.2000000000000003E-2"/>
    <n v="4.6748000000000003"/>
    <n v="8.2528199999999998"/>
    <n v="45043.891559999996"/>
    <n v="25515.058400000002"/>
    <n v="19528.833159999995"/>
    <n v="0.43355119825708055"/>
    <n v="8.2528199999999998"/>
    <n v="45043.891559999996"/>
  </r>
  <r>
    <s v="SKU-20"/>
    <s v="Holiday Gift Box Small"/>
    <s v="Seasonal Assortment"/>
    <x v="5"/>
    <x v="5"/>
    <n v="5106"/>
    <n v="8.99"/>
    <n v="0.1177"/>
    <n v="4.6748000000000003"/>
    <n v="7.9318770000000001"/>
    <n v="40500.163961999999"/>
    <n v="23869.5288"/>
    <n v="16630.635161999999"/>
    <n v="0.41063130454493935"/>
    <n v="7.9318770000000001"/>
    <n v="40500.163961999999"/>
  </r>
  <r>
    <s v="SKU-20"/>
    <s v="Holiday Gift Box Small"/>
    <s v="Seasonal Assortment"/>
    <x v="5"/>
    <x v="6"/>
    <n v="4851"/>
    <n v="8.99"/>
    <n v="7.2900000000000006E-2"/>
    <n v="4.6748000000000003"/>
    <n v="8.3346290000000014"/>
    <n v="40431.285279000003"/>
    <n v="22677.454800000003"/>
    <n v="17753.830479"/>
    <n v="0.43911120698953726"/>
    <n v="8.3346290000000014"/>
    <n v="40431.285279000003"/>
  </r>
  <r>
    <s v="SKU-20"/>
    <s v="Holiday Gift Box Small"/>
    <s v="Seasonal Assortment"/>
    <x v="5"/>
    <x v="7"/>
    <n v="4753"/>
    <n v="8.99"/>
    <n v="6.1800000000000001E-2"/>
    <n v="4.6748000000000003"/>
    <n v="8.4344180000000009"/>
    <n v="40088.788754000001"/>
    <n v="22219.324400000001"/>
    <n v="17869.464354"/>
    <n v="0.44574717544233639"/>
    <n v="8.4344180000000009"/>
    <n v="40088.788754000001"/>
  </r>
  <r>
    <s v="SKU-20"/>
    <s v="Holiday Gift Box Small"/>
    <s v="Seasonal Assortment"/>
    <x v="5"/>
    <x v="8"/>
    <n v="6806"/>
    <n v="8.99"/>
    <n v="0.05"/>
    <n v="4.6748000000000003"/>
    <n v="8.5404999999999998"/>
    <n v="58126.642999999996"/>
    <n v="31816.688800000004"/>
    <n v="26309.954199999993"/>
    <n v="0.45263157894736833"/>
    <n v="8.5404999999999998"/>
    <n v="58126.642999999996"/>
  </r>
  <r>
    <s v="SKU-20"/>
    <s v="Holiday Gift Box Small"/>
    <s v="Seasonal Assortment"/>
    <x v="5"/>
    <x v="9"/>
    <n v="7895"/>
    <n v="8.99"/>
    <n v="7.0499999999999993E-2"/>
    <n v="4.6748000000000003"/>
    <n v="8.356205000000001"/>
    <n v="65972.238475000006"/>
    <n v="36907.546000000002"/>
    <n v="29064.692475000003"/>
    <n v="0.44055944055944057"/>
    <n v="8.356205000000001"/>
    <n v="65972.238475000006"/>
  </r>
  <r>
    <s v="SKU-20"/>
    <s v="Holiday Gift Box Small"/>
    <s v="Seasonal Assortment"/>
    <x v="5"/>
    <x v="10"/>
    <n v="10850"/>
    <n v="8.99"/>
    <n v="7.0599999999999996E-2"/>
    <n v="4.6748000000000003"/>
    <n v="8.3553060000000006"/>
    <n v="90655.070100000012"/>
    <n v="50721.58"/>
    <n v="39933.49010000001"/>
    <n v="0.44049924682590924"/>
    <n v="8.3553060000000006"/>
    <n v="90655.070100000012"/>
  </r>
  <r>
    <s v="SKU-20"/>
    <s v="Holiday Gift Box Small"/>
    <s v="Seasonal Assortment"/>
    <x v="5"/>
    <x v="11"/>
    <n v="7909"/>
    <n v="8.99"/>
    <n v="4.2099999999999999E-2"/>
    <n v="4.6748000000000003"/>
    <n v="8.6115209999999998"/>
    <n v="68108.519589000003"/>
    <n v="36972.993200000004"/>
    <n v="31135.526388999999"/>
    <n v="0.45714583985802271"/>
    <n v="8.6115209999999998"/>
    <n v="68108.519589000003"/>
  </r>
  <r>
    <s v="SKU-20"/>
    <s v="Holiday Gift Box Small"/>
    <s v="Seasonal Assortment"/>
    <x v="5"/>
    <x v="12"/>
    <n v="5209"/>
    <n v="9.17"/>
    <n v="7.9899999999999999E-2"/>
    <n v="4.7099000000000002"/>
    <n v="8.4373170000000002"/>
    <n v="43949.984253000002"/>
    <n v="24533.8691"/>
    <n v="19416.115153000002"/>
    <n v="0.44177752240433782"/>
    <n v="8.4373170000000002"/>
    <n v="43949.984253000002"/>
  </r>
  <r>
    <s v="SKU-20"/>
    <s v="Holiday Gift Box Small"/>
    <s v="Seasonal Assortment"/>
    <x v="5"/>
    <x v="13"/>
    <n v="5459"/>
    <n v="9.17"/>
    <n v="8.6999999999999994E-2"/>
    <n v="4.7449000000000003"/>
    <n v="8.3722100000000008"/>
    <n v="45703.894390000001"/>
    <n v="25902.409100000001"/>
    <n v="19801.485290000001"/>
    <n v="0.43325597422902673"/>
    <n v="8.3722100000000008"/>
    <n v="45703.894390000001"/>
  </r>
  <r>
    <s v="SKU-20"/>
    <s v="Holiday Gift Box Small"/>
    <s v="Seasonal Assortment"/>
    <x v="5"/>
    <x v="14"/>
    <n v="6571"/>
    <n v="9.17"/>
    <n v="8.6999999999999994E-2"/>
    <n v="4.78"/>
    <n v="8.3722100000000008"/>
    <n v="55013.791910000007"/>
    <n v="31409.38"/>
    <n v="23604.411910000006"/>
    <n v="0.42906353280675003"/>
    <n v="8.3722100000000008"/>
    <n v="55013.791910000007"/>
  </r>
  <r>
    <s v="SKU-20"/>
    <s v="Holiday Gift Box Small"/>
    <s v="Seasonal Assortment"/>
    <x v="5"/>
    <x v="15"/>
    <n v="6801"/>
    <n v="9.17"/>
    <n v="7.9799999999999996E-2"/>
    <n v="4.8150000000000004"/>
    <n v="8.4382339999999996"/>
    <n v="57388.429433999998"/>
    <n v="32746.815000000002"/>
    <n v="24641.614433999996"/>
    <n v="0.42938297278790793"/>
    <n v="8.4382339999999996"/>
    <n v="57388.429433999998"/>
  </r>
  <r>
    <s v="SKU-20"/>
    <s v="Holiday Gift Box Small"/>
    <s v="Seasonal Assortment"/>
    <x v="5"/>
    <x v="16"/>
    <n v="5541"/>
    <n v="9.17"/>
    <n v="8.3000000000000004E-2"/>
    <n v="4.8501000000000003"/>
    <n v="8.4088899999999995"/>
    <n v="46593.659489999998"/>
    <n v="26874.404100000003"/>
    <n v="19719.255389999995"/>
    <n v="0.42321757092791074"/>
    <n v="8.4088899999999995"/>
    <n v="46593.659489999998"/>
  </r>
  <r>
    <s v="SKU-20"/>
    <s v="Holiday Gift Box Small"/>
    <s v="Seasonal Assortment"/>
    <x v="5"/>
    <x v="17"/>
    <n v="4406"/>
    <n v="9.17"/>
    <n v="4.7500000000000001E-2"/>
    <n v="4.8852000000000002"/>
    <n v="8.7344249999999999"/>
    <n v="38483.876550000001"/>
    <n v="21524.191200000001"/>
    <n v="16959.68535"/>
    <n v="0.44069586721507137"/>
    <n v="8.7344249999999999"/>
    <n v="38483.876550000001"/>
  </r>
  <r>
    <s v="SKU-20"/>
    <s v="Holiday Gift Box Small"/>
    <s v="Seasonal Assortment"/>
    <x v="5"/>
    <x v="18"/>
    <n v="4507"/>
    <n v="9.44"/>
    <n v="6.8099999999999994E-2"/>
    <n v="4.9202000000000004"/>
    <n v="8.7971359999999983"/>
    <n v="39648.691951999994"/>
    <n v="22175.341400000001"/>
    <n v="17473.350551999993"/>
    <n v="0.44070433832101708"/>
    <n v="8.7971359999999983"/>
    <n v="39648.691951999994"/>
  </r>
  <r>
    <s v="SKU-20"/>
    <s v="Holiday Gift Box Small"/>
    <s v="Seasonal Assortment"/>
    <x v="5"/>
    <x v="19"/>
    <n v="5491"/>
    <n v="9.44"/>
    <n v="7.4899999999999994E-2"/>
    <n v="4.9553000000000003"/>
    <n v="8.7329439999999998"/>
    <n v="47952.595503999997"/>
    <n v="27209.552300000003"/>
    <n v="20743.043203999994"/>
    <n v="0.4325739407008678"/>
    <n v="8.7329439999999998"/>
    <n v="47952.595503999997"/>
  </r>
  <r>
    <s v="SKU-20"/>
    <s v="Holiday Gift Box Small"/>
    <s v="Seasonal Assortment"/>
    <x v="5"/>
    <x v="20"/>
    <n v="6725"/>
    <n v="9.44"/>
    <n v="8.72E-2"/>
    <n v="4.9903000000000004"/>
    <n v="8.6168320000000005"/>
    <n v="57948.195200000002"/>
    <n v="33559.767500000002"/>
    <n v="24388.4277"/>
    <n v="0.42086604450452325"/>
    <n v="8.6168320000000005"/>
    <n v="57948.195200000002"/>
  </r>
  <r>
    <s v="SKU-20"/>
    <s v="Holiday Gift Box Small"/>
    <s v="Seasonal Assortment"/>
    <x v="5"/>
    <x v="21"/>
    <n v="8645"/>
    <n v="9.44"/>
    <n v="7.3599999999999999E-2"/>
    <n v="5.0254000000000003"/>
    <n v="8.7452159999999992"/>
    <n v="75602.392319999999"/>
    <n v="43444.583000000006"/>
    <n v="32157.809319999993"/>
    <n v="0.42535438804484638"/>
    <n v="8.7452159999999992"/>
    <n v="75602.392319999999"/>
  </r>
  <r>
    <s v="SKU-20"/>
    <s v="Holiday Gift Box Small"/>
    <s v="Seasonal Assortment"/>
    <x v="5"/>
    <x v="22"/>
    <n v="9219"/>
    <n v="9.44"/>
    <n v="6.7199999999999996E-2"/>
    <n v="5.0605000000000002"/>
    <n v="8.8056319999999992"/>
    <n v="81179.121407999992"/>
    <n v="46652.749500000005"/>
    <n v="34526.371907999986"/>
    <n v="0.4253109827891966"/>
    <n v="8.8056319999999992"/>
    <n v="81179.121407999992"/>
  </r>
  <r>
    <s v="SKU-20"/>
    <s v="Holiday Gift Box Small"/>
    <s v="Seasonal Assortment"/>
    <x v="5"/>
    <x v="23"/>
    <n v="8200"/>
    <n v="9.44"/>
    <n v="1.89E-2"/>
    <n v="5.0955000000000004"/>
    <n v="9.2615839999999992"/>
    <n v="75944.988799999992"/>
    <n v="41783.100000000006"/>
    <n v="34161.888799999986"/>
    <n v="0.44982413375508973"/>
    <n v="9.2615839999999992"/>
    <n v="75944.988799999992"/>
  </r>
  <r>
    <s v="SKU-21"/>
    <s v="Holiday Gift Box Large"/>
    <s v="Seasonal Assortment"/>
    <x v="0"/>
    <x v="0"/>
    <n v="11922"/>
    <n v="14.99"/>
    <n v="0.1085"/>
    <n v="7.6448999999999998"/>
    <n v="13.363584999999999"/>
    <n v="159320.66037"/>
    <n v="91142.497799999997"/>
    <n v="68178.16257"/>
    <n v="0.42793045429052162"/>
    <n v="13.363584999999999"/>
    <n v="159320.66037"/>
  </r>
  <r>
    <s v="SKU-21"/>
    <s v="Holiday Gift Box Large"/>
    <s v="Seasonal Assortment"/>
    <x v="0"/>
    <x v="1"/>
    <n v="12075"/>
    <n v="14.99"/>
    <n v="0.12889999999999999"/>
    <n v="7.6448999999999998"/>
    <n v="13.057789"/>
    <n v="157672.80217499999"/>
    <n v="92312.167499999996"/>
    <n v="65360.634674999994"/>
    <n v="0.41453334863965102"/>
    <n v="13.057789"/>
    <n v="157672.80217499999"/>
  </r>
  <r>
    <s v="SKU-21"/>
    <s v="Holiday Gift Box Large"/>
    <s v="Seasonal Assortment"/>
    <x v="0"/>
    <x v="2"/>
    <n v="12294"/>
    <n v="14.99"/>
    <n v="0.10199999999999999"/>
    <n v="7.6448999999999998"/>
    <n v="13.461020000000001"/>
    <n v="165489.77988000002"/>
    <n v="93986.400599999994"/>
    <n v="71503.379280000023"/>
    <n v="0.43207126948775065"/>
    <n v="13.461020000000001"/>
    <n v="165489.77988000002"/>
  </r>
  <r>
    <s v="SKU-21"/>
    <s v="Holiday Gift Box Large"/>
    <s v="Seasonal Assortment"/>
    <x v="0"/>
    <x v="3"/>
    <n v="12750"/>
    <n v="14.99"/>
    <n v="0.12479999999999999"/>
    <n v="7.6448999999999998"/>
    <n v="13.119248000000001"/>
    <n v="167270.41200000001"/>
    <n v="97472.474999999991"/>
    <n v="69797.93700000002"/>
    <n v="0.41727605118829991"/>
    <n v="13.119248000000001"/>
    <n v="167270.41200000001"/>
  </r>
  <r>
    <s v="SKU-21"/>
    <s v="Holiday Gift Box Large"/>
    <s v="Seasonal Assortment"/>
    <x v="0"/>
    <x v="4"/>
    <n v="10721"/>
    <n v="14.99"/>
    <n v="0.1022"/>
    <n v="7.6448999999999998"/>
    <n v="13.458022000000001"/>
    <n v="144283.45386200002"/>
    <n v="81960.972899999993"/>
    <n v="62322.480962000031"/>
    <n v="0.43194475384272679"/>
    <n v="13.458022000000001"/>
    <n v="144283.45386200002"/>
  </r>
  <r>
    <s v="SKU-21"/>
    <s v="Holiday Gift Box Large"/>
    <s v="Seasonal Assortment"/>
    <x v="0"/>
    <x v="5"/>
    <n v="11060"/>
    <n v="14.99"/>
    <n v="0.10879999999999999"/>
    <n v="7.6448999999999998"/>
    <n v="13.359088"/>
    <n v="147751.51327999998"/>
    <n v="84552.593999999997"/>
    <n v="63198.919279999987"/>
    <n v="0.42773788150807895"/>
    <n v="13.359088"/>
    <n v="147751.51327999998"/>
  </r>
  <r>
    <s v="SKU-21"/>
    <s v="Holiday Gift Box Large"/>
    <s v="Seasonal Assortment"/>
    <x v="0"/>
    <x v="6"/>
    <n v="9563"/>
    <n v="14.99"/>
    <n v="0.1167"/>
    <n v="7.6448999999999998"/>
    <n v="13.240667"/>
    <n v="126620.498521"/>
    <n v="73108.178700000004"/>
    <n v="53512.319820999997"/>
    <n v="0.42261972149892446"/>
    <n v="13.240667"/>
    <n v="126620.498521"/>
  </r>
  <r>
    <s v="SKU-21"/>
    <s v="Holiday Gift Box Large"/>
    <s v="Seasonal Assortment"/>
    <x v="0"/>
    <x v="7"/>
    <n v="12719"/>
    <n v="14.99"/>
    <n v="0.1048"/>
    <n v="7.6448999999999998"/>
    <n v="13.419048"/>
    <n v="170676.87151200001"/>
    <n v="97235.483099999998"/>
    <n v="73441.388412000015"/>
    <n v="0.4302949061662199"/>
    <n v="13.419048"/>
    <n v="170676.87151200001"/>
  </r>
  <r>
    <s v="SKU-21"/>
    <s v="Holiday Gift Box Large"/>
    <s v="Seasonal Assortment"/>
    <x v="0"/>
    <x v="8"/>
    <n v="12703"/>
    <n v="14.99"/>
    <n v="0.1026"/>
    <n v="7.6448999999999998"/>
    <n v="13.452026"/>
    <n v="170881.086278"/>
    <n v="97113.164699999994"/>
    <n v="73767.921578000009"/>
    <n v="0.43169155337642079"/>
    <n v="13.452026"/>
    <n v="170881.086278"/>
  </r>
  <r>
    <s v="SKU-21"/>
    <s v="Holiday Gift Box Large"/>
    <s v="Seasonal Assortment"/>
    <x v="0"/>
    <x v="9"/>
    <n v="20306"/>
    <n v="14.99"/>
    <n v="9.0999999999999998E-2"/>
    <n v="7.6448999999999998"/>
    <n v="13.625910000000001"/>
    <n v="276687.72846000001"/>
    <n v="155237.3394"/>
    <n v="121450.38906000002"/>
    <n v="0.43894389438943898"/>
    <n v="13.625910000000001"/>
    <n v="276687.72846000001"/>
  </r>
  <r>
    <s v="SKU-21"/>
    <s v="Holiday Gift Box Large"/>
    <s v="Seasonal Assortment"/>
    <x v="0"/>
    <x v="10"/>
    <n v="19414"/>
    <n v="14.99"/>
    <n v="7.6899999999999996E-2"/>
    <n v="7.6448999999999998"/>
    <n v="13.837269000000001"/>
    <n v="268636.74036600004"/>
    <n v="148418.08859999999"/>
    <n v="120218.65176600005"/>
    <n v="0.44751381215469627"/>
    <n v="13.837269000000001"/>
    <n v="268636.74036600004"/>
  </r>
  <r>
    <s v="SKU-21"/>
    <s v="Holiday Gift Box Large"/>
    <s v="Seasonal Assortment"/>
    <x v="0"/>
    <x v="11"/>
    <n v="14857"/>
    <n v="14.99"/>
    <n v="9.2200000000000004E-2"/>
    <n v="7.6448999999999998"/>
    <n v="13.607921999999999"/>
    <n v="202172.89715399998"/>
    <n v="113580.27929999999"/>
    <n v="88592.617853999982"/>
    <n v="0.4382022471910112"/>
    <n v="13.607921999999999"/>
    <n v="202172.89715399998"/>
  </r>
  <r>
    <s v="SKU-21"/>
    <s v="Holiday Gift Box Large"/>
    <s v="Seasonal Assortment"/>
    <x v="0"/>
    <x v="12"/>
    <n v="10058"/>
    <n v="15.29"/>
    <n v="0.1265"/>
    <n v="7.7022000000000004"/>
    <n v="13.355814999999998"/>
    <n v="134332.78726999997"/>
    <n v="77468.727599999998"/>
    <n v="56864.059669999973"/>
    <n v="0.42330737585089329"/>
    <n v="13.355814999999998"/>
    <n v="134332.78726999997"/>
  </r>
  <r>
    <s v="SKU-21"/>
    <s v="Holiday Gift Box Large"/>
    <s v="Seasonal Assortment"/>
    <x v="0"/>
    <x v="13"/>
    <n v="12942"/>
    <n v="15.29"/>
    <n v="8.6300000000000002E-2"/>
    <n v="7.7595999999999998"/>
    <n v="13.970472999999998"/>
    <n v="180805.86156599998"/>
    <n v="100424.7432"/>
    <n v="80381.118365999981"/>
    <n v="0.44457141859119581"/>
    <n v="13.970472999999998"/>
    <n v="180805.86156599998"/>
  </r>
  <r>
    <s v="SKU-21"/>
    <s v="Holiday Gift Box Large"/>
    <s v="Seasonal Assortment"/>
    <x v="0"/>
    <x v="14"/>
    <n v="11838"/>
    <n v="15.29"/>
    <n v="0.1206"/>
    <n v="7.8169000000000004"/>
    <n v="13.446025999999998"/>
    <n v="159174.05578799997"/>
    <n v="92536.462200000009"/>
    <n v="66637.59358799996"/>
    <n v="0.41864607431221668"/>
    <n v="13.446025999999998"/>
    <n v="159174.05578799997"/>
  </r>
  <r>
    <s v="SKU-21"/>
    <s v="Holiday Gift Box Large"/>
    <s v="Seasonal Assortment"/>
    <x v="0"/>
    <x v="15"/>
    <n v="14099"/>
    <n v="15.29"/>
    <n v="0.1004"/>
    <n v="7.8742000000000001"/>
    <n v="13.754883999999999"/>
    <n v="193930.109516"/>
    <n v="111018.3458"/>
    <n v="82911.763716000001"/>
    <n v="0.4275342489256907"/>
    <n v="13.754883999999999"/>
    <n v="193930.109516"/>
  </r>
  <r>
    <s v="SKU-21"/>
    <s v="Holiday Gift Box Large"/>
    <s v="Seasonal Assortment"/>
    <x v="0"/>
    <x v="16"/>
    <n v="10361"/>
    <n v="15.29"/>
    <n v="0.1169"/>
    <n v="7.9316000000000004"/>
    <n v="13.502599"/>
    <n v="139900.428239"/>
    <n v="82179.3076"/>
    <n v="57721.120639000001"/>
    <n v="0.41258716192341932"/>
    <n v="13.502599"/>
    <n v="139900.428239"/>
  </r>
  <r>
    <s v="SKU-21"/>
    <s v="Holiday Gift Box Large"/>
    <s v="Seasonal Assortment"/>
    <x v="0"/>
    <x v="17"/>
    <n v="9396"/>
    <n v="15.29"/>
    <n v="0.10589999999999999"/>
    <n v="7.9889000000000001"/>
    <n v="13.670788999999999"/>
    <n v="128450.733444"/>
    <n v="75063.704400000002"/>
    <n v="53387.029043999995"/>
    <n v="0.41562260963869752"/>
    <n v="13.670788999999999"/>
    <n v="128450.733444"/>
  </r>
  <r>
    <s v="SKU-21"/>
    <s v="Holiday Gift Box Large"/>
    <s v="Seasonal Assortment"/>
    <x v="0"/>
    <x v="18"/>
    <n v="11016"/>
    <n v="15.74"/>
    <n v="0.1031"/>
    <n v="8.0463000000000005"/>
    <n v="14.117206000000001"/>
    <n v="155515.14129600002"/>
    <n v="88638.040800000002"/>
    <n v="66877.100496000014"/>
    <n v="0.43003594337293094"/>
    <n v="14.117206000000001"/>
    <n v="155515.14129600002"/>
  </r>
  <r>
    <s v="SKU-21"/>
    <s v="Holiday Gift Box Large"/>
    <s v="Seasonal Assortment"/>
    <x v="0"/>
    <x v="19"/>
    <n v="10112"/>
    <n v="15.74"/>
    <n v="0.1062"/>
    <n v="8.1036000000000001"/>
    <n v="14.068412"/>
    <n v="142259.782144"/>
    <n v="81943.603199999998"/>
    <n v="60316.178943999999"/>
    <n v="0.42398616133789657"/>
    <n v="14.068412"/>
    <n v="142259.782144"/>
  </r>
  <r>
    <s v="SKU-21"/>
    <s v="Holiday Gift Box Large"/>
    <s v="Seasonal Assortment"/>
    <x v="0"/>
    <x v="20"/>
    <n v="12064"/>
    <n v="15.74"/>
    <n v="7.9100000000000004E-2"/>
    <n v="8.1608999999999998"/>
    <n v="14.494966000000002"/>
    <n v="174867.26982400002"/>
    <n v="98453.097599999994"/>
    <n v="76414.172224000024"/>
    <n v="0.43698384666787088"/>
    <n v="14.494966000000002"/>
    <n v="174867.26982400002"/>
  </r>
  <r>
    <s v="SKU-21"/>
    <s v="Holiday Gift Box Large"/>
    <s v="Seasonal Assortment"/>
    <x v="0"/>
    <x v="21"/>
    <n v="19318"/>
    <n v="15.74"/>
    <n v="0.1168"/>
    <n v="8.2182999999999993"/>
    <n v="13.901567999999999"/>
    <n v="268550.49062399997"/>
    <n v="158761.1194"/>
    <n v="109789.37122399997"/>
    <n v="0.40882208395484593"/>
    <n v="13.901567999999999"/>
    <n v="268550.49062399997"/>
  </r>
  <r>
    <s v="SKU-21"/>
    <s v="Holiday Gift Box Large"/>
    <s v="Seasonal Assortment"/>
    <x v="0"/>
    <x v="22"/>
    <n v="19175"/>
    <n v="15.74"/>
    <n v="9.4299999999999995E-2"/>
    <n v="8.2756000000000007"/>
    <n v="14.255718"/>
    <n v="273353.39264999999"/>
    <n v="158684.63"/>
    <n v="114668.76264999999"/>
    <n v="0.4194890779966326"/>
    <n v="14.255718"/>
    <n v="273353.39264999999"/>
  </r>
  <r>
    <s v="SKU-21"/>
    <s v="Holiday Gift Box Large"/>
    <s v="Seasonal Assortment"/>
    <x v="0"/>
    <x v="23"/>
    <n v="14958"/>
    <n v="15.74"/>
    <n v="9.7799999999999998E-2"/>
    <n v="8.3329000000000004"/>
    <n v="14.200628"/>
    <n v="212412.993624"/>
    <n v="124643.51820000001"/>
    <n v="87769.475423999989"/>
    <n v="0.41320200768585724"/>
    <n v="14.200628"/>
    <n v="212412.993624"/>
  </r>
  <r>
    <s v="SKU-21"/>
    <s v="Holiday Gift Box Large"/>
    <s v="Seasonal Assortment"/>
    <x v="1"/>
    <x v="0"/>
    <n v="8329"/>
    <n v="14.99"/>
    <n v="0.1148"/>
    <n v="7.6448999999999998"/>
    <n v="13.269147999999999"/>
    <n v="110518.73369199999"/>
    <n v="63674.372100000001"/>
    <n v="46844.361591999994"/>
    <n v="0.42385901491188427"/>
    <n v="13.269147999999999"/>
    <n v="110518.73369199999"/>
  </r>
  <r>
    <s v="SKU-21"/>
    <s v="Holiday Gift Box Large"/>
    <s v="Seasonal Assortment"/>
    <x v="1"/>
    <x v="1"/>
    <n v="12129"/>
    <n v="14.99"/>
    <n v="0.13700000000000001"/>
    <n v="7.6448999999999998"/>
    <n v="12.93637"/>
    <n v="156905.23173"/>
    <n v="92724.992100000003"/>
    <n v="64180.239629999996"/>
    <n v="0.40903823870220157"/>
    <n v="12.93637"/>
    <n v="156905.23173"/>
  </r>
  <r>
    <s v="SKU-21"/>
    <s v="Holiday Gift Box Large"/>
    <s v="Seasonal Assortment"/>
    <x v="1"/>
    <x v="2"/>
    <n v="11139"/>
    <n v="14.99"/>
    <n v="0.14330000000000001"/>
    <n v="7.6448999999999998"/>
    <n v="12.841933000000001"/>
    <n v="143046.29168700002"/>
    <n v="85156.541100000002"/>
    <n v="57889.750587000017"/>
    <n v="0.40469242441928338"/>
    <n v="12.841933000000001"/>
    <n v="143046.29168700002"/>
  </r>
  <r>
    <s v="SKU-21"/>
    <s v="Holiday Gift Box Large"/>
    <s v="Seasonal Assortment"/>
    <x v="1"/>
    <x v="3"/>
    <n v="11826"/>
    <n v="14.99"/>
    <n v="0.12379999999999999"/>
    <n v="7.6448999999999998"/>
    <n v="13.134238"/>
    <n v="155325.49858799999"/>
    <n v="90408.587400000004"/>
    <n v="64916.911187999984"/>
    <n v="0.417941109335768"/>
    <n v="13.134238"/>
    <n v="155325.49858799999"/>
  </r>
  <r>
    <s v="SKU-21"/>
    <s v="Holiday Gift Box Large"/>
    <s v="Seasonal Assortment"/>
    <x v="1"/>
    <x v="4"/>
    <n v="9355"/>
    <n v="14.99"/>
    <n v="0.126"/>
    <n v="7.6448999999999998"/>
    <n v="13.10126"/>
    <n v="122562.2873"/>
    <n v="71518.039499999999"/>
    <n v="51044.247799999997"/>
    <n v="0.41647597254004576"/>
    <n v="13.10126"/>
    <n v="122562.2873"/>
  </r>
  <r>
    <s v="SKU-21"/>
    <s v="Holiday Gift Box Large"/>
    <s v="Seasonal Assortment"/>
    <x v="1"/>
    <x v="5"/>
    <n v="8936"/>
    <n v="14.99"/>
    <n v="0.1351"/>
    <n v="7.6448999999999998"/>
    <n v="12.964850999999999"/>
    <n v="115853.90853599999"/>
    <n v="68314.826400000005"/>
    <n v="47539.082135999983"/>
    <n v="0.41033645508151223"/>
    <n v="12.964850999999999"/>
    <n v="115853.90853599999"/>
  </r>
  <r>
    <s v="SKU-21"/>
    <s v="Holiday Gift Box Large"/>
    <s v="Seasonal Assortment"/>
    <x v="1"/>
    <x v="6"/>
    <n v="7941"/>
    <n v="14.99"/>
    <n v="0.1101"/>
    <n v="7.6448999999999998"/>
    <n v="13.339601"/>
    <n v="105929.77154099999"/>
    <n v="60708.150900000001"/>
    <n v="45221.620640999994"/>
    <n v="0.42690189908978532"/>
    <n v="13.339601"/>
    <n v="105929.77154099999"/>
  </r>
  <r>
    <s v="SKU-21"/>
    <s v="Holiday Gift Box Large"/>
    <s v="Seasonal Assortment"/>
    <x v="1"/>
    <x v="7"/>
    <n v="9274"/>
    <n v="14.99"/>
    <n v="0.12690000000000001"/>
    <n v="7.6448999999999998"/>
    <n v="13.087769"/>
    <n v="121375.969706"/>
    <n v="70898.802599999995"/>
    <n v="50477.167106000008"/>
    <n v="0.4158744702783187"/>
    <n v="13.087769"/>
    <n v="121375.969706"/>
  </r>
  <r>
    <s v="SKU-21"/>
    <s v="Holiday Gift Box Large"/>
    <s v="Seasonal Assortment"/>
    <x v="1"/>
    <x v="8"/>
    <n v="9293"/>
    <n v="14.99"/>
    <n v="0.1376"/>
    <n v="7.6448999999999998"/>
    <n v="12.927376000000001"/>
    <n v="120134.10516800001"/>
    <n v="71044.055699999997"/>
    <n v="49090.049468000012"/>
    <n v="0.40862708719851581"/>
    <n v="12.927376000000001"/>
    <n v="120134.10516800001"/>
  </r>
  <r>
    <s v="SKU-21"/>
    <s v="Holiday Gift Box Large"/>
    <s v="Seasonal Assortment"/>
    <x v="1"/>
    <x v="9"/>
    <n v="16878"/>
    <n v="14.99"/>
    <n v="0.16789999999999999"/>
    <n v="7.6448999999999998"/>
    <n v="12.473179000000002"/>
    <n v="210522.31516200004"/>
    <n v="129030.6222"/>
    <n v="81491.692962000045"/>
    <n v="0.38709289748828279"/>
    <n v="12.473179000000002"/>
    <n v="210522.31516200004"/>
  </r>
  <r>
    <s v="SKU-21"/>
    <s v="Holiday Gift Box Large"/>
    <s v="Seasonal Assortment"/>
    <x v="1"/>
    <x v="10"/>
    <n v="16369"/>
    <n v="14.99"/>
    <n v="0.12189999999999999"/>
    <n v="7.6448999999999998"/>
    <n v="13.162719000000001"/>
    <n v="215460.547311"/>
    <n v="125139.36809999999"/>
    <n v="90321.17921100001"/>
    <n v="0.41920054663477968"/>
    <n v="13.162719000000001"/>
    <n v="215460.547311"/>
  </r>
  <r>
    <s v="SKU-21"/>
    <s v="Holiday Gift Box Large"/>
    <s v="Seasonal Assortment"/>
    <x v="1"/>
    <x v="11"/>
    <n v="12701"/>
    <n v="14.99"/>
    <n v="0.1331"/>
    <n v="7.6448999999999998"/>
    <n v="12.994831"/>
    <n v="165047.348531"/>
    <n v="97097.874899999995"/>
    <n v="67949.473631000001"/>
    <n v="0.41169685084784868"/>
    <n v="12.994831"/>
    <n v="165047.348531"/>
  </r>
  <r>
    <s v="SKU-21"/>
    <s v="Holiday Gift Box Large"/>
    <s v="Seasonal Assortment"/>
    <x v="1"/>
    <x v="12"/>
    <n v="8705"/>
    <n v="15.29"/>
    <n v="0.1178"/>
    <n v="7.7022000000000004"/>
    <n v="13.488837999999999"/>
    <n v="117420.33478999999"/>
    <n v="67047.650999999998"/>
    <n v="50372.683789999995"/>
    <n v="0.42899455090201244"/>
    <n v="13.488837999999999"/>
    <n v="117420.33478999999"/>
  </r>
  <r>
    <s v="SKU-21"/>
    <s v="Holiday Gift Box Large"/>
    <s v="Seasonal Assortment"/>
    <x v="1"/>
    <x v="13"/>
    <n v="10473"/>
    <n v="15.29"/>
    <n v="0.1003"/>
    <n v="7.7595999999999998"/>
    <n v="13.756412999999998"/>
    <n v="144070.91334899998"/>
    <n v="81266.290800000002"/>
    <n v="62804.622548999978"/>
    <n v="0.43592853747557586"/>
    <n v="13.756412999999998"/>
    <n v="144070.91334899998"/>
  </r>
  <r>
    <s v="SKU-21"/>
    <s v="Holiday Gift Box Large"/>
    <s v="Seasonal Assortment"/>
    <x v="1"/>
    <x v="14"/>
    <n v="11290"/>
    <n v="15.29"/>
    <n v="0.11840000000000001"/>
    <n v="7.8169000000000004"/>
    <n v="13.479663999999998"/>
    <n v="152185.40655999997"/>
    <n v="88252.801000000007"/>
    <n v="63932.605559999967"/>
    <n v="0.42009682140445032"/>
    <n v="13.479663999999998"/>
    <n v="152185.40655999997"/>
  </r>
  <r>
    <s v="SKU-21"/>
    <s v="Holiday Gift Box Large"/>
    <s v="Seasonal Assortment"/>
    <x v="1"/>
    <x v="15"/>
    <n v="11081"/>
    <n v="15.29"/>
    <n v="0.1086"/>
    <n v="7.8742000000000001"/>
    <n v="13.629505999999999"/>
    <n v="151028.55598599999"/>
    <n v="87254.010200000004"/>
    <n v="63774.545785999988"/>
    <n v="0.42226812916036716"/>
    <n v="13.629505999999999"/>
    <n v="151028.55598599999"/>
  </r>
  <r>
    <s v="SKU-21"/>
    <s v="Holiday Gift Box Large"/>
    <s v="Seasonal Assortment"/>
    <x v="1"/>
    <x v="16"/>
    <n v="8718"/>
    <n v="15.29"/>
    <n v="0.1258"/>
    <n v="7.9316000000000004"/>
    <n v="13.366517999999999"/>
    <n v="116529.30392399999"/>
    <n v="69147.688800000004"/>
    <n v="47381.615123999989"/>
    <n v="0.40660686650031064"/>
    <n v="13.366517999999999"/>
    <n v="116529.30392399999"/>
  </r>
  <r>
    <s v="SKU-21"/>
    <s v="Holiday Gift Box Large"/>
    <s v="Seasonal Assortment"/>
    <x v="1"/>
    <x v="17"/>
    <n v="8577"/>
    <n v="15.29"/>
    <n v="0.13719999999999999"/>
    <n v="7.9889000000000001"/>
    <n v="13.192212"/>
    <n v="113149.60232399999"/>
    <n v="68520.795299999998"/>
    <n v="44628.807023999994"/>
    <n v="0.3944230126077416"/>
    <n v="13.192212"/>
    <n v="113149.60232399999"/>
  </r>
  <r>
    <s v="SKU-21"/>
    <s v="Holiday Gift Box Large"/>
    <s v="Seasonal Assortment"/>
    <x v="1"/>
    <x v="18"/>
    <n v="8892"/>
    <n v="15.74"/>
    <n v="0.14099999999999999"/>
    <n v="8.0463000000000005"/>
    <n v="13.520659999999999"/>
    <n v="120225.70872"/>
    <n v="71547.699600000007"/>
    <n v="48678.009119999988"/>
    <n v="0.40488851875574111"/>
    <n v="13.520659999999999"/>
    <n v="120225.70872"/>
  </r>
  <r>
    <s v="SKU-21"/>
    <s v="Holiday Gift Box Large"/>
    <s v="Seasonal Assortment"/>
    <x v="1"/>
    <x v="19"/>
    <n v="9700"/>
    <n v="15.74"/>
    <n v="0.1517"/>
    <n v="8.1036000000000001"/>
    <n v="13.352242"/>
    <n v="129516.74740000001"/>
    <n v="78604.92"/>
    <n v="50911.827400000009"/>
    <n v="0.39309068844018857"/>
    <n v="13.352242"/>
    <n v="129516.74740000001"/>
  </r>
  <r>
    <s v="SKU-21"/>
    <s v="Holiday Gift Box Large"/>
    <s v="Seasonal Assortment"/>
    <x v="1"/>
    <x v="20"/>
    <n v="11026"/>
    <n v="15.74"/>
    <n v="0.12939999999999999"/>
    <n v="8.1608999999999998"/>
    <n v="13.703244000000002"/>
    <n v="151091.96834400002"/>
    <n v="89982.083400000003"/>
    <n v="61109.884944000019"/>
    <n v="0.40445488674068714"/>
    <n v="13.703244000000002"/>
    <n v="151091.96834400002"/>
  </r>
  <r>
    <s v="SKU-21"/>
    <s v="Holiday Gift Box Large"/>
    <s v="Seasonal Assortment"/>
    <x v="1"/>
    <x v="21"/>
    <n v="16758"/>
    <n v="15.74"/>
    <n v="0.14610000000000001"/>
    <n v="8.2182999999999993"/>
    <n v="13.440386"/>
    <n v="225233.98858800001"/>
    <n v="137722.2714"/>
    <n v="87511.71718800001"/>
    <n v="0.38853690660372409"/>
    <n v="13.440386"/>
    <n v="225233.98858800001"/>
  </r>
  <r>
    <s v="SKU-21"/>
    <s v="Holiday Gift Box Large"/>
    <s v="Seasonal Assortment"/>
    <x v="1"/>
    <x v="22"/>
    <n v="17418"/>
    <n v="15.74"/>
    <n v="0.1082"/>
    <n v="8.2756000000000007"/>
    <n v="14.036932"/>
    <n v="244495.28157600001"/>
    <n v="144144.4008"/>
    <n v="100350.88077600001"/>
    <n v="0.41044097100420518"/>
    <n v="14.036932"/>
    <n v="244495.28157600001"/>
  </r>
  <r>
    <s v="SKU-21"/>
    <s v="Holiday Gift Box Large"/>
    <s v="Seasonal Assortment"/>
    <x v="1"/>
    <x v="23"/>
    <n v="12829"/>
    <n v="15.74"/>
    <n v="0.12590000000000001"/>
    <n v="8.3329000000000004"/>
    <n v="13.758334"/>
    <n v="176505.66688599999"/>
    <n v="106902.77410000001"/>
    <n v="69602.892785999982"/>
    <n v="0.39433800633128974"/>
    <n v="13.758334"/>
    <n v="176505.66688599999"/>
  </r>
  <r>
    <s v="SKU-21"/>
    <s v="Holiday Gift Box Large"/>
    <s v="Seasonal Assortment"/>
    <x v="2"/>
    <x v="0"/>
    <n v="5916"/>
    <n v="14.99"/>
    <n v="0.1797"/>
    <n v="7.6448999999999998"/>
    <n v="12.296297000000001"/>
    <n v="72744.893051999999"/>
    <n v="45227.2284"/>
    <n v="27517.664651999999"/>
    <n v="0.37827624039985369"/>
    <n v="12.296297000000001"/>
    <n v="72744.893051999999"/>
  </r>
  <r>
    <s v="SKU-21"/>
    <s v="Holiday Gift Box Large"/>
    <s v="Seasonal Assortment"/>
    <x v="2"/>
    <x v="1"/>
    <n v="7481"/>
    <n v="14.99"/>
    <n v="0.19969999999999999"/>
    <n v="7.6448999999999998"/>
    <n v="11.996497"/>
    <n v="89745.794056999992"/>
    <n v="57191.496899999998"/>
    <n v="32554.297156999994"/>
    <n v="0.36273897288516804"/>
    <n v="11.996497"/>
    <n v="89745.794056999992"/>
  </r>
  <r>
    <s v="SKU-21"/>
    <s v="Holiday Gift Box Large"/>
    <s v="Seasonal Assortment"/>
    <x v="2"/>
    <x v="2"/>
    <n v="7512"/>
    <n v="14.99"/>
    <n v="0.1981"/>
    <n v="7.6448999999999998"/>
    <n v="12.020481"/>
    <n v="90297.853272000008"/>
    <n v="57428.488799999999"/>
    <n v="32869.364472000008"/>
    <n v="0.3640104751215863"/>
    <n v="12.020481"/>
    <n v="90297.853272000008"/>
  </r>
  <r>
    <s v="SKU-21"/>
    <s v="Holiday Gift Box Large"/>
    <s v="Seasonal Assortment"/>
    <x v="2"/>
    <x v="3"/>
    <n v="6733"/>
    <n v="14.99"/>
    <n v="0.18720000000000001"/>
    <n v="7.6448999999999998"/>
    <n v="12.183871999999999"/>
    <n v="82034.010175999996"/>
    <n v="51473.111700000001"/>
    <n v="30560.898475999995"/>
    <n v="0.37253937007874011"/>
    <n v="12.183871999999999"/>
    <n v="82034.010175999996"/>
  </r>
  <r>
    <s v="SKU-21"/>
    <s v="Holiday Gift Box Large"/>
    <s v="Seasonal Assortment"/>
    <x v="2"/>
    <x v="4"/>
    <n v="5687"/>
    <n v="14.99"/>
    <n v="0.15529999999999999"/>
    <n v="7.6448999999999998"/>
    <n v="12.662053"/>
    <n v="72009.095411000002"/>
    <n v="43476.546300000002"/>
    <n v="28532.549111"/>
    <n v="0.39623534982834141"/>
    <n v="12.662053"/>
    <n v="72009.095411000002"/>
  </r>
  <r>
    <s v="SKU-21"/>
    <s v="Holiday Gift Box Large"/>
    <s v="Seasonal Assortment"/>
    <x v="2"/>
    <x v="5"/>
    <n v="5497"/>
    <n v="14.99"/>
    <n v="0.19989999999999999"/>
    <n v="7.6448999999999998"/>
    <n v="11.993499"/>
    <n v="65928.264003000004"/>
    <n v="42024.015299999999"/>
    <n v="23904.248703000005"/>
    <n v="0.36257967754030751"/>
    <n v="11.993499"/>
    <n v="65928.264003000004"/>
  </r>
  <r>
    <s v="SKU-21"/>
    <s v="Holiday Gift Box Large"/>
    <s v="Seasonal Assortment"/>
    <x v="2"/>
    <x v="6"/>
    <n v="5450"/>
    <n v="14.99"/>
    <n v="0.21029999999999999"/>
    <n v="7.6448999999999998"/>
    <n v="11.837603000000001"/>
    <n v="64514.936350000011"/>
    <n v="41664.705000000002"/>
    <n v="22850.231350000009"/>
    <n v="0.35418513359503617"/>
    <n v="11.837603000000001"/>
    <n v="64514.936350000011"/>
  </r>
  <r>
    <s v="SKU-21"/>
    <s v="Holiday Gift Box Large"/>
    <s v="Seasonal Assortment"/>
    <x v="2"/>
    <x v="7"/>
    <n v="6014"/>
    <n v="14.99"/>
    <n v="0.2167"/>
    <n v="7.6448999999999998"/>
    <n v="11.741667"/>
    <n v="70614.385337999993"/>
    <n v="45976.428599999999"/>
    <n v="24637.956737999993"/>
    <n v="0.34890846418996546"/>
    <n v="11.741667"/>
    <n v="70614.385337999993"/>
  </r>
  <r>
    <s v="SKU-21"/>
    <s v="Holiday Gift Box Large"/>
    <s v="Seasonal Assortment"/>
    <x v="2"/>
    <x v="8"/>
    <n v="7016"/>
    <n v="14.99"/>
    <n v="0.18029999999999999"/>
    <n v="7.6448999999999998"/>
    <n v="12.287303"/>
    <n v="86207.717848"/>
    <n v="53636.618399999999"/>
    <n v="32571.099448000001"/>
    <n v="0.37782115408076128"/>
    <n v="12.287303"/>
    <n v="86207.717848"/>
  </r>
  <r>
    <s v="SKU-21"/>
    <s v="Holiday Gift Box Large"/>
    <s v="Seasonal Assortment"/>
    <x v="2"/>
    <x v="9"/>
    <n v="9314"/>
    <n v="14.99"/>
    <n v="0.19670000000000001"/>
    <n v="7.6448999999999998"/>
    <n v="12.041467000000001"/>
    <n v="112154.22363800001"/>
    <n v="71204.598599999998"/>
    <n v="40949.625038000013"/>
    <n v="0.36511888460102088"/>
    <n v="12.041467000000001"/>
    <n v="112154.22363800001"/>
  </r>
  <r>
    <s v="SKU-21"/>
    <s v="Holiday Gift Box Large"/>
    <s v="Seasonal Assortment"/>
    <x v="2"/>
    <x v="10"/>
    <n v="10507"/>
    <n v="14.99"/>
    <n v="0.17030000000000001"/>
    <n v="7.6448999999999998"/>
    <n v="12.437203"/>
    <n v="130677.69192100001"/>
    <n v="80324.964299999992"/>
    <n v="50352.727621000013"/>
    <n v="0.38531999517898041"/>
    <n v="12.437203"/>
    <n v="130677.69192100001"/>
  </r>
  <r>
    <s v="SKU-21"/>
    <s v="Holiday Gift Box Large"/>
    <s v="Seasonal Assortment"/>
    <x v="2"/>
    <x v="11"/>
    <n v="9709"/>
    <n v="14.99"/>
    <n v="0.19739999999999999"/>
    <n v="7.6448999999999998"/>
    <n v="12.030974000000001"/>
    <n v="116808.72656600001"/>
    <n v="74224.334099999993"/>
    <n v="42584.392466000019"/>
    <n v="0.36456516321953664"/>
    <n v="12.030974000000001"/>
    <n v="116808.72656600001"/>
  </r>
  <r>
    <s v="SKU-21"/>
    <s v="Holiday Gift Box Large"/>
    <s v="Seasonal Assortment"/>
    <x v="2"/>
    <x v="12"/>
    <n v="5994"/>
    <n v="15.29"/>
    <n v="0.17460000000000001"/>
    <n v="7.7022000000000004"/>
    <n v="12.620365999999999"/>
    <n v="75646.473803999994"/>
    <n v="46166.986799999999"/>
    <n v="29479.487003999995"/>
    <n v="0.38970074243488656"/>
    <n v="12.620365999999999"/>
    <n v="75646.473803999994"/>
  </r>
  <r>
    <s v="SKU-21"/>
    <s v="Holiday Gift Box Large"/>
    <s v="Seasonal Assortment"/>
    <x v="2"/>
    <x v="13"/>
    <n v="6836"/>
    <n v="15.29"/>
    <n v="0.17910000000000001"/>
    <n v="7.7595999999999998"/>
    <n v="12.551561"/>
    <n v="85802.470996000004"/>
    <n v="53044.625599999999"/>
    <n v="32757.845396000004"/>
    <n v="0.38178207475548265"/>
    <n v="12.551561"/>
    <n v="85802.470996000004"/>
  </r>
  <r>
    <s v="SKU-21"/>
    <s v="Holiday Gift Box Large"/>
    <s v="Seasonal Assortment"/>
    <x v="2"/>
    <x v="14"/>
    <n v="7237"/>
    <n v="15.29"/>
    <n v="0.20330000000000001"/>
    <n v="7.8169000000000004"/>
    <n v="12.181543"/>
    <n v="88157.826690999995"/>
    <n v="56570.905300000006"/>
    <n v="31586.921390999989"/>
    <n v="0.35829968338165358"/>
    <n v="12.181543"/>
    <n v="88157.826690999995"/>
  </r>
  <r>
    <s v="SKU-21"/>
    <s v="Holiday Gift Box Large"/>
    <s v="Seasonal Assortment"/>
    <x v="2"/>
    <x v="15"/>
    <n v="7373"/>
    <n v="15.29"/>
    <n v="0.20960000000000001"/>
    <n v="7.8742000000000001"/>
    <n v="12.085215999999999"/>
    <n v="89104.297567999994"/>
    <n v="58056.476600000002"/>
    <n v="31047.820967999993"/>
    <n v="0.34844358594831892"/>
    <n v="12.085215999999999"/>
    <n v="89104.297567999994"/>
  </r>
  <r>
    <s v="SKU-21"/>
    <s v="Holiday Gift Box Large"/>
    <s v="Seasonal Assortment"/>
    <x v="2"/>
    <x v="16"/>
    <n v="6250"/>
    <n v="15.29"/>
    <n v="0.17649999999999999"/>
    <n v="7.9316000000000004"/>
    <n v="12.591315"/>
    <n v="78695.71875"/>
    <n v="49572.5"/>
    <n v="29123.21875"/>
    <n v="0.37007373733402749"/>
    <n v="12.591315"/>
    <n v="78695.71875"/>
  </r>
  <r>
    <s v="SKU-21"/>
    <s v="Holiday Gift Box Large"/>
    <s v="Seasonal Assortment"/>
    <x v="2"/>
    <x v="17"/>
    <n v="5876"/>
    <n v="15.29"/>
    <n v="0.2056"/>
    <n v="7.9889000000000001"/>
    <n v="12.146376"/>
    <n v="71372.105376000007"/>
    <n v="46942.776400000002"/>
    <n v="24429.328976000004"/>
    <n v="0.34228118740931457"/>
    <n v="12.146376"/>
    <n v="71372.105376000007"/>
  </r>
  <r>
    <s v="SKU-21"/>
    <s v="Holiday Gift Box Large"/>
    <s v="Seasonal Assortment"/>
    <x v="2"/>
    <x v="18"/>
    <n v="5958"/>
    <n v="15.74"/>
    <n v="0.1978"/>
    <n v="8.0463000000000005"/>
    <n v="12.626628"/>
    <n v="75229.449624000001"/>
    <n v="47939.8554"/>
    <n v="27289.594224"/>
    <n v="0.36275148044275957"/>
    <n v="12.626628"/>
    <n v="75229.449624000001"/>
  </r>
  <r>
    <s v="SKU-21"/>
    <s v="Holiday Gift Box Large"/>
    <s v="Seasonal Assortment"/>
    <x v="2"/>
    <x v="19"/>
    <n v="5891"/>
    <n v="15.74"/>
    <n v="0.1767"/>
    <n v="8.1036000000000001"/>
    <n v="12.958742000000001"/>
    <n v="76339.949122000005"/>
    <n v="47738.3076"/>
    <n v="28601.641522000005"/>
    <n v="0.37466152192859464"/>
    <n v="12.958742000000001"/>
    <n v="76339.949122000005"/>
  </r>
  <r>
    <s v="SKU-21"/>
    <s v="Holiday Gift Box Large"/>
    <s v="Seasonal Assortment"/>
    <x v="2"/>
    <x v="20"/>
    <n v="7137"/>
    <n v="15.74"/>
    <n v="0.2051"/>
    <n v="8.1608999999999998"/>
    <n v="12.511725999999999"/>
    <n v="89296.188461999991"/>
    <n v="58244.3433"/>
    <n v="31051.845161999991"/>
    <n v="0.34773987218070468"/>
    <n v="12.511725999999999"/>
    <n v="89296.188461999991"/>
  </r>
  <r>
    <s v="SKU-21"/>
    <s v="Holiday Gift Box Large"/>
    <s v="Seasonal Assortment"/>
    <x v="2"/>
    <x v="21"/>
    <n v="10435"/>
    <n v="15.74"/>
    <n v="0.18679999999999999"/>
    <n v="8.2182999999999993"/>
    <n v="12.799768"/>
    <n v="133565.57908"/>
    <n v="85757.960499999986"/>
    <n v="47807.618580000009"/>
    <n v="0.35793367504786033"/>
    <n v="12.799768"/>
    <n v="133565.57908"/>
  </r>
  <r>
    <s v="SKU-21"/>
    <s v="Holiday Gift Box Large"/>
    <s v="Seasonal Assortment"/>
    <x v="2"/>
    <x v="22"/>
    <n v="10820"/>
    <n v="15.74"/>
    <n v="0.17510000000000001"/>
    <n v="8.2756000000000007"/>
    <n v="12.983926"/>
    <n v="140486.07931999999"/>
    <n v="89541.992000000013"/>
    <n v="50944.087319999977"/>
    <n v="0.36262729778342839"/>
    <n v="12.983926"/>
    <n v="140486.07931999999"/>
  </r>
  <r>
    <s v="SKU-21"/>
    <s v="Holiday Gift Box Large"/>
    <s v="Seasonal Assortment"/>
    <x v="2"/>
    <x v="23"/>
    <n v="8721"/>
    <n v="15.74"/>
    <n v="0.182"/>
    <n v="8.3329000000000004"/>
    <n v="12.87532"/>
    <n v="112285.66572"/>
    <n v="72671.2209"/>
    <n v="39614.444820000004"/>
    <n v="0.35280055175327685"/>
    <n v="12.87532"/>
    <n v="112285.66572"/>
  </r>
  <r>
    <s v="SKU-21"/>
    <s v="Holiday Gift Box Large"/>
    <s v="Seasonal Assortment"/>
    <x v="3"/>
    <x v="0"/>
    <n v="5142"/>
    <n v="14.99"/>
    <n v="4.7600000000000003E-2"/>
    <n v="7.6448999999999998"/>
    <n v="14.276476000000001"/>
    <n v="73409.639592000007"/>
    <n v="39310.075799999999"/>
    <n v="34099.563792000008"/>
    <n v="0.46451070978580433"/>
    <n v="14.276476000000001"/>
    <n v="73409.639592000007"/>
  </r>
  <r>
    <s v="SKU-21"/>
    <s v="Holiday Gift Box Large"/>
    <s v="Seasonal Assortment"/>
    <x v="3"/>
    <x v="1"/>
    <n v="5691"/>
    <n v="14.99"/>
    <n v="4.1300000000000003E-2"/>
    <n v="7.6448999999999998"/>
    <n v="14.370913"/>
    <n v="81784.865883000006"/>
    <n v="43507.125899999999"/>
    <n v="38277.739983000007"/>
    <n v="0.46802962344841981"/>
    <n v="14.370913"/>
    <n v="81784.865883000006"/>
  </r>
  <r>
    <s v="SKU-21"/>
    <s v="Holiday Gift Box Large"/>
    <s v="Seasonal Assortment"/>
    <x v="3"/>
    <x v="2"/>
    <n v="5954"/>
    <n v="14.99"/>
    <n v="6.3700000000000007E-2"/>
    <n v="7.6448999999999998"/>
    <n v="14.035137000000001"/>
    <n v="83565.205698000005"/>
    <n v="45517.734599999996"/>
    <n v="38047.471098000009"/>
    <n v="0.45530278756808723"/>
    <n v="14.035137000000001"/>
    <n v="83565.205698000005"/>
  </r>
  <r>
    <s v="SKU-21"/>
    <s v="Holiday Gift Box Large"/>
    <s v="Seasonal Assortment"/>
    <x v="3"/>
    <x v="3"/>
    <n v="6615"/>
    <n v="14.99"/>
    <n v="5.1999999999999998E-2"/>
    <n v="7.6448999999999998"/>
    <n v="14.210519999999999"/>
    <n v="94002.589799999987"/>
    <n v="50571.013500000001"/>
    <n v="43431.576299999986"/>
    <n v="0.46202531645569611"/>
    <n v="14.210519999999999"/>
    <n v="94002.589799999987"/>
  </r>
  <r>
    <s v="SKU-21"/>
    <s v="Holiday Gift Box Large"/>
    <s v="Seasonal Assortment"/>
    <x v="3"/>
    <x v="4"/>
    <n v="5055"/>
    <n v="14.99"/>
    <n v="4.8500000000000001E-2"/>
    <n v="7.6448999999999998"/>
    <n v="14.262985"/>
    <n v="72099.389175000004"/>
    <n v="38644.969499999999"/>
    <n v="33454.419675000005"/>
    <n v="0.46400420388859698"/>
    <n v="14.262985"/>
    <n v="72099.389175000004"/>
  </r>
  <r>
    <s v="SKU-21"/>
    <s v="Holiday Gift Box Large"/>
    <s v="Seasonal Assortment"/>
    <x v="3"/>
    <x v="5"/>
    <n v="4760"/>
    <n v="14.99"/>
    <n v="5.3100000000000001E-2"/>
    <n v="7.6448999999999998"/>
    <n v="14.194030999999999"/>
    <n v="67563.58756"/>
    <n v="36389.724000000002"/>
    <n v="31173.863559999998"/>
    <n v="0.46140035906642723"/>
    <n v="14.194030999999999"/>
    <n v="67563.58756"/>
  </r>
  <r>
    <s v="SKU-21"/>
    <s v="Holiday Gift Box Large"/>
    <s v="Seasonal Assortment"/>
    <x v="3"/>
    <x v="6"/>
    <n v="4338"/>
    <n v="14.99"/>
    <n v="5.1400000000000001E-2"/>
    <n v="7.6448999999999998"/>
    <n v="14.219514"/>
    <n v="61684.251732000004"/>
    <n v="33163.576199999996"/>
    <n v="28520.675532000008"/>
    <n v="0.46236559139784955"/>
    <n v="14.219514"/>
    <n v="61684.251732000004"/>
  </r>
  <r>
    <s v="SKU-21"/>
    <s v="Holiday Gift Box Large"/>
    <s v="Seasonal Assortment"/>
    <x v="3"/>
    <x v="7"/>
    <n v="5014"/>
    <n v="14.99"/>
    <n v="4.7100000000000003E-2"/>
    <n v="7.6448999999999998"/>
    <n v="14.283970999999999"/>
    <n v="71619.830593999999"/>
    <n v="38331.528599999998"/>
    <n v="33288.301994000001"/>
    <n v="0.46479168852975133"/>
    <n v="14.283970999999999"/>
    <n v="71619.830593999999"/>
  </r>
  <r>
    <s v="SKU-21"/>
    <s v="Holiday Gift Box Large"/>
    <s v="Seasonal Assortment"/>
    <x v="3"/>
    <x v="8"/>
    <n v="5574"/>
    <n v="14.99"/>
    <n v="6.7100000000000007E-2"/>
    <n v="7.6448999999999998"/>
    <n v="13.984171"/>
    <n v="77947.769153999994"/>
    <n v="42612.672599999998"/>
    <n v="35335.096553999996"/>
    <n v="0.4533176117483117"/>
    <n v="13.984171"/>
    <n v="77947.769153999994"/>
  </r>
  <r>
    <s v="SKU-21"/>
    <s v="Holiday Gift Box Large"/>
    <s v="Seasonal Assortment"/>
    <x v="3"/>
    <x v="9"/>
    <n v="9958"/>
    <n v="14.99"/>
    <n v="3.7999999999999999E-2"/>
    <n v="7.6448999999999998"/>
    <n v="14.42038"/>
    <n v="143598.14403999998"/>
    <n v="76127.914199999999"/>
    <n v="67470.229839999985"/>
    <n v="0.46985446985446983"/>
    <n v="14.42038"/>
    <n v="143598.14403999998"/>
  </r>
  <r>
    <s v="SKU-21"/>
    <s v="Holiday Gift Box Large"/>
    <s v="Seasonal Assortment"/>
    <x v="3"/>
    <x v="10"/>
    <n v="8124"/>
    <n v="14.99"/>
    <n v="4.0399999999999998E-2"/>
    <n v="7.6448999999999998"/>
    <n v="14.384404"/>
    <n v="116858.898096"/>
    <n v="62107.167600000001"/>
    <n v="54751.730496000004"/>
    <n v="0.46852855356398498"/>
    <n v="14.384404"/>
    <n v="116858.898096"/>
  </r>
  <r>
    <s v="SKU-21"/>
    <s v="Holiday Gift Box Large"/>
    <s v="Seasonal Assortment"/>
    <x v="3"/>
    <x v="11"/>
    <n v="7237"/>
    <n v="14.99"/>
    <n v="5.8999999999999997E-2"/>
    <n v="7.6448999999999998"/>
    <n v="14.105590000000001"/>
    <n v="102082.15483000001"/>
    <n v="55326.141299999996"/>
    <n v="46756.013530000018"/>
    <n v="0.45802337938363452"/>
    <n v="14.105590000000001"/>
    <n v="102082.15483000001"/>
  </r>
  <r>
    <s v="SKU-21"/>
    <s v="Holiday Gift Box Large"/>
    <s v="Seasonal Assortment"/>
    <x v="3"/>
    <x v="12"/>
    <n v="4732"/>
    <n v="15.29"/>
    <n v="5.1700000000000003E-2"/>
    <n v="7.7022000000000004"/>
    <n v="14.499506999999999"/>
    <n v="68611.667124"/>
    <n v="36446.810400000002"/>
    <n v="32164.856723999997"/>
    <n v="0.46879573215834164"/>
    <n v="14.499506999999999"/>
    <n v="68611.667124"/>
  </r>
  <r>
    <s v="SKU-21"/>
    <s v="Holiday Gift Box Large"/>
    <s v="Seasonal Assortment"/>
    <x v="3"/>
    <x v="13"/>
    <n v="5821"/>
    <n v="15.29"/>
    <n v="4.3099999999999999E-2"/>
    <n v="7.7595999999999998"/>
    <n v="14.631000999999999"/>
    <n v="85167.056820999991"/>
    <n v="45168.631600000001"/>
    <n v="39998.42522099999"/>
    <n v="0.46964667694301976"/>
    <n v="14.631000999999999"/>
    <n v="85167.056820999991"/>
  </r>
  <r>
    <s v="SKU-21"/>
    <s v="Holiday Gift Box Large"/>
    <s v="Seasonal Assortment"/>
    <x v="3"/>
    <x v="14"/>
    <n v="5517"/>
    <n v="15.29"/>
    <n v="4.9799999999999997E-2"/>
    <n v="7.8169000000000004"/>
    <n v="14.528558"/>
    <n v="80154.054486000008"/>
    <n v="43125.837299999999"/>
    <n v="37028.217186000009"/>
    <n v="0.46196312118518584"/>
    <n v="14.528558"/>
    <n v="80154.054486000008"/>
  </r>
  <r>
    <s v="SKU-21"/>
    <s v="Holiday Gift Box Large"/>
    <s v="Seasonal Assortment"/>
    <x v="3"/>
    <x v="15"/>
    <n v="5228"/>
    <n v="15.29"/>
    <n v="3.8399999999999997E-2"/>
    <n v="7.8742000000000001"/>
    <n v="14.702864"/>
    <n v="76866.572992000001"/>
    <n v="41166.317600000002"/>
    <n v="35700.255391999999"/>
    <n v="0.46444447830028218"/>
    <n v="14.702864"/>
    <n v="76866.572992000001"/>
  </r>
  <r>
    <s v="SKU-21"/>
    <s v="Holiday Gift Box Large"/>
    <s v="Seasonal Assortment"/>
    <x v="3"/>
    <x v="16"/>
    <n v="4434"/>
    <n v="15.29"/>
    <n v="5.7599999999999998E-2"/>
    <n v="7.9316000000000004"/>
    <n v="14.409295999999999"/>
    <n v="63890.818463999996"/>
    <n v="35168.714400000004"/>
    <n v="28722.104063999992"/>
    <n v="0.44954979063515654"/>
    <n v="14.409295999999999"/>
    <n v="63890.818463999996"/>
  </r>
  <r>
    <s v="SKU-21"/>
    <s v="Holiday Gift Box Large"/>
    <s v="Seasonal Assortment"/>
    <x v="3"/>
    <x v="17"/>
    <n v="4622"/>
    <n v="15.29"/>
    <n v="5.6099999999999997E-2"/>
    <n v="7.9889000000000001"/>
    <n v="14.432230999999998"/>
    <n v="66705.771681999991"/>
    <n v="36924.695800000001"/>
    <n v="29781.07588199999"/>
    <n v="0.44645425922021331"/>
    <n v="14.432230999999998"/>
    <n v="66705.771681999991"/>
  </r>
  <r>
    <s v="SKU-21"/>
    <s v="Holiday Gift Box Large"/>
    <s v="Seasonal Assortment"/>
    <x v="3"/>
    <x v="18"/>
    <n v="3726"/>
    <n v="15.74"/>
    <n v="3.5200000000000002E-2"/>
    <n v="8.0463000000000005"/>
    <n v="15.185952"/>
    <n v="56582.857152000004"/>
    <n v="29980.513800000001"/>
    <n v="26602.343352000004"/>
    <n v="0.47014846352734424"/>
    <n v="15.185952"/>
    <n v="56582.857152000004"/>
  </r>
  <r>
    <s v="SKU-21"/>
    <s v="Holiday Gift Box Large"/>
    <s v="Seasonal Assortment"/>
    <x v="3"/>
    <x v="19"/>
    <n v="5035"/>
    <n v="15.74"/>
    <n v="2.2200000000000001E-2"/>
    <n v="8.1036000000000001"/>
    <n v="15.390572000000001"/>
    <n v="77491.530020000006"/>
    <n v="40801.626000000004"/>
    <n v="36689.904020000002"/>
    <n v="0.47346986193885449"/>
    <n v="15.390572000000001"/>
    <n v="77491.530020000006"/>
  </r>
  <r>
    <s v="SKU-21"/>
    <s v="Holiday Gift Box Large"/>
    <s v="Seasonal Assortment"/>
    <x v="3"/>
    <x v="20"/>
    <n v="6094"/>
    <n v="15.74"/>
    <n v="3.1800000000000002E-2"/>
    <n v="8.1608999999999998"/>
    <n v="15.239467999999999"/>
    <n v="92869.317991999997"/>
    <n v="49732.524599999997"/>
    <n v="43136.793392"/>
    <n v="0.46448918033096692"/>
    <n v="15.239467999999999"/>
    <n v="92869.317991999997"/>
  </r>
  <r>
    <s v="SKU-21"/>
    <s v="Holiday Gift Box Large"/>
    <s v="Seasonal Assortment"/>
    <x v="3"/>
    <x v="21"/>
    <n v="8775"/>
    <n v="15.74"/>
    <n v="4.1099999999999998E-2"/>
    <n v="8.2182999999999993"/>
    <n v="15.093086"/>
    <n v="132441.82965"/>
    <n v="72115.58249999999"/>
    <n v="60326.24715000001"/>
    <n v="0.45549240228274068"/>
    <n v="15.093086"/>
    <n v="132441.82965"/>
  </r>
  <r>
    <s v="SKU-21"/>
    <s v="Holiday Gift Box Large"/>
    <s v="Seasonal Assortment"/>
    <x v="3"/>
    <x v="22"/>
    <n v="9469"/>
    <n v="15.74"/>
    <n v="8.2100000000000006E-2"/>
    <n v="8.2756000000000007"/>
    <n v="14.447745999999999"/>
    <n v="136805.706874"/>
    <n v="78361.656400000007"/>
    <n v="58444.050473999989"/>
    <n v="0.42720476951906539"/>
    <n v="14.447745999999999"/>
    <n v="136805.706874"/>
  </r>
  <r>
    <s v="SKU-21"/>
    <s v="Holiday Gift Box Large"/>
    <s v="Seasonal Assortment"/>
    <x v="3"/>
    <x v="23"/>
    <n v="6069"/>
    <n v="15.74"/>
    <n v="5.7000000000000002E-2"/>
    <n v="8.3329000000000004"/>
    <n v="14.84282"/>
    <n v="90081.07458"/>
    <n v="50572.3701"/>
    <n v="39508.70448"/>
    <n v="0.4385905104286113"/>
    <n v="14.84282"/>
    <n v="90081.07458"/>
  </r>
  <r>
    <s v="SKU-21"/>
    <s v="Holiday Gift Box Large"/>
    <s v="Seasonal Assortment"/>
    <x v="4"/>
    <x v="0"/>
    <n v="5791"/>
    <n v="14.99"/>
    <n v="9.64E-2"/>
    <n v="7.6448999999999998"/>
    <n v="13.544964"/>
    <n v="78438.886524000001"/>
    <n v="44271.615899999997"/>
    <n v="34167.270624000004"/>
    <n v="0.43559096945551135"/>
    <n v="13.544964"/>
    <n v="78438.886524000001"/>
  </r>
  <r>
    <s v="SKU-21"/>
    <s v="Holiday Gift Box Large"/>
    <s v="Seasonal Assortment"/>
    <x v="4"/>
    <x v="1"/>
    <n v="8071"/>
    <n v="14.99"/>
    <n v="9.1899999999999996E-2"/>
    <n v="7.6448999999999998"/>
    <n v="13.612419000000001"/>
    <n v="109865.83374900001"/>
    <n v="61701.9879"/>
    <n v="48163.845849000012"/>
    <n v="0.43838784274859605"/>
    <n v="13.612419000000001"/>
    <n v="109865.83374900001"/>
  </r>
  <r>
    <s v="SKU-21"/>
    <s v="Holiday Gift Box Large"/>
    <s v="Seasonal Assortment"/>
    <x v="4"/>
    <x v="2"/>
    <n v="7667"/>
    <n v="14.99"/>
    <n v="0.1017"/>
    <n v="7.6448999999999998"/>
    <n v="13.465517"/>
    <n v="103240.118839"/>
    <n v="58613.448299999996"/>
    <n v="44626.670539000006"/>
    <n v="0.43226093732606041"/>
    <n v="13.465517"/>
    <n v="103240.118839"/>
  </r>
  <r>
    <s v="SKU-21"/>
    <s v="Holiday Gift Box Large"/>
    <s v="Seasonal Assortment"/>
    <x v="4"/>
    <x v="3"/>
    <n v="7710"/>
    <n v="14.99"/>
    <n v="0.1086"/>
    <n v="7.6448999999999998"/>
    <n v="13.362086"/>
    <n v="103021.68306"/>
    <n v="58942.178999999996"/>
    <n v="44079.504059999999"/>
    <n v="0.427866277765313"/>
    <n v="13.362086"/>
    <n v="103021.68306"/>
  </r>
  <r>
    <s v="SKU-21"/>
    <s v="Holiday Gift Box Large"/>
    <s v="Seasonal Assortment"/>
    <x v="4"/>
    <x v="4"/>
    <n v="6819"/>
    <n v="14.99"/>
    <n v="6.9000000000000006E-2"/>
    <n v="7.6448999999999998"/>
    <n v="13.955690000000001"/>
    <n v="95163.850109999999"/>
    <n v="52130.573100000001"/>
    <n v="43033.277009999998"/>
    <n v="0.45220193340494091"/>
    <n v="13.955690000000001"/>
    <n v="95163.850109999999"/>
  </r>
  <r>
    <s v="SKU-21"/>
    <s v="Holiday Gift Box Large"/>
    <s v="Seasonal Assortment"/>
    <x v="4"/>
    <x v="5"/>
    <n v="7370"/>
    <n v="14.99"/>
    <n v="8.8999999999999996E-2"/>
    <n v="7.6448999999999998"/>
    <n v="13.655890000000001"/>
    <n v="100643.90930000001"/>
    <n v="56342.913"/>
    <n v="44300.996300000013"/>
    <n v="0.44017563117453357"/>
    <n v="13.655890000000001"/>
    <n v="100643.90930000001"/>
  </r>
  <r>
    <s v="SKU-21"/>
    <s v="Holiday Gift Box Large"/>
    <s v="Seasonal Assortment"/>
    <x v="4"/>
    <x v="6"/>
    <n v="7073"/>
    <n v="14.99"/>
    <n v="0.10829999999999999"/>
    <n v="7.6448999999999998"/>
    <n v="13.366583"/>
    <n v="94541.841559000008"/>
    <n v="54072.377699999997"/>
    <n v="40469.46385900001"/>
    <n v="0.42805876415834931"/>
    <n v="13.366583"/>
    <n v="94541.841559000008"/>
  </r>
  <r>
    <s v="SKU-21"/>
    <s v="Holiday Gift Box Large"/>
    <s v="Seasonal Assortment"/>
    <x v="4"/>
    <x v="7"/>
    <n v="6628"/>
    <n v="14.99"/>
    <n v="8.8700000000000001E-2"/>
    <n v="7.6448999999999998"/>
    <n v="13.660387"/>
    <n v="90541.045035999996"/>
    <n v="50670.397199999999"/>
    <n v="39870.647835999996"/>
    <n v="0.44035992538132335"/>
    <n v="13.660387"/>
    <n v="90541.045035999996"/>
  </r>
  <r>
    <s v="SKU-21"/>
    <s v="Holiday Gift Box Large"/>
    <s v="Seasonal Assortment"/>
    <x v="4"/>
    <x v="8"/>
    <n v="8259"/>
    <n v="14.99"/>
    <n v="0.1129"/>
    <n v="7.6448999999999998"/>
    <n v="13.297629000000001"/>
    <n v="109825.11791100001"/>
    <n v="63139.229099999997"/>
    <n v="46685.888811000012"/>
    <n v="0.42509299966181946"/>
    <n v="13.297629000000001"/>
    <n v="109825.11791100001"/>
  </r>
  <r>
    <s v="SKU-21"/>
    <s v="Holiday Gift Box Large"/>
    <s v="Seasonal Assortment"/>
    <x v="4"/>
    <x v="9"/>
    <n v="12460"/>
    <n v="14.99"/>
    <n v="9.2600000000000002E-2"/>
    <n v="7.6448999999999998"/>
    <n v="13.601926000000001"/>
    <n v="169479.99796000001"/>
    <n v="95255.453999999998"/>
    <n v="74224.54396000001"/>
    <n v="0.43795459554771882"/>
    <n v="13.601926000000001"/>
    <n v="169479.99796000001"/>
  </r>
  <r>
    <s v="SKU-21"/>
    <s v="Holiday Gift Box Large"/>
    <s v="Seasonal Assortment"/>
    <x v="4"/>
    <x v="10"/>
    <n v="12690"/>
    <n v="14.99"/>
    <n v="8.9200000000000002E-2"/>
    <n v="7.6448999999999998"/>
    <n v="13.652892000000001"/>
    <n v="173255.19948000001"/>
    <n v="97013.781000000003"/>
    <n v="76241.418480000008"/>
    <n v="0.44005270092226617"/>
    <n v="13.652892000000001"/>
    <n v="173255.19948000001"/>
  </r>
  <r>
    <s v="SKU-21"/>
    <s v="Holiday Gift Box Large"/>
    <s v="Seasonal Assortment"/>
    <x v="4"/>
    <x v="11"/>
    <n v="11492"/>
    <n v="14.99"/>
    <n v="9.01E-2"/>
    <n v="7.6448999999999998"/>
    <n v="13.639401000000001"/>
    <n v="156743.99629200003"/>
    <n v="87855.190799999997"/>
    <n v="68888.805492000029"/>
    <n v="0.43949884602703604"/>
    <n v="13.639401000000001"/>
    <n v="156743.99629200003"/>
  </r>
  <r>
    <s v="SKU-21"/>
    <s v="Holiday Gift Box Large"/>
    <s v="Seasonal Assortment"/>
    <x v="4"/>
    <x v="12"/>
    <n v="6382"/>
    <n v="15.29"/>
    <n v="9.6500000000000002E-2"/>
    <n v="7.7022000000000004"/>
    <n v="13.814514999999998"/>
    <n v="88164.234729999996"/>
    <n v="49155.440399999999"/>
    <n v="39008.794329999997"/>
    <n v="0.44245599646458811"/>
    <n v="13.9139"/>
    <n v="88798.5098"/>
  </r>
  <r>
    <s v="SKU-21"/>
    <s v="Holiday Gift Box Large"/>
    <s v="Seasonal Assortment"/>
    <x v="4"/>
    <x v="13"/>
    <n v="7794"/>
    <n v="15.29"/>
    <n v="9.9000000000000005E-2"/>
    <n v="7.7595999999999998"/>
    <n v="13.776289999999999"/>
    <n v="107372.40426"/>
    <n v="60478.322399999997"/>
    <n v="46894.081859999998"/>
    <n v="0.43674240307078321"/>
    <n v="13.9139"/>
    <n v="108444.9366"/>
  </r>
  <r>
    <s v="SKU-21"/>
    <s v="Holiday Gift Box Large"/>
    <s v="Seasonal Assortment"/>
    <x v="4"/>
    <x v="14"/>
    <n v="7682"/>
    <n v="15.29"/>
    <n v="0.1575"/>
    <n v="7.8169000000000004"/>
    <n v="12.881824999999999"/>
    <n v="98958.179649999991"/>
    <n v="60049.425800000005"/>
    <n v="38908.753849999986"/>
    <n v="0.3931838074185916"/>
    <n v="13.9139"/>
    <n v="106886.57979999999"/>
  </r>
  <r>
    <s v="SKU-21"/>
    <s v="Holiday Gift Box Large"/>
    <s v="Seasonal Assortment"/>
    <x v="4"/>
    <x v="15"/>
    <n v="8371"/>
    <n v="15.29"/>
    <n v="0.16059999999999999"/>
    <n v="7.8742000000000001"/>
    <n v="12.834426000000001"/>
    <n v="107436.98004600001"/>
    <n v="65914.928199999995"/>
    <n v="41522.051846000017"/>
    <n v="0.38647821102400698"/>
    <n v="13.9139"/>
    <n v="116473.25689999999"/>
  </r>
  <r>
    <s v="SKU-21"/>
    <s v="Holiday Gift Box Large"/>
    <s v="Seasonal Assortment"/>
    <x v="4"/>
    <x v="16"/>
    <n v="5744"/>
    <n v="15.29"/>
    <n v="0.17349999999999999"/>
    <n v="7.9316000000000004"/>
    <n v="12.637184999999999"/>
    <n v="72587.990639999989"/>
    <n v="45559.110400000005"/>
    <n v="27028.880239999984"/>
    <n v="0.37236022104606348"/>
    <n v="13.9139"/>
    <n v="79921.441600000006"/>
  </r>
  <r>
    <s v="SKU-21"/>
    <s v="Holiday Gift Box Large"/>
    <s v="Seasonal Assortment"/>
    <x v="4"/>
    <x v="17"/>
    <n v="6490"/>
    <n v="15.29"/>
    <n v="0.17280000000000001"/>
    <n v="7.9889000000000001"/>
    <n v="12.647887999999998"/>
    <n v="82084.793119999988"/>
    <n v="51847.961000000003"/>
    <n v="30236.832119999985"/>
    <n v="0.3683609469027555"/>
    <n v="13.9139"/>
    <n v="90301.210999999996"/>
  </r>
  <r>
    <s v="SKU-21"/>
    <s v="Holiday Gift Box Large"/>
    <s v="Seasonal Assortment"/>
    <x v="4"/>
    <x v="18"/>
    <n v="6256"/>
    <n v="15.74"/>
    <n v="0.18759999999999999"/>
    <n v="8.0463000000000005"/>
    <n v="12.787176000000001"/>
    <n v="79996.573056000008"/>
    <n v="50337.652800000003"/>
    <n v="29658.920256000005"/>
    <n v="0.37075238504576774"/>
    <n v="14.323400000000001"/>
    <n v="89607.190400000007"/>
  </r>
  <r>
    <s v="SKU-21"/>
    <s v="Holiday Gift Box Large"/>
    <s v="Seasonal Assortment"/>
    <x v="4"/>
    <x v="19"/>
    <n v="5917"/>
    <n v="15.74"/>
    <n v="0.2238"/>
    <n v="8.1036000000000001"/>
    <n v="12.217388"/>
    <n v="72290.284795999993"/>
    <n v="47949.001199999999"/>
    <n v="24341.283595999994"/>
    <n v="0.33671583484129336"/>
    <n v="14.323400000000001"/>
    <n v="84751.55780000001"/>
  </r>
  <r>
    <s v="SKU-21"/>
    <s v="Holiday Gift Box Large"/>
    <s v="Seasonal Assortment"/>
    <x v="4"/>
    <x v="20"/>
    <n v="8246"/>
    <n v="15.74"/>
    <n v="0.2203"/>
    <n v="8.1608999999999998"/>
    <n v="12.272478000000001"/>
    <n v="101198.85358800001"/>
    <n v="67294.781399999993"/>
    <n v="33904.07218800002"/>
    <n v="0.3350242713818678"/>
    <n v="14.323400000000001"/>
    <n v="118110.75640000001"/>
  </r>
  <r>
    <s v="SKU-21"/>
    <s v="Holiday Gift Box Large"/>
    <s v="Seasonal Assortment"/>
    <x v="4"/>
    <x v="21"/>
    <n v="11160"/>
    <n v="15.74"/>
    <n v="0.218"/>
    <n v="8.2182999999999993"/>
    <n v="12.308680000000001"/>
    <n v="137364.8688"/>
    <n v="91716.227999999988"/>
    <n v="45648.640800000008"/>
    <n v="0.33231670658429668"/>
    <n v="14.323400000000001"/>
    <n v="159849.144"/>
  </r>
  <r>
    <s v="SKU-21"/>
    <s v="Holiday Gift Box Large"/>
    <s v="Seasonal Assortment"/>
    <x v="4"/>
    <x v="22"/>
    <n v="12941"/>
    <n v="15.74"/>
    <n v="0.2792"/>
    <n v="8.2756000000000007"/>
    <n v="11.345392"/>
    <n v="146820.71787200001"/>
    <n v="107094.5396"/>
    <n v="39726.178272000005"/>
    <n v="0.27057610702212848"/>
    <n v="14.323400000000001"/>
    <n v="185359.11940000003"/>
  </r>
  <r>
    <s v="SKU-21"/>
    <s v="Holiday Gift Box Large"/>
    <s v="Seasonal Assortment"/>
    <x v="4"/>
    <x v="23"/>
    <n v="10573"/>
    <n v="15.74"/>
    <n v="0.24929999999999999"/>
    <n v="8.3329000000000004"/>
    <n v="11.816018000000001"/>
    <n v="124930.75831400002"/>
    <n v="88103.751700000008"/>
    <n v="36827.006614000013"/>
    <n v="0.29477934106058407"/>
    <n v="14.323400000000001"/>
    <n v="151441.3082"/>
  </r>
  <r>
    <s v="SKU-21"/>
    <s v="Holiday Gift Box Large"/>
    <s v="Seasonal Assortment"/>
    <x v="5"/>
    <x v="0"/>
    <n v="3108"/>
    <n v="14.99"/>
    <n v="6.9199999999999998E-2"/>
    <n v="7.6448999999999998"/>
    <n v="13.952691999999999"/>
    <n v="43364.966735999995"/>
    <n v="23760.349200000001"/>
    <n v="19604.617535999994"/>
    <n v="0.45208422862054137"/>
    <n v="13.952691999999999"/>
    <n v="43364.966735999995"/>
  </r>
  <r>
    <s v="SKU-21"/>
    <s v="Holiday Gift Box Large"/>
    <s v="Seasonal Assortment"/>
    <x v="5"/>
    <x v="1"/>
    <n v="4009"/>
    <n v="14.99"/>
    <n v="7.9100000000000004E-2"/>
    <n v="7.6448999999999998"/>
    <n v="13.804291000000001"/>
    <n v="55341.402619"/>
    <n v="30648.4041"/>
    <n v="24692.998519000001"/>
    <n v="0.44619394071017482"/>
    <n v="13.804291000000001"/>
    <n v="55341.402619"/>
  </r>
  <r>
    <s v="SKU-21"/>
    <s v="Holiday Gift Box Large"/>
    <s v="Seasonal Assortment"/>
    <x v="5"/>
    <x v="2"/>
    <n v="2990"/>
    <n v="14.99"/>
    <n v="7.8200000000000006E-2"/>
    <n v="7.6448999999999998"/>
    <n v="13.817781999999999"/>
    <n v="41315.168180000001"/>
    <n v="22858.251"/>
    <n v="18456.91718"/>
    <n v="0.44673464959861142"/>
    <n v="13.817781999999999"/>
    <n v="41315.168180000001"/>
  </r>
  <r>
    <s v="SKU-21"/>
    <s v="Holiday Gift Box Large"/>
    <s v="Seasonal Assortment"/>
    <x v="5"/>
    <x v="3"/>
    <n v="3682"/>
    <n v="14.99"/>
    <n v="4.87E-2"/>
    <n v="7.6448999999999998"/>
    <n v="14.259987000000001"/>
    <n v="52505.272133999999"/>
    <n v="28148.521799999999"/>
    <n v="24356.750334"/>
    <n v="0.46389151687164931"/>
    <n v="14.259987000000001"/>
    <n v="52505.272133999999"/>
  </r>
  <r>
    <s v="SKU-21"/>
    <s v="Holiday Gift Box Large"/>
    <s v="Seasonal Assortment"/>
    <x v="5"/>
    <x v="4"/>
    <n v="3197"/>
    <n v="14.99"/>
    <n v="7.6200000000000004E-2"/>
    <n v="7.6448999999999998"/>
    <n v="13.847761999999999"/>
    <n v="44271.295114"/>
    <n v="24440.745299999999"/>
    <n v="19830.549814000002"/>
    <n v="0.44793245291188571"/>
    <n v="13.847761999999999"/>
    <n v="44271.295114"/>
  </r>
  <r>
    <s v="SKU-21"/>
    <s v="Holiday Gift Box Large"/>
    <s v="Seasonal Assortment"/>
    <x v="5"/>
    <x v="5"/>
    <n v="2709"/>
    <n v="14.99"/>
    <n v="8.0600000000000005E-2"/>
    <n v="7.6448999999999998"/>
    <n v="13.781806"/>
    <n v="37334.912453999998"/>
    <n v="20710.034100000001"/>
    <n v="16624.878353999997"/>
    <n v="0.44529040678703496"/>
    <n v="13.781806"/>
    <n v="37334.912453999998"/>
  </r>
  <r>
    <s v="SKU-21"/>
    <s v="Holiday Gift Box Large"/>
    <s v="Seasonal Assortment"/>
    <x v="5"/>
    <x v="6"/>
    <n v="3034"/>
    <n v="14.99"/>
    <n v="7.0699999999999999E-2"/>
    <n v="7.6448999999999998"/>
    <n v="13.930207000000001"/>
    <n v="42264.248038000005"/>
    <n v="23194.6266"/>
    <n v="19069.621438000006"/>
    <n v="0.45119982782739704"/>
    <n v="13.930207000000001"/>
    <n v="42264.248038000005"/>
  </r>
  <r>
    <s v="SKU-21"/>
    <s v="Holiday Gift Box Large"/>
    <s v="Seasonal Assortment"/>
    <x v="5"/>
    <x v="7"/>
    <n v="3043"/>
    <n v="14.99"/>
    <n v="5.5300000000000002E-2"/>
    <n v="7.6448999999999998"/>
    <n v="14.161053000000001"/>
    <n v="43092.084279000002"/>
    <n v="23263.430700000001"/>
    <n v="19828.653579000002"/>
    <n v="0.4601460781200381"/>
    <n v="14.161053000000001"/>
    <n v="43092.084279000002"/>
  </r>
  <r>
    <s v="SKU-21"/>
    <s v="Holiday Gift Box Large"/>
    <s v="Seasonal Assortment"/>
    <x v="5"/>
    <x v="8"/>
    <n v="4051"/>
    <n v="14.99"/>
    <n v="4.7300000000000002E-2"/>
    <n v="7.6448999999999998"/>
    <n v="14.280972999999999"/>
    <n v="57852.221622999998"/>
    <n v="30969.4899"/>
    <n v="26882.731722999997"/>
    <n v="0.46467933242363807"/>
    <n v="14.280972999999999"/>
    <n v="57852.221622999998"/>
  </r>
  <r>
    <s v="SKU-21"/>
    <s v="Holiday Gift Box Large"/>
    <s v="Seasonal Assortment"/>
    <x v="5"/>
    <x v="9"/>
    <n v="5996"/>
    <n v="14.99"/>
    <n v="6.7500000000000004E-2"/>
    <n v="7.6448999999999998"/>
    <n v="13.978175"/>
    <n v="83813.137300000002"/>
    <n v="45838.820399999997"/>
    <n v="37974.316900000005"/>
    <n v="0.45308310991957107"/>
    <n v="13.978175"/>
    <n v="83813.137300000002"/>
  </r>
  <r>
    <s v="SKU-21"/>
    <s v="Holiday Gift Box Large"/>
    <s v="Seasonal Assortment"/>
    <x v="5"/>
    <x v="10"/>
    <n v="5900"/>
    <n v="14.99"/>
    <n v="4.4400000000000002E-2"/>
    <n v="7.6448999999999998"/>
    <n v="14.324444"/>
    <n v="84514.219599999997"/>
    <n v="45104.909999999996"/>
    <n v="39409.309600000001"/>
    <n v="0.46630389284219342"/>
    <n v="14.324444"/>
    <n v="84514.219599999997"/>
  </r>
  <r>
    <s v="SKU-21"/>
    <s v="Holiday Gift Box Large"/>
    <s v="Seasonal Assortment"/>
    <x v="5"/>
    <x v="11"/>
    <n v="4810"/>
    <n v="14.99"/>
    <n v="7.9200000000000007E-2"/>
    <n v="7.6448999999999998"/>
    <n v="13.802792"/>
    <n v="66391.429520000005"/>
    <n v="36771.968999999997"/>
    <n v="29619.460520000008"/>
    <n v="0.4461337966985231"/>
    <n v="13.802792"/>
    <n v="66391.429520000005"/>
  </r>
  <r>
    <s v="SKU-21"/>
    <s v="Holiday Gift Box Large"/>
    <s v="Seasonal Assortment"/>
    <x v="5"/>
    <x v="12"/>
    <n v="2746"/>
    <n v="15.29"/>
    <n v="7.7499999999999999E-2"/>
    <n v="7.7022000000000004"/>
    <n v="14.105024999999999"/>
    <n v="38732.398649999996"/>
    <n v="21150.2412"/>
    <n v="17582.157449999995"/>
    <n v="0.45393928759431473"/>
    <n v="14.105024999999999"/>
    <n v="38732.398649999996"/>
  </r>
  <r>
    <s v="SKU-21"/>
    <s v="Holiday Gift Box Large"/>
    <s v="Seasonal Assortment"/>
    <x v="5"/>
    <x v="13"/>
    <n v="3766"/>
    <n v="15.29"/>
    <n v="6.0299999999999999E-2"/>
    <n v="7.7595999999999998"/>
    <n v="14.368012999999999"/>
    <n v="54109.936957999998"/>
    <n v="29222.653599999998"/>
    <n v="24887.283358000001"/>
    <n v="0.45993924142468412"/>
    <n v="14.368012999999999"/>
    <n v="54109.936957999998"/>
  </r>
  <r>
    <s v="SKU-21"/>
    <s v="Holiday Gift Box Large"/>
    <s v="Seasonal Assortment"/>
    <x v="5"/>
    <x v="14"/>
    <n v="3966"/>
    <n v="15.29"/>
    <n v="3.6999999999999998E-2"/>
    <n v="7.8169000000000004"/>
    <n v="14.724269999999999"/>
    <n v="58396.454819999999"/>
    <n v="31001.825400000002"/>
    <n v="27394.629419999997"/>
    <n v="0.46911459787140547"/>
    <n v="14.724269999999999"/>
    <n v="58396.454819999999"/>
  </r>
  <r>
    <s v="SKU-21"/>
    <s v="Holiday Gift Box Large"/>
    <s v="Seasonal Assortment"/>
    <x v="5"/>
    <x v="15"/>
    <n v="4016"/>
    <n v="15.29"/>
    <n v="9.4299999999999995E-2"/>
    <n v="7.8742000000000001"/>
    <n v="13.848152999999998"/>
    <n v="55614.182447999992"/>
    <n v="31622.787199999999"/>
    <n v="23991.395247999993"/>
    <n v="0.43138987560290526"/>
    <n v="13.848152999999998"/>
    <n v="55614.182447999992"/>
  </r>
  <r>
    <s v="SKU-21"/>
    <s v="Holiday Gift Box Large"/>
    <s v="Seasonal Assortment"/>
    <x v="5"/>
    <x v="16"/>
    <n v="3531"/>
    <n v="15.29"/>
    <n v="7.5800000000000006E-2"/>
    <n v="7.9316000000000004"/>
    <n v="14.131017999999999"/>
    <n v="49896.624557999996"/>
    <n v="28006.479600000002"/>
    <n v="21890.144957999993"/>
    <n v="0.43870993583052537"/>
    <n v="14.131017999999999"/>
    <n v="49896.624557999996"/>
  </r>
  <r>
    <s v="SKU-21"/>
    <s v="Holiday Gift Box Large"/>
    <s v="Seasonal Assortment"/>
    <x v="5"/>
    <x v="17"/>
    <n v="2965"/>
    <n v="15.29"/>
    <n v="6.0499999999999998E-2"/>
    <n v="7.9889000000000001"/>
    <n v="14.364954999999998"/>
    <n v="42592.091574999999"/>
    <n v="23687.088500000002"/>
    <n v="18905.003074999997"/>
    <n v="0.44386181509096262"/>
    <n v="14.364954999999998"/>
    <n v="42592.091574999999"/>
  </r>
  <r>
    <s v="SKU-21"/>
    <s v="Holiday Gift Box Large"/>
    <s v="Seasonal Assortment"/>
    <x v="5"/>
    <x v="18"/>
    <n v="2791"/>
    <n v="15.74"/>
    <n v="7.8200000000000006E-2"/>
    <n v="8.0463000000000005"/>
    <n v="14.509131999999999"/>
    <n v="40494.987411999995"/>
    <n v="22457.223300000001"/>
    <n v="18037.764111999993"/>
    <n v="0.44543202170881058"/>
    <n v="14.509131999999999"/>
    <n v="40494.987411999995"/>
  </r>
  <r>
    <s v="SKU-21"/>
    <s v="Holiday Gift Box Large"/>
    <s v="Seasonal Assortment"/>
    <x v="5"/>
    <x v="19"/>
    <n v="3026"/>
    <n v="15.74"/>
    <n v="8.14E-2"/>
    <n v="8.1036000000000001"/>
    <n v="14.458764"/>
    <n v="43752.219863999999"/>
    <n v="24521.493600000002"/>
    <n v="19230.726263999997"/>
    <n v="0.43953715545810135"/>
    <n v="14.458764"/>
    <n v="43752.219863999999"/>
  </r>
  <r>
    <s v="SKU-21"/>
    <s v="Holiday Gift Box Large"/>
    <s v="Seasonal Assortment"/>
    <x v="5"/>
    <x v="20"/>
    <n v="4301"/>
    <n v="15.74"/>
    <n v="6.9099999999999995E-2"/>
    <n v="8.1608999999999998"/>
    <n v="14.652366000000001"/>
    <n v="63019.826166000006"/>
    <n v="35100.030899999998"/>
    <n v="27919.795266000008"/>
    <n v="0.4430319308158151"/>
    <n v="14.652366000000001"/>
    <n v="63019.826166000006"/>
  </r>
  <r>
    <s v="SKU-21"/>
    <s v="Holiday Gift Box Large"/>
    <s v="Seasonal Assortment"/>
    <x v="5"/>
    <x v="21"/>
    <n v="5004"/>
    <n v="15.74"/>
    <n v="4.9799999999999997E-2"/>
    <n v="8.2182999999999993"/>
    <n v="14.956148000000001"/>
    <n v="74840.56459200001"/>
    <n v="41124.373199999995"/>
    <n v="33716.191392000015"/>
    <n v="0.45050690859705333"/>
    <n v="14.956148000000001"/>
    <n v="74840.56459200001"/>
  </r>
  <r>
    <s v="SKU-21"/>
    <s v="Holiday Gift Box Large"/>
    <s v="Seasonal Assortment"/>
    <x v="5"/>
    <x v="22"/>
    <n v="6200"/>
    <n v="15.74"/>
    <n v="6.9099999999999995E-2"/>
    <n v="8.2756000000000007"/>
    <n v="14.652366000000001"/>
    <n v="90844.669200000004"/>
    <n v="51308.72"/>
    <n v="39535.949200000003"/>
    <n v="0.43520384352943409"/>
    <n v="14.652366000000001"/>
    <n v="90844.669200000004"/>
  </r>
  <r>
    <s v="SKU-21"/>
    <s v="Holiday Gift Box Large"/>
    <s v="Seasonal Assortment"/>
    <x v="5"/>
    <x v="23"/>
    <n v="5107"/>
    <n v="15.74"/>
    <n v="6.2E-2"/>
    <n v="8.3329000000000004"/>
    <n v="14.76412"/>
    <n v="75400.360839999994"/>
    <n v="42556.120300000002"/>
    <n v="32844.240539999992"/>
    <n v="0.43559792253110913"/>
    <n v="14.76412"/>
    <n v="75400.360839999994"/>
  </r>
  <r>
    <s v="SKU-22"/>
    <s v="Valentine Heart Box"/>
    <s v="Seasonal Assortment"/>
    <x v="0"/>
    <x v="0"/>
    <n v="13491"/>
    <n v="9.49"/>
    <n v="9.7600000000000006E-2"/>
    <n v="5.0297000000000001"/>
    <n v="8.5637760000000007"/>
    <n v="115533.90201600001"/>
    <n v="67855.682700000005"/>
    <n v="47678.219316000002"/>
    <n v="0.41267730496453903"/>
    <n v="8.5637760000000007"/>
    <n v="115533.90201600001"/>
  </r>
  <r>
    <s v="SKU-22"/>
    <s v="Valentine Heart Box"/>
    <s v="Seasonal Assortment"/>
    <x v="0"/>
    <x v="1"/>
    <n v="14942"/>
    <n v="9.49"/>
    <n v="9.4E-2"/>
    <n v="5.0297000000000001"/>
    <n v="8.5979400000000012"/>
    <n v="128470.41948000001"/>
    <n v="75153.777400000006"/>
    <n v="53316.642080000005"/>
    <n v="0.41501103752759383"/>
    <n v="8.5979400000000012"/>
    <n v="128470.41948000001"/>
  </r>
  <r>
    <s v="SKU-22"/>
    <s v="Valentine Heart Box"/>
    <s v="Seasonal Assortment"/>
    <x v="0"/>
    <x v="2"/>
    <n v="14430"/>
    <n v="9.49"/>
    <n v="0.1298"/>
    <n v="5.0297000000000001"/>
    <n v="8.2581980000000001"/>
    <n v="119165.79714"/>
    <n v="72578.570999999996"/>
    <n v="46587.226139999999"/>
    <n v="0.39094461043438289"/>
    <n v="8.2581980000000001"/>
    <n v="119165.79714"/>
  </r>
  <r>
    <s v="SKU-22"/>
    <s v="Valentine Heart Box"/>
    <s v="Seasonal Assortment"/>
    <x v="0"/>
    <x v="3"/>
    <n v="16389"/>
    <n v="9.49"/>
    <n v="0.10970000000000001"/>
    <n v="5.0297000000000001"/>
    <n v="8.4489470000000004"/>
    <n v="138469.79238299999"/>
    <n v="82431.753299999997"/>
    <n v="56038.039082999996"/>
    <n v="0.40469504661350109"/>
    <n v="8.4489470000000004"/>
    <n v="138469.79238299999"/>
  </r>
  <r>
    <s v="SKU-22"/>
    <s v="Valentine Heart Box"/>
    <s v="Seasonal Assortment"/>
    <x v="0"/>
    <x v="4"/>
    <n v="12993"/>
    <n v="9.49"/>
    <n v="8.4199999999999997E-2"/>
    <n v="5.0297000000000001"/>
    <n v="8.6909419999999997"/>
    <n v="112921.40940599999"/>
    <n v="65350.892099999997"/>
    <n v="47570.517305999994"/>
    <n v="0.42127101987333476"/>
    <n v="8.6909419999999997"/>
    <n v="112921.40940599999"/>
  </r>
  <r>
    <s v="SKU-22"/>
    <s v="Valentine Heart Box"/>
    <s v="Seasonal Assortment"/>
    <x v="0"/>
    <x v="5"/>
    <n v="12541"/>
    <n v="9.49"/>
    <n v="0.11650000000000001"/>
    <n v="5.0297000000000001"/>
    <n v="8.3844150000000006"/>
    <n v="105148.94851500001"/>
    <n v="63077.467700000001"/>
    <n v="42071.48081500001"/>
    <n v="0.40011318619128472"/>
    <n v="8.3844150000000006"/>
    <n v="105148.94851500001"/>
  </r>
  <r>
    <s v="SKU-22"/>
    <s v="Valentine Heart Box"/>
    <s v="Seasonal Assortment"/>
    <x v="0"/>
    <x v="6"/>
    <n v="11563"/>
    <n v="9.49"/>
    <n v="8.6900000000000005E-2"/>
    <n v="5.0297000000000001"/>
    <n v="8.6653190000000002"/>
    <n v="100197.083597"/>
    <n v="58158.4211"/>
    <n v="42038.662497000005"/>
    <n v="0.41955974153980946"/>
    <n v="8.6653190000000002"/>
    <n v="100197.083597"/>
  </r>
  <r>
    <s v="SKU-22"/>
    <s v="Valentine Heart Box"/>
    <s v="Seasonal Assortment"/>
    <x v="0"/>
    <x v="7"/>
    <n v="13647"/>
    <n v="9.49"/>
    <n v="0.1075"/>
    <n v="5.0297000000000001"/>
    <n v="8.4698250000000002"/>
    <n v="115587.70177500001"/>
    <n v="68640.315900000001"/>
    <n v="46947.385875000007"/>
    <n v="0.40616246498599445"/>
    <n v="8.4698250000000002"/>
    <n v="115587.70177500001"/>
  </r>
  <r>
    <s v="SKU-22"/>
    <s v="Valentine Heart Box"/>
    <s v="Seasonal Assortment"/>
    <x v="0"/>
    <x v="8"/>
    <n v="17561"/>
    <n v="9.49"/>
    <n v="0.1053"/>
    <n v="5.0297000000000001"/>
    <n v="8.4907029999999999"/>
    <n v="149105.23538299999"/>
    <n v="88326.561700000006"/>
    <n v="60778.673682999986"/>
    <n v="0.40762266681569231"/>
    <n v="8.4907029999999999"/>
    <n v="149105.23538299999"/>
  </r>
  <r>
    <s v="SKU-22"/>
    <s v="Valentine Heart Box"/>
    <s v="Seasonal Assortment"/>
    <x v="0"/>
    <x v="9"/>
    <n v="24298"/>
    <n v="9.49"/>
    <n v="0.1108"/>
    <n v="5.0297000000000001"/>
    <n v="8.4385080000000006"/>
    <n v="205038.86738400001"/>
    <n v="122211.65060000001"/>
    <n v="82827.216784000004"/>
    <n v="0.40395861448493026"/>
    <n v="8.4385080000000006"/>
    <n v="205038.86738400001"/>
  </r>
  <r>
    <s v="SKU-22"/>
    <s v="Valentine Heart Box"/>
    <s v="Seasonal Assortment"/>
    <x v="0"/>
    <x v="10"/>
    <n v="22752"/>
    <n v="9.49"/>
    <n v="8.5599999999999996E-2"/>
    <n v="5.0297000000000001"/>
    <n v="8.6776560000000007"/>
    <n v="197434.02931200003"/>
    <n v="114435.7344"/>
    <n v="82998.294912000027"/>
    <n v="0.42038495188101493"/>
    <n v="8.6776560000000007"/>
    <n v="197434.02931200003"/>
  </r>
  <r>
    <s v="SKU-22"/>
    <s v="Valentine Heart Box"/>
    <s v="Seasonal Assortment"/>
    <x v="0"/>
    <x v="11"/>
    <n v="18714"/>
    <n v="9.49"/>
    <n v="0.08"/>
    <n v="5.0297000000000001"/>
    <n v="8.7308000000000003"/>
    <n v="163388.1912"/>
    <n v="94125.805800000002"/>
    <n v="69262.385399999999"/>
    <n v="0.42391304347826086"/>
    <n v="8.7308000000000003"/>
    <n v="163388.1912"/>
  </r>
  <r>
    <s v="SKU-22"/>
    <s v="Valentine Heart Box"/>
    <s v="Seasonal Assortment"/>
    <x v="0"/>
    <x v="12"/>
    <n v="13325"/>
    <n v="9.68"/>
    <n v="0.10440000000000001"/>
    <n v="5.0674000000000001"/>
    <n v="8.6694079999999989"/>
    <n v="115519.86159999999"/>
    <n v="67523.104999999996"/>
    <n v="47996.756599999993"/>
    <n v="0.41548488662663008"/>
    <n v="8.6694079999999989"/>
    <n v="115519.86159999999"/>
  </r>
  <r>
    <s v="SKU-22"/>
    <s v="Valentine Heart Box"/>
    <s v="Seasonal Assortment"/>
    <x v="0"/>
    <x v="13"/>
    <n v="15679"/>
    <n v="9.68"/>
    <n v="6.1100000000000002E-2"/>
    <n v="5.1051000000000002"/>
    <n v="9.088552"/>
    <n v="142499.406808"/>
    <n v="80042.862900000007"/>
    <n v="62456.543907999992"/>
    <n v="0.43829336070256292"/>
    <n v="9.088552"/>
    <n v="142499.406808"/>
  </r>
  <r>
    <s v="SKU-22"/>
    <s v="Valentine Heart Box"/>
    <s v="Seasonal Assortment"/>
    <x v="0"/>
    <x v="14"/>
    <n v="17836"/>
    <n v="9.68"/>
    <n v="8.6599999999999996E-2"/>
    <n v="5.1429"/>
    <n v="8.8417119999999993"/>
    <n v="157700.77523199999"/>
    <n v="91728.7644"/>
    <n v="65972.010831999985"/>
    <n v="0.4183366298291552"/>
    <n v="8.8417119999999993"/>
    <n v="157700.77523199999"/>
  </r>
  <r>
    <s v="SKU-22"/>
    <s v="Valentine Heart Box"/>
    <s v="Seasonal Assortment"/>
    <x v="0"/>
    <x v="15"/>
    <n v="18681"/>
    <n v="9.68"/>
    <n v="7.8299999999999995E-2"/>
    <n v="5.1806000000000001"/>
    <n v="8.9220559999999995"/>
    <n v="166672.928136"/>
    <n v="96778.7886"/>
    <n v="69894.139536000002"/>
    <n v="0.41934908276746974"/>
    <n v="8.9220559999999995"/>
    <n v="166672.928136"/>
  </r>
  <r>
    <s v="SKU-22"/>
    <s v="Valentine Heart Box"/>
    <s v="Seasonal Assortment"/>
    <x v="0"/>
    <x v="16"/>
    <n v="12605"/>
    <n v="9.68"/>
    <n v="6.7000000000000004E-2"/>
    <n v="5.2183000000000002"/>
    <n v="9.0314399999999999"/>
    <n v="113841.3012"/>
    <n v="65776.671499999997"/>
    <n v="48064.629700000005"/>
    <n v="0.42220731134791356"/>
    <n v="9.0314399999999999"/>
    <n v="113841.3012"/>
  </r>
  <r>
    <s v="SKU-22"/>
    <s v="Valentine Heart Box"/>
    <s v="Seasonal Assortment"/>
    <x v="0"/>
    <x v="17"/>
    <n v="12942"/>
    <n v="9.68"/>
    <n v="8.3500000000000005E-2"/>
    <n v="5.2560000000000002"/>
    <n v="8.8717199999999998"/>
    <n v="114817.80024"/>
    <n v="68023.152000000002"/>
    <n v="46794.648239999995"/>
    <n v="0.40755569382261836"/>
    <n v="8.8717199999999998"/>
    <n v="114817.80024"/>
  </r>
  <r>
    <s v="SKU-22"/>
    <s v="Valentine Heart Box"/>
    <s v="Seasonal Assortment"/>
    <x v="0"/>
    <x v="18"/>
    <n v="10988"/>
    <n v="9.9600000000000009"/>
    <n v="7.9399999999999998E-2"/>
    <n v="5.2938000000000001"/>
    <n v="9.1691760000000002"/>
    <n v="100750.90588800001"/>
    <n v="58168.274400000002"/>
    <n v="42582.631488000006"/>
    <n v="0.4226525916832658"/>
    <n v="9.1691760000000002"/>
    <n v="100750.90588800001"/>
  </r>
  <r>
    <s v="SKU-22"/>
    <s v="Valentine Heart Box"/>
    <s v="Seasonal Assortment"/>
    <x v="0"/>
    <x v="19"/>
    <n v="14092"/>
    <n v="9.9600000000000009"/>
    <n v="0.11070000000000001"/>
    <n v="5.3315000000000001"/>
    <n v="8.8574280000000005"/>
    <n v="124818.87537600001"/>
    <n v="75131.498000000007"/>
    <n v="49687.377376000004"/>
    <n v="0.39807582968780553"/>
    <n v="8.8574280000000005"/>
    <n v="124818.87537600001"/>
  </r>
  <r>
    <s v="SKU-22"/>
    <s v="Valentine Heart Box"/>
    <s v="Seasonal Assortment"/>
    <x v="0"/>
    <x v="20"/>
    <n v="17570"/>
    <n v="9.9600000000000009"/>
    <n v="8.9700000000000002E-2"/>
    <n v="5.3692000000000002"/>
    <n v="9.0665880000000012"/>
    <n v="159299.95116000003"/>
    <n v="94336.843999999997"/>
    <n v="64963.107160000029"/>
    <n v="0.40780368535550543"/>
    <n v="9.0665880000000012"/>
    <n v="159299.95116000003"/>
  </r>
  <r>
    <s v="SKU-22"/>
    <s v="Valentine Heart Box"/>
    <s v="Seasonal Assortment"/>
    <x v="0"/>
    <x v="21"/>
    <n v="23370"/>
    <n v="9.9600000000000009"/>
    <n v="8.0699999999999994E-2"/>
    <n v="5.4069000000000003"/>
    <n v="9.1562280000000005"/>
    <n v="213981.04836000002"/>
    <n v="126359.25300000001"/>
    <n v="87621.795360000004"/>
    <n v="0.40948390538112417"/>
    <n v="9.1562280000000005"/>
    <n v="213981.04836000002"/>
  </r>
  <r>
    <s v="SKU-22"/>
    <s v="Valentine Heart Box"/>
    <s v="Seasonal Assortment"/>
    <x v="0"/>
    <x v="22"/>
    <n v="23928"/>
    <n v="9.9600000000000009"/>
    <n v="9.2200000000000004E-2"/>
    <n v="5.4447000000000001"/>
    <n v="9.0416880000000006"/>
    <n v="216349.51046400002"/>
    <n v="130280.7816"/>
    <n v="86068.728864000019"/>
    <n v="0.39782261896230003"/>
    <n v="9.0416880000000006"/>
    <n v="216349.51046400002"/>
  </r>
  <r>
    <s v="SKU-22"/>
    <s v="Valentine Heart Box"/>
    <s v="Seasonal Assortment"/>
    <x v="0"/>
    <x v="23"/>
    <n v="20699"/>
    <n v="9.9600000000000009"/>
    <n v="0.1153"/>
    <n v="5.4824000000000002"/>
    <n v="8.811612000000002"/>
    <n v="182391.55678800005"/>
    <n v="113480.1976"/>
    <n v="68911.359188000046"/>
    <n v="0.37782099347996728"/>
    <n v="8.811612000000002"/>
    <n v="182391.55678800005"/>
  </r>
  <r>
    <s v="SKU-22"/>
    <s v="Valentine Heart Box"/>
    <s v="Seasonal Assortment"/>
    <x v="1"/>
    <x v="0"/>
    <n v="11589"/>
    <n v="9.49"/>
    <n v="0.1174"/>
    <n v="5.0297000000000001"/>
    <n v="8.3758740000000014"/>
    <n v="97068.003786000016"/>
    <n v="58289.193299999999"/>
    <n v="38778.810486000017"/>
    <n v="0.39950147292091559"/>
    <n v="8.3758740000000014"/>
    <n v="97068.003786000016"/>
  </r>
  <r>
    <s v="SKU-22"/>
    <s v="Valentine Heart Box"/>
    <s v="Seasonal Assortment"/>
    <x v="1"/>
    <x v="1"/>
    <n v="14323"/>
    <n v="9.49"/>
    <n v="0.1293"/>
    <n v="5.0297000000000001"/>
    <n v="8.2629429999999999"/>
    <n v="118350.132589"/>
    <n v="72040.393100000001"/>
    <n v="46309.739489"/>
    <n v="0.39129436085907887"/>
    <n v="8.2629429999999999"/>
    <n v="118350.132589"/>
  </r>
  <r>
    <s v="SKU-22"/>
    <s v="Valentine Heart Box"/>
    <s v="Seasonal Assortment"/>
    <x v="1"/>
    <x v="2"/>
    <n v="13083"/>
    <n v="9.49"/>
    <n v="0.11940000000000001"/>
    <n v="5.0297000000000001"/>
    <n v="8.3568940000000005"/>
    <n v="109333.244202"/>
    <n v="65803.565100000007"/>
    <n v="43529.679101999995"/>
    <n v="0.39813763343175101"/>
    <n v="8.3568940000000005"/>
    <n v="109333.244202"/>
  </r>
  <r>
    <s v="SKU-22"/>
    <s v="Valentine Heart Box"/>
    <s v="Seasonal Assortment"/>
    <x v="1"/>
    <x v="3"/>
    <n v="13475"/>
    <n v="9.49"/>
    <n v="0.15609999999999999"/>
    <n v="5.0297000000000001"/>
    <n v="8.0086110000000001"/>
    <n v="107916.03322500001"/>
    <n v="67775.207500000004"/>
    <n v="40140.825725000002"/>
    <n v="0.37196350278469015"/>
    <n v="8.0086110000000001"/>
    <n v="107916.03322500001"/>
  </r>
  <r>
    <s v="SKU-22"/>
    <s v="Valentine Heart Box"/>
    <s v="Seasonal Assortment"/>
    <x v="1"/>
    <x v="4"/>
    <n v="11722"/>
    <n v="9.49"/>
    <n v="0.1326"/>
    <n v="5.0297000000000001"/>
    <n v="8.2316260000000003"/>
    <n v="96491.119972"/>
    <n v="58958.143400000001"/>
    <n v="37532.976572"/>
    <n v="0.38897855660594882"/>
    <n v="8.2316260000000003"/>
    <n v="96491.119972"/>
  </r>
  <r>
    <s v="SKU-22"/>
    <s v="Valentine Heart Box"/>
    <s v="Seasonal Assortment"/>
    <x v="1"/>
    <x v="5"/>
    <n v="10639"/>
    <n v="9.49"/>
    <n v="0.16669999999999999"/>
    <n v="5.0297000000000001"/>
    <n v="7.908017000000001"/>
    <n v="84133.392863000015"/>
    <n v="53510.978300000002"/>
    <n v="30622.414563000013"/>
    <n v="0.36397455898235936"/>
    <n v="7.908017000000001"/>
    <n v="84133.392863000015"/>
  </r>
  <r>
    <s v="SKU-22"/>
    <s v="Valentine Heart Box"/>
    <s v="Seasonal Assortment"/>
    <x v="1"/>
    <x v="6"/>
    <n v="11132"/>
    <n v="9.49"/>
    <n v="0.1192"/>
    <n v="5.0297000000000001"/>
    <n v="8.3587920000000011"/>
    <n v="93050.07254400001"/>
    <n v="55990.6204"/>
    <n v="37059.45214400001"/>
    <n v="0.39827429609445963"/>
    <n v="8.3587920000000011"/>
    <n v="93050.07254400001"/>
  </r>
  <r>
    <s v="SKU-22"/>
    <s v="Valentine Heart Box"/>
    <s v="Seasonal Assortment"/>
    <x v="1"/>
    <x v="7"/>
    <n v="11255"/>
    <n v="9.49"/>
    <n v="0.1268"/>
    <n v="5.0297000000000001"/>
    <n v="8.2866680000000006"/>
    <n v="93266.448340000003"/>
    <n v="56609.273500000003"/>
    <n v="36657.17484"/>
    <n v="0.39303710490151167"/>
    <n v="8.2866680000000006"/>
    <n v="93266.448340000003"/>
  </r>
  <r>
    <s v="SKU-22"/>
    <s v="Valentine Heart Box"/>
    <s v="Seasonal Assortment"/>
    <x v="1"/>
    <x v="8"/>
    <n v="13524"/>
    <n v="9.49"/>
    <n v="0.1195"/>
    <n v="5.0297000000000001"/>
    <n v="8.3559450000000002"/>
    <n v="113005.80018000001"/>
    <n v="68021.662800000006"/>
    <n v="44984.13738"/>
    <n v="0.3980692788188529"/>
    <n v="8.3559450000000002"/>
    <n v="113005.80018000001"/>
  </r>
  <r>
    <s v="SKU-22"/>
    <s v="Valentine Heart Box"/>
    <s v="Seasonal Assortment"/>
    <x v="1"/>
    <x v="9"/>
    <n v="20370"/>
    <n v="9.49"/>
    <n v="0.15179999999999999"/>
    <n v="5.0297000000000001"/>
    <n v="8.0494180000000011"/>
    <n v="163966.64466000002"/>
    <n v="102454.989"/>
    <n v="61511.655660000019"/>
    <n v="0.37514737090308897"/>
    <n v="8.0494180000000011"/>
    <n v="163966.64466000002"/>
  </r>
  <r>
    <s v="SKU-22"/>
    <s v="Valentine Heart Box"/>
    <s v="Seasonal Assortment"/>
    <x v="1"/>
    <x v="10"/>
    <n v="19103"/>
    <n v="9.49"/>
    <n v="0.11310000000000001"/>
    <n v="5.0297000000000001"/>
    <n v="8.4166810000000005"/>
    <n v="160783.857143"/>
    <n v="96082.359100000001"/>
    <n v="64701.498043"/>
    <n v="0.40241289886120191"/>
    <n v="8.4166810000000005"/>
    <n v="160783.857143"/>
  </r>
  <r>
    <s v="SKU-22"/>
    <s v="Valentine Heart Box"/>
    <s v="Seasonal Assortment"/>
    <x v="1"/>
    <x v="11"/>
    <n v="16630"/>
    <n v="9.49"/>
    <n v="0.1234"/>
    <n v="5.0297000000000001"/>
    <n v="8.3189340000000005"/>
    <n v="138343.87242"/>
    <n v="83643.911000000007"/>
    <n v="54699.961419999992"/>
    <n v="0.39539128450832756"/>
    <n v="8.3189340000000005"/>
    <n v="138343.87242"/>
  </r>
  <r>
    <s v="SKU-22"/>
    <s v="Valentine Heart Box"/>
    <s v="Seasonal Assortment"/>
    <x v="1"/>
    <x v="12"/>
    <n v="12230"/>
    <n v="9.68"/>
    <n v="0.14499999999999999"/>
    <n v="5.0674000000000001"/>
    <n v="8.2763999999999989"/>
    <n v="101220.37199999999"/>
    <n v="61974.302000000003"/>
    <n v="39246.069999999985"/>
    <n v="0.38772896428398812"/>
    <n v="8.2763999999999989"/>
    <n v="101220.37199999999"/>
  </r>
  <r>
    <s v="SKU-22"/>
    <s v="Valentine Heart Box"/>
    <s v="Seasonal Assortment"/>
    <x v="1"/>
    <x v="13"/>
    <n v="14130"/>
    <n v="9.68"/>
    <n v="0.126"/>
    <n v="5.1051000000000002"/>
    <n v="8.4603199999999994"/>
    <n v="119544.3216"/>
    <n v="72135.063000000009"/>
    <n v="47409.258599999986"/>
    <n v="0.39658310796754725"/>
    <n v="8.4603199999999994"/>
    <n v="119544.3216"/>
  </r>
  <r>
    <s v="SKU-22"/>
    <s v="Valentine Heart Box"/>
    <s v="Seasonal Assortment"/>
    <x v="1"/>
    <x v="14"/>
    <n v="12988"/>
    <n v="9.68"/>
    <n v="0.1082"/>
    <n v="5.1429"/>
    <n v="8.6326239999999999"/>
    <n v="112120.520512"/>
    <n v="66795.985199999996"/>
    <n v="45324.535312000007"/>
    <n v="0.4042483490535439"/>
    <n v="8.6326239999999999"/>
    <n v="112120.520512"/>
  </r>
  <r>
    <s v="SKU-22"/>
    <s v="Valentine Heart Box"/>
    <s v="Seasonal Assortment"/>
    <x v="1"/>
    <x v="15"/>
    <n v="14645"/>
    <n v="9.68"/>
    <n v="0.13739999999999999"/>
    <n v="5.1806000000000001"/>
    <n v="8.3499680000000005"/>
    <n v="122285.28136000001"/>
    <n v="75869.887000000002"/>
    <n v="46415.394360000006"/>
    <n v="0.37956648456616843"/>
    <n v="8.3499680000000005"/>
    <n v="122285.28136000001"/>
  </r>
  <r>
    <s v="SKU-22"/>
    <s v="Valentine Heart Box"/>
    <s v="Seasonal Assortment"/>
    <x v="1"/>
    <x v="16"/>
    <n v="12383"/>
    <n v="9.68"/>
    <n v="0.1268"/>
    <n v="5.2183000000000002"/>
    <n v="8.4525759999999988"/>
    <n v="104668.24860799998"/>
    <n v="64618.208900000005"/>
    <n v="40050.039707999975"/>
    <n v="0.38263790825424093"/>
    <n v="8.4525759999999988"/>
    <n v="104668.24860799998"/>
  </r>
  <r>
    <s v="SKU-22"/>
    <s v="Valentine Heart Box"/>
    <s v="Seasonal Assortment"/>
    <x v="1"/>
    <x v="17"/>
    <n v="10623"/>
    <n v="9.68"/>
    <n v="0.1326"/>
    <n v="5.2560000000000002"/>
    <n v="8.396431999999999"/>
    <n v="89195.297135999994"/>
    <n v="55834.488000000005"/>
    <n v="33360.809135999989"/>
    <n v="0.37401982175285875"/>
    <n v="8.396431999999999"/>
    <n v="89195.297135999994"/>
  </r>
  <r>
    <s v="SKU-22"/>
    <s v="Valentine Heart Box"/>
    <s v="Seasonal Assortment"/>
    <x v="1"/>
    <x v="18"/>
    <n v="10728"/>
    <n v="9.9600000000000009"/>
    <n v="0.1079"/>
    <n v="5.2938000000000001"/>
    <n v="8.8853160000000013"/>
    <n v="95321.670048000015"/>
    <n v="56791.886400000003"/>
    <n v="38529.783648000011"/>
    <n v="0.40420802141420747"/>
    <n v="8.8853160000000013"/>
    <n v="95321.670048000015"/>
  </r>
  <r>
    <s v="SKU-22"/>
    <s v="Valentine Heart Box"/>
    <s v="Seasonal Assortment"/>
    <x v="1"/>
    <x v="19"/>
    <n v="11946"/>
    <n v="9.9600000000000009"/>
    <n v="0.12970000000000001"/>
    <n v="5.3315000000000001"/>
    <n v="8.6681880000000007"/>
    <n v="103550.17384800001"/>
    <n v="63690.099000000002"/>
    <n v="39860.074848000004"/>
    <n v="0.38493489065996261"/>
    <n v="8.6681880000000007"/>
    <n v="103550.17384800001"/>
  </r>
  <r>
    <s v="SKU-22"/>
    <s v="Valentine Heart Box"/>
    <s v="Seasonal Assortment"/>
    <x v="1"/>
    <x v="20"/>
    <n v="12271"/>
    <n v="9.9600000000000009"/>
    <n v="9.8699999999999996E-2"/>
    <n v="5.3692000000000002"/>
    <n v="8.9769480000000001"/>
    <n v="110156.128908"/>
    <n v="65885.453200000004"/>
    <n v="44270.675707999995"/>
    <n v="0.4018902638179479"/>
    <n v="8.9769480000000001"/>
    <n v="110156.128908"/>
  </r>
  <r>
    <s v="SKU-22"/>
    <s v="Valentine Heart Box"/>
    <s v="Seasonal Assortment"/>
    <x v="1"/>
    <x v="21"/>
    <n v="19378"/>
    <n v="9.9600000000000009"/>
    <n v="0.1517"/>
    <n v="5.4069000000000003"/>
    <n v="8.4490680000000005"/>
    <n v="163726.039704"/>
    <n v="104774.90820000001"/>
    <n v="58951.13150399999"/>
    <n v="0.36005959473873328"/>
    <n v="8.4490680000000005"/>
    <n v="163726.039704"/>
  </r>
  <r>
    <s v="SKU-22"/>
    <s v="Valentine Heart Box"/>
    <s v="Seasonal Assortment"/>
    <x v="1"/>
    <x v="22"/>
    <n v="23269"/>
    <n v="9.9600000000000009"/>
    <n v="0.1353"/>
    <n v="5.4447000000000001"/>
    <n v="8.6124120000000008"/>
    <n v="200402.21482800003"/>
    <n v="126692.7243"/>
    <n v="73709.490528000024"/>
    <n v="0.3678077639574141"/>
    <n v="8.6124120000000008"/>
    <n v="200402.21482800003"/>
  </r>
  <r>
    <s v="SKU-22"/>
    <s v="Valentine Heart Box"/>
    <s v="Seasonal Assortment"/>
    <x v="1"/>
    <x v="23"/>
    <n v="19381"/>
    <n v="9.9600000000000009"/>
    <n v="0.12939999999999999"/>
    <n v="5.4824000000000002"/>
    <n v="8.6711760000000009"/>
    <n v="168056.06205600002"/>
    <n v="106254.3944"/>
    <n v="61801.66765600002"/>
    <n v="0.36774435209249595"/>
    <n v="8.6711760000000009"/>
    <n v="168056.06205600002"/>
  </r>
  <r>
    <s v="SKU-22"/>
    <s v="Valentine Heart Box"/>
    <s v="Seasonal Assortment"/>
    <x v="2"/>
    <x v="0"/>
    <n v="7480"/>
    <n v="9.49"/>
    <n v="0.17319999999999999"/>
    <n v="5.0297000000000001"/>
    <n v="7.8463320000000003"/>
    <n v="58690.56336"/>
    <n v="37622.156000000003"/>
    <n v="21068.407359999997"/>
    <n v="0.35897435897435892"/>
    <n v="7.8463320000000003"/>
    <n v="58690.56336"/>
  </r>
  <r>
    <s v="SKU-22"/>
    <s v="Valentine Heart Box"/>
    <s v="Seasonal Assortment"/>
    <x v="2"/>
    <x v="1"/>
    <n v="8350"/>
    <n v="9.49"/>
    <n v="0.16980000000000001"/>
    <n v="5.0297000000000001"/>
    <n v="7.8785980000000002"/>
    <n v="65786.293300000005"/>
    <n v="41997.995000000003"/>
    <n v="23788.298300000002"/>
    <n v="0.36159961455071066"/>
    <n v="7.8785980000000002"/>
    <n v="65786.293300000005"/>
  </r>
  <r>
    <s v="SKU-22"/>
    <s v="Valentine Heart Box"/>
    <s v="Seasonal Assortment"/>
    <x v="2"/>
    <x v="2"/>
    <n v="7413"/>
    <n v="9.49"/>
    <n v="0.1993"/>
    <n v="5.0297000000000001"/>
    <n v="7.598643"/>
    <n v="56328.740558999998"/>
    <n v="37285.166100000002"/>
    <n v="19043.574458999996"/>
    <n v="0.33807918071687265"/>
    <n v="7.598643"/>
    <n v="56328.740558999998"/>
  </r>
  <r>
    <s v="SKU-22"/>
    <s v="Valentine Heart Box"/>
    <s v="Seasonal Assortment"/>
    <x v="2"/>
    <x v="3"/>
    <n v="8667"/>
    <n v="9.49"/>
    <n v="0.16800000000000001"/>
    <n v="5.0297000000000001"/>
    <n v="7.8956799999999996"/>
    <n v="68431.858559999993"/>
    <n v="43592.409899999999"/>
    <n v="24839.448659999995"/>
    <n v="0.36298076923076916"/>
    <n v="7.8956799999999996"/>
    <n v="68431.858559999993"/>
  </r>
  <r>
    <s v="SKU-22"/>
    <s v="Valentine Heart Box"/>
    <s v="Seasonal Assortment"/>
    <x v="2"/>
    <x v="4"/>
    <n v="6812"/>
    <n v="9.49"/>
    <n v="0.1769"/>
    <n v="5.0297000000000001"/>
    <n v="7.8112189999999995"/>
    <n v="53210.023827999998"/>
    <n v="34262.316400000003"/>
    <n v="18947.707427999994"/>
    <n v="0.35609281982748137"/>
    <n v="7.8112189999999995"/>
    <n v="53210.023827999998"/>
  </r>
  <r>
    <s v="SKU-22"/>
    <s v="Valentine Heart Box"/>
    <s v="Seasonal Assortment"/>
    <x v="2"/>
    <x v="5"/>
    <n v="7878"/>
    <n v="9.49"/>
    <n v="0.2114"/>
    <n v="5.0297000000000001"/>
    <n v="7.4838139999999997"/>
    <n v="58957.486691999999"/>
    <n v="39623.976600000002"/>
    <n v="19333.510091999997"/>
    <n v="0.32792290134415414"/>
    <n v="7.4838139999999997"/>
    <n v="58957.486691999999"/>
  </r>
  <r>
    <s v="SKU-22"/>
    <s v="Valentine Heart Box"/>
    <s v="Seasonal Assortment"/>
    <x v="2"/>
    <x v="6"/>
    <n v="5833"/>
    <n v="9.49"/>
    <n v="0.17469999999999999"/>
    <n v="5.0297000000000001"/>
    <n v="7.8320970000000001"/>
    <n v="45684.621801000001"/>
    <n v="29338.240099999999"/>
    <n v="16346.381701000002"/>
    <n v="0.35780928147340363"/>
    <n v="7.8320970000000001"/>
    <n v="45684.621801000001"/>
  </r>
  <r>
    <s v="SKU-22"/>
    <s v="Valentine Heart Box"/>
    <s v="Seasonal Assortment"/>
    <x v="2"/>
    <x v="7"/>
    <n v="6887"/>
    <n v="9.49"/>
    <n v="0.1948"/>
    <n v="5.0297000000000001"/>
    <n v="7.6413480000000007"/>
    <n v="52625.963676000007"/>
    <n v="34639.543899999997"/>
    <n v="17986.41977600001"/>
    <n v="0.34177844013909603"/>
    <n v="7.6413480000000007"/>
    <n v="52625.963676000007"/>
  </r>
  <r>
    <s v="SKU-22"/>
    <s v="Valentine Heart Box"/>
    <s v="Seasonal Assortment"/>
    <x v="2"/>
    <x v="8"/>
    <n v="8836"/>
    <n v="9.49"/>
    <n v="0.17050000000000001"/>
    <n v="5.0297000000000001"/>
    <n v="7.8719550000000007"/>
    <n v="69556.59438000001"/>
    <n v="44442.429199999999"/>
    <n v="25114.165180000011"/>
    <n v="0.36106088004822195"/>
    <n v="7.8719550000000007"/>
    <n v="69556.59438000001"/>
  </r>
  <r>
    <s v="SKU-22"/>
    <s v="Valentine Heart Box"/>
    <s v="Seasonal Assortment"/>
    <x v="2"/>
    <x v="9"/>
    <n v="12852"/>
    <n v="9.49"/>
    <n v="0.17280000000000001"/>
    <n v="5.0297000000000001"/>
    <n v="7.8501279999999998"/>
    <n v="100889.84505599999"/>
    <n v="64641.704400000002"/>
    <n v="36248.140655999989"/>
    <n v="0.35928433268858795"/>
    <n v="7.8501279999999998"/>
    <n v="100889.84505599999"/>
  </r>
  <r>
    <s v="SKU-22"/>
    <s v="Valentine Heart Box"/>
    <s v="Seasonal Assortment"/>
    <x v="2"/>
    <x v="10"/>
    <n v="15151"/>
    <n v="9.49"/>
    <n v="0.18820000000000001"/>
    <n v="5.0297000000000001"/>
    <n v="7.7039819999999999"/>
    <n v="116723.031282"/>
    <n v="76204.984700000001"/>
    <n v="40518.046581999995"/>
    <n v="0.34712983493471294"/>
    <n v="7.7039819999999999"/>
    <n v="116723.031282"/>
  </r>
  <r>
    <s v="SKU-22"/>
    <s v="Valentine Heart Box"/>
    <s v="Seasonal Assortment"/>
    <x v="2"/>
    <x v="11"/>
    <n v="11660"/>
    <n v="9.49"/>
    <n v="0.14000000000000001"/>
    <n v="5.0297000000000001"/>
    <n v="8.1614000000000004"/>
    <n v="95161.923999999999"/>
    <n v="58646.302000000003"/>
    <n v="36515.621999999996"/>
    <n v="0.3837209302325581"/>
    <n v="8.1614000000000004"/>
    <n v="95161.923999999999"/>
  </r>
  <r>
    <s v="SKU-22"/>
    <s v="Valentine Heart Box"/>
    <s v="Seasonal Assortment"/>
    <x v="2"/>
    <x v="12"/>
    <n v="6910"/>
    <n v="9.68"/>
    <n v="0.2112"/>
    <n v="5.0674000000000001"/>
    <n v="7.6355839999999988"/>
    <n v="52761.885439999991"/>
    <n v="35015.734000000004"/>
    <n v="17746.151439999987"/>
    <n v="0.33634414865974871"/>
    <n v="7.6355839999999988"/>
    <n v="52761.885439999991"/>
  </r>
  <r>
    <s v="SKU-22"/>
    <s v="Valentine Heart Box"/>
    <s v="Seasonal Assortment"/>
    <x v="2"/>
    <x v="13"/>
    <n v="9372"/>
    <n v="9.68"/>
    <n v="0.15229999999999999"/>
    <n v="5.1051000000000002"/>
    <n v="8.2057359999999999"/>
    <n v="76904.157791999998"/>
    <n v="47844.997200000005"/>
    <n v="29059.160591999993"/>
    <n v="0.37786202237069283"/>
    <n v="8.2057359999999999"/>
    <n v="76904.157791999998"/>
  </r>
  <r>
    <s v="SKU-22"/>
    <s v="Valentine Heart Box"/>
    <s v="Seasonal Assortment"/>
    <x v="2"/>
    <x v="14"/>
    <n v="8388"/>
    <n v="9.68"/>
    <n v="0.16200000000000001"/>
    <n v="5.1429"/>
    <n v="8.1118399999999991"/>
    <n v="68042.113919999989"/>
    <n v="43138.645199999999"/>
    <n v="24903.46871999999"/>
    <n v="0.36600080869445145"/>
    <n v="8.1118399999999991"/>
    <n v="68042.113919999989"/>
  </r>
  <r>
    <s v="SKU-22"/>
    <s v="Valentine Heart Box"/>
    <s v="Seasonal Assortment"/>
    <x v="2"/>
    <x v="15"/>
    <n v="10060"/>
    <n v="9.68"/>
    <n v="0.1837"/>
    <n v="5.1806000000000001"/>
    <n v="7.9017840000000001"/>
    <n v="79491.947039999999"/>
    <n v="52116.836000000003"/>
    <n v="27375.111039999996"/>
    <n v="0.34437590296064785"/>
    <n v="7.9017840000000001"/>
    <n v="79491.947039999999"/>
  </r>
  <r>
    <s v="SKU-22"/>
    <s v="Valentine Heart Box"/>
    <s v="Seasonal Assortment"/>
    <x v="2"/>
    <x v="16"/>
    <n v="6956"/>
    <n v="9.68"/>
    <n v="0.18049999999999999"/>
    <n v="5.2183000000000002"/>
    <n v="7.93276"/>
    <n v="55180.278559999999"/>
    <n v="36298.4948"/>
    <n v="18881.783759999998"/>
    <n v="0.3421835527609558"/>
    <n v="7.93276"/>
    <n v="55180.278559999999"/>
  </r>
  <r>
    <s v="SKU-22"/>
    <s v="Valentine Heart Box"/>
    <s v="Seasonal Assortment"/>
    <x v="2"/>
    <x v="17"/>
    <n v="5675"/>
    <n v="9.68"/>
    <n v="0.16370000000000001"/>
    <n v="5.2560000000000002"/>
    <n v="8.095384000000001"/>
    <n v="45941.304200000006"/>
    <n v="29827.800000000003"/>
    <n v="16113.504200000003"/>
    <n v="0.35074111370133898"/>
    <n v="8.095384000000001"/>
    <n v="45941.304200000006"/>
  </r>
  <r>
    <s v="SKU-22"/>
    <s v="Valentine Heart Box"/>
    <s v="Seasonal Assortment"/>
    <x v="2"/>
    <x v="18"/>
    <n v="6551"/>
    <n v="9.9600000000000009"/>
    <n v="0.19270000000000001"/>
    <n v="5.2938000000000001"/>
    <n v="8.0407080000000004"/>
    <n v="52674.678108"/>
    <n v="34679.683799999999"/>
    <n v="17994.994308000001"/>
    <n v="0.34162514047270465"/>
    <n v="8.0407080000000004"/>
    <n v="52674.678108"/>
  </r>
  <r>
    <s v="SKU-22"/>
    <s v="Valentine Heart Box"/>
    <s v="Seasonal Assortment"/>
    <x v="2"/>
    <x v="19"/>
    <n v="6352"/>
    <n v="9.9600000000000009"/>
    <n v="0.17430000000000001"/>
    <n v="5.3315000000000001"/>
    <n v="8.2239719999999998"/>
    <n v="52238.670143999996"/>
    <n v="33865.688000000002"/>
    <n v="18372.982143999994"/>
    <n v="0.35171228695817536"/>
    <n v="8.2239719999999998"/>
    <n v="52238.670143999996"/>
  </r>
  <r>
    <s v="SKU-22"/>
    <s v="Valentine Heart Box"/>
    <s v="Seasonal Assortment"/>
    <x v="2"/>
    <x v="20"/>
    <n v="9182"/>
    <n v="9.9600000000000009"/>
    <n v="0.15820000000000001"/>
    <n v="5.3692000000000002"/>
    <n v="8.384328"/>
    <n v="76984.899695999993"/>
    <n v="49299.994400000003"/>
    <n v="27684.90529599999"/>
    <n v="0.35961474789631309"/>
    <n v="8.384328"/>
    <n v="76984.899695999993"/>
  </r>
  <r>
    <s v="SKU-22"/>
    <s v="Valentine Heart Box"/>
    <s v="Seasonal Assortment"/>
    <x v="2"/>
    <x v="21"/>
    <n v="12863"/>
    <n v="9.9600000000000009"/>
    <n v="0.18099999999999999"/>
    <n v="5.4069000000000003"/>
    <n v="8.1572399999999998"/>
    <n v="104926.57811999999"/>
    <n v="69548.954700000002"/>
    <n v="35377.623419999989"/>
    <n v="0.33716551186430699"/>
    <n v="8.1572399999999998"/>
    <n v="104926.57811999999"/>
  </r>
  <r>
    <s v="SKU-22"/>
    <s v="Valentine Heart Box"/>
    <s v="Seasonal Assortment"/>
    <x v="2"/>
    <x v="22"/>
    <n v="15094"/>
    <n v="9.9600000000000009"/>
    <n v="0.17649999999999999"/>
    <n v="5.4447000000000001"/>
    <n v="8.2020600000000012"/>
    <n v="123801.89364000002"/>
    <n v="82182.301800000001"/>
    <n v="41619.591840000023"/>
    <n v="0.33617895991982516"/>
    <n v="8.2020600000000012"/>
    <n v="123801.89364000002"/>
  </r>
  <r>
    <s v="SKU-22"/>
    <s v="Valentine Heart Box"/>
    <s v="Seasonal Assortment"/>
    <x v="2"/>
    <x v="23"/>
    <n v="10894"/>
    <n v="9.9600000000000009"/>
    <n v="0.1928"/>
    <n v="5.4824000000000002"/>
    <n v="8.0397120000000015"/>
    <n v="87584.622528000022"/>
    <n v="59725.265599999999"/>
    <n v="27859.356928000023"/>
    <n v="0.3180850259312773"/>
    <n v="8.0397120000000015"/>
    <n v="87584.622528000022"/>
  </r>
  <r>
    <s v="SKU-22"/>
    <s v="Valentine Heart Box"/>
    <s v="Seasonal Assortment"/>
    <x v="3"/>
    <x v="0"/>
    <n v="5205"/>
    <n v="9.49"/>
    <n v="4.7800000000000002E-2"/>
    <n v="5.0297000000000001"/>
    <n v="9.0363780000000009"/>
    <n v="47034.347490000007"/>
    <n v="26179.588500000002"/>
    <n v="20854.758990000006"/>
    <n v="0.44339424490653229"/>
    <n v="9.0363780000000009"/>
    <n v="47034.347490000007"/>
  </r>
  <r>
    <s v="SKU-22"/>
    <s v="Valentine Heart Box"/>
    <s v="Seasonal Assortment"/>
    <x v="3"/>
    <x v="1"/>
    <n v="6861"/>
    <n v="9.49"/>
    <n v="4.8599999999999997E-2"/>
    <n v="5.0297000000000001"/>
    <n v="9.0287860000000002"/>
    <n v="61946.500745999998"/>
    <n v="34508.771699999998"/>
    <n v="27437.729046"/>
    <n v="0.44292621400042048"/>
    <n v="9.0287860000000002"/>
    <n v="61946.500745999998"/>
  </r>
  <r>
    <s v="SKU-22"/>
    <s v="Valentine Heart Box"/>
    <s v="Seasonal Assortment"/>
    <x v="3"/>
    <x v="2"/>
    <n v="7508"/>
    <n v="9.49"/>
    <n v="5.5500000000000001E-2"/>
    <n v="5.0297000000000001"/>
    <n v="8.9633050000000001"/>
    <n v="67296.49394"/>
    <n v="37762.9876"/>
    <n v="29533.50634"/>
    <n v="0.43885653785071466"/>
    <n v="8.9633050000000001"/>
    <n v="67296.49394"/>
  </r>
  <r>
    <s v="SKU-22"/>
    <s v="Valentine Heart Box"/>
    <s v="Seasonal Assortment"/>
    <x v="3"/>
    <x v="3"/>
    <n v="7036"/>
    <n v="9.49"/>
    <n v="5.1400000000000001E-2"/>
    <n v="5.0297000000000001"/>
    <n v="9.0022140000000004"/>
    <n v="63339.577704000003"/>
    <n v="35388.9692"/>
    <n v="27950.608504000003"/>
    <n v="0.44128188909972593"/>
    <n v="9.0022140000000004"/>
    <n v="63339.577704000003"/>
  </r>
  <r>
    <s v="SKU-22"/>
    <s v="Valentine Heart Box"/>
    <s v="Seasonal Assortment"/>
    <x v="3"/>
    <x v="4"/>
    <n v="6709"/>
    <n v="9.49"/>
    <n v="4.1700000000000001E-2"/>
    <n v="5.0297000000000001"/>
    <n v="9.0942670000000003"/>
    <n v="61013.437302999999"/>
    <n v="33744.257299999997"/>
    <n v="27269.180003000001"/>
    <n v="0.44693728477512262"/>
    <n v="9.0942670000000003"/>
    <n v="61013.437302999999"/>
  </r>
  <r>
    <s v="SKU-22"/>
    <s v="Valentine Heart Box"/>
    <s v="Seasonal Assortment"/>
    <x v="3"/>
    <x v="5"/>
    <n v="5796"/>
    <n v="9.49"/>
    <n v="4.8099999999999997E-2"/>
    <n v="5.0297000000000001"/>
    <n v="9.033531"/>
    <n v="52358.345675999997"/>
    <n v="29152.141200000002"/>
    <n v="23206.204475999995"/>
    <n v="0.44321882550688091"/>
    <n v="9.033531"/>
    <n v="52358.345675999997"/>
  </r>
  <r>
    <s v="SKU-22"/>
    <s v="Valentine Heart Box"/>
    <s v="Seasonal Assortment"/>
    <x v="3"/>
    <x v="6"/>
    <n v="5376"/>
    <n v="9.49"/>
    <n v="3.3700000000000001E-2"/>
    <n v="5.0297000000000001"/>
    <n v="9.1701870000000003"/>
    <n v="49298.925311999999"/>
    <n v="27039.6672"/>
    <n v="22259.258112"/>
    <n v="0.45151609231087653"/>
    <n v="9.1701870000000003"/>
    <n v="49298.925311999999"/>
  </r>
  <r>
    <s v="SKU-22"/>
    <s v="Valentine Heart Box"/>
    <s v="Seasonal Assortment"/>
    <x v="3"/>
    <x v="7"/>
    <n v="6675"/>
    <n v="9.49"/>
    <n v="4.2299999999999997E-2"/>
    <n v="5.0297000000000001"/>
    <n v="9.0885730000000002"/>
    <n v="60666.224775000002"/>
    <n v="33573.247499999998"/>
    <n v="27092.977275000005"/>
    <n v="0.44659079043541827"/>
    <n v="9.0885730000000002"/>
    <n v="60666.224775000002"/>
  </r>
  <r>
    <s v="SKU-22"/>
    <s v="Valentine Heart Box"/>
    <s v="Seasonal Assortment"/>
    <x v="3"/>
    <x v="8"/>
    <n v="7597"/>
    <n v="9.49"/>
    <n v="4.3799999999999999E-2"/>
    <n v="5.0297000000000001"/>
    <n v="9.0743380000000009"/>
    <n v="68937.745786000014"/>
    <n v="38210.630900000004"/>
    <n v="30727.11488600001"/>
    <n v="0.44572265216481916"/>
    <n v="9.0743380000000009"/>
    <n v="68937.745786000014"/>
  </r>
  <r>
    <s v="SKU-22"/>
    <s v="Valentine Heart Box"/>
    <s v="Seasonal Assortment"/>
    <x v="3"/>
    <x v="9"/>
    <n v="10004"/>
    <n v="9.49"/>
    <n v="6.2100000000000002E-2"/>
    <n v="5.0297000000000001"/>
    <n v="8.9006709999999991"/>
    <n v="89042.31268399999"/>
    <n v="50317.118800000004"/>
    <n v="38725.193883999986"/>
    <n v="0.43490777268365488"/>
    <n v="8.9006709999999991"/>
    <n v="89042.31268399999"/>
  </r>
  <r>
    <s v="SKU-22"/>
    <s v="Valentine Heart Box"/>
    <s v="Seasonal Assortment"/>
    <x v="3"/>
    <x v="10"/>
    <n v="11912"/>
    <n v="9.49"/>
    <n v="5.21E-2"/>
    <n v="5.0297000000000001"/>
    <n v="8.995571"/>
    <n v="107155.241752"/>
    <n v="59913.786399999997"/>
    <n v="47241.455352000004"/>
    <n v="0.44086929000949471"/>
    <n v="8.995571"/>
    <n v="107155.241752"/>
  </r>
  <r>
    <s v="SKU-22"/>
    <s v="Valentine Heart Box"/>
    <s v="Seasonal Assortment"/>
    <x v="3"/>
    <x v="11"/>
    <n v="9598"/>
    <n v="9.49"/>
    <n v="4.7100000000000003E-2"/>
    <n v="5.0297000000000001"/>
    <n v="9.0430209999999995"/>
    <n v="86794.915557999993"/>
    <n v="48275.060599999997"/>
    <n v="38519.854957999996"/>
    <n v="0.44380312729562388"/>
    <n v="9.0430209999999995"/>
    <n v="86794.915557999993"/>
  </r>
  <r>
    <s v="SKU-22"/>
    <s v="Valentine Heart Box"/>
    <s v="Seasonal Assortment"/>
    <x v="3"/>
    <x v="12"/>
    <n v="5677"/>
    <n v="9.68"/>
    <n v="4.3400000000000001E-2"/>
    <n v="5.0674000000000001"/>
    <n v="9.2598880000000001"/>
    <n v="52568.384176"/>
    <n v="28767.629800000002"/>
    <n v="23800.754375999997"/>
    <n v="0.45275795992348933"/>
    <n v="9.2598880000000001"/>
    <n v="52568.384176"/>
  </r>
  <r>
    <s v="SKU-22"/>
    <s v="Valentine Heart Box"/>
    <s v="Seasonal Assortment"/>
    <x v="3"/>
    <x v="13"/>
    <n v="7461"/>
    <n v="9.68"/>
    <n v="4.3099999999999999E-2"/>
    <n v="5.1051000000000002"/>
    <n v="9.2627919999999992"/>
    <n v="69109.691112"/>
    <n v="38089.151100000003"/>
    <n v="31020.540011999998"/>
    <n v="0.44885947994945796"/>
    <n v="9.2627919999999992"/>
    <n v="69109.691112"/>
  </r>
  <r>
    <s v="SKU-22"/>
    <s v="Valentine Heart Box"/>
    <s v="Seasonal Assortment"/>
    <x v="3"/>
    <x v="14"/>
    <n v="7746"/>
    <n v="9.68"/>
    <n v="4.6800000000000001E-2"/>
    <n v="5.1429"/>
    <n v="9.2269760000000005"/>
    <n v="71472.156096000006"/>
    <n v="39836.903400000003"/>
    <n v="31635.252696000003"/>
    <n v="0.44262345539860515"/>
    <n v="9.2269760000000005"/>
    <n v="71472.156096000006"/>
  </r>
  <r>
    <s v="SKU-22"/>
    <s v="Valentine Heart Box"/>
    <s v="Seasonal Assortment"/>
    <x v="3"/>
    <x v="15"/>
    <n v="7361"/>
    <n v="9.68"/>
    <n v="5.7599999999999998E-2"/>
    <n v="5.1806000000000001"/>
    <n v="9.1224319999999999"/>
    <n v="67150.221951999993"/>
    <n v="38134.3966"/>
    <n v="29015.825351999993"/>
    <n v="0.43210319353435567"/>
    <n v="9.1224319999999999"/>
    <n v="67150.221951999993"/>
  </r>
  <r>
    <s v="SKU-22"/>
    <s v="Valentine Heart Box"/>
    <s v="Seasonal Assortment"/>
    <x v="3"/>
    <x v="16"/>
    <n v="6024"/>
    <n v="9.68"/>
    <n v="4.7E-2"/>
    <n v="5.2183000000000002"/>
    <n v="9.2250399999999999"/>
    <n v="55571.640959999997"/>
    <n v="31435.039199999999"/>
    <n v="24136.601759999998"/>
    <n v="0.43433307606254279"/>
    <n v="9.2250399999999999"/>
    <n v="55571.640959999997"/>
  </r>
  <r>
    <s v="SKU-22"/>
    <s v="Valentine Heart Box"/>
    <s v="Seasonal Assortment"/>
    <x v="3"/>
    <x v="17"/>
    <n v="5668"/>
    <n v="9.68"/>
    <n v="5.8900000000000001E-2"/>
    <n v="5.2560000000000002"/>
    <n v="9.1098479999999995"/>
    <n v="51634.618463999999"/>
    <n v="29791.008000000002"/>
    <n v="21843.610463999998"/>
    <n v="0.4230419651348738"/>
    <n v="9.1098479999999995"/>
    <n v="51634.618463999999"/>
  </r>
  <r>
    <s v="SKU-22"/>
    <s v="Valentine Heart Box"/>
    <s v="Seasonal Assortment"/>
    <x v="3"/>
    <x v="18"/>
    <n v="5098"/>
    <n v="9.9600000000000009"/>
    <n v="4.87E-2"/>
    <n v="5.2938000000000001"/>
    <n v="9.4749480000000013"/>
    <n v="48303.284904000007"/>
    <n v="26987.792400000002"/>
    <n v="21315.492504000005"/>
    <n v="0.44128453264334544"/>
    <n v="9.4749480000000013"/>
    <n v="48303.284904000007"/>
  </r>
  <r>
    <s v="SKU-22"/>
    <s v="Valentine Heart Box"/>
    <s v="Seasonal Assortment"/>
    <x v="3"/>
    <x v="19"/>
    <n v="6019"/>
    <n v="9.9600000000000009"/>
    <n v="5.8599999999999999E-2"/>
    <n v="5.3315000000000001"/>
    <n v="9.3763440000000013"/>
    <n v="56436.214536000007"/>
    <n v="32090.298500000001"/>
    <n v="24345.916036000006"/>
    <n v="0.43138818285677238"/>
    <n v="9.3763440000000013"/>
    <n v="56436.214536000007"/>
  </r>
  <r>
    <s v="SKU-22"/>
    <s v="Valentine Heart Box"/>
    <s v="Seasonal Assortment"/>
    <x v="3"/>
    <x v="20"/>
    <n v="6968"/>
    <n v="9.9600000000000009"/>
    <n v="6.8099999999999994E-2"/>
    <n v="5.3692000000000002"/>
    <n v="9.2817240000000005"/>
    <n v="64675.052832000001"/>
    <n v="37412.585599999999"/>
    <n v="27262.467232000003"/>
    <n v="0.42152987957840593"/>
    <n v="9.2817240000000005"/>
    <n v="64675.052832000001"/>
  </r>
  <r>
    <s v="SKU-22"/>
    <s v="Valentine Heart Box"/>
    <s v="Seasonal Assortment"/>
    <x v="3"/>
    <x v="21"/>
    <n v="10244"/>
    <n v="9.9600000000000009"/>
    <n v="4.7600000000000003E-2"/>
    <n v="5.4069000000000003"/>
    <n v="9.4859040000000014"/>
    <n v="97173.600576000012"/>
    <n v="55388.283600000002"/>
    <n v="41785.316976000009"/>
    <n v="0.43000688179007507"/>
    <n v="9.4859040000000014"/>
    <n v="97173.600576000012"/>
  </r>
  <r>
    <s v="SKU-22"/>
    <s v="Valentine Heart Box"/>
    <s v="Seasonal Assortment"/>
    <x v="3"/>
    <x v="22"/>
    <n v="10894"/>
    <n v="9.9600000000000009"/>
    <n v="3.6799999999999999E-2"/>
    <n v="5.4447000000000001"/>
    <n v="9.593472000000002"/>
    <n v="104511.28396800002"/>
    <n v="59314.561800000003"/>
    <n v="45196.722168000015"/>
    <n v="0.43245782131849664"/>
    <n v="9.593472000000002"/>
    <n v="104511.28396800002"/>
  </r>
  <r>
    <s v="SKU-22"/>
    <s v="Valentine Heart Box"/>
    <s v="Seasonal Assortment"/>
    <x v="3"/>
    <x v="23"/>
    <n v="8367"/>
    <n v="9.9600000000000009"/>
    <n v="4.4699999999999997E-2"/>
    <n v="5.4824000000000002"/>
    <n v="9.5147880000000011"/>
    <n v="79610.231196000008"/>
    <n v="45871.2408"/>
    <n v="33738.990396000008"/>
    <n v="0.42380219086331727"/>
    <n v="9.5147880000000011"/>
    <n v="79610.231196000008"/>
  </r>
  <r>
    <s v="SKU-22"/>
    <s v="Valentine Heart Box"/>
    <s v="Seasonal Assortment"/>
    <x v="4"/>
    <x v="0"/>
    <n v="8946"/>
    <n v="9.49"/>
    <n v="8.9499999999999996E-2"/>
    <n v="5.0297000000000001"/>
    <n v="8.6406449999999992"/>
    <n v="77299.210169999991"/>
    <n v="44995.696199999998"/>
    <n v="32303.513969999993"/>
    <n v="0.4179022515101592"/>
    <n v="8.6406449999999992"/>
    <n v="77299.210169999991"/>
  </r>
  <r>
    <s v="SKU-22"/>
    <s v="Valentine Heart Box"/>
    <s v="Seasonal Assortment"/>
    <x v="4"/>
    <x v="1"/>
    <n v="9890"/>
    <n v="9.49"/>
    <n v="0.1084"/>
    <n v="5.0297000000000001"/>
    <n v="8.4612839999999991"/>
    <n v="83682.098759999993"/>
    <n v="49743.733"/>
    <n v="33938.365759999993"/>
    <n v="0.40556303275011213"/>
    <n v="8.4612839999999991"/>
    <n v="83682.098759999993"/>
  </r>
  <r>
    <s v="SKU-22"/>
    <s v="Valentine Heart Box"/>
    <s v="Seasonal Assortment"/>
    <x v="4"/>
    <x v="2"/>
    <n v="11349"/>
    <n v="9.49"/>
    <n v="0.10879999999999999"/>
    <n v="5.0297000000000001"/>
    <n v="8.4574879999999997"/>
    <n v="95984.031311999992"/>
    <n v="57082.065300000002"/>
    <n v="38901.96601199999"/>
    <n v="0.4052962298025134"/>
    <n v="8.4574879999999997"/>
    <n v="95984.031311999992"/>
  </r>
  <r>
    <s v="SKU-22"/>
    <s v="Valentine Heart Box"/>
    <s v="Seasonal Assortment"/>
    <x v="4"/>
    <x v="3"/>
    <n v="10085"/>
    <n v="9.49"/>
    <n v="8.2600000000000007E-2"/>
    <n v="5.0297000000000001"/>
    <n v="8.7061259999999994"/>
    <n v="87801.280709999992"/>
    <n v="50724.5245"/>
    <n v="37076.756209999992"/>
    <n v="0.42228035753215604"/>
    <n v="8.7061259999999994"/>
    <n v="87801.280709999992"/>
  </r>
  <r>
    <s v="SKU-22"/>
    <s v="Valentine Heart Box"/>
    <s v="Seasonal Assortment"/>
    <x v="4"/>
    <x v="4"/>
    <n v="9889"/>
    <n v="9.49"/>
    <n v="9.3600000000000003E-2"/>
    <n v="5.0297000000000001"/>
    <n v="8.6017360000000007"/>
    <n v="85062.567304000011"/>
    <n v="49738.703300000001"/>
    <n v="35323.86400400001"/>
    <n v="0.41526919682259494"/>
    <n v="8.6017360000000007"/>
    <n v="85062.567304000011"/>
  </r>
  <r>
    <s v="SKU-22"/>
    <s v="Valentine Heart Box"/>
    <s v="Seasonal Assortment"/>
    <x v="4"/>
    <x v="5"/>
    <n v="8132"/>
    <n v="9.49"/>
    <n v="0.1008"/>
    <n v="5.0297000000000001"/>
    <n v="8.5334079999999997"/>
    <n v="69393.673855999994"/>
    <n v="40901.520400000001"/>
    <n v="28492.153455999993"/>
    <n v="0.41058718861209959"/>
    <n v="8.5334079999999997"/>
    <n v="69393.673855999994"/>
  </r>
  <r>
    <s v="SKU-22"/>
    <s v="Valentine Heart Box"/>
    <s v="Seasonal Assortment"/>
    <x v="4"/>
    <x v="6"/>
    <n v="8350"/>
    <n v="9.49"/>
    <n v="8.14E-2"/>
    <n v="5.0297000000000001"/>
    <n v="8.7175139999999995"/>
    <n v="72791.241899999994"/>
    <n v="41997.995000000003"/>
    <n v="30793.246899999991"/>
    <n v="0.42303505334204217"/>
    <n v="8.7175139999999995"/>
    <n v="72791.241899999994"/>
  </r>
  <r>
    <s v="SKU-22"/>
    <s v="Valentine Heart Box"/>
    <s v="Seasonal Assortment"/>
    <x v="4"/>
    <x v="7"/>
    <n v="8910"/>
    <n v="9.49"/>
    <n v="0.10390000000000001"/>
    <n v="5.0297000000000001"/>
    <n v="8.5039890000000007"/>
    <n v="75770.541990000012"/>
    <n v="44814.627"/>
    <n v="30955.914990000012"/>
    <n v="0.40854815310791215"/>
    <n v="8.5039890000000007"/>
    <n v="75770.541990000012"/>
  </r>
  <r>
    <s v="SKU-22"/>
    <s v="Valentine Heart Box"/>
    <s v="Seasonal Assortment"/>
    <x v="4"/>
    <x v="8"/>
    <n v="9406"/>
    <n v="9.49"/>
    <n v="9.0200000000000002E-2"/>
    <n v="5.0297000000000001"/>
    <n v="8.6340019999999988"/>
    <n v="81211.42281199999"/>
    <n v="47309.358200000002"/>
    <n v="33902.064611999987"/>
    <n v="0.41745438557924808"/>
    <n v="8.6340019999999988"/>
    <n v="81211.42281199999"/>
  </r>
  <r>
    <s v="SKU-22"/>
    <s v="Valentine Heart Box"/>
    <s v="Seasonal Assortment"/>
    <x v="4"/>
    <x v="9"/>
    <n v="13934"/>
    <n v="9.49"/>
    <n v="7.5200000000000003E-2"/>
    <n v="5.0297000000000001"/>
    <n v="8.7763519999999993"/>
    <n v="122289.68876799999"/>
    <n v="70083.839800000002"/>
    <n v="52205.848967999991"/>
    <n v="0.42690311418685117"/>
    <n v="8.7763519999999993"/>
    <n v="122289.68876799999"/>
  </r>
  <r>
    <s v="SKU-22"/>
    <s v="Valentine Heart Box"/>
    <s v="Seasonal Assortment"/>
    <x v="4"/>
    <x v="10"/>
    <n v="15453"/>
    <n v="9.49"/>
    <n v="9.7199999999999995E-2"/>
    <n v="5.0297000000000001"/>
    <n v="8.5675720000000002"/>
    <n v="132394.69011600001"/>
    <n v="77723.954100000003"/>
    <n v="54670.73601600001"/>
    <n v="0.41293752769162606"/>
    <n v="8.5675720000000002"/>
    <n v="132394.69011600001"/>
  </r>
  <r>
    <s v="SKU-22"/>
    <s v="Valentine Heart Box"/>
    <s v="Seasonal Assortment"/>
    <x v="4"/>
    <x v="11"/>
    <n v="12866"/>
    <n v="9.49"/>
    <n v="8.0299999999999996E-2"/>
    <n v="5.0297000000000001"/>
    <n v="8.7279529999999994"/>
    <n v="112293.84329799999"/>
    <n v="64712.120199999998"/>
    <n v="47581.723097999995"/>
    <n v="0.42372512775905186"/>
    <n v="8.7279529999999994"/>
    <n v="112293.84329799999"/>
  </r>
  <r>
    <s v="SKU-22"/>
    <s v="Valentine Heart Box"/>
    <s v="Seasonal Assortment"/>
    <x v="4"/>
    <x v="12"/>
    <n v="8234"/>
    <n v="9.68"/>
    <n v="8.7800000000000003E-2"/>
    <n v="5.0674000000000001"/>
    <n v="8.8300959999999993"/>
    <n v="72707.010463999992"/>
    <n v="41724.971600000004"/>
    <n v="30982.038863999987"/>
    <n v="0.42612175450867112"/>
    <n v="8.8087999999999997"/>
    <n v="72531.659199999995"/>
  </r>
  <r>
    <s v="SKU-22"/>
    <s v="Valentine Heart Box"/>
    <s v="Seasonal Assortment"/>
    <x v="4"/>
    <x v="13"/>
    <n v="10439"/>
    <n v="9.68"/>
    <n v="0.13700000000000001"/>
    <n v="5.1051000000000002"/>
    <n v="8.3538399999999999"/>
    <n v="87205.735759999996"/>
    <n v="53292.138900000005"/>
    <n v="33913.596859999991"/>
    <n v="0.38889181502159476"/>
    <n v="8.8087999999999997"/>
    <n v="91955.063200000004"/>
  </r>
  <r>
    <s v="SKU-22"/>
    <s v="Valentine Heart Box"/>
    <s v="Seasonal Assortment"/>
    <x v="4"/>
    <x v="14"/>
    <n v="10079"/>
    <n v="9.68"/>
    <n v="0.13200000000000001"/>
    <n v="5.1429"/>
    <n v="8.402239999999999"/>
    <n v="84686.176959999997"/>
    <n v="51835.289100000002"/>
    <n v="32850.887859999995"/>
    <n v="0.38791322314049581"/>
    <n v="8.8087999999999997"/>
    <n v="88783.895199999999"/>
  </r>
  <r>
    <s v="SKU-22"/>
    <s v="Valentine Heart Box"/>
    <s v="Seasonal Assortment"/>
    <x v="4"/>
    <x v="15"/>
    <n v="10895"/>
    <n v="9.68"/>
    <n v="0.1196"/>
    <n v="5.1806000000000001"/>
    <n v="8.5222719999999992"/>
    <n v="92850.153439999995"/>
    <n v="56442.637000000002"/>
    <n v="36407.516439999992"/>
    <n v="0.39211046068466243"/>
    <n v="8.8087999999999997"/>
    <n v="95971.876000000004"/>
  </r>
  <r>
    <s v="SKU-22"/>
    <s v="Valentine Heart Box"/>
    <s v="Seasonal Assortment"/>
    <x v="4"/>
    <x v="16"/>
    <n v="9014"/>
    <n v="9.68"/>
    <n v="0.21149999999999999"/>
    <n v="5.2183000000000002"/>
    <n v="7.6326799999999997"/>
    <n v="68800.97752"/>
    <n v="47037.756200000003"/>
    <n v="21763.221319999997"/>
    <n v="0.31632139694052414"/>
    <n v="8.8087999999999997"/>
    <n v="79402.523199999996"/>
  </r>
  <r>
    <s v="SKU-22"/>
    <s v="Valentine Heart Box"/>
    <s v="Seasonal Assortment"/>
    <x v="4"/>
    <x v="17"/>
    <n v="8134"/>
    <n v="9.68"/>
    <n v="0.1782"/>
    <n v="5.2560000000000002"/>
    <n v="7.9550239999999999"/>
    <n v="64706.165216000001"/>
    <n v="42752.304000000004"/>
    <n v="21953.861215999998"/>
    <n v="0.33928546287226785"/>
    <n v="8.8087999999999997"/>
    <n v="71650.779200000004"/>
  </r>
  <r>
    <s v="SKU-22"/>
    <s v="Valentine Heart Box"/>
    <s v="Seasonal Assortment"/>
    <x v="4"/>
    <x v="18"/>
    <n v="8124"/>
    <n v="9.9600000000000009"/>
    <n v="0.21970000000000001"/>
    <n v="5.2938000000000001"/>
    <n v="7.7717880000000008"/>
    <n v="63138.005712000006"/>
    <n v="43006.831200000001"/>
    <n v="20131.174512000005"/>
    <n v="0.31884400346483982"/>
    <n v="9.063600000000001"/>
    <n v="73632.686400000006"/>
  </r>
  <r>
    <s v="SKU-22"/>
    <s v="Valentine Heart Box"/>
    <s v="Seasonal Assortment"/>
    <x v="4"/>
    <x v="19"/>
    <n v="9280"/>
    <n v="9.9600000000000009"/>
    <n v="0.1777"/>
    <n v="5.3315000000000001"/>
    <n v="8.1901080000000004"/>
    <n v="76004.202239999999"/>
    <n v="49476.32"/>
    <n v="26527.882239999999"/>
    <n v="0.34903178321946426"/>
    <n v="9.063600000000001"/>
    <n v="84110.208000000013"/>
  </r>
  <r>
    <s v="SKU-22"/>
    <s v="Valentine Heart Box"/>
    <s v="Seasonal Assortment"/>
    <x v="4"/>
    <x v="20"/>
    <n v="10535"/>
    <n v="9.9600000000000009"/>
    <n v="0.2636"/>
    <n v="5.3692000000000002"/>
    <n v="7.3345440000000002"/>
    <n v="77269.421040000001"/>
    <n v="56564.522000000004"/>
    <n v="20704.899039999997"/>
    <n v="0.2679572172448621"/>
    <n v="9.063600000000001"/>
    <n v="95485.026000000013"/>
  </r>
  <r>
    <s v="SKU-22"/>
    <s v="Valentine Heart Box"/>
    <s v="Seasonal Assortment"/>
    <x v="4"/>
    <x v="21"/>
    <n v="15613"/>
    <n v="9.9600000000000009"/>
    <n v="0.22270000000000001"/>
    <n v="5.4069000000000003"/>
    <n v="7.7419080000000005"/>
    <n v="120874.409604"/>
    <n v="84417.929700000008"/>
    <n v="36456.479903999993"/>
    <n v="0.30160627070226093"/>
    <n v="9.063600000000001"/>
    <n v="141509.98680000001"/>
  </r>
  <r>
    <s v="SKU-22"/>
    <s v="Valentine Heart Box"/>
    <s v="Seasonal Assortment"/>
    <x v="4"/>
    <x v="22"/>
    <n v="16241"/>
    <n v="9.9600000000000009"/>
    <n v="0.23580000000000001"/>
    <n v="5.4447000000000001"/>
    <n v="7.6114320000000006"/>
    <n v="123617.26711200002"/>
    <n v="88427.372700000007"/>
    <n v="35189.894412000009"/>
    <n v="0.28466811501436262"/>
    <n v="9.063600000000001"/>
    <n v="147201.92760000002"/>
  </r>
  <r>
    <s v="SKU-22"/>
    <s v="Valentine Heart Box"/>
    <s v="Seasonal Assortment"/>
    <x v="4"/>
    <x v="23"/>
    <n v="14155"/>
    <n v="9.9600000000000009"/>
    <n v="0.25569999999999998"/>
    <n v="5.4824000000000002"/>
    <n v="7.4132280000000002"/>
    <n v="104934.24234"/>
    <n v="77603.372000000003"/>
    <n v="27330.870339999994"/>
    <n v="0.26045711800581334"/>
    <n v="9.063600000000001"/>
    <n v="128295.25800000002"/>
  </r>
  <r>
    <s v="SKU-22"/>
    <s v="Valentine Heart Box"/>
    <s v="Seasonal Assortment"/>
    <x v="5"/>
    <x v="0"/>
    <n v="3845"/>
    <n v="9.49"/>
    <n v="5.7099999999999998E-2"/>
    <n v="5.0297000000000001"/>
    <n v="8.9481210000000004"/>
    <n v="34405.525245000004"/>
    <n v="19339.196500000002"/>
    <n v="15066.328745000003"/>
    <n v="0.43790433768162057"/>
    <n v="8.9481210000000004"/>
    <n v="34405.525245000004"/>
  </r>
  <r>
    <s v="SKU-22"/>
    <s v="Valentine Heart Box"/>
    <s v="Seasonal Assortment"/>
    <x v="5"/>
    <x v="1"/>
    <n v="4544"/>
    <n v="9.49"/>
    <n v="9.2299999999999993E-2"/>
    <n v="5.0297000000000001"/>
    <n v="8.6140729999999994"/>
    <n v="39142.347711999995"/>
    <n v="22854.9568"/>
    <n v="16287.390911999995"/>
    <n v="0.41610664316404089"/>
    <n v="8.6140729999999994"/>
    <n v="39142.347711999995"/>
  </r>
  <r>
    <s v="SKU-22"/>
    <s v="Valentine Heart Box"/>
    <s v="Seasonal Assortment"/>
    <x v="5"/>
    <x v="2"/>
    <n v="4759"/>
    <n v="9.49"/>
    <n v="6.1600000000000002E-2"/>
    <n v="5.0297000000000001"/>
    <n v="8.9054160000000007"/>
    <n v="42380.874744000001"/>
    <n v="23936.3423"/>
    <n v="18444.532444"/>
    <n v="0.43520886615515769"/>
    <n v="8.9054160000000007"/>
    <n v="42380.874744000001"/>
  </r>
  <r>
    <s v="SKU-22"/>
    <s v="Valentine Heart Box"/>
    <s v="Seasonal Assortment"/>
    <x v="5"/>
    <x v="3"/>
    <n v="4553"/>
    <n v="9.49"/>
    <n v="4.19E-2"/>
    <n v="5.0297000000000001"/>
    <n v="9.0923689999999997"/>
    <n v="41397.556057000002"/>
    <n v="22900.224099999999"/>
    <n v="18497.331957000002"/>
    <n v="0.44682183488153643"/>
    <n v="9.0923689999999997"/>
    <n v="41397.556057000002"/>
  </r>
  <r>
    <s v="SKU-22"/>
    <s v="Valentine Heart Box"/>
    <s v="Seasonal Assortment"/>
    <x v="5"/>
    <x v="4"/>
    <n v="3695"/>
    <n v="9.49"/>
    <n v="7.17E-2"/>
    <n v="5.0297000000000001"/>
    <n v="8.8095669999999995"/>
    <n v="32551.350064999999"/>
    <n v="18584.7415"/>
    <n v="13966.608564999999"/>
    <n v="0.42906388021113862"/>
    <n v="8.8095669999999995"/>
    <n v="32551.350064999999"/>
  </r>
  <r>
    <s v="SKU-22"/>
    <s v="Valentine Heart Box"/>
    <s v="Seasonal Assortment"/>
    <x v="5"/>
    <x v="5"/>
    <n v="4087"/>
    <n v="9.49"/>
    <n v="6.1600000000000002E-2"/>
    <n v="5.0297000000000001"/>
    <n v="8.9054160000000007"/>
    <n v="36396.435192000004"/>
    <n v="20556.383900000001"/>
    <n v="15840.051292000004"/>
    <n v="0.43520886615515775"/>
    <n v="8.9054160000000007"/>
    <n v="36396.435192000004"/>
  </r>
  <r>
    <s v="SKU-22"/>
    <s v="Valentine Heart Box"/>
    <s v="Seasonal Assortment"/>
    <x v="5"/>
    <x v="6"/>
    <n v="3996"/>
    <n v="9.49"/>
    <n v="5.9200000000000003E-2"/>
    <n v="5.0297000000000001"/>
    <n v="8.9281919999999992"/>
    <n v="35677.055231999999"/>
    <n v="20098.681199999999"/>
    <n v="15578.374032"/>
    <n v="0.43664965986394561"/>
    <n v="8.9281919999999992"/>
    <n v="35677.055231999999"/>
  </r>
  <r>
    <s v="SKU-22"/>
    <s v="Valentine Heart Box"/>
    <s v="Seasonal Assortment"/>
    <x v="5"/>
    <x v="7"/>
    <n v="3983"/>
    <n v="9.49"/>
    <n v="5.3800000000000001E-2"/>
    <n v="5.0297000000000001"/>
    <n v="8.979438"/>
    <n v="35765.101554000001"/>
    <n v="20033.295099999999"/>
    <n v="15731.806454000001"/>
    <n v="0.43986472204607907"/>
    <n v="8.979438"/>
    <n v="35765.101554000001"/>
  </r>
  <r>
    <s v="SKU-22"/>
    <s v="Valentine Heart Box"/>
    <s v="Seasonal Assortment"/>
    <x v="5"/>
    <x v="8"/>
    <n v="5053"/>
    <n v="9.49"/>
    <n v="0.10150000000000001"/>
    <n v="5.0297000000000001"/>
    <n v="8.5267649999999993"/>
    <n v="43085.743544999998"/>
    <n v="25415.074100000002"/>
    <n v="17670.669444999996"/>
    <n v="0.41012799109627152"/>
    <n v="8.5267649999999993"/>
    <n v="43085.743544999998"/>
  </r>
  <r>
    <s v="SKU-22"/>
    <s v="Valentine Heart Box"/>
    <s v="Seasonal Assortment"/>
    <x v="5"/>
    <x v="9"/>
    <n v="6115"/>
    <n v="9.49"/>
    <n v="6.4799999999999996E-2"/>
    <n v="5.0297000000000001"/>
    <n v="8.8750480000000014"/>
    <n v="54270.918520000007"/>
    <n v="30756.6155"/>
    <n v="23514.303020000007"/>
    <n v="0.43327630453378962"/>
    <n v="8.8750480000000014"/>
    <n v="54270.918520000007"/>
  </r>
  <r>
    <s v="SKU-22"/>
    <s v="Valentine Heart Box"/>
    <s v="Seasonal Assortment"/>
    <x v="5"/>
    <x v="10"/>
    <n v="8082"/>
    <n v="9.49"/>
    <n v="4.8300000000000003E-2"/>
    <n v="5.0297000000000001"/>
    <n v="9.0316329999999994"/>
    <n v="72993.657905999993"/>
    <n v="40650.035400000001"/>
    <n v="32343.622505999992"/>
    <n v="0.44310181779972674"/>
    <n v="9.0316329999999994"/>
    <n v="72993.657905999993"/>
  </r>
  <r>
    <s v="SKU-22"/>
    <s v="Valentine Heart Box"/>
    <s v="Seasonal Assortment"/>
    <x v="5"/>
    <x v="11"/>
    <n v="6316"/>
    <n v="9.49"/>
    <n v="8.8300000000000003E-2"/>
    <n v="5.0297000000000001"/>
    <n v="8.6520329999999994"/>
    <n v="54646.240427999997"/>
    <n v="31767.585200000001"/>
    <n v="22878.655227999996"/>
    <n v="0.41866842162992207"/>
    <n v="8.6520329999999994"/>
    <n v="54646.240427999997"/>
  </r>
  <r>
    <s v="SKU-22"/>
    <s v="Valentine Heart Box"/>
    <s v="Seasonal Assortment"/>
    <x v="5"/>
    <x v="12"/>
    <n v="3807"/>
    <n v="9.68"/>
    <n v="7.8299999999999995E-2"/>
    <n v="5.0674000000000001"/>
    <n v="8.9220559999999995"/>
    <n v="33966.267191999999"/>
    <n v="19291.591800000002"/>
    <n v="14674.675391999997"/>
    <n v="0.43203674130716052"/>
    <n v="8.9220559999999995"/>
    <n v="33966.267191999999"/>
  </r>
  <r>
    <s v="SKU-22"/>
    <s v="Valentine Heart Box"/>
    <s v="Seasonal Assortment"/>
    <x v="5"/>
    <x v="13"/>
    <n v="5254"/>
    <n v="9.68"/>
    <n v="9.9199999999999997E-2"/>
    <n v="5.1051000000000002"/>
    <n v="8.7197440000000004"/>
    <n v="45813.534976000003"/>
    <n v="26822.195400000001"/>
    <n v="18991.339576000002"/>
    <n v="0.41453556434684324"/>
    <n v="8.7197440000000004"/>
    <n v="45813.534976000003"/>
  </r>
  <r>
    <s v="SKU-22"/>
    <s v="Valentine Heart Box"/>
    <s v="Seasonal Assortment"/>
    <x v="5"/>
    <x v="14"/>
    <n v="4657"/>
    <n v="9.68"/>
    <n v="6.2E-2"/>
    <n v="5.1429"/>
    <n v="9.079839999999999"/>
    <n v="42284.814879999998"/>
    <n v="23950.4853"/>
    <n v="18334.329579999998"/>
    <n v="0.43359134081657824"/>
    <n v="9.079839999999999"/>
    <n v="42284.814879999998"/>
  </r>
  <r>
    <s v="SKU-22"/>
    <s v="Valentine Heart Box"/>
    <s v="Seasonal Assortment"/>
    <x v="5"/>
    <x v="15"/>
    <n v="4585"/>
    <n v="9.68"/>
    <n v="8.4699999999999998E-2"/>
    <n v="5.1806000000000001"/>
    <n v="8.8601039999999998"/>
    <n v="40623.576840000002"/>
    <n v="23753.050999999999"/>
    <n v="16870.525840000002"/>
    <n v="0.41528903046736249"/>
    <n v="8.8601039999999998"/>
    <n v="40623.576840000002"/>
  </r>
  <r>
    <s v="SKU-22"/>
    <s v="Valentine Heart Box"/>
    <s v="Seasonal Assortment"/>
    <x v="5"/>
    <x v="16"/>
    <n v="3624"/>
    <n v="9.68"/>
    <n v="6.6199999999999995E-2"/>
    <n v="5.2183000000000002"/>
    <n v="9.0391839999999988"/>
    <n v="32758.002815999997"/>
    <n v="18911.119200000001"/>
    <n v="13846.883615999996"/>
    <n v="0.42270231472221376"/>
    <n v="9.0391839999999988"/>
    <n v="32758.002815999997"/>
  </r>
  <r>
    <s v="SKU-22"/>
    <s v="Valentine Heart Box"/>
    <s v="Seasonal Assortment"/>
    <x v="5"/>
    <x v="17"/>
    <n v="3814"/>
    <n v="9.68"/>
    <n v="6.25E-2"/>
    <n v="5.2560000000000002"/>
    <n v="9.0749999999999993"/>
    <n v="34612.049999999996"/>
    <n v="20046.384000000002"/>
    <n v="14565.665999999994"/>
    <n v="0.42082644628099158"/>
    <n v="9.0749999999999993"/>
    <n v="34612.049999999996"/>
  </r>
  <r>
    <s v="SKU-22"/>
    <s v="Valentine Heart Box"/>
    <s v="Seasonal Assortment"/>
    <x v="5"/>
    <x v="18"/>
    <n v="3634"/>
    <n v="9.9600000000000009"/>
    <n v="0.1085"/>
    <n v="5.2938000000000001"/>
    <n v="8.8793400000000009"/>
    <n v="32267.521560000005"/>
    <n v="19237.6692"/>
    <n v="13029.852360000004"/>
    <n v="0.40380703971241111"/>
    <n v="8.8793400000000009"/>
    <n v="32267.521560000005"/>
  </r>
  <r>
    <s v="SKU-22"/>
    <s v="Valentine Heart Box"/>
    <s v="Seasonal Assortment"/>
    <x v="5"/>
    <x v="19"/>
    <n v="3975"/>
    <n v="9.9600000000000009"/>
    <n v="6.3500000000000001E-2"/>
    <n v="5.3315000000000001"/>
    <n v="9.3275400000000008"/>
    <n v="37076.971500000007"/>
    <n v="21192.712500000001"/>
    <n v="15884.259000000005"/>
    <n v="0.42841306496675441"/>
    <n v="9.3275400000000008"/>
    <n v="37076.971500000007"/>
  </r>
  <r>
    <s v="SKU-22"/>
    <s v="Valentine Heart Box"/>
    <s v="Seasonal Assortment"/>
    <x v="5"/>
    <x v="20"/>
    <n v="5010"/>
    <n v="9.9600000000000009"/>
    <n v="7.3599999999999999E-2"/>
    <n v="5.3692000000000002"/>
    <n v="9.2269440000000014"/>
    <n v="46226.989440000005"/>
    <n v="26899.692000000003"/>
    <n v="19327.297440000002"/>
    <n v="0.41809552545241413"/>
    <n v="9.2269440000000014"/>
    <n v="46226.989440000005"/>
  </r>
  <r>
    <s v="SKU-22"/>
    <s v="Valentine Heart Box"/>
    <s v="Seasonal Assortment"/>
    <x v="5"/>
    <x v="21"/>
    <n v="7601"/>
    <n v="9.9600000000000009"/>
    <n v="7.2499999999999995E-2"/>
    <n v="5.4069000000000003"/>
    <n v="9.2379000000000016"/>
    <n v="70217.277900000016"/>
    <n v="41097.846900000004"/>
    <n v="29119.431000000011"/>
    <n v="0.41470464066508628"/>
    <n v="9.2379000000000016"/>
    <n v="70217.277900000016"/>
  </r>
  <r>
    <s v="SKU-22"/>
    <s v="Valentine Heart Box"/>
    <s v="Seasonal Assortment"/>
    <x v="5"/>
    <x v="22"/>
    <n v="7223"/>
    <n v="9.9600000000000009"/>
    <n v="4.3200000000000002E-2"/>
    <n v="5.4447000000000001"/>
    <n v="9.5297280000000004"/>
    <n v="68833.225344000006"/>
    <n v="39327.068100000004"/>
    <n v="29506.157244000002"/>
    <n v="0.42866155256477412"/>
    <n v="9.5297280000000004"/>
    <n v="68833.225344000006"/>
  </r>
  <r>
    <s v="SKU-22"/>
    <s v="Valentine Heart Box"/>
    <s v="Seasonal Assortment"/>
    <x v="5"/>
    <x v="23"/>
    <n v="5332"/>
    <n v="9.9600000000000009"/>
    <n v="4.2500000000000003E-2"/>
    <n v="5.4824000000000002"/>
    <n v="9.5367000000000015"/>
    <n v="50849.684400000006"/>
    <n v="29232.156800000001"/>
    <n v="21617.527600000005"/>
    <n v="0.42512609183470179"/>
    <n v="9.5367000000000015"/>
    <n v="50849.684400000006"/>
  </r>
  <r>
    <s v="SKU-23"/>
    <s v="Easter Assortment Bag"/>
    <s v="Seasonal Assortment"/>
    <x v="0"/>
    <x v="0"/>
    <n v="15706"/>
    <n v="7.99"/>
    <n v="7.9600000000000004E-2"/>
    <n v="4.3146000000000004"/>
    <n v="7.3539960000000004"/>
    <n v="115501.86117600001"/>
    <n v="67765.107600000003"/>
    <n v="47736.753576000003"/>
    <n v="0.41329856584093871"/>
    <n v="7.3539960000000004"/>
    <n v="115501.86117600001"/>
  </r>
  <r>
    <s v="SKU-23"/>
    <s v="Easter Assortment Bag"/>
    <s v="Seasonal Assortment"/>
    <x v="0"/>
    <x v="1"/>
    <n v="20561"/>
    <n v="7.99"/>
    <n v="0.10050000000000001"/>
    <n v="4.3146000000000004"/>
    <n v="7.1870050000000001"/>
    <n v="147772.00980500001"/>
    <n v="88712.490600000005"/>
    <n v="59059.519205000004"/>
    <n v="0.39966648137854366"/>
    <n v="7.1870050000000001"/>
    <n v="147772.00980500001"/>
  </r>
  <r>
    <s v="SKU-23"/>
    <s v="Easter Assortment Bag"/>
    <s v="Seasonal Assortment"/>
    <x v="0"/>
    <x v="2"/>
    <n v="18577"/>
    <n v="7.99"/>
    <n v="8.7300000000000003E-2"/>
    <n v="4.3146000000000004"/>
    <n v="7.2924730000000002"/>
    <n v="135472.27092100002"/>
    <n v="80152.324200000003"/>
    <n v="55319.946721000015"/>
    <n v="0.40834885504546953"/>
    <n v="7.2924730000000002"/>
    <n v="135472.27092100002"/>
  </r>
  <r>
    <s v="SKU-23"/>
    <s v="Easter Assortment Bag"/>
    <s v="Seasonal Assortment"/>
    <x v="0"/>
    <x v="3"/>
    <n v="20662"/>
    <n v="7.99"/>
    <n v="8.7900000000000006E-2"/>
    <n v="4.3146000000000004"/>
    <n v="7.2876790000000007"/>
    <n v="150578.02349800002"/>
    <n v="89148.265200000009"/>
    <n v="61429.758298000015"/>
    <n v="0.40795965354676028"/>
    <n v="7.2876790000000007"/>
    <n v="150578.02349800002"/>
  </r>
  <r>
    <s v="SKU-23"/>
    <s v="Easter Assortment Bag"/>
    <s v="Seasonal Assortment"/>
    <x v="0"/>
    <x v="4"/>
    <n v="15083"/>
    <n v="7.99"/>
    <n v="0.1178"/>
    <n v="4.3146000000000004"/>
    <n v="7.0487780000000004"/>
    <n v="106316.71857400001"/>
    <n v="65077.111800000006"/>
    <n v="41239.606774000007"/>
    <n v="0.38789390160961235"/>
    <n v="7.0487780000000004"/>
    <n v="106316.71857400001"/>
  </r>
  <r>
    <s v="SKU-23"/>
    <s v="Easter Assortment Bag"/>
    <s v="Seasonal Assortment"/>
    <x v="0"/>
    <x v="5"/>
    <n v="15680"/>
    <n v="7.99"/>
    <n v="9.6500000000000002E-2"/>
    <n v="4.3146000000000004"/>
    <n v="7.2189649999999999"/>
    <n v="113193.37119999999"/>
    <n v="67652.928"/>
    <n v="45540.443199999994"/>
    <n v="0.40232429441062534"/>
    <n v="7.2189649999999999"/>
    <n v="113193.37119999999"/>
  </r>
  <r>
    <s v="SKU-23"/>
    <s v="Easter Assortment Bag"/>
    <s v="Seasonal Assortment"/>
    <x v="0"/>
    <x v="6"/>
    <n v="15047"/>
    <n v="7.99"/>
    <n v="0.10009999999999999"/>
    <n v="4.3146000000000004"/>
    <n v="7.1902010000000001"/>
    <n v="108190.954447"/>
    <n v="64921.78620000001"/>
    <n v="43269.168246999987"/>
    <n v="0.39993332592510267"/>
    <n v="7.1902010000000001"/>
    <n v="108190.954447"/>
  </r>
  <r>
    <s v="SKU-23"/>
    <s v="Easter Assortment Bag"/>
    <s v="Seasonal Assortment"/>
    <x v="0"/>
    <x v="7"/>
    <n v="16634"/>
    <n v="7.99"/>
    <n v="8.77E-2"/>
    <n v="4.3146000000000004"/>
    <n v="7.2892770000000002"/>
    <n v="121249.833618"/>
    <n v="71769.056400000001"/>
    <n v="49480.777218000003"/>
    <n v="0.40808944426175603"/>
    <n v="7.2892770000000002"/>
    <n v="121249.833618"/>
  </r>
  <r>
    <s v="SKU-23"/>
    <s v="Easter Assortment Bag"/>
    <s v="Seasonal Assortment"/>
    <x v="0"/>
    <x v="8"/>
    <n v="21639"/>
    <n v="7.99"/>
    <n v="9.1300000000000006E-2"/>
    <n v="4.3146000000000004"/>
    <n v="7.2605129999999996"/>
    <n v="157110.24080699999"/>
    <n v="93363.629400000005"/>
    <n v="63746.611406999989"/>
    <n v="0.40574447012215248"/>
    <n v="7.2605129999999996"/>
    <n v="157110.24080699999"/>
  </r>
  <r>
    <s v="SKU-23"/>
    <s v="Easter Assortment Bag"/>
    <s v="Seasonal Assortment"/>
    <x v="0"/>
    <x v="9"/>
    <n v="30939"/>
    <n v="7.99"/>
    <n v="9.7199999999999995E-2"/>
    <n v="4.3146000000000004"/>
    <n v="7.2133720000000006"/>
    <n v="223174.51630800002"/>
    <n v="133489.4094"/>
    <n v="89685.106908000016"/>
    <n v="0.40186087727071335"/>
    <n v="7.2133720000000006"/>
    <n v="223174.51630800002"/>
  </r>
  <r>
    <s v="SKU-23"/>
    <s v="Easter Assortment Bag"/>
    <s v="Seasonal Assortment"/>
    <x v="0"/>
    <x v="10"/>
    <n v="31378"/>
    <n v="7.99"/>
    <n v="0.111"/>
    <n v="4.3146000000000004"/>
    <n v="7.10311"/>
    <n v="222881.38558"/>
    <n v="135383.51880000002"/>
    <n v="87497.866779999982"/>
    <n v="0.39257592800899876"/>
    <n v="7.10311"/>
    <n v="222881.38558"/>
  </r>
  <r>
    <s v="SKU-23"/>
    <s v="Easter Assortment Bag"/>
    <s v="Seasonal Assortment"/>
    <x v="0"/>
    <x v="11"/>
    <n v="26251"/>
    <n v="7.99"/>
    <n v="8.7400000000000005E-2"/>
    <n v="4.3146000000000004"/>
    <n v="7.2916739999999995"/>
    <n v="191413.73417399998"/>
    <n v="113262.56460000001"/>
    <n v="78151.16957399997"/>
    <n v="0.40828402366863892"/>
    <n v="7.2916739999999995"/>
    <n v="191413.73417399998"/>
  </r>
  <r>
    <s v="SKU-23"/>
    <s v="Easter Assortment Bag"/>
    <s v="Seasonal Assortment"/>
    <x v="0"/>
    <x v="12"/>
    <n v="16287"/>
    <n v="8.15"/>
    <n v="0.12770000000000001"/>
    <n v="4.3470000000000004"/>
    <n v="7.1092449999999996"/>
    <n v="115788.273315"/>
    <n v="70799.589000000007"/>
    <n v="44988.684314999991"/>
    <n v="0.38854266521972441"/>
    <n v="7.1092449999999996"/>
    <n v="115788.273315"/>
  </r>
  <r>
    <s v="SKU-23"/>
    <s v="Easter Assortment Bag"/>
    <s v="Seasonal Assortment"/>
    <x v="0"/>
    <x v="13"/>
    <n v="18372"/>
    <n v="8.15"/>
    <n v="0.10050000000000001"/>
    <n v="4.3792999999999997"/>
    <n v="7.3309249999999997"/>
    <n v="134683.75409999999"/>
    <n v="80456.499599999996"/>
    <n v="54227.254499999995"/>
    <n v="0.40262654439924017"/>
    <n v="7.3309249999999997"/>
    <n v="134683.75409999999"/>
  </r>
  <r>
    <s v="SKU-23"/>
    <s v="Easter Assortment Bag"/>
    <s v="Seasonal Assortment"/>
    <x v="0"/>
    <x v="14"/>
    <n v="18025"/>
    <n v="8.15"/>
    <n v="9.4799999999999995E-2"/>
    <n v="4.4116999999999997"/>
    <n v="7.3773800000000005"/>
    <n v="132977.2745"/>
    <n v="79520.892500000002"/>
    <n v="53456.381999999998"/>
    <n v="0.40199637269599775"/>
    <n v="7.3773800000000005"/>
    <n v="132977.2745"/>
  </r>
  <r>
    <s v="SKU-23"/>
    <s v="Easter Assortment Bag"/>
    <s v="Seasonal Assortment"/>
    <x v="0"/>
    <x v="15"/>
    <n v="21950"/>
    <n v="8.15"/>
    <n v="8.4900000000000003E-2"/>
    <n v="4.444"/>
    <n v="7.4580650000000004"/>
    <n v="163704.52675000002"/>
    <n v="97545.8"/>
    <n v="66158.726750000016"/>
    <n v="0.40413498675594817"/>
    <n v="7.4580650000000004"/>
    <n v="163704.52675000002"/>
  </r>
  <r>
    <s v="SKU-23"/>
    <s v="Easter Assortment Bag"/>
    <s v="Seasonal Assortment"/>
    <x v="0"/>
    <x v="16"/>
    <n v="14980"/>
    <n v="8.15"/>
    <n v="0.1242"/>
    <n v="4.4763999999999999"/>
    <n v="7.1377700000000006"/>
    <n v="106923.79460000001"/>
    <n v="67056.471999999994"/>
    <n v="39867.322600000014"/>
    <n v="0.37285734900396073"/>
    <n v="7.1377700000000006"/>
    <n v="106923.79460000001"/>
  </r>
  <r>
    <s v="SKU-23"/>
    <s v="Easter Assortment Bag"/>
    <s v="Seasonal Assortment"/>
    <x v="0"/>
    <x v="17"/>
    <n v="15809"/>
    <n v="8.15"/>
    <n v="0.1318"/>
    <n v="4.5087999999999999"/>
    <n v="7.0758299999999998"/>
    <n v="111861.79647"/>
    <n v="71279.619200000001"/>
    <n v="40582.17727"/>
    <n v="0.36278853505525149"/>
    <n v="7.0758299999999998"/>
    <n v="111861.79647"/>
  </r>
  <r>
    <s v="SKU-23"/>
    <s v="Easter Assortment Bag"/>
    <s v="Seasonal Assortment"/>
    <x v="0"/>
    <x v="18"/>
    <n v="13806"/>
    <n v="8.39"/>
    <n v="0.1019"/>
    <n v="4.5411000000000001"/>
    <n v="7.5350590000000004"/>
    <n v="104029.024554"/>
    <n v="62694.426599999999"/>
    <n v="41334.597954000004"/>
    <n v="0.39733716749928571"/>
    <n v="7.5350590000000004"/>
    <n v="104029.024554"/>
  </r>
  <r>
    <s v="SKU-23"/>
    <s v="Easter Assortment Bag"/>
    <s v="Seasonal Assortment"/>
    <x v="0"/>
    <x v="19"/>
    <n v="15296"/>
    <n v="8.39"/>
    <n v="0.1021"/>
    <n v="4.5735000000000001"/>
    <n v="7.5333810000000012"/>
    <n v="115230.59577600002"/>
    <n v="69956.256000000008"/>
    <n v="45274.339776000008"/>
    <n v="0.39290207146034434"/>
    <n v="7.5333810000000012"/>
    <n v="115230.59577600002"/>
  </r>
  <r>
    <s v="SKU-23"/>
    <s v="Easter Assortment Bag"/>
    <s v="Seasonal Assortment"/>
    <x v="0"/>
    <x v="20"/>
    <n v="16387"/>
    <n v="8.39"/>
    <n v="0.1103"/>
    <n v="4.6058000000000003"/>
    <n v="7.4645830000000011"/>
    <n v="122322.12162100001"/>
    <n v="75475.244600000005"/>
    <n v="46846.877021000008"/>
    <n v="0.38297959845848056"/>
    <n v="7.4645830000000011"/>
    <n v="122322.12162100001"/>
  </r>
  <r>
    <s v="SKU-23"/>
    <s v="Easter Assortment Bag"/>
    <s v="Seasonal Assortment"/>
    <x v="0"/>
    <x v="21"/>
    <n v="28246"/>
    <n v="8.39"/>
    <n v="9.9099999999999994E-2"/>
    <n v="4.6382000000000003"/>
    <n v="7.5585510000000005"/>
    <n v="213498.831546"/>
    <n v="131010.5972"/>
    <n v="82488.234345999997"/>
    <n v="0.38636386788949362"/>
    <n v="7.5585510000000005"/>
    <n v="213498.831546"/>
  </r>
  <r>
    <s v="SKU-23"/>
    <s v="Easter Assortment Bag"/>
    <s v="Seasonal Assortment"/>
    <x v="0"/>
    <x v="22"/>
    <n v="28600"/>
    <n v="8.39"/>
    <n v="8.6599999999999996E-2"/>
    <n v="4.6706000000000003"/>
    <n v="7.6634260000000003"/>
    <n v="219173.98360000001"/>
    <n v="133579.16"/>
    <n v="85594.823600000003"/>
    <n v="0.39053368558657708"/>
    <n v="7.6634260000000003"/>
    <n v="219173.98360000001"/>
  </r>
  <r>
    <s v="SKU-23"/>
    <s v="Easter Assortment Bag"/>
    <s v="Seasonal Assortment"/>
    <x v="0"/>
    <x v="23"/>
    <n v="25282"/>
    <n v="8.39"/>
    <n v="8.2400000000000001E-2"/>
    <n v="4.7028999999999996"/>
    <n v="7.698664"/>
    <n v="194637.62324799999"/>
    <n v="118898.71779999998"/>
    <n v="75738.905448000005"/>
    <n v="0.38912777593618847"/>
    <n v="7.698664"/>
    <n v="194637.62324799999"/>
  </r>
  <r>
    <s v="SKU-23"/>
    <s v="Easter Assortment Bag"/>
    <s v="Seasonal Assortment"/>
    <x v="1"/>
    <x v="0"/>
    <n v="13471"/>
    <n v="7.99"/>
    <n v="0.16109999999999999"/>
    <n v="4.3146000000000004"/>
    <n v="6.7028109999999996"/>
    <n v="90293.566980999996"/>
    <n v="58121.976600000009"/>
    <n v="32171.590380999987"/>
    <n v="0.35629991655739646"/>
    <n v="6.7028109999999996"/>
    <n v="90293.566980999996"/>
  </r>
  <r>
    <s v="SKU-23"/>
    <s v="Easter Assortment Bag"/>
    <s v="Seasonal Assortment"/>
    <x v="1"/>
    <x v="1"/>
    <n v="17736"/>
    <n v="7.99"/>
    <n v="0.1074"/>
    <n v="4.3146000000000004"/>
    <n v="7.1318740000000007"/>
    <n v="126490.91726400002"/>
    <n v="76523.745600000009"/>
    <n v="49967.171664000009"/>
    <n v="0.39502576742101725"/>
    <n v="7.1318740000000007"/>
    <n v="126490.91726400002"/>
  </r>
  <r>
    <s v="SKU-23"/>
    <s v="Easter Assortment Bag"/>
    <s v="Seasonal Assortment"/>
    <x v="1"/>
    <x v="2"/>
    <n v="15461"/>
    <n v="7.99"/>
    <n v="0.1363"/>
    <n v="4.3146000000000004"/>
    <n v="6.900963"/>
    <n v="106695.78894299999"/>
    <n v="66708.030600000013"/>
    <n v="39987.75834299998"/>
    <n v="0.37478291073289322"/>
    <n v="6.900963"/>
    <n v="106695.78894299999"/>
  </r>
  <r>
    <s v="SKU-23"/>
    <s v="Easter Assortment Bag"/>
    <s v="Seasonal Assortment"/>
    <x v="1"/>
    <x v="3"/>
    <n v="16747"/>
    <n v="7.99"/>
    <n v="0.109"/>
    <n v="4.3146000000000004"/>
    <n v="7.1190899999999999"/>
    <n v="119223.40023"/>
    <n v="72256.606200000009"/>
    <n v="46966.79402999999"/>
    <n v="0.39393939393939387"/>
    <n v="7.1190899999999999"/>
    <n v="119223.40023"/>
  </r>
  <r>
    <s v="SKU-23"/>
    <s v="Easter Assortment Bag"/>
    <s v="Seasonal Assortment"/>
    <x v="1"/>
    <x v="4"/>
    <n v="14141"/>
    <n v="7.99"/>
    <n v="0.1298"/>
    <n v="4.3146000000000004"/>
    <n v="6.9528980000000002"/>
    <n v="98320.930617999999"/>
    <n v="61012.758600000008"/>
    <n v="37308.17201799999"/>
    <n v="0.37945299931050325"/>
    <n v="6.9528980000000002"/>
    <n v="98320.930617999999"/>
  </r>
  <r>
    <s v="SKU-23"/>
    <s v="Easter Assortment Bag"/>
    <s v="Seasonal Assortment"/>
    <x v="1"/>
    <x v="5"/>
    <n v="14748"/>
    <n v="7.99"/>
    <n v="0.12620000000000001"/>
    <n v="4.3146000000000004"/>
    <n v="6.981662"/>
    <n v="102965.55117599999"/>
    <n v="63631.720800000003"/>
    <n v="39333.830375999991"/>
    <n v="0.38200961318379484"/>
    <n v="6.981662"/>
    <n v="102965.55117599999"/>
  </r>
  <r>
    <s v="SKU-23"/>
    <s v="Easter Assortment Bag"/>
    <s v="Seasonal Assortment"/>
    <x v="1"/>
    <x v="6"/>
    <n v="13241"/>
    <n v="7.99"/>
    <n v="0.111"/>
    <n v="4.3146000000000004"/>
    <n v="7.10311"/>
    <n v="94052.279510000008"/>
    <n v="57129.618600000009"/>
    <n v="36922.660909999999"/>
    <n v="0.39257592800899882"/>
    <n v="7.10311"/>
    <n v="94052.279510000008"/>
  </r>
  <r>
    <s v="SKU-23"/>
    <s v="Easter Assortment Bag"/>
    <s v="Seasonal Assortment"/>
    <x v="1"/>
    <x v="7"/>
    <n v="12779"/>
    <n v="7.99"/>
    <n v="0.14080000000000001"/>
    <n v="4.3146000000000004"/>
    <n v="6.8650079999999996"/>
    <n v="87727.937231999997"/>
    <n v="55136.273400000005"/>
    <n v="32591.663831999991"/>
    <n v="0.37150837988826807"/>
    <n v="6.8650079999999996"/>
    <n v="87727.937231999997"/>
  </r>
  <r>
    <s v="SKU-23"/>
    <s v="Easter Assortment Bag"/>
    <s v="Seasonal Assortment"/>
    <x v="1"/>
    <x v="8"/>
    <n v="17284"/>
    <n v="7.99"/>
    <n v="0.11559999999999999"/>
    <n v="4.3146000000000004"/>
    <n v="7.0663559999999999"/>
    <n v="122134.897104"/>
    <n v="74573.546400000007"/>
    <n v="47561.350703999997"/>
    <n v="0.38941655359565802"/>
    <n v="7.0663559999999999"/>
    <n v="122134.897104"/>
  </r>
  <r>
    <s v="SKU-23"/>
    <s v="Easter Assortment Bag"/>
    <s v="Seasonal Assortment"/>
    <x v="1"/>
    <x v="9"/>
    <n v="23755"/>
    <n v="7.99"/>
    <n v="0.10929999999999999"/>
    <n v="4.3146000000000004"/>
    <n v="7.1166930000000006"/>
    <n v="169057.04221500002"/>
    <n v="102493.323"/>
    <n v="66563.719215000019"/>
    <n v="0.39373526439878753"/>
    <n v="7.1166930000000006"/>
    <n v="169057.04221500002"/>
  </r>
  <r>
    <s v="SKU-23"/>
    <s v="Easter Assortment Bag"/>
    <s v="Seasonal Assortment"/>
    <x v="1"/>
    <x v="10"/>
    <n v="24925"/>
    <n v="7.99"/>
    <n v="0.1426"/>
    <n v="4.3146000000000004"/>
    <n v="6.8506260000000001"/>
    <n v="170751.85305000001"/>
    <n v="107541.40500000001"/>
    <n v="63210.448049999992"/>
    <n v="0.37018894331700486"/>
    <n v="6.8506260000000001"/>
    <n v="170751.85305000001"/>
  </r>
  <r>
    <s v="SKU-23"/>
    <s v="Easter Assortment Bag"/>
    <s v="Seasonal Assortment"/>
    <x v="1"/>
    <x v="11"/>
    <n v="20026"/>
    <n v="7.99"/>
    <n v="0.1263"/>
    <n v="4.3146000000000004"/>
    <n v="6.9808630000000003"/>
    <n v="139798.76243800001"/>
    <n v="86404.179600000003"/>
    <n v="53394.582838000002"/>
    <n v="0.38193888062263937"/>
    <n v="6.9808630000000003"/>
    <n v="139798.76243800001"/>
  </r>
  <r>
    <s v="SKU-23"/>
    <s v="Easter Assortment Bag"/>
    <s v="Seasonal Assortment"/>
    <x v="1"/>
    <x v="12"/>
    <n v="11857"/>
    <n v="8.15"/>
    <n v="0.1203"/>
    <n v="4.3470000000000004"/>
    <n v="7.1695550000000008"/>
    <n v="85009.413635000004"/>
    <n v="51542.379000000008"/>
    <n v="33467.034634999996"/>
    <n v="0.393686219019172"/>
    <n v="7.1695550000000008"/>
    <n v="85009.413635000004"/>
  </r>
  <r>
    <s v="SKU-23"/>
    <s v="Easter Assortment Bag"/>
    <s v="Seasonal Assortment"/>
    <x v="1"/>
    <x v="13"/>
    <n v="17862"/>
    <n v="8.15"/>
    <n v="0.13109999999999999"/>
    <n v="4.3792999999999997"/>
    <n v="7.0815350000000006"/>
    <n v="126490.37817000001"/>
    <n v="78223.056599999996"/>
    <n v="48267.321570000015"/>
    <n v="0.38158887868237618"/>
    <n v="7.0815350000000006"/>
    <n v="126490.37817000001"/>
  </r>
  <r>
    <s v="SKU-23"/>
    <s v="Easter Assortment Bag"/>
    <s v="Seasonal Assortment"/>
    <x v="1"/>
    <x v="14"/>
    <n v="14788"/>
    <n v="8.15"/>
    <n v="0.12529999999999999"/>
    <n v="4.4116999999999997"/>
    <n v="7.1288050000000007"/>
    <n v="105420.76834000001"/>
    <n v="65240.219599999997"/>
    <n v="40180.548740000013"/>
    <n v="0.38114452562526269"/>
    <n v="7.1288050000000007"/>
    <n v="105420.76834000001"/>
  </r>
  <r>
    <s v="SKU-23"/>
    <s v="Easter Assortment Bag"/>
    <s v="Seasonal Assortment"/>
    <x v="1"/>
    <x v="15"/>
    <n v="14799"/>
    <n v="8.15"/>
    <n v="0.1148"/>
    <n v="4.444"/>
    <n v="7.2143800000000002"/>
    <n v="106765.60962"/>
    <n v="65766.755999999994"/>
    <n v="40998.853620000009"/>
    <n v="0.38400805058785376"/>
    <n v="7.2143800000000002"/>
    <n v="106765.60962"/>
  </r>
  <r>
    <s v="SKU-23"/>
    <s v="Easter Assortment Bag"/>
    <s v="Seasonal Assortment"/>
    <x v="1"/>
    <x v="16"/>
    <n v="14930"/>
    <n v="8.15"/>
    <n v="0.12790000000000001"/>
    <n v="4.4763999999999999"/>
    <n v="7.107615"/>
    <n v="106116.69194999999"/>
    <n v="66832.652000000002"/>
    <n v="39284.039949999991"/>
    <n v="0.37019661306922219"/>
    <n v="7.107615"/>
    <n v="106116.69194999999"/>
  </r>
  <r>
    <s v="SKU-23"/>
    <s v="Easter Assortment Bag"/>
    <s v="Seasonal Assortment"/>
    <x v="1"/>
    <x v="17"/>
    <n v="14579"/>
    <n v="8.15"/>
    <n v="0.12859999999999999"/>
    <n v="4.5087999999999999"/>
    <n v="7.1019100000000002"/>
    <n v="103538.74589000001"/>
    <n v="65733.795199999993"/>
    <n v="37804.950690000012"/>
    <n v="0.36512853584458277"/>
    <n v="7.1019100000000002"/>
    <n v="103538.74589000001"/>
  </r>
  <r>
    <s v="SKU-23"/>
    <s v="Easter Assortment Bag"/>
    <s v="Seasonal Assortment"/>
    <x v="1"/>
    <x v="18"/>
    <n v="12087"/>
    <n v="8.39"/>
    <n v="0.1396"/>
    <n v="4.5411000000000001"/>
    <n v="7.2187560000000008"/>
    <n v="87253.103772000017"/>
    <n v="54888.275699999998"/>
    <n v="32364.828072000018"/>
    <n v="0.37093039299292024"/>
    <n v="7.2187560000000008"/>
    <n v="87253.103772000017"/>
  </r>
  <r>
    <s v="SKU-23"/>
    <s v="Easter Assortment Bag"/>
    <s v="Seasonal Assortment"/>
    <x v="1"/>
    <x v="19"/>
    <n v="11082"/>
    <n v="8.39"/>
    <n v="0.1331"/>
    <n v="4.5735000000000001"/>
    <n v="7.2732910000000004"/>
    <n v="80602.610862000001"/>
    <n v="50683.527000000002"/>
    <n v="29919.083861999999"/>
    <n v="0.37119249044208458"/>
    <n v="7.2732910000000004"/>
    <n v="80602.610862000001"/>
  </r>
  <r>
    <s v="SKU-23"/>
    <s v="Easter Assortment Bag"/>
    <s v="Seasonal Assortment"/>
    <x v="1"/>
    <x v="20"/>
    <n v="15850"/>
    <n v="8.39"/>
    <n v="0.15229999999999999"/>
    <n v="4.6058000000000003"/>
    <n v="7.1122030000000009"/>
    <n v="112728.41755000001"/>
    <n v="73001.930000000008"/>
    <n v="39726.487550000005"/>
    <n v="0.35240881060340939"/>
    <n v="7.1122030000000009"/>
    <n v="112728.41755000001"/>
  </r>
  <r>
    <s v="SKU-23"/>
    <s v="Easter Assortment Bag"/>
    <s v="Seasonal Assortment"/>
    <x v="1"/>
    <x v="21"/>
    <n v="25063"/>
    <n v="8.39"/>
    <n v="0.113"/>
    <n v="4.6382000000000003"/>
    <n v="7.4419300000000002"/>
    <n v="186517.09159"/>
    <n v="116247.2066"/>
    <n v="70269.884989999991"/>
    <n v="0.376747698513692"/>
    <n v="7.4419300000000002"/>
    <n v="186517.09159"/>
  </r>
  <r>
    <s v="SKU-23"/>
    <s v="Easter Assortment Bag"/>
    <s v="Seasonal Assortment"/>
    <x v="1"/>
    <x v="22"/>
    <n v="27166"/>
    <n v="8.39"/>
    <n v="0.12609999999999999"/>
    <n v="4.6706000000000003"/>
    <n v="7.332021000000001"/>
    <n v="199181.68248600003"/>
    <n v="126881.51960000001"/>
    <n v="72300.16288600002"/>
    <n v="0.3629860034497992"/>
    <n v="7.332021000000001"/>
    <n v="199181.68248600003"/>
  </r>
  <r>
    <s v="SKU-23"/>
    <s v="Easter Assortment Bag"/>
    <s v="Seasonal Assortment"/>
    <x v="1"/>
    <x v="23"/>
    <n v="19154"/>
    <n v="8.39"/>
    <n v="0.13300000000000001"/>
    <n v="4.7028999999999996"/>
    <n v="7.2741300000000004"/>
    <n v="139328.68601999999"/>
    <n v="90079.34659999999"/>
    <n v="49249.339420000004"/>
    <n v="0.35347594832646656"/>
    <n v="7.2741300000000004"/>
    <n v="139328.68601999999"/>
  </r>
  <r>
    <s v="SKU-23"/>
    <s v="Easter Assortment Bag"/>
    <s v="Seasonal Assortment"/>
    <x v="2"/>
    <x v="0"/>
    <n v="8296"/>
    <n v="7.99"/>
    <n v="0.2031"/>
    <n v="4.3146000000000004"/>
    <n v="6.3672309999999994"/>
    <n v="52822.548375999992"/>
    <n v="35793.921600000001"/>
    <n v="17028.62677599999"/>
    <n v="0.32237420002509709"/>
    <n v="6.3672309999999994"/>
    <n v="52822.548375999992"/>
  </r>
  <r>
    <s v="SKU-23"/>
    <s v="Easter Assortment Bag"/>
    <s v="Seasonal Assortment"/>
    <x v="2"/>
    <x v="1"/>
    <n v="10643"/>
    <n v="7.99"/>
    <n v="0.18310000000000001"/>
    <n v="4.3146000000000004"/>
    <n v="6.527031"/>
    <n v="69467.190933000005"/>
    <n v="45920.287800000006"/>
    <n v="23546.903133"/>
    <n v="0.33896437752478881"/>
    <n v="6.527031"/>
    <n v="69467.190933000005"/>
  </r>
  <r>
    <s v="SKU-23"/>
    <s v="Easter Assortment Bag"/>
    <s v="Seasonal Assortment"/>
    <x v="2"/>
    <x v="2"/>
    <n v="11050"/>
    <n v="7.99"/>
    <n v="0.19639999999999999"/>
    <n v="4.3146000000000004"/>
    <n v="6.4207640000000001"/>
    <n v="70949.442200000005"/>
    <n v="47676.33"/>
    <n v="23273.112200000003"/>
    <n v="0.3280238924838228"/>
    <n v="6.4207640000000001"/>
    <n v="70949.442200000005"/>
  </r>
  <r>
    <s v="SKU-23"/>
    <s v="Easter Assortment Bag"/>
    <s v="Seasonal Assortment"/>
    <x v="2"/>
    <x v="3"/>
    <n v="11487"/>
    <n v="7.99"/>
    <n v="0.20130000000000001"/>
    <n v="4.3146000000000004"/>
    <n v="6.3816129999999998"/>
    <n v="73305.588531000001"/>
    <n v="49561.810200000007"/>
    <n v="23743.778330999994"/>
    <n v="0.32390133967697499"/>
    <n v="6.3816129999999998"/>
    <n v="73305.588531000001"/>
  </r>
  <r>
    <s v="SKU-23"/>
    <s v="Easter Assortment Bag"/>
    <s v="Seasonal Assortment"/>
    <x v="2"/>
    <x v="4"/>
    <n v="9290"/>
    <n v="7.99"/>
    <n v="0.1825"/>
    <n v="4.3146000000000004"/>
    <n v="6.5318250000000004"/>
    <n v="60680.654250000007"/>
    <n v="40082.634000000005"/>
    <n v="20598.020250000001"/>
    <n v="0.33944954128440363"/>
    <n v="6.5318250000000004"/>
    <n v="60680.654250000007"/>
  </r>
  <r>
    <s v="SKU-23"/>
    <s v="Easter Assortment Bag"/>
    <s v="Seasonal Assortment"/>
    <x v="2"/>
    <x v="5"/>
    <n v="9145"/>
    <n v="7.99"/>
    <n v="0.17860000000000001"/>
    <n v="4.3146000000000004"/>
    <n v="6.5629860000000004"/>
    <n v="60018.506970000002"/>
    <n v="39457.017000000007"/>
    <n v="20561.489969999995"/>
    <n v="0.34258582907231544"/>
    <n v="6.5629860000000004"/>
    <n v="60018.506970000002"/>
  </r>
  <r>
    <s v="SKU-23"/>
    <s v="Easter Assortment Bag"/>
    <s v="Seasonal Assortment"/>
    <x v="2"/>
    <x v="6"/>
    <n v="7938"/>
    <n v="7.99"/>
    <n v="0.20580000000000001"/>
    <n v="4.3146000000000004"/>
    <n v="6.3456580000000002"/>
    <n v="50371.833204000002"/>
    <n v="34249.294800000003"/>
    <n v="16122.538403999999"/>
    <n v="0.32007051120624525"/>
    <n v="6.3456580000000002"/>
    <n v="50371.833204000002"/>
  </r>
  <r>
    <s v="SKU-23"/>
    <s v="Easter Assortment Bag"/>
    <s v="Seasonal Assortment"/>
    <x v="2"/>
    <x v="7"/>
    <n v="9922"/>
    <n v="7.99"/>
    <n v="0.1799"/>
    <n v="4.3146000000000004"/>
    <n v="6.5525990000000007"/>
    <n v="65014.887278000009"/>
    <n v="42809.461200000005"/>
    <n v="22205.426078000004"/>
    <n v="0.34154371418119744"/>
    <n v="6.5525990000000007"/>
    <n v="65014.887278000009"/>
  </r>
  <r>
    <s v="SKU-23"/>
    <s v="Easter Assortment Bag"/>
    <s v="Seasonal Assortment"/>
    <x v="2"/>
    <x v="8"/>
    <n v="10065"/>
    <n v="7.99"/>
    <n v="0.2019"/>
    <n v="4.3146000000000004"/>
    <n v="6.3768190000000002"/>
    <n v="64182.683235000004"/>
    <n v="43426.449000000008"/>
    <n v="20756.234234999996"/>
    <n v="0.3233930585139706"/>
    <n v="6.3768190000000002"/>
    <n v="64182.683235000004"/>
  </r>
  <r>
    <s v="SKU-23"/>
    <s v="Easter Assortment Bag"/>
    <s v="Seasonal Assortment"/>
    <x v="2"/>
    <x v="9"/>
    <n v="16205"/>
    <n v="7.99"/>
    <n v="0.1847"/>
    <n v="4.3146000000000004"/>
    <n v="6.5142470000000001"/>
    <n v="105563.37263500001"/>
    <n v="69918.093000000008"/>
    <n v="35645.279634999999"/>
    <n v="0.33766711639887154"/>
    <n v="6.5142470000000001"/>
    <n v="105563.37263500001"/>
  </r>
  <r>
    <s v="SKU-23"/>
    <s v="Easter Assortment Bag"/>
    <s v="Seasonal Assortment"/>
    <x v="2"/>
    <x v="10"/>
    <n v="15967"/>
    <n v="7.99"/>
    <n v="0.185"/>
    <n v="4.3146000000000004"/>
    <n v="6.5118499999999999"/>
    <n v="103974.70895"/>
    <n v="68891.218200000003"/>
    <n v="35083.490749999997"/>
    <n v="0.33742331288343558"/>
    <n v="6.5118499999999999"/>
    <n v="103974.70895"/>
  </r>
  <r>
    <s v="SKU-23"/>
    <s v="Easter Assortment Bag"/>
    <s v="Seasonal Assortment"/>
    <x v="2"/>
    <x v="11"/>
    <n v="13345"/>
    <n v="7.99"/>
    <n v="0.17"/>
    <n v="4.3146000000000004"/>
    <n v="6.6316999999999995"/>
    <n v="88500.036499999987"/>
    <n v="57578.337000000007"/>
    <n v="30921.699499999981"/>
    <n v="0.34939759036144563"/>
    <n v="6.6316999999999995"/>
    <n v="88500.036499999987"/>
  </r>
  <r>
    <s v="SKU-23"/>
    <s v="Easter Assortment Bag"/>
    <s v="Seasonal Assortment"/>
    <x v="2"/>
    <x v="12"/>
    <n v="8406"/>
    <n v="8.15"/>
    <n v="0.184"/>
    <n v="4.3470000000000004"/>
    <n v="6.6504000000000012"/>
    <n v="55903.262400000007"/>
    <n v="36540.882000000005"/>
    <n v="19362.380400000002"/>
    <n v="0.34635510645976181"/>
    <n v="6.6504000000000012"/>
    <n v="55903.262400000007"/>
  </r>
  <r>
    <s v="SKU-23"/>
    <s v="Easter Assortment Bag"/>
    <s v="Seasonal Assortment"/>
    <x v="2"/>
    <x v="13"/>
    <n v="10021"/>
    <n v="8.15"/>
    <n v="0.19359999999999999"/>
    <n v="4.3792999999999997"/>
    <n v="6.5721600000000002"/>
    <n v="65859.615359999996"/>
    <n v="43884.965299999996"/>
    <n v="21974.65006"/>
    <n v="0.33365894926477752"/>
    <n v="6.5721600000000002"/>
    <n v="65859.615359999996"/>
  </r>
  <r>
    <s v="SKU-23"/>
    <s v="Easter Assortment Bag"/>
    <s v="Seasonal Assortment"/>
    <x v="2"/>
    <x v="14"/>
    <n v="11219"/>
    <n v="8.15"/>
    <n v="0.19450000000000001"/>
    <n v="4.4116999999999997"/>
    <n v="6.5648249999999999"/>
    <n v="73650.771674999996"/>
    <n v="49494.862299999993"/>
    <n v="24155.909375000003"/>
    <n v="0.32797903980684945"/>
    <n v="6.5648249999999999"/>
    <n v="73650.771674999996"/>
  </r>
  <r>
    <s v="SKU-23"/>
    <s v="Easter Assortment Bag"/>
    <s v="Seasonal Assortment"/>
    <x v="2"/>
    <x v="15"/>
    <n v="10573"/>
    <n v="8.15"/>
    <n v="0.1913"/>
    <n v="4.444"/>
    <n v="6.5909050000000002"/>
    <n v="69685.638565000001"/>
    <n v="46986.411999999997"/>
    <n v="22699.226565000004"/>
    <n v="0.325737512526732"/>
    <n v="6.5909050000000002"/>
    <n v="69685.638565000001"/>
  </r>
  <r>
    <s v="SKU-23"/>
    <s v="Easter Assortment Bag"/>
    <s v="Seasonal Assortment"/>
    <x v="2"/>
    <x v="16"/>
    <n v="8869"/>
    <n v="8.15"/>
    <n v="0.1615"/>
    <n v="4.4763999999999999"/>
    <n v="6.8337750000000002"/>
    <n v="60608.750475000001"/>
    <n v="39701.191599999998"/>
    <n v="20907.558875000002"/>
    <n v="0.34495941116001044"/>
    <n v="6.8337750000000002"/>
    <n v="60608.750475000001"/>
  </r>
  <r>
    <s v="SKU-23"/>
    <s v="Easter Assortment Bag"/>
    <s v="Seasonal Assortment"/>
    <x v="2"/>
    <x v="17"/>
    <n v="8723"/>
    <n v="8.15"/>
    <n v="0.1822"/>
    <n v="4.5087999999999999"/>
    <n v="6.6650700000000001"/>
    <n v="58139.405610000002"/>
    <n v="39330.2624"/>
    <n v="18809.143210000002"/>
    <n v="0.3235179825568224"/>
    <n v="6.6650700000000001"/>
    <n v="58139.405610000002"/>
  </r>
  <r>
    <s v="SKU-23"/>
    <s v="Easter Assortment Bag"/>
    <s v="Seasonal Assortment"/>
    <x v="2"/>
    <x v="18"/>
    <n v="9264"/>
    <n v="8.39"/>
    <n v="0.2019"/>
    <n v="4.5411000000000001"/>
    <n v="6.6960590000000009"/>
    <n v="62032.290576000007"/>
    <n v="42068.750400000004"/>
    <n v="19963.540176000002"/>
    <n v="0.32182497197231985"/>
    <n v="6.6960590000000009"/>
    <n v="62032.290576000007"/>
  </r>
  <r>
    <s v="SKU-23"/>
    <s v="Easter Assortment Bag"/>
    <s v="Seasonal Assortment"/>
    <x v="2"/>
    <x v="19"/>
    <n v="9260"/>
    <n v="8.39"/>
    <n v="0.1837"/>
    <n v="4.5735000000000001"/>
    <n v="6.8487570000000009"/>
    <n v="63419.48982000001"/>
    <n v="42350.61"/>
    <n v="21068.879820000009"/>
    <n v="0.3322145901803788"/>
    <n v="6.8487570000000009"/>
    <n v="63419.48982000001"/>
  </r>
  <r>
    <s v="SKU-23"/>
    <s v="Easter Assortment Bag"/>
    <s v="Seasonal Assortment"/>
    <x v="2"/>
    <x v="20"/>
    <n v="10409"/>
    <n v="8.39"/>
    <n v="0.16489999999999999"/>
    <n v="4.6058000000000003"/>
    <n v="7.0064890000000002"/>
    <n v="72930.544001000002"/>
    <n v="47941.772200000007"/>
    <n v="24988.771800999995"/>
    <n v="0.34263794605258063"/>
    <n v="7.0064890000000002"/>
    <n v="72930.544001000002"/>
  </r>
  <r>
    <s v="SKU-23"/>
    <s v="Easter Assortment Bag"/>
    <s v="Seasonal Assortment"/>
    <x v="2"/>
    <x v="21"/>
    <n v="13342"/>
    <n v="8.39"/>
    <n v="0.16689999999999999"/>
    <n v="4.6382000000000003"/>
    <n v="6.9897090000000004"/>
    <n v="93256.697478000002"/>
    <n v="61882.864400000006"/>
    <n v="31373.833077999996"/>
    <n v="0.33642444914373398"/>
    <n v="6.9897090000000004"/>
    <n v="93256.697478000002"/>
  </r>
  <r>
    <s v="SKU-23"/>
    <s v="Easter Assortment Bag"/>
    <s v="Seasonal Assortment"/>
    <x v="2"/>
    <x v="22"/>
    <n v="16118"/>
    <n v="8.39"/>
    <n v="0.1484"/>
    <n v="4.6706000000000003"/>
    <n v="7.1449240000000005"/>
    <n v="115161.88503200001"/>
    <n v="75280.730800000005"/>
    <n v="39881.154232000001"/>
    <n v="0.34630515314088717"/>
    <n v="7.1449240000000005"/>
    <n v="115161.88503200001"/>
  </r>
  <r>
    <s v="SKU-23"/>
    <s v="Easter Assortment Bag"/>
    <s v="Seasonal Assortment"/>
    <x v="2"/>
    <x v="23"/>
    <n v="12727"/>
    <n v="8.39"/>
    <n v="0.17630000000000001"/>
    <n v="4.7028999999999996"/>
    <n v="6.9108430000000007"/>
    <n v="87954.298861000003"/>
    <n v="59853.808299999997"/>
    <n v="28100.490561000006"/>
    <n v="0.31948967730854261"/>
    <n v="6.9108430000000007"/>
    <n v="87954.298861000003"/>
  </r>
  <r>
    <s v="SKU-23"/>
    <s v="Easter Assortment Bag"/>
    <s v="Seasonal Assortment"/>
    <x v="3"/>
    <x v="0"/>
    <n v="6781"/>
    <n v="7.99"/>
    <n v="4.3400000000000001E-2"/>
    <n v="4.3146000000000004"/>
    <n v="7.6432340000000005"/>
    <n v="51828.769754000001"/>
    <n v="29257.302600000003"/>
    <n v="22571.467153999998"/>
    <n v="0.43550073175831067"/>
    <n v="7.6432340000000005"/>
    <n v="51828.769754000001"/>
  </r>
  <r>
    <s v="SKU-23"/>
    <s v="Easter Assortment Bag"/>
    <s v="Seasonal Assortment"/>
    <x v="3"/>
    <x v="1"/>
    <n v="8302"/>
    <n v="7.99"/>
    <n v="6.7199999999999996E-2"/>
    <n v="4.3146000000000004"/>
    <n v="7.4530719999999997"/>
    <n v="61875.403743999996"/>
    <n v="35819.809200000003"/>
    <n v="26055.594543999992"/>
    <n v="0.42109777015437383"/>
    <n v="7.4530719999999997"/>
    <n v="61875.403743999996"/>
  </r>
  <r>
    <s v="SKU-23"/>
    <s v="Easter Assortment Bag"/>
    <s v="Seasonal Assortment"/>
    <x v="3"/>
    <x v="2"/>
    <n v="8899"/>
    <n v="7.99"/>
    <n v="4.4400000000000002E-2"/>
    <n v="4.3146000000000004"/>
    <n v="7.6352440000000001"/>
    <n v="67946.036355999997"/>
    <n v="38395.625400000004"/>
    <n v="29550.410955999992"/>
    <n v="0.43491000418585174"/>
    <n v="7.6352440000000001"/>
    <n v="67946.036355999997"/>
  </r>
  <r>
    <s v="SKU-23"/>
    <s v="Easter Assortment Bag"/>
    <s v="Seasonal Assortment"/>
    <x v="3"/>
    <x v="3"/>
    <n v="8867"/>
    <n v="7.99"/>
    <n v="4.9700000000000001E-2"/>
    <n v="4.3146000000000004"/>
    <n v="7.5928970000000007"/>
    <n v="67326.217699000001"/>
    <n v="38257.558200000007"/>
    <n v="29068.659498999994"/>
    <n v="0.43175839208670935"/>
    <n v="7.5928970000000007"/>
    <n v="67326.217699000001"/>
  </r>
  <r>
    <s v="SKU-23"/>
    <s v="Easter Assortment Bag"/>
    <s v="Seasonal Assortment"/>
    <x v="3"/>
    <x v="4"/>
    <n v="6898"/>
    <n v="7.99"/>
    <n v="4.2299999999999997E-2"/>
    <n v="4.3146000000000004"/>
    <n v="7.6520229999999998"/>
    <n v="52783.654653999998"/>
    <n v="29762.110800000002"/>
    <n v="23021.543853999996"/>
    <n v="0.43614910723608641"/>
    <n v="7.6520229999999998"/>
    <n v="52783.654653999998"/>
  </r>
  <r>
    <s v="SKU-23"/>
    <s v="Easter Assortment Bag"/>
    <s v="Seasonal Assortment"/>
    <x v="3"/>
    <x v="5"/>
    <n v="7372"/>
    <n v="7.99"/>
    <n v="4.58E-2"/>
    <n v="4.3146000000000004"/>
    <n v="7.6240580000000007"/>
    <n v="56204.555576000006"/>
    <n v="31807.231200000002"/>
    <n v="24397.324376000004"/>
    <n v="0.43408090547055128"/>
    <n v="7.6240580000000007"/>
    <n v="56204.555576000006"/>
  </r>
  <r>
    <s v="SKU-23"/>
    <s v="Easter Assortment Bag"/>
    <s v="Seasonal Assortment"/>
    <x v="3"/>
    <x v="6"/>
    <n v="5983"/>
    <n v="7.99"/>
    <n v="4.9599999999999998E-2"/>
    <n v="4.3146000000000004"/>
    <n v="7.5936960000000004"/>
    <n v="45433.083168000005"/>
    <n v="25814.251800000002"/>
    <n v="19618.831368000003"/>
    <n v="0.43181818181818182"/>
    <n v="7.5936960000000004"/>
    <n v="45433.083168000005"/>
  </r>
  <r>
    <s v="SKU-23"/>
    <s v="Easter Assortment Bag"/>
    <s v="Seasonal Assortment"/>
    <x v="3"/>
    <x v="7"/>
    <n v="7350"/>
    <n v="7.99"/>
    <n v="3.0300000000000001E-2"/>
    <n v="4.3146000000000004"/>
    <n v="7.747903"/>
    <n v="56947.087050000002"/>
    <n v="31712.310000000005"/>
    <n v="25234.777049999997"/>
    <n v="0.44312674022893672"/>
    <n v="7.747903"/>
    <n v="56947.087050000002"/>
  </r>
  <r>
    <s v="SKU-23"/>
    <s v="Easter Assortment Bag"/>
    <s v="Seasonal Assortment"/>
    <x v="3"/>
    <x v="8"/>
    <n v="8481"/>
    <n v="7.99"/>
    <n v="5.8700000000000002E-2"/>
    <n v="4.3146000000000004"/>
    <n v="7.5209870000000008"/>
    <n v="63785.490747000003"/>
    <n v="36592.122600000002"/>
    <n v="27193.368147000001"/>
    <n v="0.42632529480505682"/>
    <n v="7.5209870000000008"/>
    <n v="63785.490747000003"/>
  </r>
  <r>
    <s v="SKU-23"/>
    <s v="Easter Assortment Bag"/>
    <s v="Seasonal Assortment"/>
    <x v="3"/>
    <x v="9"/>
    <n v="12952"/>
    <n v="7.99"/>
    <n v="7.2300000000000003E-2"/>
    <n v="4.3146000000000004"/>
    <n v="7.4123229999999998"/>
    <n v="96004.407496"/>
    <n v="55882.699200000003"/>
    <n v="40121.708295999997"/>
    <n v="0.41791527433437531"/>
    <n v="7.4123229999999998"/>
    <n v="96004.407496"/>
  </r>
  <r>
    <s v="SKU-23"/>
    <s v="Easter Assortment Bag"/>
    <s v="Seasonal Assortment"/>
    <x v="3"/>
    <x v="10"/>
    <n v="14535"/>
    <n v="7.99"/>
    <n v="6.4500000000000002E-2"/>
    <n v="4.3146000000000004"/>
    <n v="7.4746449999999998"/>
    <n v="108643.965075"/>
    <n v="62712.711000000003"/>
    <n v="45931.254074999997"/>
    <n v="0.42276857295563869"/>
    <n v="7.4746449999999998"/>
    <n v="108643.965075"/>
  </r>
  <r>
    <s v="SKU-23"/>
    <s v="Easter Assortment Bag"/>
    <s v="Seasonal Assortment"/>
    <x v="3"/>
    <x v="11"/>
    <n v="13078"/>
    <n v="7.99"/>
    <n v="5.7599999999999998E-2"/>
    <n v="4.3146000000000004"/>
    <n v="7.529776"/>
    <n v="98474.410527999993"/>
    <n v="56426.338800000005"/>
    <n v="42048.071727999988"/>
    <n v="0.42699490662139211"/>
    <n v="7.529776"/>
    <n v="98474.410527999993"/>
  </r>
  <r>
    <s v="SKU-23"/>
    <s v="Easter Assortment Bag"/>
    <s v="Seasonal Assortment"/>
    <x v="3"/>
    <x v="12"/>
    <n v="6894"/>
    <n v="8.15"/>
    <n v="5.9700000000000003E-2"/>
    <n v="4.3470000000000004"/>
    <n v="7.6634450000000003"/>
    <n v="52831.789830000002"/>
    <n v="29968.218000000004"/>
    <n v="22863.571829999997"/>
    <n v="0.43276163657467359"/>
    <n v="7.6634450000000003"/>
    <n v="52831.789830000002"/>
  </r>
  <r>
    <s v="SKU-23"/>
    <s v="Easter Assortment Bag"/>
    <s v="Seasonal Assortment"/>
    <x v="3"/>
    <x v="13"/>
    <n v="8090"/>
    <n v="8.15"/>
    <n v="5.11E-2"/>
    <n v="4.3792999999999997"/>
    <n v="7.7335349999999998"/>
    <n v="62564.298149999995"/>
    <n v="35428.536999999997"/>
    <n v="27135.761149999998"/>
    <n v="0.4337259739562826"/>
    <n v="7.7335349999999998"/>
    <n v="62564.298149999995"/>
  </r>
  <r>
    <s v="SKU-23"/>
    <s v="Easter Assortment Bag"/>
    <s v="Seasonal Assortment"/>
    <x v="3"/>
    <x v="14"/>
    <n v="8038"/>
    <n v="8.15"/>
    <n v="5.3999999999999999E-2"/>
    <n v="4.4116999999999997"/>
    <n v="7.7099000000000002"/>
    <n v="61972.176200000002"/>
    <n v="35461.244599999998"/>
    <n v="26510.931600000004"/>
    <n v="0.42778764964526134"/>
    <n v="7.7099000000000002"/>
    <n v="61972.176200000002"/>
  </r>
  <r>
    <s v="SKU-23"/>
    <s v="Easter Assortment Bag"/>
    <s v="Seasonal Assortment"/>
    <x v="3"/>
    <x v="15"/>
    <n v="8418"/>
    <n v="8.15"/>
    <n v="4.3099999999999999E-2"/>
    <n v="4.444"/>
    <n v="7.7987349999999998"/>
    <n v="65649.751229999994"/>
    <n v="37409.591999999997"/>
    <n v="28240.159229999997"/>
    <n v="0.43016399454526921"/>
    <n v="7.7987349999999998"/>
    <n v="65649.751229999994"/>
  </r>
  <r>
    <s v="SKU-23"/>
    <s v="Easter Assortment Bag"/>
    <s v="Seasonal Assortment"/>
    <x v="3"/>
    <x v="16"/>
    <n v="7426"/>
    <n v="8.15"/>
    <n v="4.8599999999999997E-2"/>
    <n v="4.4763999999999999"/>
    <n v="7.7539100000000003"/>
    <n v="57580.535660000001"/>
    <n v="33241.746399999996"/>
    <n v="24338.789260000005"/>
    <n v="0.42269126156996928"/>
    <n v="7.7539100000000003"/>
    <n v="57580.535660000001"/>
  </r>
  <r>
    <s v="SKU-23"/>
    <s v="Easter Assortment Bag"/>
    <s v="Seasonal Assortment"/>
    <x v="3"/>
    <x v="17"/>
    <n v="5896"/>
    <n v="8.15"/>
    <n v="3.5400000000000001E-2"/>
    <n v="4.5087999999999999"/>
    <n v="7.8614900000000008"/>
    <n v="46351.345040000007"/>
    <n v="26583.8848"/>
    <n v="19767.460240000008"/>
    <n v="0.42647004575468528"/>
    <n v="7.8614900000000008"/>
    <n v="46351.345040000007"/>
  </r>
  <r>
    <s v="SKU-23"/>
    <s v="Easter Assortment Bag"/>
    <s v="Seasonal Assortment"/>
    <x v="3"/>
    <x v="18"/>
    <n v="5900"/>
    <n v="8.39"/>
    <n v="4.1200000000000001E-2"/>
    <n v="4.5411000000000001"/>
    <n v="8.0443320000000007"/>
    <n v="47461.558800000006"/>
    <n v="26792.49"/>
    <n v="20669.068800000005"/>
    <n v="0.43549072813006728"/>
    <n v="8.0443320000000007"/>
    <n v="47461.558800000006"/>
  </r>
  <r>
    <s v="SKU-23"/>
    <s v="Easter Assortment Bag"/>
    <s v="Seasonal Assortment"/>
    <x v="3"/>
    <x v="19"/>
    <n v="7426"/>
    <n v="8.39"/>
    <n v="5.2200000000000003E-2"/>
    <n v="4.5735000000000001"/>
    <n v="7.9520420000000005"/>
    <n v="59051.863892000001"/>
    <n v="33962.811000000002"/>
    <n v="25089.052892"/>
    <n v="0.42486470770652368"/>
    <n v="7.9520420000000005"/>
    <n v="59051.863892000001"/>
  </r>
  <r>
    <s v="SKU-23"/>
    <s v="Easter Assortment Bag"/>
    <s v="Seasonal Assortment"/>
    <x v="3"/>
    <x v="20"/>
    <n v="9048"/>
    <n v="8.39"/>
    <n v="5.7500000000000002E-2"/>
    <n v="4.6058000000000003"/>
    <n v="7.9075750000000005"/>
    <n v="71547.738599999997"/>
    <n v="41673.278400000003"/>
    <n v="29874.460199999994"/>
    <n v="0.41754583421592578"/>
    <n v="7.9075750000000005"/>
    <n v="71547.738599999997"/>
  </r>
  <r>
    <s v="SKU-23"/>
    <s v="Easter Assortment Bag"/>
    <s v="Seasonal Assortment"/>
    <x v="3"/>
    <x v="21"/>
    <n v="13362"/>
    <n v="8.39"/>
    <n v="5.6099999999999997E-2"/>
    <n v="4.6382000000000003"/>
    <n v="7.9193210000000001"/>
    <n v="105817.967202"/>
    <n v="61975.628400000001"/>
    <n v="43842.338801999998"/>
    <n v="0.41431847503087699"/>
    <n v="7.9193210000000001"/>
    <n v="105817.967202"/>
  </r>
  <r>
    <s v="SKU-23"/>
    <s v="Easter Assortment Bag"/>
    <s v="Seasonal Assortment"/>
    <x v="3"/>
    <x v="22"/>
    <n v="13426"/>
    <n v="8.39"/>
    <n v="6.0999999999999999E-2"/>
    <n v="4.6706000000000003"/>
    <n v="7.878210000000001"/>
    <n v="105772.84746000002"/>
    <n v="62707.475600000005"/>
    <n v="43065.371860000014"/>
    <n v="0.40714959362596331"/>
    <n v="7.878210000000001"/>
    <n v="105772.84746000002"/>
  </r>
  <r>
    <s v="SKU-23"/>
    <s v="Easter Assortment Bag"/>
    <s v="Seasonal Assortment"/>
    <x v="3"/>
    <x v="23"/>
    <n v="11522"/>
    <n v="8.39"/>
    <n v="5.3800000000000001E-2"/>
    <n v="4.7028999999999996"/>
    <n v="7.9386180000000008"/>
    <n v="91468.756596000007"/>
    <n v="54186.813799999996"/>
    <n v="37281.94279600001"/>
    <n v="0.40759210230294501"/>
    <n v="7.9386180000000008"/>
    <n v="91468.756596000007"/>
  </r>
  <r>
    <s v="SKU-23"/>
    <s v="Easter Assortment Bag"/>
    <s v="Seasonal Assortment"/>
    <x v="4"/>
    <x v="0"/>
    <n v="10830"/>
    <n v="7.99"/>
    <n v="5.4800000000000001E-2"/>
    <n v="4.3146000000000004"/>
    <n v="7.5521480000000007"/>
    <n v="81789.76284000001"/>
    <n v="46727.118000000002"/>
    <n v="35062.644840000008"/>
    <n v="0.42869234024545072"/>
    <n v="7.5521480000000007"/>
    <n v="81789.76284000001"/>
  </r>
  <r>
    <s v="SKU-23"/>
    <s v="Easter Assortment Bag"/>
    <s v="Seasonal Assortment"/>
    <x v="4"/>
    <x v="1"/>
    <n v="12035"/>
    <n v="7.99"/>
    <n v="8.5400000000000004E-2"/>
    <n v="4.3146000000000004"/>
    <n v="7.3076540000000003"/>
    <n v="87947.615890000001"/>
    <n v="51926.211000000003"/>
    <n v="36021.404889999998"/>
    <n v="0.40957795757708287"/>
    <n v="7.3076540000000003"/>
    <n v="87947.615890000001"/>
  </r>
  <r>
    <s v="SKU-23"/>
    <s v="Easter Assortment Bag"/>
    <s v="Seasonal Assortment"/>
    <x v="4"/>
    <x v="2"/>
    <n v="13276"/>
    <n v="7.99"/>
    <n v="0.11360000000000001"/>
    <n v="4.3146000000000004"/>
    <n v="7.0823359999999997"/>
    <n v="94025.092735999991"/>
    <n v="57280.629600000007"/>
    <n v="36744.463135999984"/>
    <n v="0.39079422382671469"/>
    <n v="7.0823359999999997"/>
    <n v="94025.092735999991"/>
  </r>
  <r>
    <s v="SKU-23"/>
    <s v="Easter Assortment Bag"/>
    <s v="Seasonal Assortment"/>
    <x v="4"/>
    <x v="3"/>
    <n v="11564"/>
    <n v="7.99"/>
    <n v="0.11119999999999999"/>
    <n v="4.3146000000000004"/>
    <n v="7.1015120000000005"/>
    <n v="82121.884768000004"/>
    <n v="49894.034400000004"/>
    <n v="32227.850367999999"/>
    <n v="0.39243924392439239"/>
    <n v="7.1015120000000005"/>
    <n v="82121.884768000004"/>
  </r>
  <r>
    <s v="SKU-23"/>
    <s v="Easter Assortment Bag"/>
    <s v="Seasonal Assortment"/>
    <x v="4"/>
    <x v="4"/>
    <n v="9667"/>
    <n v="7.99"/>
    <n v="7.2900000000000006E-2"/>
    <n v="4.3146000000000004"/>
    <n v="7.4075290000000003"/>
    <n v="71608.582842999997"/>
    <n v="41709.238200000007"/>
    <n v="29899.344642999989"/>
    <n v="0.41753856110451937"/>
    <n v="7.4075290000000003"/>
    <n v="71608.582842999997"/>
  </r>
  <r>
    <s v="SKU-23"/>
    <s v="Easter Assortment Bag"/>
    <s v="Seasonal Assortment"/>
    <x v="4"/>
    <x v="5"/>
    <n v="9782"/>
    <n v="7.99"/>
    <n v="8.5199999999999998E-2"/>
    <n v="4.3146000000000004"/>
    <n v="7.3092520000000007"/>
    <n v="71499.10306400001"/>
    <n v="42205.417200000004"/>
    <n v="29293.685864000006"/>
    <n v="0.40970703979011808"/>
    <n v="7.3092520000000007"/>
    <n v="71499.10306400001"/>
  </r>
  <r>
    <s v="SKU-23"/>
    <s v="Easter Assortment Bag"/>
    <s v="Seasonal Assortment"/>
    <x v="4"/>
    <x v="6"/>
    <n v="8339"/>
    <n v="7.99"/>
    <n v="9.9699999999999997E-2"/>
    <n v="4.3146000000000004"/>
    <n v="7.193397"/>
    <n v="59985.737583000002"/>
    <n v="35979.449400000005"/>
    <n v="24006.288182999997"/>
    <n v="0.4001999333555481"/>
    <n v="7.193397"/>
    <n v="59985.737583000002"/>
  </r>
  <r>
    <s v="SKU-23"/>
    <s v="Easter Assortment Bag"/>
    <s v="Seasonal Assortment"/>
    <x v="4"/>
    <x v="7"/>
    <n v="11031"/>
    <n v="7.99"/>
    <n v="0.10580000000000001"/>
    <n v="4.3146000000000004"/>
    <n v="7.1446579999999997"/>
    <n v="78812.722397999998"/>
    <n v="47594.352600000006"/>
    <n v="31218.369797999992"/>
    <n v="0.39610825318720638"/>
    <n v="7.1446579999999997"/>
    <n v="78812.722397999998"/>
  </r>
  <r>
    <s v="SKU-23"/>
    <s v="Easter Assortment Bag"/>
    <s v="Seasonal Assortment"/>
    <x v="4"/>
    <x v="8"/>
    <n v="11912"/>
    <n v="7.99"/>
    <n v="8.9399999999999993E-2"/>
    <n v="4.3146000000000004"/>
    <n v="7.2756939999999997"/>
    <n v="86668.066928"/>
    <n v="51395.515200000002"/>
    <n v="35272.551727999999"/>
    <n v="0.40698440588622886"/>
    <n v="7.2756939999999997"/>
    <n v="86668.066928"/>
  </r>
  <r>
    <s v="SKU-23"/>
    <s v="Easter Assortment Bag"/>
    <s v="Seasonal Assortment"/>
    <x v="4"/>
    <x v="9"/>
    <n v="18096"/>
    <n v="7.99"/>
    <n v="0.1153"/>
    <n v="4.3146000000000004"/>
    <n v="7.068753000000001"/>
    <n v="127916.15428800002"/>
    <n v="78077.001600000003"/>
    <n v="49839.152688000016"/>
    <n v="0.38962360122075285"/>
    <n v="7.068753000000001"/>
    <n v="127916.15428800002"/>
  </r>
  <r>
    <s v="SKU-23"/>
    <s v="Easter Assortment Bag"/>
    <s v="Seasonal Assortment"/>
    <x v="4"/>
    <x v="10"/>
    <n v="15475"/>
    <n v="7.99"/>
    <n v="7.5600000000000001E-2"/>
    <n v="4.3146000000000004"/>
    <n v="7.3859560000000002"/>
    <n v="114297.6691"/>
    <n v="66768.435000000012"/>
    <n v="47529.234099999987"/>
    <n v="0.41583729987018597"/>
    <n v="7.3859560000000002"/>
    <n v="114297.6691"/>
  </r>
  <r>
    <s v="SKU-23"/>
    <s v="Easter Assortment Bag"/>
    <s v="Seasonal Assortment"/>
    <x v="4"/>
    <x v="11"/>
    <n v="15801"/>
    <n v="7.99"/>
    <n v="7.3700000000000002E-2"/>
    <n v="4.3146000000000004"/>
    <n v="7.4011370000000003"/>
    <n v="116945.365737"/>
    <n v="68174.994600000005"/>
    <n v="48770.371136999995"/>
    <n v="0.41703551765086899"/>
    <n v="7.4011370000000003"/>
    <n v="116945.365737"/>
  </r>
  <r>
    <s v="SKU-23"/>
    <s v="Easter Assortment Bag"/>
    <s v="Seasonal Assortment"/>
    <x v="4"/>
    <x v="12"/>
    <n v="9668"/>
    <n v="8.15"/>
    <n v="0.1031"/>
    <n v="4.3470000000000004"/>
    <n v="7.3097350000000008"/>
    <n v="70670.517980000004"/>
    <n v="42026.796000000002"/>
    <n v="28643.721980000002"/>
    <n v="0.40531359891979668"/>
    <n v="7.416500000000001"/>
    <n v="71702.722000000009"/>
  </r>
  <r>
    <s v="SKU-23"/>
    <s v="Easter Assortment Bag"/>
    <s v="Seasonal Assortment"/>
    <x v="4"/>
    <x v="13"/>
    <n v="11602"/>
    <n v="8.15"/>
    <n v="0.121"/>
    <n v="4.3792999999999997"/>
    <n v="7.1638500000000001"/>
    <n v="83114.987699999998"/>
    <n v="50808.638599999998"/>
    <n v="32306.349099999999"/>
    <n v="0.38869462649273784"/>
    <n v="7.416500000000001"/>
    <n v="86046.233000000007"/>
  </r>
  <r>
    <s v="SKU-23"/>
    <s v="Easter Assortment Bag"/>
    <s v="Seasonal Assortment"/>
    <x v="4"/>
    <x v="14"/>
    <n v="12697"/>
    <n v="8.15"/>
    <n v="0.13150000000000001"/>
    <n v="4.4116999999999997"/>
    <n v="7.0782750000000005"/>
    <n v="89872.857675000007"/>
    <n v="56015.354899999998"/>
    <n v="33857.502775000008"/>
    <n v="0.37672667422500544"/>
    <n v="7.416500000000001"/>
    <n v="94167.300500000012"/>
  </r>
  <r>
    <s v="SKU-23"/>
    <s v="Easter Assortment Bag"/>
    <s v="Seasonal Assortment"/>
    <x v="4"/>
    <x v="15"/>
    <n v="12337"/>
    <n v="8.15"/>
    <n v="0.14749999999999999"/>
    <n v="4.444"/>
    <n v="6.9478750000000007"/>
    <n v="85715.933875000002"/>
    <n v="54825.627999999997"/>
    <n v="30890.305875000005"/>
    <n v="0.36037997229368696"/>
    <n v="7.416500000000001"/>
    <n v="91497.36050000001"/>
  </r>
  <r>
    <s v="SKU-23"/>
    <s v="Easter Assortment Bag"/>
    <s v="Seasonal Assortment"/>
    <x v="4"/>
    <x v="16"/>
    <n v="10419"/>
    <n v="8.15"/>
    <n v="0.1389"/>
    <n v="4.4763999999999999"/>
    <n v="7.0179650000000002"/>
    <n v="73120.177335"/>
    <n v="46639.611599999997"/>
    <n v="26480.565735000004"/>
    <n v="0.36215127889637527"/>
    <n v="7.416500000000001"/>
    <n v="77272.513500000015"/>
  </r>
  <r>
    <s v="SKU-23"/>
    <s v="Easter Assortment Bag"/>
    <s v="Seasonal Assortment"/>
    <x v="4"/>
    <x v="17"/>
    <n v="10164"/>
    <n v="8.15"/>
    <n v="0.17319999999999999"/>
    <n v="4.5087999999999999"/>
    <n v="6.7384200000000005"/>
    <n v="68489.30088000001"/>
    <n v="45827.443200000002"/>
    <n v="22661.857680000008"/>
    <n v="0.33088172004713279"/>
    <n v="7.416500000000001"/>
    <n v="75381.306000000011"/>
  </r>
  <r>
    <s v="SKU-23"/>
    <s v="Easter Assortment Bag"/>
    <s v="Seasonal Assortment"/>
    <x v="4"/>
    <x v="18"/>
    <n v="10085"/>
    <n v="8.39"/>
    <n v="0.2039"/>
    <n v="4.5411000000000001"/>
    <n v="6.6792790000000011"/>
    <n v="67360.528715000008"/>
    <n v="45796.993500000004"/>
    <n v="21563.535215000004"/>
    <n v="0.32012122865357173"/>
    <n v="7.6349000000000009"/>
    <n v="76997.96650000001"/>
  </r>
  <r>
    <s v="SKU-23"/>
    <s v="Easter Assortment Bag"/>
    <s v="Seasonal Assortment"/>
    <x v="4"/>
    <x v="19"/>
    <n v="11279"/>
    <n v="8.39"/>
    <n v="0.1948"/>
    <n v="4.5735000000000001"/>
    <n v="6.7556280000000006"/>
    <n v="76196.728212000002"/>
    <n v="51584.506500000003"/>
    <n v="24612.221711999999"/>
    <n v="0.32300890457556275"/>
    <n v="7.6349000000000009"/>
    <n v="86114.037100000016"/>
  </r>
  <r>
    <s v="SKU-23"/>
    <s v="Easter Assortment Bag"/>
    <s v="Seasonal Assortment"/>
    <x v="4"/>
    <x v="20"/>
    <n v="11846"/>
    <n v="8.39"/>
    <n v="0.2064"/>
    <n v="4.6058000000000003"/>
    <n v="6.6583040000000002"/>
    <n v="78874.269184000004"/>
    <n v="54560.306800000006"/>
    <n v="24313.962383999999"/>
    <n v="0.30826228420931212"/>
    <n v="7.6349000000000009"/>
    <n v="90443.025400000013"/>
  </r>
  <r>
    <s v="SKU-23"/>
    <s v="Easter Assortment Bag"/>
    <s v="Seasonal Assortment"/>
    <x v="4"/>
    <x v="21"/>
    <n v="17067"/>
    <n v="8.39"/>
    <n v="0.25879999999999997"/>
    <n v="4.6382000000000003"/>
    <n v="6.218668000000001"/>
    <n v="106134.00675600002"/>
    <n v="79160.159400000004"/>
    <n v="26973.847356000013"/>
    <n v="0.25414895923049768"/>
    <n v="7.6349000000000009"/>
    <n v="130304.83830000002"/>
  </r>
  <r>
    <s v="SKU-23"/>
    <s v="Easter Assortment Bag"/>
    <s v="Seasonal Assortment"/>
    <x v="4"/>
    <x v="22"/>
    <n v="21102"/>
    <n v="8.39"/>
    <n v="0.23780000000000001"/>
    <n v="4.6706000000000003"/>
    <n v="6.3948580000000002"/>
    <n v="134944.29351600001"/>
    <n v="98559.001200000013"/>
    <n v="36385.292315999992"/>
    <n v="0.26963194491574316"/>
    <n v="7.6349000000000009"/>
    <n v="161111.65980000002"/>
  </r>
  <r>
    <s v="SKU-23"/>
    <s v="Easter Assortment Bag"/>
    <s v="Seasonal Assortment"/>
    <x v="4"/>
    <x v="23"/>
    <n v="15135"/>
    <n v="8.39"/>
    <n v="0.26889999999999997"/>
    <n v="4.7028999999999996"/>
    <n v="6.1339290000000011"/>
    <n v="92837.015415000016"/>
    <n v="71178.391499999998"/>
    <n v="21658.623915000018"/>
    <n v="0.23329728792100479"/>
    <n v="7.6349000000000009"/>
    <n v="115554.21150000002"/>
  </r>
  <r>
    <s v="SKU-23"/>
    <s v="Easter Assortment Bag"/>
    <s v="Seasonal Assortment"/>
    <x v="5"/>
    <x v="0"/>
    <n v="4778"/>
    <n v="7.99"/>
    <n v="4.36E-2"/>
    <n v="4.3146000000000004"/>
    <n v="7.6416360000000001"/>
    <n v="36511.736808000001"/>
    <n v="20615.158800000001"/>
    <n v="15896.578008"/>
    <n v="0.43538268506900879"/>
    <n v="7.6416360000000001"/>
    <n v="36511.736808000001"/>
  </r>
  <r>
    <s v="SKU-23"/>
    <s v="Easter Assortment Bag"/>
    <s v="Seasonal Assortment"/>
    <x v="5"/>
    <x v="1"/>
    <n v="5034"/>
    <n v="7.99"/>
    <n v="7.7299999999999994E-2"/>
    <n v="4.3146000000000004"/>
    <n v="7.3723729999999996"/>
    <n v="37112.525682"/>
    <n v="21719.696400000001"/>
    <n v="15392.829281999999"/>
    <n v="0.41476102741952964"/>
    <n v="7.3723729999999996"/>
    <n v="37112.525682"/>
  </r>
  <r>
    <s v="SKU-23"/>
    <s v="Easter Assortment Bag"/>
    <s v="Seasonal Assortment"/>
    <x v="5"/>
    <x v="2"/>
    <n v="4896"/>
    <n v="7.99"/>
    <n v="6.3299999999999995E-2"/>
    <n v="4.3146000000000004"/>
    <n v="7.4842329999999997"/>
    <n v="36642.804768000002"/>
    <n v="21124.281600000002"/>
    <n v="15518.523168"/>
    <n v="0.42350806021138038"/>
    <n v="7.4842329999999997"/>
    <n v="36642.804768000002"/>
  </r>
  <r>
    <s v="SKU-23"/>
    <s v="Easter Assortment Bag"/>
    <s v="Seasonal Assortment"/>
    <x v="5"/>
    <x v="3"/>
    <n v="6007"/>
    <n v="7.99"/>
    <n v="7.6200000000000004E-2"/>
    <n v="4.3146000000000004"/>
    <n v="7.3811619999999998"/>
    <n v="44338.640134000001"/>
    <n v="25917.802200000002"/>
    <n v="18420.837933999999"/>
    <n v="0.41545789131846717"/>
    <n v="7.3811619999999998"/>
    <n v="44338.640134000001"/>
  </r>
  <r>
    <s v="SKU-23"/>
    <s v="Easter Assortment Bag"/>
    <s v="Seasonal Assortment"/>
    <x v="5"/>
    <x v="4"/>
    <n v="4812"/>
    <n v="7.99"/>
    <n v="6.4500000000000002E-2"/>
    <n v="4.3146000000000004"/>
    <n v="7.4746449999999998"/>
    <n v="35967.991739999998"/>
    <n v="20761.855200000002"/>
    <n v="15206.136539999996"/>
    <n v="0.42276857295563863"/>
    <n v="7.4746449999999998"/>
    <n v="35967.991739999998"/>
  </r>
  <r>
    <s v="SKU-23"/>
    <s v="Easter Assortment Bag"/>
    <s v="Seasonal Assortment"/>
    <x v="5"/>
    <x v="5"/>
    <n v="4861"/>
    <n v="7.99"/>
    <n v="7.4300000000000005E-2"/>
    <n v="4.3146000000000004"/>
    <n v="7.3963429999999999"/>
    <n v="35953.623323"/>
    <n v="20973.270600000003"/>
    <n v="14980.352722999996"/>
    <n v="0.41665766447013064"/>
    <n v="7.3963429999999999"/>
    <n v="35953.623323"/>
  </r>
  <r>
    <s v="SKU-23"/>
    <s v="Easter Assortment Bag"/>
    <s v="Seasonal Assortment"/>
    <x v="5"/>
    <x v="6"/>
    <n v="4124"/>
    <n v="7.99"/>
    <n v="7.0599999999999996E-2"/>
    <n v="4.3146000000000004"/>
    <n v="7.4259060000000003"/>
    <n v="30624.436344000002"/>
    <n v="17793.410400000001"/>
    <n v="12831.025944000001"/>
    <n v="0.41897998708844414"/>
    <n v="7.4259060000000003"/>
    <n v="30624.436344000002"/>
  </r>
  <r>
    <s v="SKU-23"/>
    <s v="Easter Assortment Bag"/>
    <s v="Seasonal Assortment"/>
    <x v="5"/>
    <x v="7"/>
    <n v="4990"/>
    <n v="7.99"/>
    <n v="9.5799999999999996E-2"/>
    <n v="4.3146000000000004"/>
    <n v="7.224558"/>
    <n v="36050.544419999998"/>
    <n v="21529.854000000003"/>
    <n v="14520.690419999995"/>
    <n v="0.40278699402786983"/>
    <n v="7.224558"/>
    <n v="36050.544419999998"/>
  </r>
  <r>
    <s v="SKU-23"/>
    <s v="Easter Assortment Bag"/>
    <s v="Seasonal Assortment"/>
    <x v="5"/>
    <x v="8"/>
    <n v="5982"/>
    <n v="7.99"/>
    <n v="8.8200000000000001E-2"/>
    <n v="4.3146000000000004"/>
    <n v="7.2852819999999996"/>
    <n v="43580.556923999997"/>
    <n v="25809.937200000004"/>
    <n v="17770.619723999993"/>
    <n v="0.40776486071506896"/>
    <n v="7.2852819999999996"/>
    <n v="43580.556923999997"/>
  </r>
  <r>
    <s v="SKU-23"/>
    <s v="Easter Assortment Bag"/>
    <s v="Seasonal Assortment"/>
    <x v="5"/>
    <x v="9"/>
    <n v="8012"/>
    <n v="7.99"/>
    <n v="6.2100000000000002E-2"/>
    <n v="4.3146000000000004"/>
    <n v="7.4938209999999996"/>
    <n v="60040.493852"/>
    <n v="34568.575200000007"/>
    <n v="25471.918651999993"/>
    <n v="0.42424565518712004"/>
    <n v="7.4938209999999996"/>
    <n v="60040.493852"/>
  </r>
  <r>
    <s v="SKU-23"/>
    <s v="Easter Assortment Bag"/>
    <s v="Seasonal Assortment"/>
    <x v="5"/>
    <x v="10"/>
    <n v="8763"/>
    <n v="7.99"/>
    <n v="6.7799999999999999E-2"/>
    <n v="4.3146000000000004"/>
    <n v="7.4482780000000002"/>
    <n v="65269.260114000004"/>
    <n v="37808.839800000002"/>
    <n v="27460.420314000003"/>
    <n v="0.4207251662733319"/>
    <n v="7.4482780000000002"/>
    <n v="65269.260114000004"/>
  </r>
  <r>
    <s v="SKU-23"/>
    <s v="Easter Assortment Bag"/>
    <s v="Seasonal Assortment"/>
    <x v="5"/>
    <x v="11"/>
    <n v="6776"/>
    <n v="7.99"/>
    <n v="8.8999999999999996E-2"/>
    <n v="4.3146000000000004"/>
    <n v="7.2788900000000005"/>
    <n v="49321.75864"/>
    <n v="29235.729600000002"/>
    <n v="20086.029039999998"/>
    <n v="0.40724478594950597"/>
    <n v="7.2788900000000005"/>
    <n v="49321.75864"/>
  </r>
  <r>
    <s v="SKU-23"/>
    <s v="Easter Assortment Bag"/>
    <s v="Seasonal Assortment"/>
    <x v="5"/>
    <x v="12"/>
    <n v="4825"/>
    <n v="8.15"/>
    <n v="6.54E-2"/>
    <n v="4.3470000000000004"/>
    <n v="7.6169900000000004"/>
    <n v="36751.976750000002"/>
    <n v="20974.275000000001"/>
    <n v="15777.70175"/>
    <n v="0.42930212590537731"/>
    <n v="7.6169900000000004"/>
    <n v="36751.976750000002"/>
  </r>
  <r>
    <s v="SKU-23"/>
    <s v="Easter Assortment Bag"/>
    <s v="Seasonal Assortment"/>
    <x v="5"/>
    <x v="13"/>
    <n v="5865"/>
    <n v="8.15"/>
    <n v="7.3300000000000004E-2"/>
    <n v="4.3792999999999997"/>
    <n v="7.5526049999999998"/>
    <n v="44296.028324999999"/>
    <n v="25684.594499999999"/>
    <n v="18611.433825"/>
    <n v="0.42016032878721976"/>
    <n v="7.5526049999999998"/>
    <n v="44296.028324999999"/>
  </r>
  <r>
    <s v="SKU-23"/>
    <s v="Easter Assortment Bag"/>
    <s v="Seasonal Assortment"/>
    <x v="5"/>
    <x v="14"/>
    <n v="5896"/>
    <n v="8.15"/>
    <n v="4.9799999999999997E-2"/>
    <n v="4.4116999999999997"/>
    <n v="7.7441300000000011"/>
    <n v="45659.390480000009"/>
    <n v="26011.3832"/>
    <n v="19648.007280000009"/>
    <n v="0.43031689808926255"/>
    <n v="7.7441300000000011"/>
    <n v="45659.390480000009"/>
  </r>
  <r>
    <s v="SKU-23"/>
    <s v="Easter Assortment Bag"/>
    <s v="Seasonal Assortment"/>
    <x v="5"/>
    <x v="15"/>
    <n v="5821"/>
    <n v="8.15"/>
    <n v="6.9099999999999995E-2"/>
    <n v="4.444"/>
    <n v="7.5868350000000007"/>
    <n v="44162.966535000007"/>
    <n v="25868.524000000001"/>
    <n v="18294.442535000006"/>
    <n v="0.41424849756189513"/>
    <n v="7.5868350000000007"/>
    <n v="44162.966535000007"/>
  </r>
  <r>
    <s v="SKU-23"/>
    <s v="Easter Assortment Bag"/>
    <s v="Seasonal Assortment"/>
    <x v="5"/>
    <x v="16"/>
    <n v="5021"/>
    <n v="8.15"/>
    <n v="6.0600000000000001E-2"/>
    <n v="4.4763999999999999"/>
    <n v="7.6561100000000009"/>
    <n v="38441.328310000004"/>
    <n v="22476.004399999998"/>
    <n v="15965.323910000006"/>
    <n v="0.41531665558619207"/>
    <n v="7.6561100000000009"/>
    <n v="38441.328310000004"/>
  </r>
  <r>
    <s v="SKU-23"/>
    <s v="Easter Assortment Bag"/>
    <s v="Seasonal Assortment"/>
    <x v="5"/>
    <x v="17"/>
    <n v="3749"/>
    <n v="8.15"/>
    <n v="5.3800000000000001E-2"/>
    <n v="4.5087999999999999"/>
    <n v="7.7115300000000007"/>
    <n v="28910.525970000002"/>
    <n v="16903.4912"/>
    <n v="12007.034770000002"/>
    <n v="0.41531706418829989"/>
    <n v="7.7115300000000007"/>
    <n v="28910.525970000002"/>
  </r>
  <r>
    <s v="SKU-23"/>
    <s v="Easter Assortment Bag"/>
    <s v="Seasonal Assortment"/>
    <x v="5"/>
    <x v="18"/>
    <n v="4259"/>
    <n v="8.39"/>
    <n v="7.0999999999999994E-2"/>
    <n v="4.5411000000000001"/>
    <n v="7.7943100000000012"/>
    <n v="33195.966290000004"/>
    <n v="19340.544900000001"/>
    <n v="13855.421390000003"/>
    <n v="0.41738268044252796"/>
    <n v="7.7943100000000012"/>
    <n v="33195.966290000004"/>
  </r>
  <r>
    <s v="SKU-23"/>
    <s v="Easter Assortment Bag"/>
    <s v="Seasonal Assortment"/>
    <x v="5"/>
    <x v="19"/>
    <n v="5378"/>
    <n v="8.39"/>
    <n v="7.8700000000000006E-2"/>
    <n v="4.5735000000000001"/>
    <n v="7.7297070000000003"/>
    <n v="41570.364246000005"/>
    <n v="24596.282999999999"/>
    <n v="16974.081246000005"/>
    <n v="0.4083216867081767"/>
    <n v="7.7297070000000003"/>
    <n v="41570.364246000005"/>
  </r>
  <r>
    <s v="SKU-23"/>
    <s v="Easter Assortment Bag"/>
    <s v="Seasonal Assortment"/>
    <x v="5"/>
    <x v="20"/>
    <n v="5645"/>
    <n v="8.39"/>
    <n v="6.9500000000000006E-2"/>
    <n v="4.6058000000000003"/>
    <n v="7.8068950000000008"/>
    <n v="44069.922275000004"/>
    <n v="25999.741000000002"/>
    <n v="18070.181275000003"/>
    <n v="0.41003433503332631"/>
    <n v="7.8068950000000008"/>
    <n v="44069.922275000004"/>
  </r>
  <r>
    <s v="SKU-23"/>
    <s v="Easter Assortment Bag"/>
    <s v="Seasonal Assortment"/>
    <x v="5"/>
    <x v="21"/>
    <n v="8927"/>
    <n v="8.39"/>
    <n v="6.1100000000000002E-2"/>
    <n v="4.6382000000000003"/>
    <n v="7.8773710000000001"/>
    <n v="70321.290917000006"/>
    <n v="41405.2114"/>
    <n v="28916.079517000006"/>
    <n v="0.41119949790355187"/>
    <n v="7.8773710000000001"/>
    <n v="70321.290917000006"/>
  </r>
  <r>
    <s v="SKU-23"/>
    <s v="Easter Assortment Bag"/>
    <s v="Seasonal Assortment"/>
    <x v="5"/>
    <x v="22"/>
    <n v="8734"/>
    <n v="8.39"/>
    <n v="5.3699999999999998E-2"/>
    <n v="4.6706000000000003"/>
    <n v="7.9394570000000009"/>
    <n v="69343.217438000007"/>
    <n v="40793.020400000001"/>
    <n v="28550.197038000006"/>
    <n v="0.41172299314676059"/>
    <n v="7.9394570000000009"/>
    <n v="69343.217438000007"/>
  </r>
  <r>
    <s v="SKU-23"/>
    <s v="Easter Assortment Bag"/>
    <s v="Seasonal Assortment"/>
    <x v="5"/>
    <x v="23"/>
    <n v="7934"/>
    <n v="8.39"/>
    <n v="7.5899999999999995E-2"/>
    <n v="4.7028999999999996"/>
    <n v="7.7531990000000004"/>
    <n v="61513.880866"/>
    <n v="37312.808599999997"/>
    <n v="24201.072266000003"/>
    <n v="0.39342457223141059"/>
    <n v="7.7531990000000004"/>
    <n v="61513.880866"/>
  </r>
  <r>
    <s v="SKU-24"/>
    <s v="Trick-or-Treat Variety Bag"/>
    <s v="Seasonal Assortment"/>
    <x v="0"/>
    <x v="0"/>
    <n v="24237"/>
    <n v="10.99"/>
    <n v="9.8299999999999998E-2"/>
    <n v="5.7148000000000003"/>
    <n v="9.9096829999999994"/>
    <n v="240180.98687099997"/>
    <n v="138509.60760000002"/>
    <n v="101671.37927099995"/>
    <n v="0.42331152267938327"/>
    <n v="9.9096829999999994"/>
    <n v="240180.98687099997"/>
  </r>
  <r>
    <s v="SKU-24"/>
    <s v="Trick-or-Treat Variety Bag"/>
    <s v="Seasonal Assortment"/>
    <x v="0"/>
    <x v="1"/>
    <n v="32624"/>
    <n v="10.99"/>
    <n v="9.6199999999999994E-2"/>
    <n v="5.7148000000000003"/>
    <n v="9.9327620000000003"/>
    <n v="324046.42748800002"/>
    <n v="186439.63520000002"/>
    <n v="137606.792288"/>
    <n v="0.42465147156450539"/>
    <n v="9.9327620000000003"/>
    <n v="324046.42748800002"/>
  </r>
  <r>
    <s v="SKU-24"/>
    <s v="Trick-or-Treat Variety Bag"/>
    <s v="Seasonal Assortment"/>
    <x v="0"/>
    <x v="2"/>
    <n v="30321"/>
    <n v="10.99"/>
    <n v="9.0200000000000002E-2"/>
    <n v="5.7148000000000003"/>
    <n v="9.9987019999999998"/>
    <n v="303170.64334199997"/>
    <n v="173278.45080000002"/>
    <n v="129892.19254199995"/>
    <n v="0.42844581226643208"/>
    <n v="9.9987019999999998"/>
    <n v="303170.64334199997"/>
  </r>
  <r>
    <s v="SKU-24"/>
    <s v="Trick-or-Treat Variety Bag"/>
    <s v="Seasonal Assortment"/>
    <x v="0"/>
    <x v="3"/>
    <n v="33783"/>
    <n v="10.99"/>
    <n v="9.4600000000000004E-2"/>
    <n v="5.7148000000000003"/>
    <n v="9.9503459999999997"/>
    <n v="336152.53891800001"/>
    <n v="193063.08840000001"/>
    <n v="143089.450518"/>
    <n v="0.42566821294455487"/>
    <n v="9.9503459999999997"/>
    <n v="336152.53891800001"/>
  </r>
  <r>
    <s v="SKU-24"/>
    <s v="Trick-or-Treat Variety Bag"/>
    <s v="Seasonal Assortment"/>
    <x v="0"/>
    <x v="4"/>
    <n v="26142"/>
    <n v="10.99"/>
    <n v="0.08"/>
    <n v="5.7148000000000003"/>
    <n v="10.110800000000001"/>
    <n v="264316.53360000002"/>
    <n v="149396.30160000001"/>
    <n v="114920.23200000002"/>
    <n v="0.43478260869565222"/>
    <n v="10.110800000000001"/>
    <n v="264316.53360000002"/>
  </r>
  <r>
    <s v="SKU-24"/>
    <s v="Trick-or-Treat Variety Bag"/>
    <s v="Seasonal Assortment"/>
    <x v="0"/>
    <x v="5"/>
    <n v="25639"/>
    <n v="10.99"/>
    <n v="9.7299999999999998E-2"/>
    <n v="5.7148000000000003"/>
    <n v="9.9206730000000007"/>
    <n v="254356.13504700002"/>
    <n v="146521.75720000002"/>
    <n v="107834.377847"/>
    <n v="0.4239503711088955"/>
    <n v="9.9206730000000007"/>
    <n v="254356.13504700002"/>
  </r>
  <r>
    <s v="SKU-24"/>
    <s v="Trick-or-Treat Variety Bag"/>
    <s v="Seasonal Assortment"/>
    <x v="0"/>
    <x v="6"/>
    <n v="23460"/>
    <n v="10.99"/>
    <n v="0.10299999999999999"/>
    <n v="5.7148000000000003"/>
    <n v="9.8580300000000012"/>
    <n v="231269.38380000004"/>
    <n v="134069.20800000001"/>
    <n v="97200.175800000026"/>
    <n v="0.4202898550724638"/>
    <n v="9.8580300000000012"/>
    <n v="231269.38380000004"/>
  </r>
  <r>
    <s v="SKU-24"/>
    <s v="Trick-or-Treat Variety Bag"/>
    <s v="Seasonal Assortment"/>
    <x v="0"/>
    <x v="7"/>
    <n v="28414"/>
    <n v="10.99"/>
    <n v="0.1105"/>
    <n v="5.7148000000000003"/>
    <n v="9.7756050000000005"/>
    <n v="277764.04047000001"/>
    <n v="162380.3272"/>
    <n v="115383.71327000001"/>
    <n v="0.41540191118605962"/>
    <n v="9.7756050000000005"/>
    <n v="277764.04047000001"/>
  </r>
  <r>
    <s v="SKU-24"/>
    <s v="Trick-or-Treat Variety Bag"/>
    <s v="Seasonal Assortment"/>
    <x v="0"/>
    <x v="8"/>
    <n v="32719"/>
    <n v="10.99"/>
    <n v="9.64E-2"/>
    <n v="5.7148000000000003"/>
    <n v="9.9305640000000004"/>
    <n v="324918.12351599999"/>
    <n v="186982.54120000001"/>
    <n v="137935.58231599999"/>
    <n v="0.42452412571934478"/>
    <n v="9.9305640000000004"/>
    <n v="324918.12351599999"/>
  </r>
  <r>
    <s v="SKU-24"/>
    <s v="Trick-or-Treat Variety Bag"/>
    <s v="Seasonal Assortment"/>
    <x v="0"/>
    <x v="9"/>
    <n v="44654"/>
    <n v="10.99"/>
    <n v="8.43E-2"/>
    <n v="5.7148000000000003"/>
    <n v="10.063542999999999"/>
    <n v="449377.44912199996"/>
    <n v="255188.67920000001"/>
    <n v="194188.76992199995"/>
    <n v="0.43212842634050447"/>
    <n v="10.063542999999999"/>
    <n v="449377.44912199996"/>
  </r>
  <r>
    <s v="SKU-24"/>
    <s v="Trick-or-Treat Variety Bag"/>
    <s v="Seasonal Assortment"/>
    <x v="0"/>
    <x v="10"/>
    <n v="47445"/>
    <n v="10.99"/>
    <n v="0.1003"/>
    <n v="5.7148000000000003"/>
    <n v="9.8877030000000001"/>
    <n v="469122.06883499998"/>
    <n v="271138.68599999999"/>
    <n v="197983.382835"/>
    <n v="0.42202956541069248"/>
    <n v="9.8877030000000001"/>
    <n v="469122.06883499998"/>
  </r>
  <r>
    <s v="SKU-24"/>
    <s v="Trick-or-Treat Variety Bag"/>
    <s v="Seasonal Assortment"/>
    <x v="0"/>
    <x v="11"/>
    <n v="38271"/>
    <n v="10.99"/>
    <n v="0.1014"/>
    <n v="5.7148000000000003"/>
    <n v="9.8756140000000006"/>
    <n v="377949.62339399999"/>
    <n v="218711.11080000002"/>
    <n v="159238.51259399997"/>
    <n v="0.42132205653238364"/>
    <n v="9.8756140000000006"/>
    <n v="377949.62339399999"/>
  </r>
  <r>
    <s v="SKU-24"/>
    <s v="Trick-or-Treat Variety Bag"/>
    <s v="Seasonal Assortment"/>
    <x v="0"/>
    <x v="12"/>
    <n v="23539"/>
    <n v="11.21"/>
    <n v="7.51E-2"/>
    <n v="5.7576999999999998"/>
    <n v="10.368129000000001"/>
    <n v="244055.38853100003"/>
    <n v="135530.50029999999"/>
    <n v="108524.88823100005"/>
    <n v="0.44467319031235059"/>
    <n v="10.368129000000001"/>
    <n v="244055.38853100003"/>
  </r>
  <r>
    <s v="SKU-24"/>
    <s v="Trick-or-Treat Variety Bag"/>
    <s v="Seasonal Assortment"/>
    <x v="0"/>
    <x v="13"/>
    <n v="32974"/>
    <n v="11.21"/>
    <n v="9.2899999999999996E-2"/>
    <n v="5.8005000000000004"/>
    <n v="10.168591000000001"/>
    <n v="335299.11963400006"/>
    <n v="191265.68700000001"/>
    <n v="144033.43263400006"/>
    <n v="0.42956698720599551"/>
    <n v="10.168591000000001"/>
    <n v="335299.11963400006"/>
  </r>
  <r>
    <s v="SKU-24"/>
    <s v="Trick-or-Treat Variety Bag"/>
    <s v="Seasonal Assortment"/>
    <x v="0"/>
    <x v="14"/>
    <n v="29358"/>
    <n v="11.21"/>
    <n v="8.3599999999999994E-2"/>
    <n v="5.8433999999999999"/>
    <n v="10.272844000000001"/>
    <n v="301590.15415200003"/>
    <n v="171550.53719999999"/>
    <n v="130039.61695200004"/>
    <n v="0.4311799147344203"/>
    <n v="10.272844000000001"/>
    <n v="301590.15415200003"/>
  </r>
  <r>
    <s v="SKU-24"/>
    <s v="Trick-or-Treat Variety Bag"/>
    <s v="Seasonal Assortment"/>
    <x v="0"/>
    <x v="15"/>
    <n v="33637"/>
    <n v="11.21"/>
    <n v="0.1206"/>
    <n v="5.8861999999999997"/>
    <n v="9.8580740000000002"/>
    <n v="331596.03513800004"/>
    <n v="197994.10939999999"/>
    <n v="133601.92573800005"/>
    <n v="0.40290567914178782"/>
    <n v="9.8580740000000002"/>
    <n v="331596.03513800004"/>
  </r>
  <r>
    <s v="SKU-24"/>
    <s v="Trick-or-Treat Variety Bag"/>
    <s v="Seasonal Assortment"/>
    <x v="0"/>
    <x v="16"/>
    <n v="25976"/>
    <n v="11.21"/>
    <n v="9.6799999999999997E-2"/>
    <n v="5.9291"/>
    <n v="10.124872000000002"/>
    <n v="263003.67507200007"/>
    <n v="154014.30160000001"/>
    <n v="108989.37347200006"/>
    <n v="0.41440247343373837"/>
    <n v="10.124872000000002"/>
    <n v="263003.67507200007"/>
  </r>
  <r>
    <s v="SKU-24"/>
    <s v="Trick-or-Treat Variety Bag"/>
    <s v="Seasonal Assortment"/>
    <x v="0"/>
    <x v="17"/>
    <n v="27139"/>
    <n v="11.21"/>
    <n v="7.2800000000000004E-2"/>
    <n v="5.9720000000000004"/>
    <n v="10.393912"/>
    <n v="282080.37776800001"/>
    <n v="162074.10800000001"/>
    <n v="120006.269768"/>
    <n v="0.42543288802137252"/>
    <n v="10.393912"/>
    <n v="282080.37776800001"/>
  </r>
  <r>
    <s v="SKU-24"/>
    <s v="Trick-or-Treat Variety Bag"/>
    <s v="Seasonal Assortment"/>
    <x v="0"/>
    <x v="18"/>
    <n v="27031"/>
    <n v="11.54"/>
    <n v="0.13669999999999999"/>
    <n v="6.0148000000000001"/>
    <n v="9.9624819999999996"/>
    <n v="269295.85094199999"/>
    <n v="162586.0588"/>
    <n v="106709.79214199999"/>
    <n v="0.39625486901758011"/>
    <n v="9.9624819999999996"/>
    <n v="269295.85094199999"/>
  </r>
  <r>
    <s v="SKU-24"/>
    <s v="Trick-or-Treat Variety Bag"/>
    <s v="Seasonal Assortment"/>
    <x v="0"/>
    <x v="19"/>
    <n v="21666"/>
    <n v="11.54"/>
    <n v="9.8500000000000004E-2"/>
    <n v="6.0576999999999996"/>
    <n v="10.403309999999999"/>
    <n v="225398.11445999998"/>
    <n v="131246.12820000001"/>
    <n v="94151.986259999976"/>
    <n v="0.41771416981710624"/>
    <n v="10.403309999999999"/>
    <n v="225398.11445999998"/>
  </r>
  <r>
    <s v="SKU-24"/>
    <s v="Trick-or-Treat Variety Bag"/>
    <s v="Seasonal Assortment"/>
    <x v="0"/>
    <x v="20"/>
    <n v="29616"/>
    <n v="11.54"/>
    <n v="9.6000000000000002E-2"/>
    <n v="6.1005000000000003"/>
    <n v="10.43216"/>
    <n v="308958.85055999999"/>
    <n v="180672.408"/>
    <n v="128286.44256"/>
    <n v="0.41522177573963587"/>
    <n v="10.43216"/>
    <n v="308958.85055999999"/>
  </r>
  <r>
    <s v="SKU-24"/>
    <s v="Trick-or-Treat Variety Bag"/>
    <s v="Seasonal Assortment"/>
    <x v="0"/>
    <x v="21"/>
    <n v="44687"/>
    <n v="11.54"/>
    <n v="0.11219999999999999"/>
    <n v="6.1433999999999997"/>
    <n v="10.245212"/>
    <n v="457827.78864400001"/>
    <n v="274530.11579999997"/>
    <n v="183297.67284400004"/>
    <n v="0.40036379920688814"/>
    <n v="10.245212"/>
    <n v="457827.78864400001"/>
  </r>
  <r>
    <s v="SKU-24"/>
    <s v="Trick-or-Treat Variety Bag"/>
    <s v="Seasonal Assortment"/>
    <x v="0"/>
    <x v="22"/>
    <n v="48619"/>
    <n v="11.54"/>
    <n v="8.6300000000000002E-2"/>
    <n v="6.1863000000000001"/>
    <n v="10.544097999999998"/>
    <n v="512643.50066199992"/>
    <n v="300771.71970000002"/>
    <n v="211871.7809619999"/>
    <n v="0.41329263062615679"/>
    <n v="10.544097999999998"/>
    <n v="512643.50066199992"/>
  </r>
  <r>
    <s v="SKU-24"/>
    <s v="Trick-or-Treat Variety Bag"/>
    <s v="Seasonal Assortment"/>
    <x v="0"/>
    <x v="23"/>
    <n v="39612"/>
    <n v="11.54"/>
    <n v="0.1077"/>
    <n v="6.2290999999999999"/>
    <n v="10.297141999999999"/>
    <n v="407890.38890399999"/>
    <n v="246747.10920000001"/>
    <n v="161143.27970399999"/>
    <n v="0.39506515497212719"/>
    <n v="10.297141999999999"/>
    <n v="407890.38890399999"/>
  </r>
  <r>
    <s v="SKU-24"/>
    <s v="Trick-or-Treat Variety Bag"/>
    <s v="Seasonal Assortment"/>
    <x v="1"/>
    <x v="0"/>
    <n v="19879"/>
    <n v="10.99"/>
    <n v="0.1053"/>
    <n v="5.7148000000000003"/>
    <n v="9.8327530000000003"/>
    <n v="195465.296887"/>
    <n v="113604.5092"/>
    <n v="81860.787687000004"/>
    <n v="0.41879959763049068"/>
    <n v="9.8327530000000003"/>
    <n v="195465.296887"/>
  </r>
  <r>
    <s v="SKU-24"/>
    <s v="Trick-or-Treat Variety Bag"/>
    <s v="Seasonal Assortment"/>
    <x v="1"/>
    <x v="1"/>
    <n v="30510"/>
    <n v="10.99"/>
    <n v="0.12039999999999999"/>
    <n v="5.7148000000000003"/>
    <n v="9.6668040000000008"/>
    <n v="294934.19004000002"/>
    <n v="174358.54800000001"/>
    <n v="120575.64204000001"/>
    <n v="0.40882219190541152"/>
    <n v="9.6668040000000008"/>
    <n v="294934.19004000002"/>
  </r>
  <r>
    <s v="SKU-24"/>
    <s v="Trick-or-Treat Variety Bag"/>
    <s v="Seasonal Assortment"/>
    <x v="1"/>
    <x v="2"/>
    <n v="26518"/>
    <n v="10.99"/>
    <n v="0.124"/>
    <n v="5.7148000000000003"/>
    <n v="9.6272400000000005"/>
    <n v="255295.15032000002"/>
    <n v="151545.06640000001"/>
    <n v="103750.08392"/>
    <n v="0.40639269406392692"/>
    <n v="9.6272400000000005"/>
    <n v="255295.15032000002"/>
  </r>
  <r>
    <s v="SKU-24"/>
    <s v="Trick-or-Treat Variety Bag"/>
    <s v="Seasonal Assortment"/>
    <x v="1"/>
    <x v="3"/>
    <n v="29126"/>
    <n v="10.99"/>
    <n v="0.15659999999999999"/>
    <n v="5.7148000000000003"/>
    <n v="9.2689660000000007"/>
    <n v="269967.90371600003"/>
    <n v="166449.2648"/>
    <n v="103518.63891600003"/>
    <n v="0.38344794877875271"/>
    <n v="9.2689660000000007"/>
    <n v="269967.90371600003"/>
  </r>
  <r>
    <s v="SKU-24"/>
    <s v="Trick-or-Treat Variety Bag"/>
    <s v="Seasonal Assortment"/>
    <x v="1"/>
    <x v="4"/>
    <n v="23882"/>
    <n v="10.99"/>
    <n v="0.1072"/>
    <n v="5.7148000000000003"/>
    <n v="9.811872000000001"/>
    <n v="234327.12710400001"/>
    <n v="136480.8536"/>
    <n v="97846.273504000012"/>
    <n v="0.41756272401433692"/>
    <n v="9.811872000000001"/>
    <n v="234327.12710400001"/>
  </r>
  <r>
    <s v="SKU-24"/>
    <s v="Trick-or-Treat Variety Bag"/>
    <s v="Seasonal Assortment"/>
    <x v="1"/>
    <x v="5"/>
    <n v="19575"/>
    <n v="10.99"/>
    <n v="0.124"/>
    <n v="5.7148000000000003"/>
    <n v="9.6272400000000005"/>
    <n v="188453.223"/>
    <n v="111867.21"/>
    <n v="76586.012999999992"/>
    <n v="0.40639269406392692"/>
    <n v="9.6272400000000005"/>
    <n v="188453.223"/>
  </r>
  <r>
    <s v="SKU-24"/>
    <s v="Trick-or-Treat Variety Bag"/>
    <s v="Seasonal Assortment"/>
    <x v="1"/>
    <x v="6"/>
    <n v="20017"/>
    <n v="10.99"/>
    <n v="0.1042"/>
    <n v="5.7148000000000003"/>
    <n v="9.8448419999999999"/>
    <n v="197064.20231399999"/>
    <n v="114393.15160000001"/>
    <n v="82671.050713999983"/>
    <n v="0.41951328421522655"/>
    <n v="9.8448419999999999"/>
    <n v="197064.20231399999"/>
  </r>
  <r>
    <s v="SKU-24"/>
    <s v="Trick-or-Treat Variety Bag"/>
    <s v="Seasonal Assortment"/>
    <x v="1"/>
    <x v="7"/>
    <n v="24266"/>
    <n v="10.99"/>
    <n v="0.1137"/>
    <n v="5.7148000000000003"/>
    <n v="9.740437"/>
    <n v="236361.444242"/>
    <n v="138675.33680000002"/>
    <n v="97686.107441999979"/>
    <n v="0.41329121065102103"/>
    <n v="9.740437"/>
    <n v="236361.444242"/>
  </r>
  <r>
    <s v="SKU-24"/>
    <s v="Trick-or-Treat Variety Bag"/>
    <s v="Seasonal Assortment"/>
    <x v="1"/>
    <x v="8"/>
    <n v="29574"/>
    <n v="10.99"/>
    <n v="0.1573"/>
    <n v="5.7148000000000003"/>
    <n v="9.261273000000001"/>
    <n v="273892.88770200004"/>
    <n v="169009.4952"/>
    <n v="104883.39250200003"/>
    <n v="0.38293580159012702"/>
    <n v="9.261273000000001"/>
    <n v="273892.88770200004"/>
  </r>
  <r>
    <s v="SKU-24"/>
    <s v="Trick-or-Treat Variety Bag"/>
    <s v="Seasonal Assortment"/>
    <x v="1"/>
    <x v="9"/>
    <n v="38838"/>
    <n v="10.99"/>
    <n v="0.1366"/>
    <n v="5.7148000000000003"/>
    <n v="9.488766"/>
    <n v="368524.69390800002"/>
    <n v="221951.40240000002"/>
    <n v="146573.29150799999"/>
    <n v="0.39772990502663885"/>
    <n v="9.488766"/>
    <n v="368524.69390800002"/>
  </r>
  <r>
    <s v="SKU-24"/>
    <s v="Trick-or-Treat Variety Bag"/>
    <s v="Seasonal Assortment"/>
    <x v="1"/>
    <x v="10"/>
    <n v="38447"/>
    <n v="10.99"/>
    <n v="0.1394"/>
    <n v="5.7148000000000003"/>
    <n v="9.4579940000000011"/>
    <n v="363631.49531800003"/>
    <n v="219716.91560000001"/>
    <n v="143914.57971800002"/>
    <n v="0.39577039274924475"/>
    <n v="9.4579940000000011"/>
    <n v="363631.49531800003"/>
  </r>
  <r>
    <s v="SKU-24"/>
    <s v="Trick-or-Treat Variety Bag"/>
    <s v="Seasonal Assortment"/>
    <x v="1"/>
    <x v="11"/>
    <n v="33224"/>
    <n v="10.99"/>
    <n v="0.1137"/>
    <n v="5.7148000000000003"/>
    <n v="9.740437"/>
    <n v="323616.278888"/>
    <n v="189868.51520000002"/>
    <n v="133747.76368799998"/>
    <n v="0.41329121065102103"/>
    <n v="9.740437"/>
    <n v="323616.278888"/>
  </r>
  <r>
    <s v="SKU-24"/>
    <s v="Trick-or-Treat Variety Bag"/>
    <s v="Seasonal Assortment"/>
    <x v="1"/>
    <x v="12"/>
    <n v="21024"/>
    <n v="11.21"/>
    <n v="0.123"/>
    <n v="5.7576999999999998"/>
    <n v="9.8311700000000002"/>
    <n v="206690.51808000001"/>
    <n v="121049.8848"/>
    <n v="85640.633280000009"/>
    <n v="0.41434234175586426"/>
    <n v="9.8311700000000002"/>
    <n v="206690.51808000001"/>
  </r>
  <r>
    <s v="SKU-24"/>
    <s v="Trick-or-Treat Variety Bag"/>
    <s v="Seasonal Assortment"/>
    <x v="1"/>
    <x v="13"/>
    <n v="25904"/>
    <n v="11.21"/>
    <n v="0.14419999999999999"/>
    <n v="5.8005000000000004"/>
    <n v="9.5935180000000013"/>
    <n v="248510.49027200002"/>
    <n v="150256.152"/>
    <n v="98254.338272000023"/>
    <n v="0.39537300081158971"/>
    <n v="9.5935180000000013"/>
    <n v="248510.49027200002"/>
  </r>
  <r>
    <s v="SKU-24"/>
    <s v="Trick-or-Treat Variety Bag"/>
    <s v="Seasonal Assortment"/>
    <x v="1"/>
    <x v="14"/>
    <n v="25050"/>
    <n v="11.21"/>
    <n v="0.156"/>
    <n v="5.8433999999999999"/>
    <n v="9.4612400000000001"/>
    <n v="237004.06200000001"/>
    <n v="146377.16999999998"/>
    <n v="90626.892000000022"/>
    <n v="0.38238539557182788"/>
    <n v="9.4612400000000001"/>
    <n v="237004.06200000001"/>
  </r>
  <r>
    <s v="SKU-24"/>
    <s v="Trick-or-Treat Variety Bag"/>
    <s v="Seasonal Assortment"/>
    <x v="1"/>
    <x v="15"/>
    <n v="25194"/>
    <n v="11.21"/>
    <n v="0.1542"/>
    <n v="5.8861999999999997"/>
    <n v="9.4814180000000015"/>
    <n v="238874.84509200003"/>
    <n v="148296.9228"/>
    <n v="90577.922292000032"/>
    <n v="0.37918568720417145"/>
    <n v="9.4814180000000015"/>
    <n v="238874.84509200003"/>
  </r>
  <r>
    <s v="SKU-24"/>
    <s v="Trick-or-Treat Variety Bag"/>
    <s v="Seasonal Assortment"/>
    <x v="1"/>
    <x v="16"/>
    <n v="21104"/>
    <n v="11.21"/>
    <n v="0.13"/>
    <n v="5.9291"/>
    <n v="9.7527000000000008"/>
    <n v="205820.98080000002"/>
    <n v="125127.7264"/>
    <n v="80693.25440000002"/>
    <n v="0.39205553333948556"/>
    <n v="9.7527000000000008"/>
    <n v="205820.98080000002"/>
  </r>
  <r>
    <s v="SKU-24"/>
    <s v="Trick-or-Treat Variety Bag"/>
    <s v="Seasonal Assortment"/>
    <x v="1"/>
    <x v="17"/>
    <n v="20722"/>
    <n v="11.21"/>
    <n v="0.12479999999999999"/>
    <n v="5.9720000000000004"/>
    <n v="9.8109920000000006"/>
    <n v="203303.37622400001"/>
    <n v="123751.78400000001"/>
    <n v="79551.592223999993"/>
    <n v="0.39129498831514686"/>
    <n v="9.8109920000000006"/>
    <n v="203303.37622400001"/>
  </r>
  <r>
    <s v="SKU-24"/>
    <s v="Trick-or-Treat Variety Bag"/>
    <s v="Seasonal Assortment"/>
    <x v="1"/>
    <x v="18"/>
    <n v="21329"/>
    <n v="11.54"/>
    <n v="0.1525"/>
    <n v="6.0148000000000001"/>
    <n v="9.780149999999999"/>
    <n v="208600.81934999998"/>
    <n v="128289.6692"/>
    <n v="80311.150149999972"/>
    <n v="0.38499920757861578"/>
    <n v="9.780149999999999"/>
    <n v="208600.81934999998"/>
  </r>
  <r>
    <s v="SKU-24"/>
    <s v="Trick-or-Treat Variety Bag"/>
    <s v="Seasonal Assortment"/>
    <x v="1"/>
    <x v="19"/>
    <n v="24614"/>
    <n v="11.54"/>
    <n v="0.1239"/>
    <n v="6.0576999999999996"/>
    <n v="10.110194"/>
    <n v="248852.31511599998"/>
    <n v="149104.22779999999"/>
    <n v="99748.08731599999"/>
    <n v="0.40083246671626677"/>
    <n v="10.110194"/>
    <n v="248852.31511599998"/>
  </r>
  <r>
    <s v="SKU-24"/>
    <s v="Trick-or-Treat Variety Bag"/>
    <s v="Seasonal Assortment"/>
    <x v="1"/>
    <x v="20"/>
    <n v="26849"/>
    <n v="11.54"/>
    <n v="0.1183"/>
    <n v="6.1005000000000003"/>
    <n v="10.174818"/>
    <n v="273183.68848200003"/>
    <n v="163792.32450000002"/>
    <n v="109391.36398200001"/>
    <n v="0.40043153597440267"/>
    <n v="10.174818"/>
    <n v="273183.68848200003"/>
  </r>
  <r>
    <s v="SKU-24"/>
    <s v="Trick-or-Treat Variety Bag"/>
    <s v="Seasonal Assortment"/>
    <x v="1"/>
    <x v="21"/>
    <n v="36414"/>
    <n v="11.54"/>
    <n v="0.1128"/>
    <n v="6.1433999999999997"/>
    <n v="10.238287999999999"/>
    <n v="372817.01923199993"/>
    <n v="223705.76759999999"/>
    <n v="149111.25163199994"/>
    <n v="0.39995827427398012"/>
    <n v="10.238287999999999"/>
    <n v="372817.01923199993"/>
  </r>
  <r>
    <s v="SKU-24"/>
    <s v="Trick-or-Treat Variety Bag"/>
    <s v="Seasonal Assortment"/>
    <x v="1"/>
    <x v="22"/>
    <n v="40378"/>
    <n v="11.54"/>
    <n v="0.13370000000000001"/>
    <n v="6.1863000000000001"/>
    <n v="9.9971019999999982"/>
    <n v="403662.98455599992"/>
    <n v="249790.42139999999"/>
    <n v="153872.56315599993"/>
    <n v="0.38119066905589227"/>
    <n v="9.9971019999999982"/>
    <n v="403662.98455599992"/>
  </r>
  <r>
    <s v="SKU-24"/>
    <s v="Trick-or-Treat Variety Bag"/>
    <s v="Seasonal Assortment"/>
    <x v="1"/>
    <x v="23"/>
    <n v="29520"/>
    <n v="11.54"/>
    <n v="0.1293"/>
    <n v="6.2290999999999999"/>
    <n v="10.047877999999999"/>
    <n v="296613.35855999996"/>
    <n v="183883.03200000001"/>
    <n v="112730.32655999996"/>
    <n v="0.38005815755326638"/>
    <n v="10.047877999999999"/>
    <n v="296613.35855999996"/>
  </r>
  <r>
    <s v="SKU-24"/>
    <s v="Trick-or-Treat Variety Bag"/>
    <s v="Seasonal Assortment"/>
    <x v="2"/>
    <x v="0"/>
    <n v="15513"/>
    <n v="10.99"/>
    <n v="0.1968"/>
    <n v="5.7148000000000003"/>
    <n v="8.8271680000000003"/>
    <n v="136935.85718399999"/>
    <n v="88653.6924"/>
    <n v="48282.164783999993"/>
    <n v="0.35258964143426291"/>
    <n v="8.8271680000000003"/>
    <n v="136935.85718399999"/>
  </r>
  <r>
    <s v="SKU-24"/>
    <s v="Trick-or-Treat Variety Bag"/>
    <s v="Seasonal Assortment"/>
    <x v="2"/>
    <x v="1"/>
    <n v="16615"/>
    <n v="10.99"/>
    <n v="0.159"/>
    <n v="5.7148000000000003"/>
    <n v="9.2425899999999999"/>
    <n v="153565.63284999999"/>
    <n v="94951.402000000002"/>
    <n v="58614.230849999993"/>
    <n v="0.38168846611177165"/>
    <n v="9.2425899999999999"/>
    <n v="153565.63284999999"/>
  </r>
  <r>
    <s v="SKU-24"/>
    <s v="Trick-or-Treat Variety Bag"/>
    <s v="Seasonal Assortment"/>
    <x v="2"/>
    <x v="2"/>
    <n v="17883"/>
    <n v="10.99"/>
    <n v="0.1452"/>
    <n v="5.7148000000000003"/>
    <n v="9.3942519999999998"/>
    <n v="167997.408516"/>
    <n v="102197.7684"/>
    <n v="65799.640115999995"/>
    <n v="0.39167056621431912"/>
    <n v="9.3942519999999998"/>
    <n v="167997.408516"/>
  </r>
  <r>
    <s v="SKU-24"/>
    <s v="Trick-or-Treat Variety Bag"/>
    <s v="Seasonal Assortment"/>
    <x v="2"/>
    <x v="3"/>
    <n v="19560"/>
    <n v="10.99"/>
    <n v="0.17680000000000001"/>
    <n v="5.7148000000000003"/>
    <n v="9.0469679999999997"/>
    <n v="176958.69407999999"/>
    <n v="111781.48800000001"/>
    <n v="65177.206079999974"/>
    <n v="0.368318756073858"/>
    <n v="9.0469679999999997"/>
    <n v="176958.69407999999"/>
  </r>
  <r>
    <s v="SKU-24"/>
    <s v="Trick-or-Treat Variety Bag"/>
    <s v="Seasonal Assortment"/>
    <x v="2"/>
    <x v="4"/>
    <n v="16754"/>
    <n v="10.99"/>
    <n v="0.15409999999999999"/>
    <n v="5.7148000000000003"/>
    <n v="9.2964409999999997"/>
    <n v="155752.572514"/>
    <n v="95745.7592"/>
    <n v="60006.813313999999"/>
    <n v="0.3852701264924932"/>
    <n v="9.2964409999999997"/>
    <n v="155752.572514"/>
  </r>
  <r>
    <s v="SKU-24"/>
    <s v="Trick-or-Treat Variety Bag"/>
    <s v="Seasonal Assortment"/>
    <x v="2"/>
    <x v="5"/>
    <n v="14926"/>
    <n v="10.99"/>
    <n v="0.17849999999999999"/>
    <n v="5.7148000000000003"/>
    <n v="9.0282850000000003"/>
    <n v="134756.18191000001"/>
    <n v="85299.104800000001"/>
    <n v="49457.077110000013"/>
    <n v="0.36701156421180775"/>
    <n v="9.0282850000000003"/>
    <n v="134756.18191000001"/>
  </r>
  <r>
    <s v="SKU-24"/>
    <s v="Trick-or-Treat Variety Bag"/>
    <s v="Seasonal Assortment"/>
    <x v="2"/>
    <x v="6"/>
    <n v="12894"/>
    <n v="10.99"/>
    <n v="0.1595"/>
    <n v="5.7148000000000003"/>
    <n v="9.2370950000000001"/>
    <n v="119103.10292999999"/>
    <n v="73686.631200000003"/>
    <n v="45416.47172999999"/>
    <n v="0.38132064247471736"/>
    <n v="9.2370950000000001"/>
    <n v="119103.10292999999"/>
  </r>
  <r>
    <s v="SKU-24"/>
    <s v="Trick-or-Treat Variety Bag"/>
    <s v="Seasonal Assortment"/>
    <x v="2"/>
    <x v="7"/>
    <n v="15469"/>
    <n v="10.99"/>
    <n v="0.19009999999999999"/>
    <n v="5.7148000000000003"/>
    <n v="8.9008010000000013"/>
    <n v="137686.49066900002"/>
    <n v="88402.241200000004"/>
    <n v="49284.249469000017"/>
    <n v="0.35794542536115576"/>
    <n v="8.9008010000000013"/>
    <n v="137686.49066900002"/>
  </r>
  <r>
    <s v="SKU-24"/>
    <s v="Trick-or-Treat Variety Bag"/>
    <s v="Seasonal Assortment"/>
    <x v="2"/>
    <x v="8"/>
    <n v="19490"/>
    <n v="10.99"/>
    <n v="0.1951"/>
    <n v="5.7148000000000003"/>
    <n v="8.8458509999999997"/>
    <n v="172405.63598999998"/>
    <n v="111381.452"/>
    <n v="61024.183989999976"/>
    <n v="0.35395701329357676"/>
    <n v="8.8458509999999997"/>
    <n v="172405.63598999998"/>
  </r>
  <r>
    <s v="SKU-24"/>
    <s v="Trick-or-Treat Variety Bag"/>
    <s v="Seasonal Assortment"/>
    <x v="2"/>
    <x v="9"/>
    <n v="24512"/>
    <n v="10.99"/>
    <n v="0.16489999999999999"/>
    <n v="5.7148000000000003"/>
    <n v="9.1777490000000004"/>
    <n v="224964.983488"/>
    <n v="140081.1776"/>
    <n v="84883.805888000003"/>
    <n v="0.377320081427374"/>
    <n v="9.1777490000000004"/>
    <n v="224964.983488"/>
  </r>
  <r>
    <s v="SKU-24"/>
    <s v="Trick-or-Treat Variety Bag"/>
    <s v="Seasonal Assortment"/>
    <x v="2"/>
    <x v="10"/>
    <n v="24617"/>
    <n v="10.99"/>
    <n v="0.2021"/>
    <n v="5.7148000000000003"/>
    <n v="8.7689210000000006"/>
    <n v="215864.52825700003"/>
    <n v="140681.2316"/>
    <n v="75183.296657000028"/>
    <n v="0.3482892593056775"/>
    <n v="8.7689210000000006"/>
    <n v="215864.52825700003"/>
  </r>
  <r>
    <s v="SKU-24"/>
    <s v="Trick-or-Treat Variety Bag"/>
    <s v="Seasonal Assortment"/>
    <x v="2"/>
    <x v="11"/>
    <n v="21062"/>
    <n v="10.99"/>
    <n v="0.20219999999999999"/>
    <n v="5.7148000000000003"/>
    <n v="8.7678220000000007"/>
    <n v="184667.86696400002"/>
    <n v="120365.11760000001"/>
    <n v="64302.749364000003"/>
    <n v="0.34820757081975429"/>
    <n v="8.7678220000000007"/>
    <n v="184667.86696400002"/>
  </r>
  <r>
    <s v="SKU-24"/>
    <s v="Trick-or-Treat Variety Bag"/>
    <s v="Seasonal Assortment"/>
    <x v="2"/>
    <x v="12"/>
    <n v="14395"/>
    <n v="11.21"/>
    <n v="0.18490000000000001"/>
    <n v="5.7576999999999998"/>
    <n v="9.1372710000000001"/>
    <n v="131531.016045"/>
    <n v="82882.091499999995"/>
    <n v="48648.924545000002"/>
    <n v="0.36986656081449265"/>
    <n v="9.1372710000000001"/>
    <n v="131531.016045"/>
  </r>
  <r>
    <s v="SKU-24"/>
    <s v="Trick-or-Treat Variety Bag"/>
    <s v="Seasonal Assortment"/>
    <x v="2"/>
    <x v="13"/>
    <n v="16783"/>
    <n v="11.21"/>
    <n v="0.18990000000000001"/>
    <n v="5.8005000000000004"/>
    <n v="9.0812210000000011"/>
    <n v="152410.13204300002"/>
    <n v="97349.791500000007"/>
    <n v="55060.340543000013"/>
    <n v="0.36126430575800328"/>
    <n v="9.0812210000000011"/>
    <n v="152410.13204300002"/>
  </r>
  <r>
    <s v="SKU-24"/>
    <s v="Trick-or-Treat Variety Bag"/>
    <s v="Seasonal Assortment"/>
    <x v="2"/>
    <x v="14"/>
    <n v="17133"/>
    <n v="11.21"/>
    <n v="0.17449999999999999"/>
    <n v="5.8433999999999999"/>
    <n v="9.2538550000000015"/>
    <n v="158546.29771500002"/>
    <n v="100114.9722"/>
    <n v="58431.325515000019"/>
    <n v="0.36854424453376466"/>
    <n v="9.2538550000000015"/>
    <n v="158546.29771500002"/>
  </r>
  <r>
    <s v="SKU-24"/>
    <s v="Trick-or-Treat Variety Bag"/>
    <s v="Seasonal Assortment"/>
    <x v="2"/>
    <x v="15"/>
    <n v="18844"/>
    <n v="11.21"/>
    <n v="0.17780000000000001"/>
    <n v="5.8861999999999997"/>
    <n v="9.2168620000000008"/>
    <n v="173682.54752800002"/>
    <n v="110919.55279999999"/>
    <n v="62762.994728000034"/>
    <n v="0.36136615694148416"/>
    <n v="9.2168620000000008"/>
    <n v="173682.54752800002"/>
  </r>
  <r>
    <s v="SKU-24"/>
    <s v="Trick-or-Treat Variety Bag"/>
    <s v="Seasonal Assortment"/>
    <x v="2"/>
    <x v="16"/>
    <n v="13880"/>
    <n v="11.21"/>
    <n v="0.189"/>
    <n v="5.9291"/>
    <n v="9.09131"/>
    <n v="126187.38280000001"/>
    <n v="82295.907999999996"/>
    <n v="43891.474800000011"/>
    <n v="0.34782776079574895"/>
    <n v="9.09131"/>
    <n v="126187.38280000001"/>
  </r>
  <r>
    <s v="SKU-24"/>
    <s v="Trick-or-Treat Variety Bag"/>
    <s v="Seasonal Assortment"/>
    <x v="2"/>
    <x v="17"/>
    <n v="13823"/>
    <n v="11.21"/>
    <n v="0.18729999999999999"/>
    <n v="5.9720000000000004"/>
    <n v="9.1103670000000001"/>
    <n v="125932.60304099999"/>
    <n v="82550.956000000006"/>
    <n v="43381.647040999989"/>
    <n v="0.34448304881680392"/>
    <n v="9.1103670000000001"/>
    <n v="125932.60304099999"/>
  </r>
  <r>
    <s v="SKU-24"/>
    <s v="Trick-or-Treat Variety Bag"/>
    <s v="Seasonal Assortment"/>
    <x v="2"/>
    <x v="18"/>
    <n v="12653"/>
    <n v="11.54"/>
    <n v="0.16189999999999999"/>
    <n v="6.0148000000000001"/>
    <n v="9.6716739999999994"/>
    <n v="122375.69112199999"/>
    <n v="76105.2644"/>
    <n v="46270.426721999989"/>
    <n v="0.37810145379176341"/>
    <n v="9.6716739999999994"/>
    <n v="122375.69112199999"/>
  </r>
  <r>
    <s v="SKU-24"/>
    <s v="Trick-or-Treat Variety Bag"/>
    <s v="Seasonal Assortment"/>
    <x v="2"/>
    <x v="19"/>
    <n v="16487"/>
    <n v="11.54"/>
    <n v="0.20319999999999999"/>
    <n v="6.0576999999999996"/>
    <n v="9.1950719999999979"/>
    <n v="151599.15206399997"/>
    <n v="99873.299899999998"/>
    <n v="51725.852163999967"/>
    <n v="0.34120146095647741"/>
    <n v="9.1950719999999979"/>
    <n v="151599.15206399997"/>
  </r>
  <r>
    <s v="SKU-24"/>
    <s v="Trick-or-Treat Variety Bag"/>
    <s v="Seasonal Assortment"/>
    <x v="2"/>
    <x v="20"/>
    <n v="18213"/>
    <n v="11.54"/>
    <n v="0.17419999999999999"/>
    <n v="6.1005000000000003"/>
    <n v="9.5297319999999992"/>
    <n v="173565.00891599999"/>
    <n v="111108.40650000001"/>
    <n v="62456.60241599998"/>
    <n v="0.35984558642362652"/>
    <n v="9.5297319999999992"/>
    <n v="173565.00891599999"/>
  </r>
  <r>
    <s v="SKU-24"/>
    <s v="Trick-or-Treat Variety Bag"/>
    <s v="Seasonal Assortment"/>
    <x v="2"/>
    <x v="21"/>
    <n v="24787"/>
    <n v="11.54"/>
    <n v="0.20069999999999999"/>
    <n v="6.1433999999999997"/>
    <n v="9.223922"/>
    <n v="228633.35461400001"/>
    <n v="152276.4558"/>
    <n v="76356.898814000015"/>
    <n v="0.33397095075175187"/>
    <n v="9.223922"/>
    <n v="228633.35461400001"/>
  </r>
  <r>
    <s v="SKU-24"/>
    <s v="Trick-or-Treat Variety Bag"/>
    <s v="Seasonal Assortment"/>
    <x v="2"/>
    <x v="22"/>
    <n v="26285"/>
    <n v="11.54"/>
    <n v="0.17050000000000001"/>
    <n v="6.1863000000000001"/>
    <n v="9.5724299999999989"/>
    <n v="251611.32254999998"/>
    <n v="162606.89550000001"/>
    <n v="89004.427049999969"/>
    <n v="0.35373776564571369"/>
    <n v="9.5724299999999989"/>
    <n v="251611.32254999998"/>
  </r>
  <r>
    <s v="SKU-24"/>
    <s v="Trick-or-Treat Variety Bag"/>
    <s v="Seasonal Assortment"/>
    <x v="2"/>
    <x v="23"/>
    <n v="24942"/>
    <n v="11.54"/>
    <n v="0.17929999999999999"/>
    <n v="6.2290999999999999"/>
    <n v="9.470877999999999"/>
    <n v="236222.63907599996"/>
    <n v="155366.21220000001"/>
    <n v="80856.426875999954"/>
    <n v="0.34228906760281347"/>
    <n v="9.470877999999999"/>
    <n v="236222.63907599996"/>
  </r>
  <r>
    <s v="SKU-24"/>
    <s v="Trick-or-Treat Variety Bag"/>
    <s v="Seasonal Assortment"/>
    <x v="3"/>
    <x v="0"/>
    <n v="12895"/>
    <n v="10.99"/>
    <n v="3.5999999999999997E-2"/>
    <n v="5.7148000000000003"/>
    <n v="10.59436"/>
    <n v="136614.27220000001"/>
    <n v="73692.346000000005"/>
    <n v="62921.926200000002"/>
    <n v="0.46058091286307051"/>
    <n v="10.59436"/>
    <n v="136614.27220000001"/>
  </r>
  <r>
    <s v="SKU-24"/>
    <s v="Trick-or-Treat Variety Bag"/>
    <s v="Seasonal Assortment"/>
    <x v="3"/>
    <x v="1"/>
    <n v="14689"/>
    <n v="10.99"/>
    <n v="7.0699999999999999E-2"/>
    <n v="5.7148000000000003"/>
    <n v="10.213007000000001"/>
    <n v="150018.85982300001"/>
    <n v="83944.69720000001"/>
    <n v="66074.162622999997"/>
    <n v="0.44043904013773805"/>
    <n v="10.213007000000001"/>
    <n v="150018.85982300001"/>
  </r>
  <r>
    <s v="SKU-24"/>
    <s v="Trick-or-Treat Variety Bag"/>
    <s v="Seasonal Assortment"/>
    <x v="3"/>
    <x v="2"/>
    <n v="14205"/>
    <n v="10.99"/>
    <n v="4.7399999999999998E-2"/>
    <n v="5.7148000000000003"/>
    <n v="10.469074000000001"/>
    <n v="148713.19617000001"/>
    <n v="81178.734000000011"/>
    <n v="67534.462169999999"/>
    <n v="0.4541255511232416"/>
    <n v="10.469074000000001"/>
    <n v="148713.19617000001"/>
  </r>
  <r>
    <s v="SKU-24"/>
    <s v="Trick-or-Treat Variety Bag"/>
    <s v="Seasonal Assortment"/>
    <x v="3"/>
    <x v="3"/>
    <n v="13636"/>
    <n v="10.99"/>
    <n v="6.08E-2"/>
    <n v="5.7148000000000003"/>
    <n v="10.321808000000001"/>
    <n v="140748.17388800002"/>
    <n v="77927.012800000011"/>
    <n v="62821.161088000008"/>
    <n v="0.44633730834752983"/>
    <n v="10.321808000000001"/>
    <n v="140748.17388800002"/>
  </r>
  <r>
    <s v="SKU-24"/>
    <s v="Trick-or-Treat Variety Bag"/>
    <s v="Seasonal Assortment"/>
    <x v="3"/>
    <x v="4"/>
    <n v="11495"/>
    <n v="10.99"/>
    <n v="4.9099999999999998E-2"/>
    <n v="5.7148000000000003"/>
    <n v="10.450391"/>
    <n v="120127.24454499999"/>
    <n v="65691.626000000004"/>
    <n v="54435.61854499999"/>
    <n v="0.45314964770217681"/>
    <n v="10.450391"/>
    <n v="120127.24454499999"/>
  </r>
  <r>
    <s v="SKU-24"/>
    <s v="Trick-or-Treat Variety Bag"/>
    <s v="Seasonal Assortment"/>
    <x v="3"/>
    <x v="5"/>
    <n v="10483"/>
    <n v="10.99"/>
    <n v="6.5600000000000006E-2"/>
    <n v="5.7148000000000003"/>
    <n v="10.269056000000001"/>
    <n v="107650.51404800001"/>
    <n v="59908.248400000004"/>
    <n v="47742.265648000008"/>
    <n v="0.4434931506849315"/>
    <n v="10.269056000000001"/>
    <n v="107650.51404800001"/>
  </r>
  <r>
    <s v="SKU-24"/>
    <s v="Trick-or-Treat Variety Bag"/>
    <s v="Seasonal Assortment"/>
    <x v="3"/>
    <x v="6"/>
    <n v="11673"/>
    <n v="10.99"/>
    <n v="4.9700000000000001E-2"/>
    <n v="5.7148000000000003"/>
    <n v="10.443797"/>
    <n v="121910.442381"/>
    <n v="66708.860400000005"/>
    <n v="55201.581980999996"/>
    <n v="0.45280437756497943"/>
    <n v="10.443797"/>
    <n v="121910.442381"/>
  </r>
  <r>
    <s v="SKU-24"/>
    <s v="Trick-or-Treat Variety Bag"/>
    <s v="Seasonal Assortment"/>
    <x v="3"/>
    <x v="7"/>
    <n v="11168"/>
    <n v="10.99"/>
    <n v="6.54E-2"/>
    <n v="5.7148000000000003"/>
    <n v="10.271254000000001"/>
    <n v="114709.36467200001"/>
    <n v="63822.886400000003"/>
    <n v="50886.478272000008"/>
    <n v="0.44361224053070836"/>
    <n v="10.271254000000001"/>
    <n v="114709.36467200001"/>
  </r>
  <r>
    <s v="SKU-24"/>
    <s v="Trick-or-Treat Variety Bag"/>
    <s v="Seasonal Assortment"/>
    <x v="3"/>
    <x v="8"/>
    <n v="13812"/>
    <n v="10.99"/>
    <n v="3.8899999999999997E-2"/>
    <n v="5.7148000000000003"/>
    <n v="10.562488999999999"/>
    <n v="145889.09806799999"/>
    <n v="78932.817600000009"/>
    <n v="66956.280467999983"/>
    <n v="0.45895328269690971"/>
    <n v="10.562488999999999"/>
    <n v="145889.09806799999"/>
  </r>
  <r>
    <s v="SKU-24"/>
    <s v="Trick-or-Treat Variety Bag"/>
    <s v="Seasonal Assortment"/>
    <x v="3"/>
    <x v="9"/>
    <n v="18344"/>
    <n v="10.99"/>
    <n v="4.3499999999999997E-2"/>
    <n v="5.7148000000000003"/>
    <n v="10.511935000000001"/>
    <n v="192830.93564000001"/>
    <n v="104832.29120000001"/>
    <n v="87998.644440000004"/>
    <n v="0.45635128071092523"/>
    <n v="10.511935000000001"/>
    <n v="192830.93564000001"/>
  </r>
  <r>
    <s v="SKU-24"/>
    <s v="Trick-or-Treat Variety Bag"/>
    <s v="Seasonal Assortment"/>
    <x v="3"/>
    <x v="10"/>
    <n v="20007"/>
    <n v="10.99"/>
    <n v="4.3799999999999999E-2"/>
    <n v="5.7148000000000003"/>
    <n v="10.508638000000001"/>
    <n v="210246.32046600003"/>
    <n v="114336.00360000001"/>
    <n v="95910.316866000023"/>
    <n v="0.45618071533152066"/>
    <n v="10.508638000000001"/>
    <n v="210246.32046600003"/>
  </r>
  <r>
    <s v="SKU-24"/>
    <s v="Trick-or-Treat Variety Bag"/>
    <s v="Seasonal Assortment"/>
    <x v="3"/>
    <x v="11"/>
    <n v="19175"/>
    <n v="10.99"/>
    <n v="4.6199999999999998E-2"/>
    <n v="5.7148000000000003"/>
    <n v="10.482262"/>
    <n v="200997.37385"/>
    <n v="109581.29000000001"/>
    <n v="91416.083849999995"/>
    <n v="0.45481232962885298"/>
    <n v="10.482262"/>
    <n v="200997.37385"/>
  </r>
  <r>
    <s v="SKU-24"/>
    <s v="Trick-or-Treat Variety Bag"/>
    <s v="Seasonal Assortment"/>
    <x v="3"/>
    <x v="12"/>
    <n v="11643"/>
    <n v="11.21"/>
    <n v="4.2799999999999998E-2"/>
    <n v="5.7576999999999998"/>
    <n v="10.730212000000002"/>
    <n v="124931.85831600001"/>
    <n v="67036.901100000003"/>
    <n v="57894.95721600001"/>
    <n v="0.4634122792727674"/>
    <n v="10.730212000000002"/>
    <n v="124931.85831600001"/>
  </r>
  <r>
    <s v="SKU-24"/>
    <s v="Trick-or-Treat Variety Bag"/>
    <s v="Seasonal Assortment"/>
    <x v="3"/>
    <x v="13"/>
    <n v="14097"/>
    <n v="11.21"/>
    <n v="6.9199999999999998E-2"/>
    <n v="5.8005000000000004"/>
    <n v="10.434268000000001"/>
    <n v="147091.87599600002"/>
    <n v="81769.64850000001"/>
    <n v="65322.227496000007"/>
    <n v="0.44409133443764337"/>
    <n v="10.434268000000001"/>
    <n v="147091.87599600002"/>
  </r>
  <r>
    <s v="SKU-24"/>
    <s v="Trick-or-Treat Variety Bag"/>
    <s v="Seasonal Assortment"/>
    <x v="3"/>
    <x v="14"/>
    <n v="13691"/>
    <n v="11.21"/>
    <n v="5.3800000000000001E-2"/>
    <n v="5.8433999999999999"/>
    <n v="10.606902000000002"/>
    <n v="145219.09528200002"/>
    <n v="80001.989400000006"/>
    <n v="65217.105882000018"/>
    <n v="0.44909456125832031"/>
    <n v="10.606902000000002"/>
    <n v="145219.09528200002"/>
  </r>
  <r>
    <s v="SKU-24"/>
    <s v="Trick-or-Treat Variety Bag"/>
    <s v="Seasonal Assortment"/>
    <x v="3"/>
    <x v="15"/>
    <n v="13090"/>
    <n v="11.21"/>
    <n v="6.5199999999999994E-2"/>
    <n v="5.8861999999999997"/>
    <n v="10.479108"/>
    <n v="137171.52372"/>
    <n v="77050.357999999993"/>
    <n v="60121.165720000005"/>
    <n v="0.43829188514900319"/>
    <n v="10.479108"/>
    <n v="137171.52372"/>
  </r>
  <r>
    <s v="SKU-24"/>
    <s v="Trick-or-Treat Variety Bag"/>
    <s v="Seasonal Assortment"/>
    <x v="3"/>
    <x v="16"/>
    <n v="11627"/>
    <n v="11.21"/>
    <n v="6.0499999999999998E-2"/>
    <n v="5.9291"/>
    <n v="10.531795000000001"/>
    <n v="122453.18046500001"/>
    <n v="68937.645699999994"/>
    <n v="53515.534765000019"/>
    <n v="0.43702854071884245"/>
    <n v="10.531795000000001"/>
    <n v="122453.18046500001"/>
  </r>
  <r>
    <s v="SKU-24"/>
    <s v="Trick-or-Treat Variety Bag"/>
    <s v="Seasonal Assortment"/>
    <x v="3"/>
    <x v="17"/>
    <n v="11262"/>
    <n v="11.21"/>
    <n v="5.6099999999999997E-2"/>
    <n v="5.9720000000000004"/>
    <n v="10.581119000000001"/>
    <n v="119164.56217800001"/>
    <n v="67256.664000000004"/>
    <n v="51907.898178000003"/>
    <n v="0.43559844662932151"/>
    <n v="10.581119000000001"/>
    <n v="119164.56217800001"/>
  </r>
  <r>
    <s v="SKU-24"/>
    <s v="Trick-or-Treat Variety Bag"/>
    <s v="Seasonal Assortment"/>
    <x v="3"/>
    <x v="18"/>
    <n v="11194"/>
    <n v="11.54"/>
    <n v="4.5499999999999999E-2"/>
    <n v="6.0148000000000001"/>
    <n v="11.01493"/>
    <n v="123301.12642"/>
    <n v="67329.671199999997"/>
    <n v="55971.455220000003"/>
    <n v="0.45394115078352748"/>
    <n v="11.01493"/>
    <n v="123301.12642"/>
  </r>
  <r>
    <s v="SKU-24"/>
    <s v="Trick-or-Treat Variety Bag"/>
    <s v="Seasonal Assortment"/>
    <x v="3"/>
    <x v="19"/>
    <n v="12948"/>
    <n v="11.54"/>
    <n v="4.24E-2"/>
    <n v="6.0576999999999996"/>
    <n v="11.050704"/>
    <n v="143084.515392"/>
    <n v="78435.099600000001"/>
    <n v="64649.415792"/>
    <n v="0.4518267795427332"/>
    <n v="11.050704"/>
    <n v="143084.515392"/>
  </r>
  <r>
    <s v="SKU-24"/>
    <s v="Trick-or-Treat Variety Bag"/>
    <s v="Seasonal Assortment"/>
    <x v="3"/>
    <x v="20"/>
    <n v="14797"/>
    <n v="11.54"/>
    <n v="4.6100000000000002E-2"/>
    <n v="6.1005000000000003"/>
    <n v="11.008005999999998"/>
    <n v="162885.46478199997"/>
    <n v="90269.098500000007"/>
    <n v="72616.366281999959"/>
    <n v="0.44581243869234793"/>
    <n v="11.008005999999998"/>
    <n v="162885.46478199997"/>
  </r>
  <r>
    <s v="SKU-24"/>
    <s v="Trick-or-Treat Variety Bag"/>
    <s v="Seasonal Assortment"/>
    <x v="3"/>
    <x v="21"/>
    <n v="21223"/>
    <n v="11.54"/>
    <n v="4.5400000000000003E-2"/>
    <n v="6.1433999999999997"/>
    <n v="11.016083999999999"/>
    <n v="233794.35073199999"/>
    <n v="130381.37819999999"/>
    <n v="103412.972532"/>
    <n v="0.4423245138653627"/>
    <n v="11.016083999999999"/>
    <n v="233794.35073199999"/>
  </r>
  <r>
    <s v="SKU-24"/>
    <s v="Trick-or-Treat Variety Bag"/>
    <s v="Seasonal Assortment"/>
    <x v="3"/>
    <x v="22"/>
    <n v="22129"/>
    <n v="11.54"/>
    <n v="3.9300000000000002E-2"/>
    <n v="6.1863000000000001"/>
    <n v="11.086478"/>
    <n v="245332.67166199998"/>
    <n v="136896.63270000002"/>
    <n v="108436.03896199996"/>
    <n v="0.44199591610608874"/>
    <n v="11.086478"/>
    <n v="245332.67166199998"/>
  </r>
  <r>
    <s v="SKU-24"/>
    <s v="Trick-or-Treat Variety Bag"/>
    <s v="Seasonal Assortment"/>
    <x v="3"/>
    <x v="23"/>
    <n v="18355"/>
    <n v="11.54"/>
    <n v="5.04E-2"/>
    <n v="6.2290999999999999"/>
    <n v="10.958383999999999"/>
    <n v="201141.13831999997"/>
    <n v="114335.1305"/>
    <n v="86806.00781999997"/>
    <n v="0.43156764720053603"/>
    <n v="10.958383999999999"/>
    <n v="201141.13831999997"/>
  </r>
  <r>
    <s v="SKU-24"/>
    <s v="Trick-or-Treat Variety Bag"/>
    <s v="Seasonal Assortment"/>
    <x v="4"/>
    <x v="0"/>
    <n v="15948"/>
    <n v="10.99"/>
    <n v="8.9200000000000002E-2"/>
    <n v="5.7148000000000003"/>
    <n v="10.009692000000001"/>
    <n v="159634.568016"/>
    <n v="91139.630400000009"/>
    <n v="68494.937615999996"/>
    <n v="0.42907334211682036"/>
    <n v="10.009692000000001"/>
    <n v="159634.568016"/>
  </r>
  <r>
    <s v="SKU-24"/>
    <s v="Trick-or-Treat Variety Bag"/>
    <s v="Seasonal Assortment"/>
    <x v="4"/>
    <x v="1"/>
    <n v="20667"/>
    <n v="10.99"/>
    <n v="8.0799999999999997E-2"/>
    <n v="5.7148000000000003"/>
    <n v="10.102008"/>
    <n v="208778.19933599999"/>
    <n v="118107.77160000001"/>
    <n v="90670.427735999983"/>
    <n v="0.43429068755439504"/>
    <n v="10.102008"/>
    <n v="208778.19933599999"/>
  </r>
  <r>
    <s v="SKU-24"/>
    <s v="Trick-or-Treat Variety Bag"/>
    <s v="Seasonal Assortment"/>
    <x v="4"/>
    <x v="2"/>
    <n v="20290"/>
    <n v="10.99"/>
    <n v="7.4899999999999994E-2"/>
    <n v="5.7148000000000003"/>
    <n v="10.166849000000001"/>
    <n v="206285.36621000001"/>
    <n v="115953.292"/>
    <n v="90332.074210000006"/>
    <n v="0.43789860555615612"/>
    <n v="10.166849000000001"/>
    <n v="206285.36621000001"/>
  </r>
  <r>
    <s v="SKU-24"/>
    <s v="Trick-or-Treat Variety Bag"/>
    <s v="Seasonal Assortment"/>
    <x v="4"/>
    <x v="3"/>
    <n v="24972"/>
    <n v="10.99"/>
    <n v="0.10589999999999999"/>
    <n v="5.7148000000000003"/>
    <n v="9.8261590000000005"/>
    <n v="245378.84254800002"/>
    <n v="142709.98560000001"/>
    <n v="102668.856948"/>
    <n v="0.41840957387316852"/>
    <n v="9.8261590000000005"/>
    <n v="245378.84254800002"/>
  </r>
  <r>
    <s v="SKU-24"/>
    <s v="Trick-or-Treat Variety Bag"/>
    <s v="Seasonal Assortment"/>
    <x v="4"/>
    <x v="4"/>
    <n v="17885"/>
    <n v="10.99"/>
    <n v="0.1076"/>
    <n v="5.7148000000000003"/>
    <n v="9.8074759999999994"/>
    <n v="175406.70825999998"/>
    <n v="102209.198"/>
    <n v="73197.510259999981"/>
    <n v="0.41730165844912587"/>
    <n v="9.8074759999999994"/>
    <n v="175406.70825999998"/>
  </r>
  <r>
    <s v="SKU-24"/>
    <s v="Trick-or-Treat Variety Bag"/>
    <s v="Seasonal Assortment"/>
    <x v="4"/>
    <x v="5"/>
    <n v="14279"/>
    <n v="10.99"/>
    <n v="5.16E-2"/>
    <n v="5.7148000000000003"/>
    <n v="10.422916000000001"/>
    <n v="148828.817564"/>
    <n v="81601.62920000001"/>
    <n v="67227.188363999987"/>
    <n v="0.45170814002530568"/>
    <n v="10.422916000000001"/>
    <n v="148828.817564"/>
  </r>
  <r>
    <s v="SKU-24"/>
    <s v="Trick-or-Treat Variety Bag"/>
    <s v="Seasonal Assortment"/>
    <x v="4"/>
    <x v="6"/>
    <n v="15164"/>
    <n v="10.99"/>
    <n v="6.93E-2"/>
    <n v="5.7148000000000003"/>
    <n v="10.228393000000001"/>
    <n v="155103.351452"/>
    <n v="86659.227200000008"/>
    <n v="68444.124251999994"/>
    <n v="0.44128075641989895"/>
    <n v="10.228393000000001"/>
    <n v="155103.351452"/>
  </r>
  <r>
    <s v="SKU-24"/>
    <s v="Trick-or-Treat Variety Bag"/>
    <s v="Seasonal Assortment"/>
    <x v="4"/>
    <x v="7"/>
    <n v="17259"/>
    <n v="10.99"/>
    <n v="9.3100000000000002E-2"/>
    <n v="5.7148000000000003"/>
    <n v="9.9668310000000009"/>
    <n v="172017.53622900002"/>
    <n v="98631.733200000002"/>
    <n v="73385.803029000017"/>
    <n v="0.42661814974087559"/>
    <n v="9.9668310000000009"/>
    <n v="172017.53622900002"/>
  </r>
  <r>
    <s v="SKU-24"/>
    <s v="Trick-or-Treat Variety Bag"/>
    <s v="Seasonal Assortment"/>
    <x v="4"/>
    <x v="8"/>
    <n v="21794"/>
    <n v="10.99"/>
    <n v="7.2900000000000006E-2"/>
    <n v="5.7148000000000003"/>
    <n v="10.188829"/>
    <n v="222055.33922600001"/>
    <n v="124548.3512"/>
    <n v="97506.988026000006"/>
    <n v="0.43911120698953726"/>
    <n v="10.188829"/>
    <n v="222055.33922600001"/>
  </r>
  <r>
    <s v="SKU-24"/>
    <s v="Trick-or-Treat Variety Bag"/>
    <s v="Seasonal Assortment"/>
    <x v="4"/>
    <x v="9"/>
    <n v="31071"/>
    <n v="10.99"/>
    <n v="9.0200000000000002E-2"/>
    <n v="5.7148000000000003"/>
    <n v="9.9987019999999998"/>
    <n v="310669.669842"/>
    <n v="177564.5508"/>
    <n v="133105.11904200001"/>
    <n v="0.42844581226643219"/>
    <n v="9.9987019999999998"/>
    <n v="310669.669842"/>
  </r>
  <r>
    <s v="SKU-24"/>
    <s v="Trick-or-Treat Variety Bag"/>
    <s v="Seasonal Assortment"/>
    <x v="4"/>
    <x v="10"/>
    <n v="32958"/>
    <n v="10.99"/>
    <n v="8.2199999999999995E-2"/>
    <n v="5.7148000000000003"/>
    <n v="10.086622"/>
    <n v="332434.88787600002"/>
    <n v="188348.37840000002"/>
    <n v="144086.50947600001"/>
    <n v="0.43342776203966005"/>
    <n v="10.086622"/>
    <n v="332434.88787600002"/>
  </r>
  <r>
    <s v="SKU-24"/>
    <s v="Trick-or-Treat Variety Bag"/>
    <s v="Seasonal Assortment"/>
    <x v="4"/>
    <x v="11"/>
    <n v="28874"/>
    <n v="10.99"/>
    <n v="8.8400000000000006E-2"/>
    <n v="5.7148000000000003"/>
    <n v="10.018483999999999"/>
    <n v="289273.707016"/>
    <n v="165009.13520000002"/>
    <n v="124264.57181599998"/>
    <n v="0.42957437472575682"/>
    <n v="10.018483999999999"/>
    <n v="289273.707016"/>
  </r>
  <r>
    <s v="SKU-24"/>
    <s v="Trick-or-Treat Variety Bag"/>
    <s v="Seasonal Assortment"/>
    <x v="4"/>
    <x v="12"/>
    <n v="18447"/>
    <n v="11.21"/>
    <n v="9.3100000000000002E-2"/>
    <n v="5.7576999999999998"/>
    <n v="10.166349000000002"/>
    <n v="187538.64000300004"/>
    <n v="106212.2919"/>
    <n v="81326.34810300004"/>
    <n v="0.43365115637875518"/>
    <n v="10.2011"/>
    <n v="188179.6917"/>
  </r>
  <r>
    <s v="SKU-24"/>
    <s v="Trick-or-Treat Variety Bag"/>
    <s v="Seasonal Assortment"/>
    <x v="4"/>
    <x v="13"/>
    <n v="21324"/>
    <n v="11.21"/>
    <n v="0.1191"/>
    <n v="5.8005000000000004"/>
    <n v="9.8748890000000014"/>
    <n v="210572.13303600004"/>
    <n v="123689.86200000001"/>
    <n v="86882.271036000035"/>
    <n v="0.41260099227444491"/>
    <n v="10.2011"/>
    <n v="217528.25640000001"/>
  </r>
  <r>
    <s v="SKU-24"/>
    <s v="Trick-or-Treat Variety Bag"/>
    <s v="Seasonal Assortment"/>
    <x v="4"/>
    <x v="14"/>
    <n v="19805"/>
    <n v="11.21"/>
    <n v="0.14449999999999999"/>
    <n v="5.8433999999999999"/>
    <n v="9.5901550000000011"/>
    <n v="189933.01977500002"/>
    <n v="115728.537"/>
    <n v="74204.482775000026"/>
    <n v="0.39068763747822643"/>
    <n v="10.2011"/>
    <n v="202032.7855"/>
  </r>
  <r>
    <s v="SKU-24"/>
    <s v="Trick-or-Treat Variety Bag"/>
    <s v="Seasonal Assortment"/>
    <x v="4"/>
    <x v="15"/>
    <n v="20791"/>
    <n v="11.21"/>
    <n v="0.1101"/>
    <n v="5.8861999999999997"/>
    <n v="9.9757790000000011"/>
    <n v="207406.42118900002"/>
    <n v="122379.98419999999"/>
    <n v="85026.436989000023"/>
    <n v="0.40995084193424902"/>
    <n v="10.2011"/>
    <n v="212091.07010000001"/>
  </r>
  <r>
    <s v="SKU-24"/>
    <s v="Trick-or-Treat Variety Bag"/>
    <s v="Seasonal Assortment"/>
    <x v="4"/>
    <x v="16"/>
    <n v="13649"/>
    <n v="11.21"/>
    <n v="0.18410000000000001"/>
    <n v="5.9291"/>
    <n v="9.1462389999999996"/>
    <n v="124837.01611099999"/>
    <n v="80926.285900000003"/>
    <n v="43910.730210999987"/>
    <n v="0.35174447114272867"/>
    <n v="10.2011"/>
    <n v="139234.81390000001"/>
  </r>
  <r>
    <s v="SKU-24"/>
    <s v="Trick-or-Treat Variety Bag"/>
    <s v="Seasonal Assortment"/>
    <x v="4"/>
    <x v="17"/>
    <n v="17822"/>
    <n v="11.21"/>
    <n v="0.20830000000000001"/>
    <n v="5.9720000000000004"/>
    <n v="8.8749570000000002"/>
    <n v="158169.48365400001"/>
    <n v="106432.98400000001"/>
    <n v="51736.499653999999"/>
    <n v="0.32709533127878815"/>
    <n v="10.2011"/>
    <n v="181804.0042"/>
  </r>
  <r>
    <s v="SKU-24"/>
    <s v="Trick-or-Treat Variety Bag"/>
    <s v="Seasonal Assortment"/>
    <x v="4"/>
    <x v="18"/>
    <n v="15425"/>
    <n v="11.54"/>
    <n v="0.17560000000000001"/>
    <n v="6.0148000000000001"/>
    <n v="9.5135759999999987"/>
    <n v="146746.90979999999"/>
    <n v="92778.290000000008"/>
    <n v="53968.619799999986"/>
    <n v="0.367766652623577"/>
    <n v="10.5014"/>
    <n v="161984.095"/>
  </r>
  <r>
    <s v="SKU-24"/>
    <s v="Trick-or-Treat Variety Bag"/>
    <s v="Seasonal Assortment"/>
    <x v="4"/>
    <x v="19"/>
    <n v="16864"/>
    <n v="11.54"/>
    <n v="0.2102"/>
    <n v="6.0576999999999996"/>
    <n v="9.1142920000000007"/>
    <n v="153703.42028800002"/>
    <n v="102157.05279999999"/>
    <n v="51546.367488000033"/>
    <n v="0.33536252733618821"/>
    <n v="10.5014"/>
    <n v="177095.6096"/>
  </r>
  <r>
    <s v="SKU-24"/>
    <s v="Trick-or-Treat Variety Bag"/>
    <s v="Seasonal Assortment"/>
    <x v="4"/>
    <x v="20"/>
    <n v="18841"/>
    <n v="11.54"/>
    <n v="0.24970000000000001"/>
    <n v="6.1005000000000003"/>
    <n v="8.6584619999999983"/>
    <n v="163134.08254199996"/>
    <n v="114939.5205"/>
    <n v="48194.562041999961"/>
    <n v="0.29542914203469378"/>
    <n v="10.5014"/>
    <n v="197856.8774"/>
  </r>
  <r>
    <s v="SKU-24"/>
    <s v="Trick-or-Treat Variety Bag"/>
    <s v="Seasonal Assortment"/>
    <x v="4"/>
    <x v="21"/>
    <n v="34614"/>
    <n v="11.54"/>
    <n v="0.2472"/>
    <n v="6.1433999999999997"/>
    <n v="8.6873120000000004"/>
    <n v="300702.61756799999"/>
    <n v="212647.6476"/>
    <n v="88054.96996799999"/>
    <n v="0.29283073981917535"/>
    <n v="10.5014"/>
    <n v="363495.4596"/>
  </r>
  <r>
    <s v="SKU-24"/>
    <s v="Trick-or-Treat Variety Bag"/>
    <s v="Seasonal Assortment"/>
    <x v="4"/>
    <x v="22"/>
    <n v="31829"/>
    <n v="11.54"/>
    <n v="0.2356"/>
    <n v="6.1863000000000001"/>
    <n v="8.8211759999999995"/>
    <n v="280769.21090399998"/>
    <n v="196903.7427"/>
    <n v="83865.468203999975"/>
    <n v="0.29869894898367289"/>
    <n v="10.5014"/>
    <n v="334249.06060000003"/>
  </r>
  <r>
    <s v="SKU-24"/>
    <s v="Trick-or-Treat Variety Bag"/>
    <s v="Seasonal Assortment"/>
    <x v="4"/>
    <x v="23"/>
    <n v="28883"/>
    <n v="11.54"/>
    <n v="0.27110000000000001"/>
    <n v="6.2290999999999999"/>
    <n v="8.4115059999999993"/>
    <n v="242949.52779799997"/>
    <n v="179915.09529999999"/>
    <n v="63034.43249799998"/>
    <n v="0.25945484673018121"/>
    <n v="10.5014"/>
    <n v="303311.9362"/>
  </r>
  <r>
    <s v="SKU-24"/>
    <s v="Trick-or-Treat Variety Bag"/>
    <s v="Seasonal Assortment"/>
    <x v="5"/>
    <x v="0"/>
    <n v="7495"/>
    <n v="10.99"/>
    <n v="7.7200000000000005E-2"/>
    <n v="5.7148000000000003"/>
    <n v="10.141572"/>
    <n v="76011.082139999999"/>
    <n v="42832.425999999999"/>
    <n v="33178.656139999999"/>
    <n v="0.43649761595145209"/>
    <n v="10.141572"/>
    <n v="76011.082139999999"/>
  </r>
  <r>
    <s v="SKU-24"/>
    <s v="Trick-or-Treat Variety Bag"/>
    <s v="Seasonal Assortment"/>
    <x v="5"/>
    <x v="1"/>
    <n v="9063"/>
    <n v="10.99"/>
    <n v="7.22E-2"/>
    <n v="5.7148000000000003"/>
    <n v="10.196522"/>
    <n v="92411.078886000003"/>
    <n v="51793.232400000001"/>
    <n v="40617.846486000002"/>
    <n v="0.43953438241000214"/>
    <n v="10.196522"/>
    <n v="92411.078886000003"/>
  </r>
  <r>
    <s v="SKU-24"/>
    <s v="Trick-or-Treat Variety Bag"/>
    <s v="Seasonal Assortment"/>
    <x v="5"/>
    <x v="2"/>
    <n v="8496"/>
    <n v="10.99"/>
    <n v="8.6300000000000002E-2"/>
    <n v="5.7148000000000003"/>
    <n v="10.041563"/>
    <n v="85313.119248000003"/>
    <n v="48552.940800000004"/>
    <n v="36760.178447999999"/>
    <n v="0.43088541096640032"/>
    <n v="10.041563"/>
    <n v="85313.119248000003"/>
  </r>
  <r>
    <s v="SKU-24"/>
    <s v="Trick-or-Treat Variety Bag"/>
    <s v="Seasonal Assortment"/>
    <x v="5"/>
    <x v="3"/>
    <n v="9828"/>
    <n v="10.99"/>
    <n v="8.7400000000000005E-2"/>
    <n v="5.7148000000000003"/>
    <n v="10.029474"/>
    <n v="98569.670471999998"/>
    <n v="56165.054400000001"/>
    <n v="42404.616071999997"/>
    <n v="0.43019943019943019"/>
    <n v="10.029474"/>
    <n v="98569.670471999998"/>
  </r>
  <r>
    <s v="SKU-24"/>
    <s v="Trick-or-Treat Variety Bag"/>
    <s v="Seasonal Assortment"/>
    <x v="5"/>
    <x v="4"/>
    <n v="7986"/>
    <n v="10.99"/>
    <n v="6.8000000000000005E-2"/>
    <n v="5.7148000000000003"/>
    <n v="10.24268"/>
    <n v="81798.042480000004"/>
    <n v="45638.392800000001"/>
    <n v="36159.649680000002"/>
    <n v="0.44206008583690987"/>
    <n v="10.24268"/>
    <n v="81798.042480000004"/>
  </r>
  <r>
    <s v="SKU-24"/>
    <s v="Trick-or-Treat Variety Bag"/>
    <s v="Seasonal Assortment"/>
    <x v="5"/>
    <x v="5"/>
    <n v="7001"/>
    <n v="10.99"/>
    <n v="8.14E-2"/>
    <n v="5.7148000000000003"/>
    <n v="10.095414"/>
    <n v="70677.993413999997"/>
    <n v="40009.3148"/>
    <n v="30668.678613999997"/>
    <n v="0.43392118441106026"/>
    <n v="10.095414"/>
    <n v="70677.993413999997"/>
  </r>
  <r>
    <s v="SKU-24"/>
    <s v="Trick-or-Treat Variety Bag"/>
    <s v="Seasonal Assortment"/>
    <x v="5"/>
    <x v="6"/>
    <n v="6759"/>
    <n v="10.99"/>
    <n v="6.2700000000000006E-2"/>
    <n v="5.7148000000000003"/>
    <n v="10.300927"/>
    <n v="69623.965593000001"/>
    <n v="38626.333200000001"/>
    <n v="30997.632393"/>
    <n v="0.44521497919556169"/>
    <n v="10.300927"/>
    <n v="69623.965593000001"/>
  </r>
  <r>
    <s v="SKU-24"/>
    <s v="Trick-or-Treat Variety Bag"/>
    <s v="Seasonal Assortment"/>
    <x v="5"/>
    <x v="7"/>
    <n v="8101"/>
    <n v="10.99"/>
    <n v="7.1800000000000003E-2"/>
    <n v="5.7148000000000003"/>
    <n v="10.200918"/>
    <n v="82637.636717999994"/>
    <n v="46295.594800000006"/>
    <n v="36342.041917999988"/>
    <n v="0.43977591036414554"/>
    <n v="10.200918"/>
    <n v="82637.636717999994"/>
  </r>
  <r>
    <s v="SKU-24"/>
    <s v="Trick-or-Treat Variety Bag"/>
    <s v="Seasonal Assortment"/>
    <x v="5"/>
    <x v="8"/>
    <n v="8321"/>
    <n v="10.99"/>
    <n v="6.6500000000000004E-2"/>
    <n v="5.7148000000000003"/>
    <n v="10.259164999999999"/>
    <n v="85366.511964999998"/>
    <n v="47552.8508"/>
    <n v="37813.661164999998"/>
    <n v="0.44295661489019816"/>
    <n v="10.259164999999999"/>
    <n v="85366.511964999998"/>
  </r>
  <r>
    <s v="SKU-24"/>
    <s v="Trick-or-Treat Variety Bag"/>
    <s v="Seasonal Assortment"/>
    <x v="5"/>
    <x v="9"/>
    <n v="14727"/>
    <n v="10.99"/>
    <n v="6.4299999999999996E-2"/>
    <n v="5.7148000000000003"/>
    <n v="10.283343"/>
    <n v="151442.792361"/>
    <n v="84161.859600000011"/>
    <n v="67280.932760999989"/>
    <n v="0.44426632467671257"/>
    <n v="10.283343"/>
    <n v="151442.792361"/>
  </r>
  <r>
    <s v="SKU-24"/>
    <s v="Trick-or-Treat Variety Bag"/>
    <s v="Seasonal Assortment"/>
    <x v="5"/>
    <x v="10"/>
    <n v="14616"/>
    <n v="10.99"/>
    <n v="7.2400000000000006E-2"/>
    <n v="5.7148000000000003"/>
    <n v="10.194324"/>
    <n v="149000.239584"/>
    <n v="83527.516799999998"/>
    <n v="65472.722783999998"/>
    <n v="0.43941354031910307"/>
    <n v="10.194324"/>
    <n v="149000.239584"/>
  </r>
  <r>
    <s v="SKU-24"/>
    <s v="Trick-or-Treat Variety Bag"/>
    <s v="Seasonal Assortment"/>
    <x v="5"/>
    <x v="11"/>
    <n v="12043"/>
    <n v="10.99"/>
    <n v="5.45E-2"/>
    <n v="5.7148000000000003"/>
    <n v="10.391045"/>
    <n v="125139.354935"/>
    <n v="68823.3364"/>
    <n v="56316.018534999996"/>
    <n v="0.45002644103648859"/>
    <n v="10.391045"/>
    <n v="125139.354935"/>
  </r>
  <r>
    <s v="SKU-24"/>
    <s v="Trick-or-Treat Variety Bag"/>
    <s v="Seasonal Assortment"/>
    <x v="5"/>
    <x v="12"/>
    <n v="7554"/>
    <n v="11.21"/>
    <n v="8.4900000000000003E-2"/>
    <n v="5.7576999999999998"/>
    <n v="10.258271000000001"/>
    <n v="77490.979134000008"/>
    <n v="43493.665799999995"/>
    <n v="33997.313334000013"/>
    <n v="0.4387260777181653"/>
    <n v="10.258271000000001"/>
    <n v="77490.979134000008"/>
  </r>
  <r>
    <s v="SKU-24"/>
    <s v="Trick-or-Treat Variety Bag"/>
    <s v="Seasonal Assortment"/>
    <x v="5"/>
    <x v="13"/>
    <n v="8667"/>
    <n v="11.21"/>
    <n v="6.4399999999999999E-2"/>
    <n v="5.8005000000000004"/>
    <n v="10.488076000000001"/>
    <n v="90900.154692000011"/>
    <n v="50272.933500000006"/>
    <n v="40627.221192000005"/>
    <n v="0.44694336692449599"/>
    <n v="10.488076000000001"/>
    <n v="90900.154692000011"/>
  </r>
  <r>
    <s v="SKU-24"/>
    <s v="Trick-or-Treat Variety Bag"/>
    <s v="Seasonal Assortment"/>
    <x v="5"/>
    <x v="14"/>
    <n v="8451"/>
    <n v="11.21"/>
    <n v="8.4099999999999994E-2"/>
    <n v="5.8433999999999999"/>
    <n v="10.267239000000002"/>
    <n v="86768.436789000014"/>
    <n v="49382.573400000001"/>
    <n v="37385.863389000013"/>
    <n v="0.43086938952136994"/>
    <n v="10.267239000000002"/>
    <n v="86768.436789000014"/>
  </r>
  <r>
    <s v="SKU-24"/>
    <s v="Trick-or-Treat Variety Bag"/>
    <s v="Seasonal Assortment"/>
    <x v="5"/>
    <x v="15"/>
    <n v="9738"/>
    <n v="11.21"/>
    <n v="5.7200000000000001E-2"/>
    <n v="5.8861999999999997"/>
    <n v="10.568788"/>
    <n v="102918.857544"/>
    <n v="57319.815599999994"/>
    <n v="45599.041944000004"/>
    <n v="0.44305818226271548"/>
    <n v="10.568788"/>
    <n v="102918.857544"/>
  </r>
  <r>
    <s v="SKU-24"/>
    <s v="Trick-or-Treat Variety Bag"/>
    <s v="Seasonal Assortment"/>
    <x v="5"/>
    <x v="16"/>
    <n v="8071"/>
    <n v="11.21"/>
    <n v="5.1900000000000002E-2"/>
    <n v="5.9291"/>
    <n v="10.628201000000001"/>
    <n v="85780.210271000004"/>
    <n v="47853.766100000001"/>
    <n v="37926.444171000003"/>
    <n v="0.44213512710194325"/>
    <n v="10.628201000000001"/>
    <n v="85780.210271000004"/>
  </r>
  <r>
    <s v="SKU-24"/>
    <s v="Trick-or-Treat Variety Bag"/>
    <s v="Seasonal Assortment"/>
    <x v="5"/>
    <x v="17"/>
    <n v="7026"/>
    <n v="11.21"/>
    <n v="4.8099999999999997E-2"/>
    <n v="5.9720000000000004"/>
    <n v="10.670799000000001"/>
    <n v="74973.03377400001"/>
    <n v="41959.272000000004"/>
    <n v="33013.761774000006"/>
    <n v="0.44034181507870218"/>
    <n v="10.670799000000001"/>
    <n v="74973.03377400001"/>
  </r>
  <r>
    <s v="SKU-24"/>
    <s v="Trick-or-Treat Variety Bag"/>
    <s v="Seasonal Assortment"/>
    <x v="5"/>
    <x v="18"/>
    <n v="6596"/>
    <n v="11.54"/>
    <n v="9.0399999999999994E-2"/>
    <n v="6.0148000000000001"/>
    <n v="10.496783999999998"/>
    <n v="69236.787263999984"/>
    <n v="39673.620800000004"/>
    <n v="29563.16646399998"/>
    <n v="0.42698639888179063"/>
    <n v="10.496783999999998"/>
    <n v="69236.787263999984"/>
  </r>
  <r>
    <s v="SKU-24"/>
    <s v="Trick-or-Treat Variety Bag"/>
    <s v="Seasonal Assortment"/>
    <x v="5"/>
    <x v="19"/>
    <n v="7607"/>
    <n v="11.54"/>
    <n v="7.6999999999999999E-2"/>
    <n v="6.0576999999999996"/>
    <n v="10.65142"/>
    <n v="81025.351939999993"/>
    <n v="46080.923899999994"/>
    <n v="34944.428039999999"/>
    <n v="0.43127770757326256"/>
    <n v="10.65142"/>
    <n v="81025.351939999993"/>
  </r>
  <r>
    <s v="SKU-24"/>
    <s v="Trick-or-Treat Variety Bag"/>
    <s v="Seasonal Assortment"/>
    <x v="5"/>
    <x v="20"/>
    <n v="8808"/>
    <n v="11.54"/>
    <n v="8.14E-2"/>
    <n v="6.1005000000000003"/>
    <n v="10.600643999999999"/>
    <n v="93370.472351999997"/>
    <n v="53733.204000000005"/>
    <n v="39637.268351999992"/>
    <n v="0.42451609543722052"/>
    <n v="10.600643999999999"/>
    <n v="93370.472351999997"/>
  </r>
  <r>
    <s v="SKU-24"/>
    <s v="Trick-or-Treat Variety Bag"/>
    <s v="Seasonal Assortment"/>
    <x v="5"/>
    <x v="21"/>
    <n v="12819"/>
    <n v="11.54"/>
    <n v="7.0599999999999996E-2"/>
    <n v="6.1433999999999997"/>
    <n v="10.725275999999999"/>
    <n v="137487.31304399998"/>
    <n v="78752.244599999991"/>
    <n v="58735.06844399999"/>
    <n v="0.42720355168482377"/>
    <n v="10.725275999999999"/>
    <n v="137487.31304399998"/>
  </r>
  <r>
    <s v="SKU-24"/>
    <s v="Trick-or-Treat Variety Bag"/>
    <s v="Seasonal Assortment"/>
    <x v="5"/>
    <x v="22"/>
    <n v="14756"/>
    <n v="11.54"/>
    <n v="0.10489999999999999"/>
    <n v="6.1863000000000001"/>
    <n v="10.329454"/>
    <n v="152421.423224"/>
    <n v="91285.042799999996"/>
    <n v="61136.380424000003"/>
    <n v="0.40110096816346735"/>
    <n v="10.329454"/>
    <n v="152421.423224"/>
  </r>
  <r>
    <s v="SKU-24"/>
    <s v="Trick-or-Treat Variety Bag"/>
    <s v="Seasonal Assortment"/>
    <x v="5"/>
    <x v="23"/>
    <n v="12559"/>
    <n v="11.54"/>
    <n v="6.1100000000000002E-2"/>
    <n v="6.2290999999999999"/>
    <n v="10.834905999999998"/>
    <n v="136075.58445399997"/>
    <n v="78231.266900000002"/>
    <n v="57844.317553999965"/>
    <n v="0.42508961314477473"/>
    <n v="10.834905999999998"/>
    <n v="136075.584453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C5A9F-9710-47A7-AF9C-E01B15C2F30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H62" firstHeaderRow="1" firstDataRow="2" firstDataCol="1"/>
  <pivotFields count="16">
    <pivotField showAll="0"/>
    <pivotField showAll="0"/>
    <pivotField showAll="0"/>
    <pivotField axis="axisCol" showAll="0">
      <items count="7">
        <item x="2"/>
        <item x="3"/>
        <item x="5"/>
        <item x="0"/>
        <item x="1"/>
        <item x="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numFmtId="169" showAll="0"/>
    <pivotField dataField="1" numFmtId="167" showAll="0"/>
    <pivotField numFmtId="170" showAll="0"/>
    <pivotField numFmtId="169" showAll="0"/>
    <pivotField numFmtId="168" showAll="0"/>
    <pivotField numFmtId="168" showAll="0"/>
    <pivotField numFmtId="168" showAll="0"/>
    <pivotField numFmtId="167"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7">
    <i>
      <x/>
    </i>
    <i>
      <x v="1"/>
    </i>
    <i>
      <x v="2"/>
    </i>
    <i>
      <x v="3"/>
    </i>
    <i>
      <x v="4"/>
    </i>
    <i>
      <x v="5"/>
    </i>
    <i t="grand">
      <x/>
    </i>
  </colItems>
  <dataFields count="1">
    <dataField name="Average of Discount %" fld="7" subtotal="average" baseField="3" baseItem="0" numFmtId="167"/>
  </dataFields>
  <chartFormats count="3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3" count="1" selected="0">
            <x v="0"/>
          </reference>
        </references>
      </pivotArea>
    </chartFormat>
    <chartFormat chart="0" format="25" series="1">
      <pivotArea type="data" outline="0" fieldPosition="0">
        <references count="2">
          <reference field="4294967294" count="1" selected="0">
            <x v="0"/>
          </reference>
          <reference field="3" count="1" selected="0">
            <x v="1"/>
          </reference>
        </references>
      </pivotArea>
    </chartFormat>
    <chartFormat chart="0" format="26" series="1">
      <pivotArea type="data" outline="0" fieldPosition="0">
        <references count="2">
          <reference field="4294967294" count="1" selected="0">
            <x v="0"/>
          </reference>
          <reference field="3" count="1" selected="0">
            <x v="2"/>
          </reference>
        </references>
      </pivotArea>
    </chartFormat>
    <chartFormat chart="0" format="27" series="1">
      <pivotArea type="data" outline="0" fieldPosition="0">
        <references count="2">
          <reference field="4294967294" count="1" selected="0">
            <x v="0"/>
          </reference>
          <reference field="3" count="1" selected="0">
            <x v="3"/>
          </reference>
        </references>
      </pivotArea>
    </chartFormat>
    <chartFormat chart="0" format="28" series="1">
      <pivotArea type="data" outline="0" fieldPosition="0">
        <references count="2">
          <reference field="4294967294" count="1" selected="0">
            <x v="0"/>
          </reference>
          <reference field="3" count="1" selected="0">
            <x v="4"/>
          </reference>
        </references>
      </pivotArea>
    </chartFormat>
    <chartFormat chart="0" format="29"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5122B-3F93-4BC0-AC99-D07915EC7C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E20" firstHeaderRow="1" firstDataRow="3" firstDataCol="1"/>
  <pivotFields count="15">
    <pivotField showAll="0"/>
    <pivotField showAll="0"/>
    <pivotField showAll="0"/>
    <pivotField axis="axisCol" showAll="0">
      <items count="8">
        <item h="1" x="2"/>
        <item h="1" x="3"/>
        <item h="1" x="5"/>
        <item h="1" x="0"/>
        <item h="1" x="1"/>
        <item x="4"/>
        <item h="1" x="6"/>
        <item t="default"/>
      </items>
    </pivotField>
    <pivotField axis="axisRow" showAll="0" sumSubtotal="1">
      <items count="26">
        <item x="0"/>
        <item x="1"/>
        <item x="2"/>
        <item x="3"/>
        <item x="4"/>
        <item x="5"/>
        <item x="6"/>
        <item x="7"/>
        <item x="8"/>
        <item x="9"/>
        <item x="10"/>
        <item x="11"/>
        <item x="12"/>
        <item x="13"/>
        <item x="14"/>
        <item x="15"/>
        <item x="16"/>
        <item x="17"/>
        <item x="18"/>
        <item x="19"/>
        <item x="20"/>
        <item x="21"/>
        <item x="22"/>
        <item x="23"/>
        <item x="24"/>
        <item t="sum"/>
      </items>
    </pivotField>
    <pivotField dataField="1" showAll="0"/>
    <pivotField showAll="0"/>
    <pivotField dataField="1" showAll="0"/>
    <pivotField showAll="0"/>
    <pivotField showAll="0"/>
    <pivotField showAll="0"/>
    <pivotField showAll="0"/>
    <pivotField showAll="0"/>
    <pivotField showAll="0"/>
    <pivotField axis="axisRow" showAll="0">
      <items count="4">
        <item n="2024" sd="0" x="1"/>
        <item n="2025" sd="0" x="2"/>
        <item x="0"/>
        <item t="default"/>
      </items>
    </pivotField>
  </pivotFields>
  <rowFields count="2">
    <field x="14"/>
    <field x="4"/>
  </rowFields>
  <rowItems count="3">
    <i>
      <x/>
    </i>
    <i>
      <x v="1"/>
    </i>
    <i t="grand">
      <x/>
    </i>
  </rowItems>
  <colFields count="2">
    <field x="3"/>
    <field x="-2"/>
  </colFields>
  <colItems count="4">
    <i>
      <x v="5"/>
      <x/>
    </i>
    <i r="1" i="1">
      <x v="1"/>
    </i>
    <i t="grand">
      <x/>
    </i>
    <i t="grand" i="1">
      <x/>
    </i>
  </colItems>
  <dataFields count="2">
    <dataField name="Average of Discount %" fld="7" subtotal="average" baseField="14" baseItem="0"/>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6FACDB-B2E4-4958-9D6B-725FB11FF9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 firstHeaderRow="1" firstDataRow="3" firstDataCol="1"/>
  <pivotFields count="15">
    <pivotField showAll="0"/>
    <pivotField showAll="0"/>
    <pivotField showAll="0"/>
    <pivotField axis="axisRow" showAll="0">
      <items count="8">
        <item h="1" x="2"/>
        <item h="1" x="3"/>
        <item h="1" x="5"/>
        <item h="1" x="0"/>
        <item h="1" x="1"/>
        <item x="4"/>
        <item h="1" x="6"/>
        <item t="default"/>
      </items>
    </pivotField>
    <pivotField axis="axisCol" showAll="0">
      <items count="26">
        <item h="1" x="0"/>
        <item h="1" x="1"/>
        <item h="1" x="2"/>
        <item h="1" x="3"/>
        <item h="1" x="4"/>
        <item h="1" x="5"/>
        <item h="1" x="6"/>
        <item h="1" x="7"/>
        <item h="1" x="8"/>
        <item h="1" x="9"/>
        <item h="1" x="10"/>
        <item h="1" x="11"/>
        <item x="12"/>
        <item x="13"/>
        <item x="14"/>
        <item x="15"/>
        <item x="16"/>
        <item x="17"/>
        <item x="18"/>
        <item x="19"/>
        <item x="20"/>
        <item x="21"/>
        <item x="22"/>
        <item x="23"/>
        <item h="1" x="24"/>
        <item t="default"/>
      </items>
    </pivotField>
    <pivotField showAll="0"/>
    <pivotField showAll="0"/>
    <pivotField dataField="1" showAll="0"/>
    <pivotField showAll="0"/>
    <pivotField showAll="0"/>
    <pivotField showAll="0"/>
    <pivotField showAll="0"/>
    <pivotField showAll="0"/>
    <pivotField showAll="0"/>
    <pivotField axis="axisCol" showAll="0">
      <items count="4">
        <item x="1"/>
        <item sd="0" x="2"/>
        <item h="1" x="0"/>
        <item t="default"/>
      </items>
    </pivotField>
  </pivotFields>
  <rowFields count="1">
    <field x="3"/>
  </rowFields>
  <rowItems count="2">
    <i>
      <x v="5"/>
    </i>
    <i t="grand">
      <x/>
    </i>
  </rowItems>
  <colFields count="2">
    <field x="14"/>
    <field x="4"/>
  </colFields>
  <colItems count="2">
    <i>
      <x v="1"/>
    </i>
    <i t="grand">
      <x/>
    </i>
  </colItems>
  <dataFields count="1">
    <dataField name="Average of Discount %" fld="7"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ED653BA-D5E2-403B-AA6C-C83C69DB4C57}" sourceName="Channel">
  <pivotTables>
    <pivotTable tabId="19" name="PivotTable4"/>
  </pivotTables>
  <data>
    <tabular pivotCacheId="1571440252">
      <items count="6">
        <i x="2" s="1"/>
        <i x="3" s="1"/>
        <i x="5"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1821C685-EF0F-408B-B607-9FE3CE149463}"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850BB0-7B49-4334-969B-92A162C4444E}" name="RawData" displayName="RawData" ref="A1:P3457" totalsRowShown="0">
  <autoFilter ref="A1:P3457" xr:uid="{00000000-0009-0000-0100-000001000000}"/>
  <sortState xmlns:xlrd2="http://schemas.microsoft.com/office/spreadsheetml/2017/richdata2" ref="A2:P3457">
    <sortCondition ref="A1:A3457"/>
  </sortState>
  <tableColumns count="16">
    <tableColumn id="1" xr3:uid="{00000000-0010-0000-0000-000001000000}" name="SKU_ID"/>
    <tableColumn id="2" xr3:uid="{00000000-0010-0000-0000-000002000000}" name="SKU"/>
    <tableColumn id="3" xr3:uid="{00000000-0010-0000-0000-000003000000}" name="Category"/>
    <tableColumn id="4" xr3:uid="{00000000-0010-0000-0000-000004000000}" name="Channel"/>
    <tableColumn id="5" xr3:uid="{00000000-0010-0000-0000-000005000000}" name="Month"/>
    <tableColumn id="6" xr3:uid="{00000000-0010-0000-0000-000006000000}" name="Units"/>
    <tableColumn id="7" xr3:uid="{00000000-0010-0000-0000-000007000000}" name="List Price"/>
    <tableColumn id="8" xr3:uid="{00000000-0010-0000-0000-000008000000}" name="Discount %"/>
    <tableColumn id="9" xr3:uid="{00000000-0010-0000-0000-000009000000}" name="Unit Cost"/>
    <tableColumn id="10" xr3:uid="{00000000-0010-0000-0000-00000A000000}" name="Net Price">
      <calculatedColumnFormula>G2*(1-H2)</calculatedColumnFormula>
    </tableColumn>
    <tableColumn id="11" xr3:uid="{00000000-0010-0000-0000-00000B000000}" name="Revenue">
      <calculatedColumnFormula>F2*J2</calculatedColumnFormula>
    </tableColumn>
    <tableColumn id="12" xr3:uid="{00000000-0010-0000-0000-00000C000000}" name="COGS">
      <calculatedColumnFormula>F2*I2</calculatedColumnFormula>
    </tableColumn>
    <tableColumn id="13" xr3:uid="{00000000-0010-0000-0000-00000D000000}" name="Gross Profit">
      <calculatedColumnFormula>K2-L2</calculatedColumnFormula>
    </tableColumn>
    <tableColumn id="14" xr3:uid="{00000000-0010-0000-0000-00000E000000}" name="Gross Margin %">
      <calculatedColumnFormula>IFERROR(M2/K2,"")</calculatedColumnFormula>
    </tableColumn>
    <tableColumn id="15" xr3:uid="{84F2C14B-269D-47A2-A6AF-CE948D72905B}" name="Counterfactual Net Price" dataDxfId="2">
      <calculatedColumnFormula>IF(AND(RawData[[#This Row],[Channel]]="Wholesale/Distributor", LEFT(RawData[[#This Row],[Month]], 4)="2025"),RawData[[#This Row],[List Price]]*(1-'2 - Diagnostics'!$B$1),RawData[[#This Row],[Net Price]])</calculatedColumnFormula>
    </tableColumn>
    <tableColumn id="16" xr3:uid="{995F8A85-D952-4DB1-B7B9-7F3CB99B7102}" name="Counterfactual Revenue" dataDxfId="1">
      <calculatedColumnFormula>RawData[[#This Row],[Units]]*RawData[[#This Row],[Counterfactual Net Price]]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E36F-4795-49DA-8BC7-EE2FDE8ECA92}">
  <dimension ref="A1:A19"/>
  <sheetViews>
    <sheetView topLeftCell="A10" zoomScaleNormal="100" workbookViewId="0">
      <selection activeCell="C10" sqref="C10"/>
    </sheetView>
  </sheetViews>
  <sheetFormatPr defaultColWidth="8.6640625" defaultRowHeight="14.4"/>
  <cols>
    <col min="1" max="1" width="100" customWidth="1"/>
  </cols>
  <sheetData>
    <row r="1" spans="1:1" ht="17.399999999999999">
      <c r="A1" s="49" t="s">
        <v>384</v>
      </c>
    </row>
    <row r="2" spans="1:1" ht="17.399999999999999">
      <c r="A2" s="49"/>
    </row>
    <row r="3" spans="1:1">
      <c r="A3" s="51" t="s">
        <v>385</v>
      </c>
    </row>
    <row r="4" spans="1:1" ht="27.6">
      <c r="A4" s="61" t="s">
        <v>386</v>
      </c>
    </row>
    <row r="6" spans="1:1">
      <c r="A6" s="51" t="s">
        <v>383</v>
      </c>
    </row>
    <row r="7" spans="1:1" ht="52.8">
      <c r="A7" s="50" t="s">
        <v>382</v>
      </c>
    </row>
    <row r="8" spans="1:1">
      <c r="A8" s="50" t="s">
        <v>381</v>
      </c>
    </row>
    <row r="10" spans="1:1" ht="45" customHeight="1">
      <c r="A10" s="51" t="s">
        <v>380</v>
      </c>
    </row>
    <row r="11" spans="1:1" ht="27" customHeight="1">
      <c r="A11" s="50" t="s">
        <v>379</v>
      </c>
    </row>
    <row r="12" spans="1:1" ht="26.4">
      <c r="A12" s="50" t="s">
        <v>378</v>
      </c>
    </row>
    <row r="13" spans="1:1" ht="26.4">
      <c r="A13" s="50" t="s">
        <v>377</v>
      </c>
    </row>
    <row r="14" spans="1:1" ht="66">
      <c r="A14" s="50" t="s">
        <v>376</v>
      </c>
    </row>
    <row r="16" spans="1:1" ht="45" customHeight="1">
      <c r="A16" s="51" t="s">
        <v>375</v>
      </c>
    </row>
    <row r="17" spans="1:1" ht="45" customHeight="1">
      <c r="A17" s="50" t="s">
        <v>374</v>
      </c>
    </row>
    <row r="18" spans="1:1" ht="26.4">
      <c r="A18" s="50" t="s">
        <v>373</v>
      </c>
    </row>
    <row r="19" spans="1:1">
      <c r="A19" s="50" t="s">
        <v>372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EC2E-6319-4FE4-9A50-2E1EEDFD429C}">
  <dimension ref="A1:H62"/>
  <sheetViews>
    <sheetView tabSelected="1" topLeftCell="A12" workbookViewId="0">
      <selection activeCell="Y14" sqref="Y14"/>
    </sheetView>
  </sheetViews>
  <sheetFormatPr defaultRowHeight="14.4"/>
  <cols>
    <col min="1" max="1" width="20.44140625" bestFit="1" customWidth="1"/>
    <col min="2" max="2" width="15.77734375" bestFit="1" customWidth="1"/>
    <col min="3" max="3" width="18.88671875" bestFit="1" customWidth="1"/>
    <col min="4" max="4" width="7.33203125" customWidth="1"/>
    <col min="5" max="5" width="7.77734375" bestFit="1" customWidth="1"/>
    <col min="6" max="6" width="7.44140625" customWidth="1"/>
    <col min="7" max="7" width="7.5546875" customWidth="1"/>
    <col min="8" max="8" width="6.77734375" customWidth="1"/>
    <col min="9" max="25" width="7.6640625" bestFit="1" customWidth="1"/>
    <col min="26" max="26" width="11" bestFit="1" customWidth="1"/>
  </cols>
  <sheetData>
    <row r="1" spans="1:6" ht="18">
      <c r="A1" s="52" t="s">
        <v>390</v>
      </c>
    </row>
    <row r="2" spans="1:6">
      <c r="A2" s="53" t="s">
        <v>391</v>
      </c>
      <c r="B2" s="53" t="s">
        <v>392</v>
      </c>
      <c r="C2" s="54" t="s">
        <v>393</v>
      </c>
    </row>
    <row r="3" spans="1:6">
      <c r="A3" s="32" t="s">
        <v>394</v>
      </c>
      <c r="B3" s="39" t="s">
        <v>420</v>
      </c>
      <c r="C3" s="56">
        <f>SUM('1 - Annual Budget'!$B$2:$B$5)</f>
        <v>11692.575999999999</v>
      </c>
      <c r="E3" s="32"/>
      <c r="F3" s="32"/>
    </row>
    <row r="4" spans="1:6">
      <c r="A4" s="32" t="s">
        <v>395</v>
      </c>
      <c r="B4" s="32" t="s">
        <v>420</v>
      </c>
      <c r="C4" s="35">
        <f>('1 - Annual Budget'!B6/'1 - Annual Budget'!D6-1)</f>
        <v>4.3769102725047526E-2</v>
      </c>
      <c r="E4" s="32"/>
      <c r="F4" s="36"/>
    </row>
    <row r="5" spans="1:6" ht="28.8">
      <c r="A5" s="32" t="s">
        <v>396</v>
      </c>
      <c r="B5" s="32" t="s">
        <v>420</v>
      </c>
      <c r="C5" s="56">
        <f>SUM('1 - Annual Budget'!E2:E5)</f>
        <v>348.08222656381702</v>
      </c>
      <c r="E5" s="32"/>
      <c r="F5" s="32"/>
    </row>
    <row r="6" spans="1:6" ht="28.8">
      <c r="A6" s="32" t="s">
        <v>397</v>
      </c>
      <c r="B6" s="39" t="s">
        <v>420</v>
      </c>
      <c r="C6" s="56">
        <f>'1 - Annual Budget'!D15+'1 - Annual Budget'!D16</f>
        <v>213.94525000000021</v>
      </c>
      <c r="E6" s="32"/>
      <c r="F6" s="32"/>
    </row>
    <row r="7" spans="1:6" ht="28.8">
      <c r="A7" s="32" t="s">
        <v>398</v>
      </c>
      <c r="B7" s="32" t="s">
        <v>420</v>
      </c>
      <c r="C7" s="35">
        <f>('1 - Annual Budget'!D24-'1 - Annual Budget'!B24)/'1 - Annual Budget'!B24</f>
        <v>-3.2561890299406628E-2</v>
      </c>
      <c r="E7" s="32"/>
      <c r="F7" s="32"/>
    </row>
    <row r="8" spans="1:6" ht="28.8">
      <c r="A8" s="32" t="s">
        <v>399</v>
      </c>
      <c r="B8" s="39" t="s">
        <v>416</v>
      </c>
      <c r="C8" s="57">
        <f>'2 - Leakage Exploration'!G18-'2 - Leakage Exploration'!G16</f>
        <v>3573962.8538200259</v>
      </c>
      <c r="E8" s="32"/>
      <c r="F8" s="32"/>
    </row>
    <row r="9" spans="1:6" ht="26.4" customHeight="1">
      <c r="A9" s="32" t="s">
        <v>400</v>
      </c>
      <c r="B9" s="39" t="s">
        <v>416</v>
      </c>
      <c r="C9" s="36">
        <f>'2 - Diagnostics'!B12-'2 - Diagnostics'!B15</f>
        <v>-3.9194271990432017E-3</v>
      </c>
    </row>
    <row r="11" spans="1:6">
      <c r="A11" s="54" t="s">
        <v>401</v>
      </c>
      <c r="B11" s="54" t="s">
        <v>54</v>
      </c>
      <c r="C11" s="54" t="s">
        <v>402</v>
      </c>
    </row>
    <row r="12" spans="1:6" ht="28.8">
      <c r="A12" s="32" t="s">
        <v>394</v>
      </c>
      <c r="B12" s="32" t="s">
        <v>419</v>
      </c>
      <c r="C12" s="67">
        <f>'1 - Annual Segment PL'!D10</f>
        <v>11692576</v>
      </c>
    </row>
    <row r="13" spans="1:6" ht="57.6">
      <c r="A13" s="32" t="s">
        <v>403</v>
      </c>
      <c r="B13" s="55" t="s">
        <v>421</v>
      </c>
      <c r="C13" s="68">
        <f>('1 - Annual Budget'!B37/'1 - Annual Budget'!B30)-1</f>
        <v>4.3769102725047526E-2</v>
      </c>
    </row>
    <row r="14" spans="1:6" ht="28.8">
      <c r="A14" s="32" t="s">
        <v>397</v>
      </c>
      <c r="B14" s="32" t="s">
        <v>418</v>
      </c>
      <c r="C14" s="65">
        <f>'1 - Annual Budget'!B25</f>
        <v>213.94525000000021</v>
      </c>
    </row>
    <row r="15" spans="1:6" ht="28.8">
      <c r="A15" s="32" t="s">
        <v>404</v>
      </c>
      <c r="B15" s="32" t="s">
        <v>415</v>
      </c>
      <c r="C15" s="66">
        <f>'1 - Forecast'!B39</f>
        <v>12709.509327134183</v>
      </c>
    </row>
    <row r="16" spans="1:6" ht="28.8">
      <c r="A16" s="32" t="s">
        <v>405</v>
      </c>
      <c r="B16" s="32" t="s">
        <v>415</v>
      </c>
      <c r="C16" s="65">
        <f>('1 - Forecast'!B43+'1 - Forecast'!B44)/2</f>
        <v>12247.97336</v>
      </c>
    </row>
    <row r="17" spans="1:3" ht="28.8">
      <c r="A17" s="32" t="s">
        <v>399</v>
      </c>
      <c r="B17" s="32" t="s">
        <v>417</v>
      </c>
      <c r="C17" s="67">
        <f>'2 - Leakage Exploration'!G20</f>
        <v>3573962.8538200259</v>
      </c>
    </row>
    <row r="36" spans="1:8">
      <c r="A36" s="59" t="s">
        <v>222</v>
      </c>
      <c r="B36" s="59" t="s">
        <v>227</v>
      </c>
    </row>
    <row r="37" spans="1:8">
      <c r="A37" s="59" t="s">
        <v>223</v>
      </c>
      <c r="B37" t="s">
        <v>230</v>
      </c>
      <c r="C37" t="s">
        <v>232</v>
      </c>
      <c r="D37" t="s">
        <v>229</v>
      </c>
      <c r="E37" t="s">
        <v>228</v>
      </c>
      <c r="F37" t="s">
        <v>231</v>
      </c>
      <c r="G37" t="s">
        <v>226</v>
      </c>
      <c r="H37" t="s">
        <v>218</v>
      </c>
    </row>
    <row r="38" spans="1:8">
      <c r="A38" s="60" t="s">
        <v>262</v>
      </c>
      <c r="B38" s="42">
        <v>0.17636249999999998</v>
      </c>
      <c r="C38" s="42">
        <v>4.7433333333333348E-2</v>
      </c>
      <c r="D38" s="42">
        <v>7.1329166666666652E-2</v>
      </c>
      <c r="E38" s="42">
        <v>9.9387499999999976E-2</v>
      </c>
      <c r="F38" s="42">
        <v>0.13446666666666665</v>
      </c>
      <c r="G38" s="42">
        <v>9.2895833333333344E-2</v>
      </c>
      <c r="H38" s="42">
        <v>0.10364583333333331</v>
      </c>
    </row>
    <row r="39" spans="1:8">
      <c r="A39" s="60" t="s">
        <v>261</v>
      </c>
      <c r="B39" s="42">
        <v>0.18477916666666669</v>
      </c>
      <c r="C39" s="42">
        <v>4.942916666666667E-2</v>
      </c>
      <c r="D39" s="42">
        <v>7.0554166666666654E-2</v>
      </c>
      <c r="E39" s="42">
        <v>0.10487916666666662</v>
      </c>
      <c r="F39" s="42">
        <v>0.13086666666666669</v>
      </c>
      <c r="G39" s="42">
        <v>9.6679166666666663E-2</v>
      </c>
      <c r="H39" s="42">
        <v>0.10619791666666663</v>
      </c>
    </row>
    <row r="40" spans="1:8">
      <c r="A40" s="60" t="s">
        <v>260</v>
      </c>
      <c r="B40" s="42">
        <v>0.18065000000000001</v>
      </c>
      <c r="C40" s="42">
        <v>5.1266666666666662E-2</v>
      </c>
      <c r="D40" s="42">
        <v>6.9779166666666684E-2</v>
      </c>
      <c r="E40" s="42">
        <v>9.6504166666666655E-2</v>
      </c>
      <c r="F40" s="42">
        <v>0.12802916666666669</v>
      </c>
      <c r="G40" s="42">
        <v>9.173333333333332E-2</v>
      </c>
      <c r="H40" s="42">
        <v>0.10299375</v>
      </c>
    </row>
    <row r="41" spans="1:8">
      <c r="A41" s="60" t="s">
        <v>259</v>
      </c>
      <c r="B41" s="42">
        <v>0.17982499999999998</v>
      </c>
      <c r="C41" s="42">
        <v>4.7212499999999998E-2</v>
      </c>
      <c r="D41" s="42">
        <v>6.9200000000000012E-2</v>
      </c>
      <c r="E41" s="42">
        <v>9.950416666666663E-2</v>
      </c>
      <c r="F41" s="42">
        <v>0.12212083333333335</v>
      </c>
      <c r="G41" s="42">
        <v>9.3270833333333344E-2</v>
      </c>
      <c r="H41" s="42">
        <v>0.10185555555555556</v>
      </c>
    </row>
    <row r="42" spans="1:8">
      <c r="A42" s="60" t="s">
        <v>258</v>
      </c>
      <c r="B42" s="42">
        <v>0.17801249999999993</v>
      </c>
      <c r="C42" s="42">
        <v>5.159583333333332E-2</v>
      </c>
      <c r="D42" s="42">
        <v>6.9954166666666678E-2</v>
      </c>
      <c r="E42" s="42">
        <v>9.9787499999999973E-2</v>
      </c>
      <c r="F42" s="42">
        <v>0.12787083333333335</v>
      </c>
      <c r="G42" s="42">
        <v>9.5545833333333344E-2</v>
      </c>
      <c r="H42" s="42">
        <v>0.10379444444444447</v>
      </c>
    </row>
    <row r="43" spans="1:8">
      <c r="A43" s="60" t="s">
        <v>257</v>
      </c>
      <c r="B43" s="42">
        <v>0.18164583333333331</v>
      </c>
      <c r="C43" s="42">
        <v>5.1166666666666673E-2</v>
      </c>
      <c r="D43" s="42">
        <v>7.1529166666666658E-2</v>
      </c>
      <c r="E43" s="42">
        <v>9.651666666666664E-2</v>
      </c>
      <c r="F43" s="42">
        <v>0.12942083333333335</v>
      </c>
      <c r="G43" s="42">
        <v>8.5416666666666655E-2</v>
      </c>
      <c r="H43" s="42">
        <v>0.10261597222222223</v>
      </c>
    </row>
    <row r="44" spans="1:8">
      <c r="A44" s="60" t="s">
        <v>256</v>
      </c>
      <c r="B44" s="42">
        <v>0.18129166666666671</v>
      </c>
      <c r="C44" s="42">
        <v>5.0079166666666668E-2</v>
      </c>
      <c r="D44" s="42">
        <v>6.5779166666666652E-2</v>
      </c>
      <c r="E44" s="42">
        <v>9.9091666666666647E-2</v>
      </c>
      <c r="F44" s="42">
        <v>0.12431250000000001</v>
      </c>
      <c r="G44" s="42">
        <v>9.056249999999999E-2</v>
      </c>
      <c r="H44" s="42">
        <v>0.10185277777777782</v>
      </c>
    </row>
    <row r="45" spans="1:8">
      <c r="A45" s="60" t="s">
        <v>255</v>
      </c>
      <c r="B45" s="42">
        <v>0.18072083333333333</v>
      </c>
      <c r="C45" s="42">
        <v>4.9395833333333326E-2</v>
      </c>
      <c r="D45" s="42">
        <v>6.9312499999999999E-2</v>
      </c>
      <c r="E45" s="42">
        <v>9.7133333333333308E-2</v>
      </c>
      <c r="F45" s="42">
        <v>0.12797916666666667</v>
      </c>
      <c r="G45" s="42">
        <v>9.2079166666666656E-2</v>
      </c>
      <c r="H45" s="42">
        <v>0.10277013888888886</v>
      </c>
    </row>
    <row r="46" spans="1:8">
      <c r="A46" s="60" t="s">
        <v>254</v>
      </c>
      <c r="B46" s="42">
        <v>0.18102500000000002</v>
      </c>
      <c r="C46" s="42">
        <v>5.1949999999999996E-2</v>
      </c>
      <c r="D46" s="42">
        <v>7.2716666666666666E-2</v>
      </c>
      <c r="E46" s="42">
        <v>9.5737499999999989E-2</v>
      </c>
      <c r="F46" s="42">
        <v>0.1305625</v>
      </c>
      <c r="G46" s="42">
        <v>8.9254166666666704E-2</v>
      </c>
      <c r="H46" s="42">
        <v>0.10354097222222222</v>
      </c>
    </row>
    <row r="47" spans="1:8">
      <c r="A47" s="60" t="s">
        <v>253</v>
      </c>
      <c r="B47" s="42">
        <v>0.17938750000000003</v>
      </c>
      <c r="C47" s="42">
        <v>4.6795833333333335E-2</v>
      </c>
      <c r="D47" s="42">
        <v>6.9141666666666671E-2</v>
      </c>
      <c r="E47" s="42">
        <v>9.8237499999999978E-2</v>
      </c>
      <c r="F47" s="42">
        <v>0.13329583333333336</v>
      </c>
      <c r="G47" s="42">
        <v>8.4949999999999984E-2</v>
      </c>
      <c r="H47" s="42">
        <v>0.10196805555555559</v>
      </c>
    </row>
    <row r="48" spans="1:8">
      <c r="A48" s="60" t="s">
        <v>252</v>
      </c>
      <c r="B48" s="42">
        <v>0.18062499999999995</v>
      </c>
      <c r="C48" s="42">
        <v>5.0437500000000003E-2</v>
      </c>
      <c r="D48" s="42">
        <v>7.3108333333333317E-2</v>
      </c>
      <c r="E48" s="42">
        <v>9.8491666666666686E-2</v>
      </c>
      <c r="F48" s="42">
        <v>0.137575</v>
      </c>
      <c r="G48" s="42">
        <v>9.1512499999999997E-2</v>
      </c>
      <c r="H48" s="42">
        <v>0.1052916666666667</v>
      </c>
    </row>
    <row r="49" spans="1:8">
      <c r="A49" s="60" t="s">
        <v>251</v>
      </c>
      <c r="B49" s="42">
        <v>0.18050416666666672</v>
      </c>
      <c r="C49" s="42">
        <v>5.1866666666666672E-2</v>
      </c>
      <c r="D49" s="42">
        <v>6.9587499999999983E-2</v>
      </c>
      <c r="E49" s="42">
        <v>9.5345833333333338E-2</v>
      </c>
      <c r="F49" s="42">
        <v>0.12285833333333333</v>
      </c>
      <c r="G49" s="42">
        <v>8.451666666666667E-2</v>
      </c>
      <c r="H49" s="42">
        <v>0.10077986111111109</v>
      </c>
    </row>
    <row r="50" spans="1:8">
      <c r="A50" s="60" t="s">
        <v>250</v>
      </c>
      <c r="B50" s="42">
        <v>0.17999583333333333</v>
      </c>
      <c r="C50" s="42">
        <v>4.8100000000000004E-2</v>
      </c>
      <c r="D50" s="42">
        <v>7.4670833333333325E-2</v>
      </c>
      <c r="E50" s="42">
        <v>0.10170833333333333</v>
      </c>
      <c r="F50" s="42">
        <v>0.12735416666666666</v>
      </c>
      <c r="G50" s="42">
        <v>0.10419583333333333</v>
      </c>
      <c r="H50" s="42">
        <v>0.10600416666666669</v>
      </c>
    </row>
    <row r="51" spans="1:8">
      <c r="A51" s="60" t="s">
        <v>249</v>
      </c>
      <c r="B51" s="42">
        <v>0.17797499999999999</v>
      </c>
      <c r="C51" s="42">
        <v>5.0079166666666647E-2</v>
      </c>
      <c r="D51" s="42">
        <v>7.2774999999999992E-2</v>
      </c>
      <c r="E51" s="42">
        <v>9.3825000000000033E-2</v>
      </c>
      <c r="F51" s="42">
        <v>0.1287958333333333</v>
      </c>
      <c r="G51" s="42">
        <v>0.11882500000000001</v>
      </c>
      <c r="H51" s="42">
        <v>0.1070458333333334</v>
      </c>
    </row>
    <row r="52" spans="1:8">
      <c r="A52" s="60" t="s">
        <v>248</v>
      </c>
      <c r="B52" s="42">
        <v>0.18403749999999999</v>
      </c>
      <c r="C52" s="42">
        <v>4.9562500000000002E-2</v>
      </c>
      <c r="D52" s="42">
        <v>7.1466666666666664E-2</v>
      </c>
      <c r="E52" s="42">
        <v>9.9975000000000022E-2</v>
      </c>
      <c r="F52" s="42">
        <v>0.1297416666666667</v>
      </c>
      <c r="G52" s="42">
        <v>0.13507916666666667</v>
      </c>
      <c r="H52" s="42">
        <v>0.11164375000000001</v>
      </c>
    </row>
    <row r="53" spans="1:8">
      <c r="A53" s="60" t="s">
        <v>247</v>
      </c>
      <c r="B53" s="42">
        <v>0.18092916666666661</v>
      </c>
      <c r="C53" s="42">
        <v>4.9287499999999991E-2</v>
      </c>
      <c r="D53" s="42">
        <v>7.739583333333333E-2</v>
      </c>
      <c r="E53" s="42">
        <v>9.923333333333334E-2</v>
      </c>
      <c r="F53" s="42">
        <v>0.12707083333333333</v>
      </c>
      <c r="G53" s="42">
        <v>0.14592083333333333</v>
      </c>
      <c r="H53" s="42">
        <v>0.11330624999999994</v>
      </c>
    </row>
    <row r="54" spans="1:8">
      <c r="A54" s="60" t="s">
        <v>246</v>
      </c>
      <c r="B54" s="42">
        <v>0.17843749999999994</v>
      </c>
      <c r="C54" s="42">
        <v>4.8549999999999989E-2</v>
      </c>
      <c r="D54" s="42">
        <v>7.1070833333333347E-2</v>
      </c>
      <c r="E54" s="42">
        <v>9.5583333333333353E-2</v>
      </c>
      <c r="F54" s="42">
        <v>0.12726666666666664</v>
      </c>
      <c r="G54" s="42">
        <v>0.16361249999999999</v>
      </c>
      <c r="H54" s="42">
        <v>0.11408680555555556</v>
      </c>
    </row>
    <row r="55" spans="1:8">
      <c r="A55" s="60" t="s">
        <v>245</v>
      </c>
      <c r="B55" s="42">
        <v>0.18094166666666667</v>
      </c>
      <c r="C55" s="42">
        <v>4.935833333333333E-2</v>
      </c>
      <c r="D55" s="42">
        <v>7.1470833333333331E-2</v>
      </c>
      <c r="E55" s="42">
        <v>9.8900000000000002E-2</v>
      </c>
      <c r="F55" s="42">
        <v>0.12677916666666664</v>
      </c>
      <c r="G55" s="42">
        <v>0.18388749999999998</v>
      </c>
      <c r="H55" s="42">
        <v>0.11855625000000009</v>
      </c>
    </row>
    <row r="56" spans="1:8">
      <c r="A56" s="60" t="s">
        <v>244</v>
      </c>
      <c r="B56" s="42">
        <v>0.18119166666666667</v>
      </c>
      <c r="C56" s="42">
        <v>5.105416666666665E-2</v>
      </c>
      <c r="D56" s="42">
        <v>7.0058333333333347E-2</v>
      </c>
      <c r="E56" s="42">
        <v>9.8862500000000006E-2</v>
      </c>
      <c r="F56" s="42">
        <v>0.12967916666666668</v>
      </c>
      <c r="G56" s="42">
        <v>0.19471666666666665</v>
      </c>
      <c r="H56" s="42">
        <v>0.12092708333333332</v>
      </c>
    </row>
    <row r="57" spans="1:8">
      <c r="A57" s="60" t="s">
        <v>243</v>
      </c>
      <c r="B57" s="42">
        <v>0.18312083333333332</v>
      </c>
      <c r="C57" s="42">
        <v>5.1366666666666672E-2</v>
      </c>
      <c r="D57" s="42">
        <v>6.9675000000000001E-2</v>
      </c>
      <c r="E57" s="42">
        <v>0.10520833333333333</v>
      </c>
      <c r="F57" s="42">
        <v>0.13642916666666668</v>
      </c>
      <c r="G57" s="42">
        <v>0.208425</v>
      </c>
      <c r="H57" s="42">
        <v>0.12570416666666667</v>
      </c>
    </row>
    <row r="58" spans="1:8">
      <c r="A58" s="60" t="s">
        <v>242</v>
      </c>
      <c r="B58" s="42">
        <v>0.18101249999999999</v>
      </c>
      <c r="C58" s="42">
        <v>5.1779166666666682E-2</v>
      </c>
      <c r="D58" s="42">
        <v>7.1245833333333328E-2</v>
      </c>
      <c r="E58" s="42">
        <v>0.10072916666666669</v>
      </c>
      <c r="F58" s="42">
        <v>0.12807083333333333</v>
      </c>
      <c r="G58" s="42">
        <v>0.22868333333333332</v>
      </c>
      <c r="H58" s="42">
        <v>0.12692013888888889</v>
      </c>
    </row>
    <row r="59" spans="1:8">
      <c r="A59" s="60" t="s">
        <v>241</v>
      </c>
      <c r="B59" s="42">
        <v>0.18292083333333334</v>
      </c>
      <c r="C59" s="42">
        <v>4.6229166666666675E-2</v>
      </c>
      <c r="D59" s="42">
        <v>7.1904166666666658E-2</v>
      </c>
      <c r="E59" s="42">
        <v>0.10080416666666668</v>
      </c>
      <c r="F59" s="42">
        <v>0.12775833333333333</v>
      </c>
      <c r="G59" s="42">
        <v>0.24063333333333328</v>
      </c>
      <c r="H59" s="42">
        <v>0.12837500000000004</v>
      </c>
    </row>
    <row r="60" spans="1:8">
      <c r="A60" s="60" t="s">
        <v>240</v>
      </c>
      <c r="B60" s="42">
        <v>0.17795000000000002</v>
      </c>
      <c r="C60" s="42">
        <v>5.2124999999999998E-2</v>
      </c>
      <c r="D60" s="42">
        <v>6.6191666666666663E-2</v>
      </c>
      <c r="E60" s="42">
        <v>9.9387500000000004E-2</v>
      </c>
      <c r="F60" s="42">
        <v>0.12869166666666668</v>
      </c>
      <c r="G60" s="42">
        <v>0.25041249999999998</v>
      </c>
      <c r="H60" s="42">
        <v>0.12912638888888892</v>
      </c>
    </row>
    <row r="61" spans="1:8">
      <c r="A61" s="60" t="s">
        <v>236</v>
      </c>
      <c r="B61" s="42">
        <v>0.17729583333333335</v>
      </c>
      <c r="C61" s="42">
        <v>5.1533333333333327E-2</v>
      </c>
      <c r="D61" s="42">
        <v>7.1249999999999994E-2</v>
      </c>
      <c r="E61" s="42">
        <v>9.6424999999999983E-2</v>
      </c>
      <c r="F61" s="42">
        <v>0.12806666666666669</v>
      </c>
      <c r="G61" s="42">
        <v>0.26555000000000001</v>
      </c>
      <c r="H61" s="42">
        <v>0.13168680555555562</v>
      </c>
    </row>
    <row r="62" spans="1:8">
      <c r="A62" s="60" t="s">
        <v>218</v>
      </c>
      <c r="B62" s="42">
        <v>0.18044322916666686</v>
      </c>
      <c r="C62" s="42">
        <v>4.9902256944444459E-2</v>
      </c>
      <c r="D62" s="42">
        <v>7.0881944444444442E-2</v>
      </c>
      <c r="E62" s="42">
        <v>9.8802430555555446E-2</v>
      </c>
      <c r="F62" s="42">
        <v>0.12896093750000007</v>
      </c>
      <c r="G62" s="42">
        <v>0.13868159722222217</v>
      </c>
      <c r="H62" s="42">
        <v>0.11127873263888891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zoomScaleNormal="100" workbookViewId="0"/>
  </sheetViews>
  <sheetFormatPr defaultColWidth="8.6640625" defaultRowHeight="14.4"/>
  <cols>
    <col min="1" max="1" width="34" customWidth="1"/>
    <col min="2" max="4" width="13" customWidth="1"/>
    <col min="5" max="5" width="3" customWidth="1"/>
    <col min="6" max="6" width="40" customWidth="1"/>
  </cols>
  <sheetData>
    <row r="1" spans="1:4" ht="17.399999999999999">
      <c r="A1" s="2" t="s">
        <v>0</v>
      </c>
    </row>
    <row r="2" spans="1:4">
      <c r="A2" s="3" t="s">
        <v>1</v>
      </c>
    </row>
    <row r="4" spans="1:4">
      <c r="A4" s="3" t="s">
        <v>2</v>
      </c>
    </row>
    <row r="5" spans="1:4">
      <c r="A5" s="4"/>
      <c r="B5" s="5" t="s">
        <v>3</v>
      </c>
      <c r="C5" s="5" t="s">
        <v>4</v>
      </c>
      <c r="D5" s="5" t="s">
        <v>5</v>
      </c>
    </row>
    <row r="6" spans="1:4">
      <c r="A6" s="6" t="s">
        <v>6</v>
      </c>
      <c r="B6" s="7"/>
      <c r="C6" s="7"/>
    </row>
    <row r="7" spans="1:4">
      <c r="A7" t="s">
        <v>7</v>
      </c>
      <c r="B7" s="8">
        <v>9123139</v>
      </c>
      <c r="C7" s="8">
        <v>9118590</v>
      </c>
      <c r="D7" s="8">
        <v>9479709</v>
      </c>
    </row>
    <row r="8" spans="1:4">
      <c r="A8" t="s">
        <v>8</v>
      </c>
      <c r="B8" s="8">
        <v>1092689</v>
      </c>
      <c r="C8" s="8">
        <v>1135720</v>
      </c>
      <c r="D8" s="8">
        <v>1271299</v>
      </c>
    </row>
    <row r="9" spans="1:4">
      <c r="A9" t="s">
        <v>9</v>
      </c>
      <c r="B9" s="8">
        <v>949164</v>
      </c>
      <c r="C9" s="8">
        <v>947953</v>
      </c>
      <c r="D9" s="8">
        <v>941568</v>
      </c>
    </row>
    <row r="10" spans="1:4">
      <c r="A10" s="9" t="s">
        <v>10</v>
      </c>
      <c r="B10" s="10">
        <f>SUM(B7:B9)</f>
        <v>11164992</v>
      </c>
      <c r="C10" s="10">
        <f>SUM(C7:C9)</f>
        <v>11202263</v>
      </c>
      <c r="D10" s="10">
        <f>SUM(D7:D9)</f>
        <v>11692576</v>
      </c>
    </row>
    <row r="12" spans="1:4">
      <c r="A12" s="6" t="s">
        <v>11</v>
      </c>
      <c r="B12" s="7"/>
      <c r="C12" s="7"/>
    </row>
    <row r="13" spans="1:4">
      <c r="A13" t="s">
        <v>7</v>
      </c>
      <c r="B13" s="11">
        <f>B7/B10</f>
        <v>0.81712006600631693</v>
      </c>
      <c r="C13" s="11">
        <f>C7/C10</f>
        <v>0.81399535076082397</v>
      </c>
      <c r="D13" s="11">
        <f>D7/D10</f>
        <v>0.81074598103959294</v>
      </c>
    </row>
    <row r="14" spans="1:4">
      <c r="A14" t="s">
        <v>8</v>
      </c>
      <c r="B14" s="11">
        <f>B8/B10</f>
        <v>9.7867423460760203E-2</v>
      </c>
      <c r="C14" s="11">
        <f>C8/C10</f>
        <v>0.10138308661383864</v>
      </c>
      <c r="D14" s="11">
        <f>D8/D10</f>
        <v>0.10872702473774812</v>
      </c>
    </row>
    <row r="15" spans="1:4">
      <c r="A15" t="s">
        <v>9</v>
      </c>
      <c r="B15" s="11">
        <f>B9/B10</f>
        <v>8.5012510532922914E-2</v>
      </c>
      <c r="C15" s="11">
        <f>C9/C10</f>
        <v>8.4621562625337404E-2</v>
      </c>
      <c r="D15" s="11">
        <f>D9/D10</f>
        <v>8.0526994222658896E-2</v>
      </c>
    </row>
    <row r="17" spans="1:4">
      <c r="A17" s="6" t="s">
        <v>12</v>
      </c>
      <c r="B17" s="7"/>
      <c r="C17" s="7"/>
    </row>
    <row r="18" spans="1:4">
      <c r="A18" t="s">
        <v>7</v>
      </c>
      <c r="B18" s="8">
        <v>4781671</v>
      </c>
      <c r="C18" s="8">
        <v>4984764</v>
      </c>
      <c r="D18" s="8">
        <v>5796018</v>
      </c>
    </row>
    <row r="19" spans="1:4">
      <c r="A19" t="s">
        <v>8</v>
      </c>
      <c r="B19" s="8">
        <v>726569</v>
      </c>
      <c r="C19" s="8">
        <v>719850</v>
      </c>
      <c r="D19" s="8">
        <v>804635</v>
      </c>
    </row>
    <row r="20" spans="1:4">
      <c r="A20" t="s">
        <v>9</v>
      </c>
      <c r="B20" s="8">
        <v>601175</v>
      </c>
      <c r="C20" s="8">
        <v>642634</v>
      </c>
      <c r="D20" s="8">
        <v>740764</v>
      </c>
    </row>
    <row r="21" spans="1:4">
      <c r="A21" s="9" t="s">
        <v>13</v>
      </c>
      <c r="B21" s="10">
        <f>SUM(B18:B20)</f>
        <v>6109415</v>
      </c>
      <c r="C21" s="10">
        <f>SUM(C18:C20)</f>
        <v>6347248</v>
      </c>
      <c r="D21" s="10">
        <f>SUM(D18:D20)</f>
        <v>7341417</v>
      </c>
    </row>
    <row r="23" spans="1:4">
      <c r="A23" s="6" t="s">
        <v>14</v>
      </c>
      <c r="B23" s="7"/>
      <c r="C23" s="7"/>
    </row>
    <row r="24" spans="1:4">
      <c r="A24" t="s">
        <v>7</v>
      </c>
      <c r="B24" s="8">
        <v>1224424</v>
      </c>
      <c r="C24" s="8">
        <v>1188138</v>
      </c>
      <c r="D24" s="8">
        <v>1189959</v>
      </c>
    </row>
    <row r="25" spans="1:4">
      <c r="A25" t="s">
        <v>8</v>
      </c>
      <c r="B25" s="8">
        <v>207787</v>
      </c>
      <c r="C25" s="8">
        <v>216480</v>
      </c>
      <c r="D25" s="8">
        <v>225311</v>
      </c>
    </row>
    <row r="26" spans="1:4">
      <c r="A26" t="s">
        <v>9</v>
      </c>
      <c r="B26" s="8">
        <v>199730</v>
      </c>
      <c r="C26" s="8">
        <v>193800</v>
      </c>
      <c r="D26" s="8">
        <v>197486</v>
      </c>
    </row>
    <row r="27" spans="1:4">
      <c r="A27" s="9" t="s">
        <v>15</v>
      </c>
      <c r="B27" s="10">
        <f>SUM(B24:B26)</f>
        <v>1631941</v>
      </c>
      <c r="C27" s="10">
        <f>SUM(C24:C26)</f>
        <v>1598418</v>
      </c>
      <c r="D27" s="10">
        <f>SUM(D24:D26)</f>
        <v>1612756</v>
      </c>
    </row>
    <row r="29" spans="1:4">
      <c r="A29" s="6" t="s">
        <v>16</v>
      </c>
      <c r="B29" s="7"/>
      <c r="C29" s="7"/>
    </row>
    <row r="30" spans="1:4">
      <c r="A30" t="s">
        <v>7</v>
      </c>
      <c r="B30" s="12">
        <f t="shared" ref="B30:D32" si="0">B7-B18-B24</f>
        <v>3117044</v>
      </c>
      <c r="C30" s="12">
        <f t="shared" si="0"/>
        <v>2945688</v>
      </c>
      <c r="D30" s="12">
        <f t="shared" si="0"/>
        <v>2493732</v>
      </c>
    </row>
    <row r="31" spans="1:4">
      <c r="A31" t="s">
        <v>8</v>
      </c>
      <c r="B31" s="12">
        <f t="shared" si="0"/>
        <v>158333</v>
      </c>
      <c r="C31" s="12">
        <f t="shared" si="0"/>
        <v>199390</v>
      </c>
      <c r="D31" s="12">
        <f t="shared" si="0"/>
        <v>241353</v>
      </c>
    </row>
    <row r="32" spans="1:4">
      <c r="A32" t="s">
        <v>9</v>
      </c>
      <c r="B32" s="12">
        <f t="shared" si="0"/>
        <v>148259</v>
      </c>
      <c r="C32" s="12">
        <f t="shared" si="0"/>
        <v>111519</v>
      </c>
      <c r="D32" s="12">
        <f t="shared" si="0"/>
        <v>3318</v>
      </c>
    </row>
    <row r="33" spans="1:4">
      <c r="A33" s="9" t="s">
        <v>17</v>
      </c>
      <c r="B33" s="10">
        <f>SUM(B30:B32)</f>
        <v>3423636</v>
      </c>
      <c r="C33" s="10">
        <f>SUM(C30:C32)</f>
        <v>3256597</v>
      </c>
      <c r="D33" s="10">
        <f>SUM(D30:D32)</f>
        <v>2738403</v>
      </c>
    </row>
    <row r="35" spans="1:4">
      <c r="A35" s="6" t="s">
        <v>18</v>
      </c>
      <c r="B35" s="7"/>
      <c r="C35" s="7"/>
    </row>
    <row r="36" spans="1:4">
      <c r="A36" t="s">
        <v>7</v>
      </c>
      <c r="B36" s="8">
        <v>3117044</v>
      </c>
      <c r="C36" s="8">
        <v>2945688</v>
      </c>
      <c r="D36" s="8">
        <v>2493732</v>
      </c>
    </row>
    <row r="37" spans="1:4">
      <c r="A37" t="s">
        <v>8</v>
      </c>
      <c r="B37" s="8">
        <v>158333</v>
      </c>
      <c r="C37" s="8">
        <v>199390</v>
      </c>
      <c r="D37" s="8">
        <v>241353</v>
      </c>
    </row>
    <row r="38" spans="1:4">
      <c r="A38" t="s">
        <v>9</v>
      </c>
      <c r="B38" s="8">
        <v>148259</v>
      </c>
      <c r="C38" s="8">
        <v>111519</v>
      </c>
      <c r="D38" s="8">
        <v>3318</v>
      </c>
    </row>
    <row r="39" spans="1:4">
      <c r="A39" s="13" t="s">
        <v>19</v>
      </c>
      <c r="B39" s="14">
        <v>3423636</v>
      </c>
      <c r="C39" s="14">
        <v>3256597</v>
      </c>
      <c r="D39" s="14">
        <v>2738403</v>
      </c>
    </row>
    <row r="40" spans="1:4">
      <c r="A40" s="15" t="s">
        <v>20</v>
      </c>
      <c r="B40" s="16">
        <f>B33-B39</f>
        <v>0</v>
      </c>
      <c r="C40" s="16">
        <f>C33-C39</f>
        <v>0</v>
      </c>
      <c r="D40" s="16">
        <f>D33-D39</f>
        <v>0</v>
      </c>
    </row>
    <row r="42" spans="1:4">
      <c r="A42" s="6" t="s">
        <v>21</v>
      </c>
      <c r="B42" s="7"/>
      <c r="C42" s="7"/>
    </row>
    <row r="43" spans="1:4">
      <c r="A43" t="s">
        <v>7</v>
      </c>
      <c r="B43" s="11">
        <f t="shared" ref="B43:D46" si="1">B36/B7</f>
        <v>0.34166354365531426</v>
      </c>
      <c r="C43" s="11">
        <f t="shared" si="1"/>
        <v>0.32304204926419544</v>
      </c>
      <c r="D43" s="11">
        <f t="shared" si="1"/>
        <v>0.26305997367640716</v>
      </c>
    </row>
    <row r="44" spans="1:4">
      <c r="A44" t="s">
        <v>8</v>
      </c>
      <c r="B44" s="11">
        <f t="shared" si="1"/>
        <v>0.14490216337860087</v>
      </c>
      <c r="C44" s="11">
        <f t="shared" si="1"/>
        <v>0.17556263867854752</v>
      </c>
      <c r="D44" s="11">
        <f t="shared" si="1"/>
        <v>0.18984754963230521</v>
      </c>
    </row>
    <row r="45" spans="1:4">
      <c r="A45" t="s">
        <v>9</v>
      </c>
      <c r="B45" s="11">
        <f t="shared" si="1"/>
        <v>0.15619956087672943</v>
      </c>
      <c r="C45" s="11">
        <f t="shared" si="1"/>
        <v>0.11764190840685139</v>
      </c>
      <c r="D45" s="11">
        <f t="shared" si="1"/>
        <v>3.5239090538336051E-3</v>
      </c>
    </row>
    <row r="46" spans="1:4">
      <c r="A46" s="9" t="s">
        <v>22</v>
      </c>
      <c r="B46" s="17">
        <f t="shared" si="1"/>
        <v>0.30664025554160718</v>
      </c>
      <c r="C46" s="17">
        <f t="shared" si="1"/>
        <v>0.29070885052421996</v>
      </c>
      <c r="D46" s="17">
        <f t="shared" si="1"/>
        <v>0.23420014545981999</v>
      </c>
    </row>
    <row r="48" spans="1:4">
      <c r="A48" s="6" t="s">
        <v>23</v>
      </c>
      <c r="B48" s="7"/>
      <c r="C48" s="7"/>
    </row>
    <row r="49" spans="1:4">
      <c r="A49" t="s">
        <v>24</v>
      </c>
      <c r="B49" s="12">
        <f>B39</f>
        <v>3423636</v>
      </c>
      <c r="C49" s="12">
        <f>C39</f>
        <v>3256597</v>
      </c>
      <c r="D49" s="12">
        <f>D39</f>
        <v>2738403</v>
      </c>
    </row>
    <row r="50" spans="1:4">
      <c r="A50" t="s">
        <v>25</v>
      </c>
      <c r="B50" s="8">
        <v>800390</v>
      </c>
      <c r="C50" s="8">
        <v>701266</v>
      </c>
      <c r="D50" s="8">
        <v>814313</v>
      </c>
    </row>
    <row r="51" spans="1:4">
      <c r="A51" t="s">
        <v>26</v>
      </c>
      <c r="B51" s="8">
        <v>58939</v>
      </c>
      <c r="C51" s="8">
        <v>-460437</v>
      </c>
      <c r="D51" s="8">
        <v>423161</v>
      </c>
    </row>
    <row r="52" spans="1:4">
      <c r="A52" t="s">
        <v>27</v>
      </c>
      <c r="B52" s="8">
        <v>3440</v>
      </c>
      <c r="C52" s="8">
        <v>117536</v>
      </c>
      <c r="D52" s="8">
        <v>59401</v>
      </c>
    </row>
    <row r="53" spans="1:4">
      <c r="A53" s="9" t="s">
        <v>28</v>
      </c>
      <c r="B53" s="10">
        <f>B49-SUM(B50:B52)</f>
        <v>2560867</v>
      </c>
      <c r="C53" s="10">
        <f>C49-SUM(C50:C52)</f>
        <v>2898232</v>
      </c>
      <c r="D53" s="10">
        <f>D49-SUM(D50:D52)</f>
        <v>1441528</v>
      </c>
    </row>
    <row r="54" spans="1:4">
      <c r="A54" t="s">
        <v>29</v>
      </c>
      <c r="B54" s="8">
        <v>151785</v>
      </c>
      <c r="C54" s="8">
        <v>165655</v>
      </c>
      <c r="D54" s="8">
        <v>190206</v>
      </c>
    </row>
    <row r="55" spans="1:4">
      <c r="A55" t="s">
        <v>30</v>
      </c>
      <c r="B55" s="8">
        <v>237218</v>
      </c>
      <c r="C55" s="8">
        <v>258641</v>
      </c>
      <c r="D55" s="8">
        <v>37114</v>
      </c>
    </row>
    <row r="56" spans="1:4">
      <c r="A56" s="9" t="s">
        <v>31</v>
      </c>
      <c r="B56" s="10">
        <f>B53-SUM(B54:B55)</f>
        <v>2171864</v>
      </c>
      <c r="C56" s="10">
        <f>C53-SUM(C54:C55)</f>
        <v>2473936</v>
      </c>
      <c r="D56" s="10">
        <f>D53-SUM(D54:D55)</f>
        <v>1214208</v>
      </c>
    </row>
    <row r="57" spans="1:4">
      <c r="A57" s="15" t="s">
        <v>32</v>
      </c>
      <c r="B57" s="8">
        <v>2171864</v>
      </c>
      <c r="C57" s="8">
        <v>2473936</v>
      </c>
      <c r="D57" s="8">
        <v>1214208</v>
      </c>
    </row>
    <row r="58" spans="1:4">
      <c r="A58" s="15" t="s">
        <v>20</v>
      </c>
      <c r="B58" s="16">
        <f>B56-B57</f>
        <v>0</v>
      </c>
      <c r="C58" s="16">
        <f>C56-C57</f>
        <v>0</v>
      </c>
      <c r="D58" s="16">
        <f>D56-D57</f>
        <v>0</v>
      </c>
    </row>
    <row r="61" spans="1:4">
      <c r="A61" s="6" t="s">
        <v>33</v>
      </c>
      <c r="B61" s="7"/>
      <c r="C61" s="7"/>
    </row>
    <row r="62" spans="1:4">
      <c r="A62" t="s">
        <v>7</v>
      </c>
      <c r="B62" s="8">
        <v>238786</v>
      </c>
      <c r="C62" s="8">
        <v>259502</v>
      </c>
      <c r="D62" s="8">
        <v>299038</v>
      </c>
    </row>
    <row r="63" spans="1:4">
      <c r="A63" t="s">
        <v>8</v>
      </c>
      <c r="B63" s="8">
        <v>85566</v>
      </c>
      <c r="C63" s="8">
        <v>86446</v>
      </c>
      <c r="D63" s="8">
        <v>87238</v>
      </c>
    </row>
    <row r="64" spans="1:4">
      <c r="A64" t="s">
        <v>9</v>
      </c>
      <c r="B64" s="8">
        <v>23699</v>
      </c>
      <c r="C64" s="8">
        <v>24793</v>
      </c>
      <c r="D64" s="8">
        <v>28857</v>
      </c>
    </row>
    <row r="65" spans="1:4">
      <c r="A65" t="s">
        <v>34</v>
      </c>
      <c r="B65" s="8">
        <v>71764</v>
      </c>
      <c r="C65" s="8">
        <v>84514</v>
      </c>
      <c r="D65" s="8">
        <v>88568</v>
      </c>
    </row>
    <row r="66" spans="1:4">
      <c r="A66" s="9" t="s">
        <v>35</v>
      </c>
      <c r="B66" s="10">
        <f>SUM(B62:B65)</f>
        <v>419815</v>
      </c>
      <c r="C66" s="10">
        <f>SUM(C62:C65)</f>
        <v>455255</v>
      </c>
      <c r="D66" s="10">
        <f>SUM(D62:D65)</f>
        <v>503701</v>
      </c>
    </row>
    <row r="68" spans="1:4">
      <c r="A68" s="6" t="s">
        <v>36</v>
      </c>
      <c r="B68" s="7"/>
      <c r="C68" s="7"/>
    </row>
    <row r="69" spans="1:4">
      <c r="A69" t="s">
        <v>37</v>
      </c>
      <c r="B69" s="8">
        <v>9752314</v>
      </c>
      <c r="C69" s="8">
        <v>9771343</v>
      </c>
      <c r="D69" s="8">
        <v>10251643</v>
      </c>
    </row>
    <row r="70" spans="1:4">
      <c r="A70" t="s">
        <v>38</v>
      </c>
      <c r="B70" s="8">
        <v>1412678</v>
      </c>
      <c r="C70" s="8">
        <v>1430920</v>
      </c>
      <c r="D70" s="8">
        <v>1440933</v>
      </c>
    </row>
    <row r="71" spans="1:4">
      <c r="A71" s="9" t="s">
        <v>39</v>
      </c>
      <c r="B71" s="10">
        <f>SUM(B69:B70)</f>
        <v>11164992</v>
      </c>
      <c r="C71" s="10">
        <f>SUM(C69:C70)</f>
        <v>11202263</v>
      </c>
      <c r="D71" s="10">
        <f>SUM(D69:D70)</f>
        <v>11692576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topLeftCell="A4" zoomScaleNormal="100" workbookViewId="0">
      <selection activeCell="I11" sqref="I11"/>
    </sheetView>
  </sheetViews>
  <sheetFormatPr defaultColWidth="8.6640625" defaultRowHeight="14.4"/>
  <cols>
    <col min="1" max="1" width="16" customWidth="1"/>
    <col min="2" max="2" width="13" customWidth="1"/>
    <col min="3" max="3" width="15" customWidth="1"/>
    <col min="4" max="4" width="11" customWidth="1"/>
    <col min="5" max="5" width="9" customWidth="1"/>
    <col min="6" max="10" width="11" customWidth="1"/>
    <col min="11" max="11" width="15" customWidth="1"/>
    <col min="12" max="12" width="40" customWidth="1"/>
    <col min="13" max="13" width="10" customWidth="1"/>
  </cols>
  <sheetData>
    <row r="1" spans="1:13" ht="17.399999999999999">
      <c r="A1" s="2" t="s">
        <v>40</v>
      </c>
    </row>
    <row r="2" spans="1:13">
      <c r="A2" s="3" t="s">
        <v>41</v>
      </c>
    </row>
    <row r="4" spans="1:13" ht="45" customHeight="1">
      <c r="A4" s="18" t="s">
        <v>42</v>
      </c>
      <c r="B4" s="18" t="s">
        <v>43</v>
      </c>
      <c r="C4" s="18" t="s">
        <v>44</v>
      </c>
      <c r="D4" s="18" t="s">
        <v>45</v>
      </c>
      <c r="E4" s="18" t="s">
        <v>46</v>
      </c>
      <c r="F4" s="18" t="s">
        <v>47</v>
      </c>
      <c r="G4" s="18" t="s">
        <v>48</v>
      </c>
      <c r="H4" s="18" t="s">
        <v>49</v>
      </c>
      <c r="I4" s="18" t="s">
        <v>50</v>
      </c>
      <c r="J4" s="18" t="s">
        <v>51</v>
      </c>
      <c r="K4" s="18" t="s">
        <v>52</v>
      </c>
      <c r="L4" s="18" t="s">
        <v>53</v>
      </c>
      <c r="M4" s="18" t="s">
        <v>54</v>
      </c>
    </row>
    <row r="5" spans="1:13" ht="45" customHeight="1">
      <c r="A5" s="19" t="s">
        <v>55</v>
      </c>
      <c r="B5" s="19" t="s">
        <v>56</v>
      </c>
      <c r="C5" s="8">
        <v>2805.4</v>
      </c>
      <c r="D5" s="20">
        <v>-13.8</v>
      </c>
      <c r="E5" s="20">
        <v>-0.9</v>
      </c>
      <c r="F5" s="21">
        <f>D5-E5</f>
        <v>-12.9</v>
      </c>
      <c r="G5" s="20">
        <v>0.3</v>
      </c>
      <c r="H5" s="20">
        <v>-13.2</v>
      </c>
      <c r="I5" s="20">
        <v>2</v>
      </c>
      <c r="J5" s="20">
        <v>-15</v>
      </c>
      <c r="K5" s="22">
        <f t="shared" ref="K5:K11" si="0">IFERROR(IF(J5&lt;&gt;"",J5,H5-I5),"")</f>
        <v>-15</v>
      </c>
      <c r="L5" s="23" t="s">
        <v>57</v>
      </c>
      <c r="M5" s="15" t="s">
        <v>58</v>
      </c>
    </row>
    <row r="6" spans="1:13" ht="45" customHeight="1">
      <c r="A6" s="19" t="s">
        <v>59</v>
      </c>
      <c r="B6" s="19" t="s">
        <v>60</v>
      </c>
      <c r="C6" s="8">
        <v>2614.6999999999998</v>
      </c>
      <c r="D6" s="20">
        <v>26</v>
      </c>
      <c r="E6" s="20">
        <v>-0.7</v>
      </c>
      <c r="F6" s="21">
        <f>D6-E6</f>
        <v>26.7</v>
      </c>
      <c r="G6" s="20">
        <v>0.4</v>
      </c>
      <c r="H6" s="20">
        <v>26.3</v>
      </c>
      <c r="I6" s="20">
        <v>5</v>
      </c>
      <c r="J6" s="20">
        <v>21</v>
      </c>
      <c r="K6" s="22">
        <f t="shared" si="0"/>
        <v>21</v>
      </c>
      <c r="L6" s="23" t="s">
        <v>61</v>
      </c>
      <c r="M6" s="15" t="s">
        <v>62</v>
      </c>
    </row>
    <row r="7" spans="1:13" ht="45" customHeight="1">
      <c r="A7" s="19" t="s">
        <v>63</v>
      </c>
      <c r="B7" s="19" t="s">
        <v>64</v>
      </c>
      <c r="C7" s="8">
        <v>3181.4</v>
      </c>
      <c r="D7" s="20">
        <v>6.5</v>
      </c>
      <c r="E7" s="20">
        <v>0</v>
      </c>
      <c r="F7" s="21">
        <f>D7-E7</f>
        <v>6.5</v>
      </c>
      <c r="G7" s="20">
        <v>0.3</v>
      </c>
      <c r="H7" s="20">
        <v>6.2</v>
      </c>
      <c r="I7" s="20">
        <v>6</v>
      </c>
      <c r="J7" s="20">
        <v>0</v>
      </c>
      <c r="K7" s="22">
        <f t="shared" si="0"/>
        <v>0</v>
      </c>
      <c r="L7" s="23" t="s">
        <v>65</v>
      </c>
      <c r="M7" s="15" t="s">
        <v>66</v>
      </c>
    </row>
    <row r="8" spans="1:13" ht="45" customHeight="1">
      <c r="A8" s="19" t="s">
        <v>67</v>
      </c>
      <c r="B8" s="19" t="s">
        <v>68</v>
      </c>
      <c r="C8" s="12">
        <f>C9-SUM(C5:C7)</f>
        <v>3091.0759999999991</v>
      </c>
      <c r="D8" s="20">
        <v>7</v>
      </c>
      <c r="E8" s="21">
        <v>0.1</v>
      </c>
      <c r="F8" s="20">
        <v>0</v>
      </c>
      <c r="G8" s="21">
        <v>1.2</v>
      </c>
      <c r="H8" s="20">
        <v>5.7</v>
      </c>
      <c r="I8" s="20">
        <v>0</v>
      </c>
      <c r="J8" s="20">
        <v>0</v>
      </c>
      <c r="K8" s="22">
        <f t="shared" si="0"/>
        <v>0</v>
      </c>
      <c r="L8" s="23" t="s">
        <v>69</v>
      </c>
      <c r="M8" s="15" t="s">
        <v>70</v>
      </c>
    </row>
    <row r="9" spans="1:13" ht="45" customHeight="1">
      <c r="A9" s="9" t="s">
        <v>71</v>
      </c>
      <c r="B9" s="19" t="s">
        <v>68</v>
      </c>
      <c r="C9" s="8">
        <v>11692.575999999999</v>
      </c>
      <c r="D9" s="20">
        <v>4.4000000000000004</v>
      </c>
      <c r="E9" s="20">
        <v>0</v>
      </c>
      <c r="F9" s="20">
        <v>0</v>
      </c>
      <c r="G9" s="20">
        <v>0</v>
      </c>
      <c r="H9" s="20">
        <v>4.2</v>
      </c>
      <c r="I9" s="20">
        <v>0</v>
      </c>
      <c r="J9" s="20">
        <v>0</v>
      </c>
      <c r="K9" s="22">
        <f t="shared" si="0"/>
        <v>0</v>
      </c>
      <c r="L9" s="23" t="s">
        <v>72</v>
      </c>
      <c r="M9" s="15" t="s">
        <v>73</v>
      </c>
    </row>
    <row r="10" spans="1:13" ht="45" customHeight="1">
      <c r="A10" s="19" t="s">
        <v>74</v>
      </c>
      <c r="B10" s="19" t="s">
        <v>75</v>
      </c>
      <c r="C10" s="8">
        <v>3104.2</v>
      </c>
      <c r="D10" s="20">
        <v>10.6</v>
      </c>
      <c r="E10" s="20">
        <v>0.7</v>
      </c>
      <c r="F10" s="21">
        <f>D10-E10</f>
        <v>9.9</v>
      </c>
      <c r="G10" s="20">
        <v>2</v>
      </c>
      <c r="H10" s="20">
        <v>7.9</v>
      </c>
      <c r="I10" s="20">
        <v>10</v>
      </c>
      <c r="J10" s="20">
        <v>-2</v>
      </c>
      <c r="K10" s="22">
        <f t="shared" si="0"/>
        <v>-2</v>
      </c>
      <c r="L10" s="23" t="s">
        <v>76</v>
      </c>
      <c r="M10" s="15" t="s">
        <v>77</v>
      </c>
    </row>
    <row r="11" spans="1:13" ht="45" customHeight="1">
      <c r="A11" s="19" t="s">
        <v>78</v>
      </c>
      <c r="B11" s="19" t="s">
        <v>79</v>
      </c>
      <c r="C11" s="8">
        <v>2787.3</v>
      </c>
      <c r="D11" s="20">
        <v>6.6</v>
      </c>
      <c r="E11" s="20">
        <v>0.3</v>
      </c>
      <c r="F11" s="21">
        <f>D11-E11</f>
        <v>6.3</v>
      </c>
      <c r="G11" s="20">
        <v>2.7</v>
      </c>
      <c r="H11" s="20">
        <v>3.6</v>
      </c>
      <c r="I11" s="20">
        <v>12</v>
      </c>
      <c r="J11" s="20">
        <v>-8</v>
      </c>
      <c r="K11" s="22">
        <f t="shared" si="0"/>
        <v>-8</v>
      </c>
      <c r="L11" s="23" t="s">
        <v>80</v>
      </c>
      <c r="M11" s="15" t="s">
        <v>81</v>
      </c>
    </row>
    <row r="13" spans="1:13">
      <c r="A13" s="24" t="s">
        <v>82</v>
      </c>
      <c r="C13" s="25">
        <f>SUM(C5:C8)-C9</f>
        <v>0</v>
      </c>
    </row>
    <row r="15" spans="1:13">
      <c r="A15" s="9" t="s">
        <v>83</v>
      </c>
    </row>
    <row r="16" spans="1:13">
      <c r="A16" s="62" t="s">
        <v>84</v>
      </c>
      <c r="B16" s="62"/>
      <c r="C16" s="62"/>
      <c r="D16" s="62"/>
      <c r="E16" s="62"/>
      <c r="F16" s="62"/>
      <c r="G16" s="62"/>
      <c r="H16" s="62"/>
      <c r="I16" s="62"/>
      <c r="J16" s="62"/>
      <c r="K16" s="62"/>
    </row>
    <row r="17" spans="1:11">
      <c r="A17" s="62" t="s">
        <v>85</v>
      </c>
      <c r="B17" s="62"/>
      <c r="C17" s="62"/>
      <c r="D17" s="62"/>
      <c r="E17" s="62"/>
      <c r="F17" s="62"/>
      <c r="G17" s="62"/>
      <c r="H17" s="62"/>
      <c r="I17" s="62"/>
      <c r="J17" s="62"/>
      <c r="K17" s="62"/>
    </row>
    <row r="18" spans="1:11">
      <c r="A18" s="62" t="s">
        <v>86</v>
      </c>
      <c r="B18" s="62"/>
      <c r="C18" s="62"/>
      <c r="D18" s="62"/>
      <c r="E18" s="62"/>
      <c r="F18" s="62"/>
      <c r="G18" s="62"/>
      <c r="H18" s="62"/>
      <c r="I18" s="62"/>
      <c r="J18" s="62"/>
      <c r="K18" s="62"/>
    </row>
    <row r="19" spans="1:11">
      <c r="A19" s="62" t="s">
        <v>87</v>
      </c>
      <c r="B19" s="62"/>
      <c r="C19" s="62"/>
      <c r="D19" s="62"/>
      <c r="E19" s="62"/>
      <c r="F19" s="62"/>
      <c r="G19" s="62"/>
      <c r="H19" s="62"/>
      <c r="I19" s="62"/>
      <c r="J19" s="62"/>
      <c r="K19" s="62"/>
    </row>
    <row r="20" spans="1:11">
      <c r="A20" s="62" t="s">
        <v>88</v>
      </c>
      <c r="B20" s="62"/>
      <c r="C20" s="62"/>
      <c r="D20" s="62"/>
      <c r="E20" s="62"/>
      <c r="F20" s="62"/>
      <c r="G20" s="62"/>
      <c r="H20" s="62"/>
      <c r="I20" s="62"/>
      <c r="J20" s="62"/>
      <c r="K20" s="62"/>
    </row>
  </sheetData>
  <mergeCells count="5">
    <mergeCell ref="A16:K16"/>
    <mergeCell ref="A17:K17"/>
    <mergeCell ref="A18:K18"/>
    <mergeCell ref="A19:K19"/>
    <mergeCell ref="A20:K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7510-8AB1-40B6-B93C-68076945F552}">
  <dimension ref="A1:M37"/>
  <sheetViews>
    <sheetView topLeftCell="A7" zoomScale="87" zoomScaleNormal="400" workbookViewId="0">
      <selection activeCell="E39" sqref="E39"/>
    </sheetView>
  </sheetViews>
  <sheetFormatPr defaultRowHeight="14.4"/>
  <cols>
    <col min="1" max="1" width="19.6640625" bestFit="1" customWidth="1"/>
    <col min="2" max="2" width="21.33203125" bestFit="1" customWidth="1"/>
    <col min="3" max="3" width="18.5546875" bestFit="1" customWidth="1"/>
    <col min="4" max="5" width="12" bestFit="1" customWidth="1"/>
    <col min="6" max="6" width="14.77734375" bestFit="1" customWidth="1"/>
    <col min="7" max="7" width="14.5546875" bestFit="1" customWidth="1"/>
    <col min="9" max="9" width="14.6640625" customWidth="1"/>
    <col min="10" max="10" width="13.109375" bestFit="1" customWidth="1"/>
    <col min="11" max="11" width="12.6640625" bestFit="1" customWidth="1"/>
    <col min="12" max="13" width="12" bestFit="1" customWidth="1"/>
  </cols>
  <sheetData>
    <row r="1" spans="1:13">
      <c r="B1" t="s">
        <v>44</v>
      </c>
      <c r="C1" t="s">
        <v>142</v>
      </c>
      <c r="D1" t="s">
        <v>143</v>
      </c>
      <c r="E1" t="s">
        <v>144</v>
      </c>
      <c r="F1" t="s">
        <v>145</v>
      </c>
      <c r="G1" t="s">
        <v>146</v>
      </c>
      <c r="H1" t="s">
        <v>147</v>
      </c>
      <c r="I1" t="s">
        <v>148</v>
      </c>
      <c r="J1" t="s">
        <v>149</v>
      </c>
      <c r="K1" t="s">
        <v>150</v>
      </c>
      <c r="L1" t="s">
        <v>151</v>
      </c>
      <c r="M1" t="s">
        <v>153</v>
      </c>
    </row>
    <row r="2" spans="1:13">
      <c r="A2" t="s">
        <v>55</v>
      </c>
      <c r="B2" s="29">
        <f>'1 - Quarterly Bridge'!C5</f>
        <v>2805.4</v>
      </c>
      <c r="C2">
        <f>'1 - Quarterly Bridge'!D5/100</f>
        <v>-0.13800000000000001</v>
      </c>
      <c r="D2">
        <f>B2/(1+C2)</f>
        <v>3254.5243619489561</v>
      </c>
      <c r="E2">
        <f>D2*'1 - Quarterly Bridge'!I5/100</f>
        <v>65.090487238979122</v>
      </c>
      <c r="F2">
        <f>D2*'1 - Quarterly Bridge'!J5/100</f>
        <v>-488.17865429234342</v>
      </c>
      <c r="G2">
        <f>D2*'1 - Quarterly Bridge'!G5/100</f>
        <v>9.7635730858468666</v>
      </c>
      <c r="H2">
        <f>D2*'1 - Quarterly Bridge'!E5/100</f>
        <v>-29.290719257540605</v>
      </c>
      <c r="J2">
        <f>SUM(E2:I2)</f>
        <v>-442.61531322505806</v>
      </c>
      <c r="K2">
        <f>B2-D2</f>
        <v>-449.12436194895599</v>
      </c>
      <c r="L2">
        <f>K2-J2</f>
        <v>-6.5090487238979335</v>
      </c>
      <c r="M2">
        <f>B2/$B$6</f>
        <v>0.23993002055321258</v>
      </c>
    </row>
    <row r="3" spans="1:13">
      <c r="A3" t="s">
        <v>59</v>
      </c>
      <c r="B3" s="29">
        <f>'1 - Quarterly Bridge'!C6</f>
        <v>2614.6999999999998</v>
      </c>
      <c r="C3">
        <f>'1 - Quarterly Bridge'!D6/100</f>
        <v>0.26</v>
      </c>
      <c r="D3">
        <f t="shared" ref="D3:D4" si="0">B3/(1+C3)</f>
        <v>2075.1587301587301</v>
      </c>
      <c r="E3">
        <f>D3*'1 - Quarterly Bridge'!I6/100</f>
        <v>103.75793650793651</v>
      </c>
      <c r="F3">
        <f>D3*'1 - Quarterly Bridge'!J6/100</f>
        <v>435.78333333333336</v>
      </c>
      <c r="G3">
        <f>D3*'1 - Quarterly Bridge'!G6/100</f>
        <v>8.3006349206349199</v>
      </c>
      <c r="H3">
        <f>D3*'1 - Quarterly Bridge'!E6/100</f>
        <v>-14.526111111111112</v>
      </c>
      <c r="J3">
        <f t="shared" ref="J3:J6" si="1">SUM(E3:I3)</f>
        <v>533.31579365079369</v>
      </c>
      <c r="K3">
        <f t="shared" ref="K3:K6" si="2">B3-D3</f>
        <v>539.5412698412697</v>
      </c>
      <c r="L3">
        <f t="shared" ref="L3:L6" si="3">K3-J3</f>
        <v>6.2254761904760016</v>
      </c>
      <c r="M3">
        <f t="shared" ref="M3:M4" si="4">B3/$B$6</f>
        <v>0.2236205263921312</v>
      </c>
    </row>
    <row r="4" spans="1:13">
      <c r="A4" t="s">
        <v>63</v>
      </c>
      <c r="B4" s="29">
        <f>'1 - Quarterly Bridge'!C7</f>
        <v>3181.4</v>
      </c>
      <c r="C4">
        <f>'1 - Quarterly Bridge'!D7/100</f>
        <v>6.5000000000000002E-2</v>
      </c>
      <c r="D4">
        <f t="shared" si="0"/>
        <v>2987.2300469483571</v>
      </c>
      <c r="E4">
        <f>D4*'1 - Quarterly Bridge'!I7/100</f>
        <v>179.23380281690143</v>
      </c>
      <c r="F4">
        <v>0</v>
      </c>
      <c r="G4">
        <f>D4*'1 - Quarterly Bridge'!G7/100</f>
        <v>8.9616901408450715</v>
      </c>
      <c r="H4">
        <v>0</v>
      </c>
      <c r="J4">
        <f t="shared" si="1"/>
        <v>188.1954929577465</v>
      </c>
      <c r="K4">
        <f t="shared" si="2"/>
        <v>194.16995305164301</v>
      </c>
      <c r="L4">
        <f t="shared" si="3"/>
        <v>5.9744600938965107</v>
      </c>
      <c r="M4">
        <f t="shared" si="4"/>
        <v>0.27208717736792992</v>
      </c>
    </row>
    <row r="5" spans="1:13">
      <c r="A5" t="s">
        <v>67</v>
      </c>
      <c r="B5" s="29">
        <f>'1 - Quarterly Bridge'!C8</f>
        <v>3091.0759999999991</v>
      </c>
      <c r="C5">
        <f>'1 - Quarterly Bridge'!D8/100</f>
        <v>7.0000000000000007E-2</v>
      </c>
      <c r="D5">
        <f>B5/(1+C5)</f>
        <v>2888.8560747663541</v>
      </c>
      <c r="G5">
        <f>D5*'1 - Quarterly Bridge'!G8/100</f>
        <v>34.666272897196251</v>
      </c>
      <c r="H5">
        <f>D5*'1 - Quarterly Bridge'!E8/100</f>
        <v>2.8888560747663541</v>
      </c>
      <c r="I5">
        <f>D5*'1 - Quarterly Bridge'!H8/100</f>
        <v>164.6647962616822</v>
      </c>
      <c r="J5">
        <f t="shared" si="1"/>
        <v>202.2199252336448</v>
      </c>
      <c r="K5">
        <f t="shared" si="2"/>
        <v>202.21992523364497</v>
      </c>
      <c r="L5">
        <f t="shared" si="3"/>
        <v>0</v>
      </c>
      <c r="M5">
        <f>B5/$B$6</f>
        <v>0.26436227568672627</v>
      </c>
    </row>
    <row r="6" spans="1:13">
      <c r="A6" t="s">
        <v>5</v>
      </c>
      <c r="B6">
        <f>SUM($B$2:$B$5)</f>
        <v>11692.575999999999</v>
      </c>
      <c r="C6">
        <f>(B6/D6-1)</f>
        <v>4.3769102725047526E-2</v>
      </c>
      <c r="D6" s="30">
        <v>11202.263000000001</v>
      </c>
      <c r="E6">
        <f t="shared" ref="E6:I6" si="5">SUM(E2:E5)</f>
        <v>348.08222656381702</v>
      </c>
      <c r="F6">
        <f t="shared" si="5"/>
        <v>-52.395320959010064</v>
      </c>
      <c r="G6">
        <f t="shared" si="5"/>
        <v>61.692171044523107</v>
      </c>
      <c r="H6">
        <f t="shared" si="5"/>
        <v>-40.927974293885363</v>
      </c>
      <c r="I6">
        <f t="shared" si="5"/>
        <v>164.6647962616822</v>
      </c>
      <c r="J6">
        <f t="shared" si="1"/>
        <v>481.11589861712685</v>
      </c>
      <c r="K6">
        <f t="shared" si="2"/>
        <v>490.31299999999828</v>
      </c>
      <c r="L6">
        <f t="shared" si="3"/>
        <v>9.1971013828714376</v>
      </c>
      <c r="M6">
        <f>B6/$B$6</f>
        <v>1</v>
      </c>
    </row>
    <row r="9" spans="1:13">
      <c r="B9" t="s">
        <v>154</v>
      </c>
    </row>
    <row r="10" spans="1:13">
      <c r="A10" t="s">
        <v>387</v>
      </c>
      <c r="B10">
        <f>B6*1.045</f>
        <v>12218.741919999999</v>
      </c>
    </row>
    <row r="11" spans="1:13">
      <c r="A11" t="s">
        <v>388</v>
      </c>
      <c r="B11">
        <f>B6*1.0475</f>
        <v>12247.97336</v>
      </c>
    </row>
    <row r="12" spans="1:13">
      <c r="A12" t="s">
        <v>152</v>
      </c>
      <c r="B12">
        <f>B6*1.05</f>
        <v>12277.2048</v>
      </c>
    </row>
    <row r="14" spans="1:13">
      <c r="B14" t="s">
        <v>159</v>
      </c>
      <c r="C14" t="s">
        <v>160</v>
      </c>
      <c r="D14" t="s">
        <v>161</v>
      </c>
      <c r="E14" t="s">
        <v>162</v>
      </c>
      <c r="F14" t="s">
        <v>163</v>
      </c>
    </row>
    <row r="15" spans="1:13">
      <c r="A15" t="s">
        <v>155</v>
      </c>
      <c r="B15">
        <f>$B$11*M2</f>
        <v>2938.6565000000001</v>
      </c>
      <c r="C15">
        <f>'1 - Quarterly Bridge'!C10</f>
        <v>3104.2</v>
      </c>
      <c r="D15">
        <f>C15-B15</f>
        <v>165.54349999999977</v>
      </c>
      <c r="E15">
        <f>D15/B15</f>
        <v>5.6333055598706334E-2</v>
      </c>
      <c r="F15">
        <f>IF(C15&lt;&gt;"", C15, B15)</f>
        <v>3104.2</v>
      </c>
    </row>
    <row r="16" spans="1:13">
      <c r="A16" t="s">
        <v>156</v>
      </c>
      <c r="B16">
        <f t="shared" ref="B16:B18" si="6">$B$11*M3</f>
        <v>2738.8982499999997</v>
      </c>
      <c r="C16">
        <f>'1 - Quarterly Bridge'!C11</f>
        <v>2787.3</v>
      </c>
      <c r="D16">
        <f>C16-B16</f>
        <v>48.401750000000447</v>
      </c>
      <c r="E16">
        <f>D16/B16</f>
        <v>1.7671978139385227E-2</v>
      </c>
      <c r="F16">
        <f t="shared" ref="F16:F18" si="7">IF(C16&lt;&gt;"", C16, B16)</f>
        <v>2787.3</v>
      </c>
    </row>
    <row r="17" spans="1:6">
      <c r="A17" t="s">
        <v>157</v>
      </c>
      <c r="B17">
        <f t="shared" si="6"/>
        <v>3332.5165000000006</v>
      </c>
      <c r="F17">
        <f t="shared" si="7"/>
        <v>3332.5165000000006</v>
      </c>
    </row>
    <row r="18" spans="1:6">
      <c r="A18" t="s">
        <v>158</v>
      </c>
      <c r="B18">
        <f t="shared" si="6"/>
        <v>3237.9021099999991</v>
      </c>
      <c r="F18">
        <f t="shared" si="7"/>
        <v>3237.9021099999991</v>
      </c>
    </row>
    <row r="19" spans="1:6">
      <c r="A19" t="s">
        <v>164</v>
      </c>
      <c r="B19">
        <f>SUM(B15:B18)</f>
        <v>12247.97336</v>
      </c>
      <c r="D19">
        <f>F19-B19</f>
        <v>213.94525000000067</v>
      </c>
      <c r="E19">
        <f>D19/B19</f>
        <v>1.7467808241542475E-2</v>
      </c>
      <c r="F19">
        <f>SUM(F15:F18)</f>
        <v>12461.918610000001</v>
      </c>
    </row>
    <row r="24" spans="1:6">
      <c r="A24" t="s">
        <v>165</v>
      </c>
      <c r="B24">
        <f>B17+B18</f>
        <v>6570.4186099999997</v>
      </c>
      <c r="C24" t="s">
        <v>167</v>
      </c>
      <c r="D24">
        <f>B24-B25</f>
        <v>6356.47336</v>
      </c>
    </row>
    <row r="25" spans="1:6">
      <c r="A25" t="s">
        <v>166</v>
      </c>
      <c r="B25">
        <f>D15+D16</f>
        <v>213.94525000000021</v>
      </c>
      <c r="C25" t="s">
        <v>168</v>
      </c>
      <c r="D25">
        <f>(D24-B24)/B24</f>
        <v>-3.2561890299406628E-2</v>
      </c>
    </row>
    <row r="29" spans="1:6">
      <c r="A29" s="38"/>
      <c r="B29" s="38"/>
    </row>
    <row r="30" spans="1:6">
      <c r="A30" s="32" t="s">
        <v>406</v>
      </c>
      <c r="B30" s="58">
        <f>D6</f>
        <v>11202.263000000001</v>
      </c>
    </row>
    <row r="31" spans="1:6">
      <c r="A31" s="32" t="s">
        <v>407</v>
      </c>
      <c r="B31" s="58">
        <f>E6</f>
        <v>348.08222656381702</v>
      </c>
    </row>
    <row r="32" spans="1:6">
      <c r="A32" s="32" t="s">
        <v>408</v>
      </c>
      <c r="B32" s="58">
        <f>F6</f>
        <v>-52.395320959010064</v>
      </c>
    </row>
    <row r="33" spans="1:2">
      <c r="A33" s="32" t="s">
        <v>409</v>
      </c>
      <c r="B33" s="58">
        <f>G6</f>
        <v>61.692171044523107</v>
      </c>
    </row>
    <row r="34" spans="1:2">
      <c r="A34" s="32" t="s">
        <v>410</v>
      </c>
      <c r="B34" s="58">
        <f>H6</f>
        <v>-40.927974293885363</v>
      </c>
    </row>
    <row r="35" spans="1:2" ht="28.8">
      <c r="A35" s="32" t="s">
        <v>411</v>
      </c>
      <c r="B35" s="58">
        <f>I6</f>
        <v>164.6647962616822</v>
      </c>
    </row>
    <row r="36" spans="1:2">
      <c r="A36" s="32" t="s">
        <v>412</v>
      </c>
      <c r="B36" s="58">
        <f>L6</f>
        <v>9.1971013828714376</v>
      </c>
    </row>
    <row r="37" spans="1:2">
      <c r="A37" s="32" t="s">
        <v>394</v>
      </c>
      <c r="B37" s="58">
        <f>B6</f>
        <v>11692.575999999999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060B-8F58-4C00-B46C-61BDE98CDB74}">
  <dimension ref="A1:G26"/>
  <sheetViews>
    <sheetView workbookViewId="0">
      <selection activeCell="D34" sqref="D34"/>
    </sheetView>
  </sheetViews>
  <sheetFormatPr defaultRowHeight="14.4"/>
  <cols>
    <col min="1" max="1" width="31.6640625" bestFit="1" customWidth="1"/>
    <col min="2" max="2" width="37.33203125" bestFit="1" customWidth="1"/>
    <col min="3" max="3" width="13.33203125" bestFit="1" customWidth="1"/>
    <col min="4" max="4" width="26.77734375" bestFit="1" customWidth="1"/>
    <col min="5" max="5" width="36.5546875" bestFit="1" customWidth="1"/>
    <col min="7" max="7" width="16.33203125" bestFit="1" customWidth="1"/>
    <col min="8" max="8" width="9.44140625" customWidth="1"/>
  </cols>
  <sheetData>
    <row r="1" spans="1:7">
      <c r="B1" t="s">
        <v>170</v>
      </c>
      <c r="C1" t="s">
        <v>180</v>
      </c>
      <c r="D1" t="s">
        <v>171</v>
      </c>
      <c r="E1" t="s">
        <v>172</v>
      </c>
      <c r="G1" t="s">
        <v>181</v>
      </c>
    </row>
    <row r="2" spans="1:7">
      <c r="A2" t="s">
        <v>185</v>
      </c>
      <c r="B2">
        <v>5793.5204299999996</v>
      </c>
      <c r="C2">
        <v>0.44900000000000001</v>
      </c>
      <c r="D2">
        <v>22.528580000000002</v>
      </c>
      <c r="E2">
        <v>0.51500000000000001</v>
      </c>
      <c r="G2">
        <v>3470.06934</v>
      </c>
    </row>
    <row r="3" spans="1:7">
      <c r="A3" t="s">
        <v>186</v>
      </c>
      <c r="B3">
        <v>8671.1436699999995</v>
      </c>
      <c r="C3">
        <v>0.432</v>
      </c>
      <c r="D3">
        <v>19.538779999999999</v>
      </c>
      <c r="E3">
        <v>0.40200000000000002</v>
      </c>
      <c r="G3">
        <v>4013.6250799999998</v>
      </c>
    </row>
    <row r="4" spans="1:7">
      <c r="A4" t="s">
        <v>187</v>
      </c>
      <c r="B4">
        <v>6792.8024999999998</v>
      </c>
      <c r="C4">
        <v>0.40300000000000002</v>
      </c>
      <c r="D4">
        <v>19.465350000000001</v>
      </c>
      <c r="E4">
        <v>0.41299999999999998</v>
      </c>
      <c r="G4">
        <v>5793.5204299999996</v>
      </c>
    </row>
    <row r="5" spans="1:7">
      <c r="A5" t="s">
        <v>169</v>
      </c>
      <c r="B5">
        <v>8304.7906700000003</v>
      </c>
      <c r="C5">
        <v>0.44800000000000001</v>
      </c>
      <c r="D5">
        <v>21.440760000000001</v>
      </c>
      <c r="E5">
        <v>0.54</v>
      </c>
      <c r="G5">
        <v>8671.1436699999995</v>
      </c>
    </row>
    <row r="6" spans="1:7">
      <c r="A6" t="s">
        <v>55</v>
      </c>
      <c r="B6">
        <v>9527.5219400000005</v>
      </c>
      <c r="C6">
        <v>0.41199999999999998</v>
      </c>
      <c r="D6">
        <v>19.390560000000001</v>
      </c>
      <c r="E6">
        <v>0.33700000000000002</v>
      </c>
      <c r="G6">
        <v>6792.8024999999998</v>
      </c>
    </row>
    <row r="7" spans="1:7">
      <c r="A7" t="s">
        <v>59</v>
      </c>
      <c r="B7">
        <v>8511.6528500000004</v>
      </c>
      <c r="C7">
        <v>0.38100000000000001</v>
      </c>
      <c r="D7">
        <v>17.27646</v>
      </c>
      <c r="E7">
        <v>0.30499999999999999</v>
      </c>
      <c r="G7">
        <v>8304.7906700000003</v>
      </c>
    </row>
    <row r="8" spans="1:7">
      <c r="A8" t="s">
        <v>63</v>
      </c>
      <c r="B8">
        <v>7327.5134200000002</v>
      </c>
      <c r="C8">
        <v>0.318</v>
      </c>
      <c r="D8">
        <v>16.181439999999998</v>
      </c>
      <c r="E8">
        <v>0.32600000000000001</v>
      </c>
      <c r="G8">
        <f>B6</f>
        <v>9527.5219400000005</v>
      </c>
    </row>
    <row r="9" spans="1:7">
      <c r="A9" t="s">
        <v>67</v>
      </c>
      <c r="B9">
        <v>5786.3776099999995</v>
      </c>
      <c r="C9">
        <v>0.38300000000000001</v>
      </c>
      <c r="D9">
        <v>15.0389</v>
      </c>
      <c r="E9">
        <v>0.37</v>
      </c>
      <c r="G9">
        <f>B7</f>
        <v>8511.6528500000004</v>
      </c>
    </row>
    <row r="10" spans="1:7">
      <c r="A10" t="s">
        <v>74</v>
      </c>
      <c r="B10">
        <v>3948.9354699999999</v>
      </c>
      <c r="C10">
        <v>0.40400000000000003</v>
      </c>
      <c r="D10">
        <v>14.59459</v>
      </c>
      <c r="E10">
        <v>0.39400000000000002</v>
      </c>
      <c r="G10">
        <f>B8</f>
        <v>7327.5134200000002</v>
      </c>
    </row>
    <row r="11" spans="1:7">
      <c r="A11" t="s">
        <v>78</v>
      </c>
      <c r="B11">
        <v>3976.8583600000002</v>
      </c>
      <c r="C11">
        <v>0.41599999999999998</v>
      </c>
      <c r="D11">
        <v>14.256069999999999</v>
      </c>
      <c r="E11">
        <v>0.45300000000000001</v>
      </c>
      <c r="G11">
        <f>B9</f>
        <v>5786.3776099999995</v>
      </c>
    </row>
    <row r="13" spans="1:7">
      <c r="A13" t="s">
        <v>182</v>
      </c>
      <c r="B13" t="s">
        <v>183</v>
      </c>
      <c r="D13" t="s">
        <v>184</v>
      </c>
    </row>
    <row r="14" spans="1:7">
      <c r="A14">
        <f>CORREL(B2:B11,C2:C11)</f>
        <v>-3.7938101561884275E-3</v>
      </c>
      <c r="B14">
        <f>CORREL(G2:G11,C2:C11)</f>
        <v>-0.65550334048704395</v>
      </c>
      <c r="D14">
        <f>CORREL(D2:D11,C2:C11)</f>
        <v>0.59094441904830763</v>
      </c>
    </row>
    <row r="15" spans="1:7">
      <c r="C15" s="38"/>
      <c r="E15" s="38"/>
      <c r="G15" s="38"/>
    </row>
    <row r="16" spans="1:7">
      <c r="C16" s="31"/>
      <c r="E16" s="32"/>
      <c r="G16" s="31"/>
    </row>
    <row r="17" spans="1:7">
      <c r="C17" s="32"/>
      <c r="E17" s="32"/>
      <c r="G17" s="33"/>
    </row>
    <row r="18" spans="1:7">
      <c r="C18" s="32"/>
      <c r="E18" s="32"/>
      <c r="G18" s="32"/>
    </row>
    <row r="19" spans="1:7">
      <c r="B19" t="s">
        <v>5</v>
      </c>
      <c r="C19" t="s">
        <v>4</v>
      </c>
      <c r="E19" s="32"/>
      <c r="G19" s="32"/>
    </row>
    <row r="20" spans="1:7">
      <c r="A20" t="s">
        <v>173</v>
      </c>
      <c r="B20">
        <v>3922.7</v>
      </c>
      <c r="C20">
        <v>5300.9</v>
      </c>
      <c r="E20" s="33"/>
      <c r="G20" s="34"/>
    </row>
    <row r="21" spans="1:7">
      <c r="A21" t="s">
        <v>174</v>
      </c>
      <c r="B21">
        <v>423.2</v>
      </c>
      <c r="C21">
        <v>-460.4</v>
      </c>
      <c r="E21" s="32"/>
      <c r="G21" s="36"/>
    </row>
    <row r="22" spans="1:7">
      <c r="A22" t="s">
        <v>175</v>
      </c>
      <c r="B22">
        <v>0</v>
      </c>
      <c r="C22">
        <v>12.2</v>
      </c>
      <c r="E22" s="33"/>
      <c r="G22" s="37"/>
    </row>
    <row r="23" spans="1:7">
      <c r="A23" t="s">
        <v>176</v>
      </c>
      <c r="B23">
        <v>5.3</v>
      </c>
      <c r="C23">
        <v>2.4</v>
      </c>
    </row>
    <row r="24" spans="1:7">
      <c r="A24" t="s">
        <v>177</v>
      </c>
      <c r="B24">
        <v>4351.2</v>
      </c>
      <c r="C24">
        <v>4855</v>
      </c>
    </row>
    <row r="25" spans="1:7">
      <c r="A25" t="s">
        <v>179</v>
      </c>
      <c r="B25">
        <v>0.33500000000000002</v>
      </c>
      <c r="C25">
        <v>0.47299999999999998</v>
      </c>
    </row>
    <row r="26" spans="1:7">
      <c r="A26" t="s">
        <v>178</v>
      </c>
      <c r="B26">
        <v>0.372</v>
      </c>
      <c r="C26">
        <v>0.433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07AD-AA1E-4A86-93A9-D48D06003B95}">
  <dimension ref="A3:D44"/>
  <sheetViews>
    <sheetView topLeftCell="A19" workbookViewId="0">
      <selection activeCell="F42" sqref="F42"/>
    </sheetView>
  </sheetViews>
  <sheetFormatPr defaultRowHeight="14.4"/>
  <cols>
    <col min="2" max="2" width="9.5546875" bestFit="1" customWidth="1"/>
    <col min="3" max="3" width="10.5546875" bestFit="1" customWidth="1"/>
  </cols>
  <sheetData>
    <row r="3" spans="1:2">
      <c r="A3" t="s">
        <v>188</v>
      </c>
      <c r="B3">
        <f>'1 - Quarterly Bridge'!C5+'1 - Quarterly Bridge'!C6</f>
        <v>5420.1</v>
      </c>
    </row>
    <row r="4" spans="1:2">
      <c r="A4" t="s">
        <v>189</v>
      </c>
      <c r="B4">
        <f>'1 - Quarterly Bridge'!C7+'1 - Quarterly Bridge'!C8</f>
        <v>6272.4759999999987</v>
      </c>
    </row>
    <row r="5" spans="1:2">
      <c r="A5" t="s">
        <v>190</v>
      </c>
      <c r="B5">
        <f>'1 - Quarterly Bridge'!C10+'1 - Quarterly Bridge'!C11</f>
        <v>5891.5</v>
      </c>
    </row>
    <row r="6" spans="1:2">
      <c r="A6" t="s">
        <v>191</v>
      </c>
      <c r="B6">
        <v>5327.2</v>
      </c>
    </row>
    <row r="7" spans="1:2">
      <c r="A7" t="s">
        <v>4</v>
      </c>
      <c r="B7">
        <f>'1 - Annual Segment PL'!C10/1000</f>
        <v>11202.263000000001</v>
      </c>
    </row>
    <row r="8" spans="1:2">
      <c r="A8" t="s">
        <v>192</v>
      </c>
      <c r="B8">
        <f>B7-B6</f>
        <v>5875.063000000001</v>
      </c>
    </row>
    <row r="9" spans="1:2">
      <c r="A9" t="s">
        <v>193</v>
      </c>
      <c r="B9">
        <v>8314.7000000000007</v>
      </c>
    </row>
    <row r="13" spans="1:2">
      <c r="A13" s="32"/>
      <c r="B13" s="39">
        <f>B5/B3-1</f>
        <v>8.6972565081824937E-2</v>
      </c>
    </row>
    <row r="14" spans="1:2">
      <c r="B14">
        <f>'1 - Quarterly Bridge'!C7*(1+B13)</f>
        <v>3458.0945185513178</v>
      </c>
    </row>
    <row r="15" spans="1:2">
      <c r="B15">
        <f>'1 - Quarterly Bridge'!C8*(1+B13)</f>
        <v>3359.914808582866</v>
      </c>
    </row>
    <row r="16" spans="1:2">
      <c r="B16">
        <f>B5+B14+B15</f>
        <v>12709.509327134183</v>
      </c>
    </row>
    <row r="19" spans="1:4">
      <c r="B19">
        <f>B8/B6</f>
        <v>1.1028425814686893</v>
      </c>
    </row>
    <row r="20" spans="1:4">
      <c r="B20">
        <f>B5*B19</f>
        <v>6497.3970687227829</v>
      </c>
    </row>
    <row r="21" spans="1:4">
      <c r="B21" s="39">
        <f>B5+B20</f>
        <v>12388.897068722783</v>
      </c>
    </row>
    <row r="23" spans="1:4">
      <c r="A23" s="32"/>
    </row>
    <row r="24" spans="1:4">
      <c r="A24" s="32"/>
    </row>
    <row r="25" spans="1:4">
      <c r="A25" s="32"/>
    </row>
    <row r="26" spans="1:4">
      <c r="A26" s="32" t="s">
        <v>194</v>
      </c>
      <c r="B26" s="39">
        <f>B9-B6</f>
        <v>2987.5000000000009</v>
      </c>
      <c r="C26" s="32"/>
      <c r="D26" s="32"/>
    </row>
    <row r="27" spans="1:4">
      <c r="A27" s="32" t="s">
        <v>195</v>
      </c>
      <c r="B27" s="39">
        <f>B7-B9</f>
        <v>2887.5630000000001</v>
      </c>
      <c r="C27" s="32"/>
      <c r="D27" s="32"/>
    </row>
    <row r="28" spans="1:4">
      <c r="A28" s="32" t="s">
        <v>196</v>
      </c>
      <c r="B28" s="39">
        <f>'1 - Quarterly Bridge'!C5</f>
        <v>2805.4</v>
      </c>
      <c r="C28" s="32"/>
      <c r="D28" s="32"/>
    </row>
    <row r="29" spans="1:4">
      <c r="A29" s="32" t="s">
        <v>197</v>
      </c>
      <c r="B29" s="39">
        <f>'1 - Quarterly Bridge'!C6</f>
        <v>2614.6999999999998</v>
      </c>
      <c r="C29" s="39">
        <f>SUM(B26:B29)</f>
        <v>11295.163</v>
      </c>
      <c r="D29" s="32">
        <v>1</v>
      </c>
    </row>
    <row r="30" spans="1:4">
      <c r="A30" s="32" t="s">
        <v>198</v>
      </c>
      <c r="B30" s="39">
        <f>'1 - Quarterly Bridge'!C7</f>
        <v>3181.4</v>
      </c>
      <c r="C30" s="39">
        <f>SUM(B27:B30)</f>
        <v>11489.063</v>
      </c>
      <c r="D30" s="32">
        <v>2</v>
      </c>
    </row>
    <row r="31" spans="1:4">
      <c r="A31" s="32" t="s">
        <v>199</v>
      </c>
      <c r="B31" s="39">
        <f>'1 - Quarterly Bridge'!C8</f>
        <v>3091.0759999999991</v>
      </c>
      <c r="C31" s="39">
        <f>SUM(B28:B31)</f>
        <v>11692.575999999999</v>
      </c>
      <c r="D31" s="32">
        <v>3</v>
      </c>
    </row>
    <row r="32" spans="1:4">
      <c r="A32" s="32" t="s">
        <v>200</v>
      </c>
      <c r="B32" s="39">
        <f>'1 - Quarterly Bridge'!C10</f>
        <v>3104.2</v>
      </c>
      <c r="C32" s="39">
        <f>SUM(B29:B32)</f>
        <v>11991.376</v>
      </c>
      <c r="D32" s="32">
        <v>4</v>
      </c>
    </row>
    <row r="33" spans="1:4">
      <c r="A33" s="32" t="s">
        <v>201</v>
      </c>
      <c r="B33" s="39">
        <f>'1 - Quarterly Bridge'!C11</f>
        <v>2787.3</v>
      </c>
      <c r="C33" s="39">
        <f>SUM(B30:B33)</f>
        <v>12163.975999999999</v>
      </c>
      <c r="D33" s="32">
        <v>5</v>
      </c>
    </row>
    <row r="34" spans="1:4" ht="28.8">
      <c r="A34" s="32" t="s">
        <v>202</v>
      </c>
      <c r="B34" s="39">
        <f>B30+(C34-C33)</f>
        <v>3415.8364999999999</v>
      </c>
      <c r="C34" s="39">
        <f>_xlfn.FORECAST.LINEAR(D34,$C$29:$C$33,$D$29:$D$33)</f>
        <v>12398.412499999999</v>
      </c>
      <c r="D34" s="32">
        <v>6</v>
      </c>
    </row>
    <row r="35" spans="1:4" ht="28.8">
      <c r="A35" s="32" t="s">
        <v>203</v>
      </c>
      <c r="B35" s="39">
        <f>B31+(C35-C34)</f>
        <v>3315.0698999999986</v>
      </c>
      <c r="C35" s="39">
        <f>_xlfn.FORECAST.LINEAR(D35,$C$29:$C$33,$D$29:$D$33)</f>
        <v>12622.406399999998</v>
      </c>
      <c r="D35" s="32">
        <v>7</v>
      </c>
    </row>
    <row r="37" spans="1:4">
      <c r="B37">
        <f>B3+B4</f>
        <v>11692.575999999999</v>
      </c>
    </row>
    <row r="38" spans="1:4">
      <c r="B38" t="s">
        <v>210</v>
      </c>
      <c r="C38" t="s">
        <v>211</v>
      </c>
      <c r="D38" t="s">
        <v>212</v>
      </c>
    </row>
    <row r="39" spans="1:4">
      <c r="A39" t="s">
        <v>204</v>
      </c>
      <c r="B39">
        <f>B16</f>
        <v>12709.509327134183</v>
      </c>
      <c r="C39">
        <f>B39/$B$37-1</f>
        <v>8.6972565081824937E-2</v>
      </c>
      <c r="D39">
        <f>(B39-$B$5)/$B$4-1</f>
        <v>8.6972565081824937E-2</v>
      </c>
    </row>
    <row r="40" spans="1:4">
      <c r="A40" t="s">
        <v>205</v>
      </c>
      <c r="B40">
        <f>B21</f>
        <v>12388.897068722783</v>
      </c>
      <c r="C40">
        <f>B40/$B$37-1</f>
        <v>5.9552409043377885E-2</v>
      </c>
      <c r="D40">
        <f t="shared" ref="D40:D44" si="0">(B40-$B$5)/$B$4-1</f>
        <v>3.5858418385783297E-2</v>
      </c>
    </row>
    <row r="41" spans="1:4">
      <c r="A41" t="s">
        <v>206</v>
      </c>
      <c r="B41">
        <f>C35</f>
        <v>12622.406399999998</v>
      </c>
      <c r="C41">
        <f>B41/$B$37-1</f>
        <v>7.9523143574179E-2</v>
      </c>
      <c r="D41">
        <f t="shared" si="0"/>
        <v>7.3086034924645382E-2</v>
      </c>
    </row>
    <row r="42" spans="1:4">
      <c r="A42" t="s">
        <v>207</v>
      </c>
      <c r="B42" s="30">
        <v>12446.2</v>
      </c>
      <c r="C42">
        <f>B42/$B$37-1</f>
        <v>6.4453205179081374E-2</v>
      </c>
      <c r="D42">
        <f t="shared" si="0"/>
        <v>4.4994034253778237E-2</v>
      </c>
    </row>
    <row r="43" spans="1:4">
      <c r="A43" t="s">
        <v>208</v>
      </c>
      <c r="B43">
        <f>$B$37*(1+C43)</f>
        <v>12218.741919999999</v>
      </c>
      <c r="C43">
        <v>4.4999999999999998E-2</v>
      </c>
      <c r="D43">
        <f t="shared" si="0"/>
        <v>8.7311485926768739E-3</v>
      </c>
    </row>
    <row r="44" spans="1:4">
      <c r="A44" t="s">
        <v>209</v>
      </c>
      <c r="B44">
        <f>$B$37*(1+C44)</f>
        <v>12277.2048</v>
      </c>
      <c r="C44">
        <v>0.05</v>
      </c>
      <c r="D44">
        <f t="shared" si="0"/>
        <v>1.8051691230066114E-2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2294-30BA-4CC4-A143-9D95C6C4B6EE}">
  <dimension ref="A1:P3457"/>
  <sheetViews>
    <sheetView zoomScaleNormal="100" workbookViewId="0">
      <pane ySplit="1" topLeftCell="A2" activePane="bottomLeft" state="frozen"/>
      <selection activeCell="A18" sqref="A18"/>
      <selection pane="bottomLeft" activeCell="C27" sqref="C27"/>
    </sheetView>
  </sheetViews>
  <sheetFormatPr defaultColWidth="8.6640625" defaultRowHeight="14.4"/>
  <cols>
    <col min="1" max="1" width="9" customWidth="1"/>
    <col min="2" max="2" width="26" customWidth="1"/>
    <col min="3" max="3" width="18" customWidth="1"/>
    <col min="4" max="4" width="20" customWidth="1"/>
    <col min="5" max="6" width="9" customWidth="1"/>
    <col min="7" max="7" width="11" customWidth="1"/>
    <col min="8" max="8" width="10" customWidth="1"/>
    <col min="9" max="9" width="11" customWidth="1"/>
    <col min="10" max="10" width="10" customWidth="1"/>
    <col min="11" max="14" width="12" customWidth="1"/>
    <col min="16" max="16" width="10" bestFit="1" customWidth="1"/>
  </cols>
  <sheetData>
    <row r="1" spans="1:16">
      <c r="A1" t="s">
        <v>326</v>
      </c>
      <c r="B1" t="s">
        <v>325</v>
      </c>
      <c r="C1" t="s">
        <v>324</v>
      </c>
      <c r="D1" t="s">
        <v>234</v>
      </c>
      <c r="E1" t="s">
        <v>323</v>
      </c>
      <c r="F1" t="s">
        <v>322</v>
      </c>
      <c r="G1" t="s">
        <v>321</v>
      </c>
      <c r="H1" t="s">
        <v>320</v>
      </c>
      <c r="I1" t="s">
        <v>319</v>
      </c>
      <c r="J1" t="s">
        <v>318</v>
      </c>
      <c r="K1" t="s">
        <v>317</v>
      </c>
      <c r="L1" t="s">
        <v>316</v>
      </c>
      <c r="M1" t="s">
        <v>315</v>
      </c>
      <c r="N1" t="s">
        <v>314</v>
      </c>
      <c r="O1" t="s">
        <v>313</v>
      </c>
      <c r="P1" t="s">
        <v>216</v>
      </c>
    </row>
    <row r="2" spans="1:16">
      <c r="A2" t="s">
        <v>312</v>
      </c>
      <c r="B2" t="s">
        <v>311</v>
      </c>
      <c r="C2" t="s">
        <v>300</v>
      </c>
      <c r="D2" t="s">
        <v>228</v>
      </c>
      <c r="E2" t="s">
        <v>262</v>
      </c>
      <c r="F2">
        <v>121538</v>
      </c>
      <c r="G2" s="44">
        <v>1.29</v>
      </c>
      <c r="H2" s="42">
        <v>8.4400000000000003E-2</v>
      </c>
      <c r="I2" s="45">
        <v>0.74819999999999998</v>
      </c>
      <c r="J2" s="44">
        <f t="shared" ref="J2:J65" si="0">G2*(1-H2)</f>
        <v>1.1811240000000001</v>
      </c>
      <c r="K2" s="43">
        <f t="shared" ref="K2:K65" si="1">F2*J2</f>
        <v>143551.44871200001</v>
      </c>
      <c r="L2" s="43">
        <f t="shared" ref="L2:L65" si="2">F2*I2</f>
        <v>90934.731599999999</v>
      </c>
      <c r="M2" s="43">
        <f t="shared" ref="M2:M65" si="3">K2-L2</f>
        <v>52616.717112000013</v>
      </c>
      <c r="N2" s="42">
        <f t="shared" ref="N2:N65" si="4">IFERROR(M2/K2,"")</f>
        <v>0.36653560506771521</v>
      </c>
      <c r="O2">
        <f>IF(AND(RawData[[#This Row],[Channel]]="Wholesale/Distributor", LEFT(RawData[[#This Row],[Month]], 4)="2025"),RawData[[#This Row],[List Price]]*(1-'2 - Diagnostics'!$B$1),RawData[[#This Row],[Net Price]])</f>
        <v>1.1811240000000001</v>
      </c>
      <c r="P2">
        <f>RawData[[#This Row],[Units]]*RawData[[#This Row],[Counterfactual Net Price]]</f>
        <v>143551.44871200001</v>
      </c>
    </row>
    <row r="3" spans="1:16">
      <c r="A3" t="s">
        <v>312</v>
      </c>
      <c r="B3" t="s">
        <v>311</v>
      </c>
      <c r="C3" t="s">
        <v>300</v>
      </c>
      <c r="D3" t="s">
        <v>228</v>
      </c>
      <c r="E3" t="s">
        <v>261</v>
      </c>
      <c r="F3">
        <v>154722</v>
      </c>
      <c r="G3" s="44">
        <v>1.29</v>
      </c>
      <c r="H3" s="42">
        <v>0.11409999999999999</v>
      </c>
      <c r="I3" s="45">
        <v>0.74819999999999998</v>
      </c>
      <c r="J3" s="44">
        <f t="shared" si="0"/>
        <v>1.142811</v>
      </c>
      <c r="K3" s="43">
        <f t="shared" si="1"/>
        <v>176818.00354199999</v>
      </c>
      <c r="L3" s="43">
        <f t="shared" si="2"/>
        <v>115763.00039999999</v>
      </c>
      <c r="M3" s="43">
        <f t="shared" si="3"/>
        <v>61055.003142000001</v>
      </c>
      <c r="N3" s="42">
        <f t="shared" si="4"/>
        <v>0.34529856642961965</v>
      </c>
      <c r="O3">
        <f>IF(AND(RawData[[#This Row],[Channel]]="Wholesale/Distributor", LEFT(RawData[[#This Row],[Month]], 4)="2025"),RawData[[#This Row],[List Price]]*(1-'2 - Diagnostics'!$B$1),RawData[[#This Row],[Net Price]])</f>
        <v>1.142811</v>
      </c>
      <c r="P3">
        <f>RawData[[#This Row],[Units]]*RawData[[#This Row],[Counterfactual Net Price]]</f>
        <v>176818.00354199999</v>
      </c>
    </row>
    <row r="4" spans="1:16">
      <c r="A4" t="s">
        <v>312</v>
      </c>
      <c r="B4" t="s">
        <v>311</v>
      </c>
      <c r="C4" t="s">
        <v>300</v>
      </c>
      <c r="D4" t="s">
        <v>228</v>
      </c>
      <c r="E4" t="s">
        <v>260</v>
      </c>
      <c r="F4">
        <v>126924</v>
      </c>
      <c r="G4" s="44">
        <v>1.29</v>
      </c>
      <c r="H4" s="42">
        <v>8.0500000000000002E-2</v>
      </c>
      <c r="I4" s="45">
        <v>0.74819999999999998</v>
      </c>
      <c r="J4" s="44">
        <f t="shared" si="0"/>
        <v>1.1861550000000001</v>
      </c>
      <c r="K4" s="43">
        <f t="shared" si="1"/>
        <v>150551.53722</v>
      </c>
      <c r="L4" s="43">
        <f t="shared" si="2"/>
        <v>94964.536800000002</v>
      </c>
      <c r="M4" s="43">
        <f t="shared" si="3"/>
        <v>55587.000419999997</v>
      </c>
      <c r="N4" s="42">
        <f t="shared" si="4"/>
        <v>0.36922240348015223</v>
      </c>
      <c r="O4">
        <f>IF(AND(RawData[[#This Row],[Channel]]="Wholesale/Distributor", LEFT(RawData[[#This Row],[Month]], 4)="2025"),RawData[[#This Row],[List Price]]*(1-'2 - Diagnostics'!$B$1),RawData[[#This Row],[Net Price]])</f>
        <v>1.1861550000000001</v>
      </c>
      <c r="P4">
        <f>RawData[[#This Row],[Units]]*RawData[[#This Row],[Counterfactual Net Price]]</f>
        <v>150551.53722</v>
      </c>
    </row>
    <row r="5" spans="1:16">
      <c r="A5" t="s">
        <v>312</v>
      </c>
      <c r="B5" t="s">
        <v>311</v>
      </c>
      <c r="C5" t="s">
        <v>300</v>
      </c>
      <c r="D5" t="s">
        <v>228</v>
      </c>
      <c r="E5" t="s">
        <v>259</v>
      </c>
      <c r="F5">
        <v>155378</v>
      </c>
      <c r="G5" s="44">
        <v>1.29</v>
      </c>
      <c r="H5" s="42">
        <v>9.5299999999999996E-2</v>
      </c>
      <c r="I5" s="45">
        <v>0.74819999999999998</v>
      </c>
      <c r="J5" s="44">
        <f t="shared" si="0"/>
        <v>1.1670630000000002</v>
      </c>
      <c r="K5" s="43">
        <f t="shared" si="1"/>
        <v>181335.91481400002</v>
      </c>
      <c r="L5" s="43">
        <f t="shared" si="2"/>
        <v>116253.8196</v>
      </c>
      <c r="M5" s="43">
        <f t="shared" si="3"/>
        <v>65082.095214000015</v>
      </c>
      <c r="N5" s="42">
        <f t="shared" si="4"/>
        <v>0.35890350392395276</v>
      </c>
      <c r="O5">
        <f>IF(AND(RawData[[#This Row],[Channel]]="Wholesale/Distributor", LEFT(RawData[[#This Row],[Month]], 4)="2025"),RawData[[#This Row],[List Price]]*(1-'2 - Diagnostics'!$B$1),RawData[[#This Row],[Net Price]])</f>
        <v>1.1670630000000002</v>
      </c>
      <c r="P5">
        <f>RawData[[#This Row],[Units]]*RawData[[#This Row],[Counterfactual Net Price]]</f>
        <v>181335.91481400002</v>
      </c>
    </row>
    <row r="6" spans="1:16">
      <c r="A6" t="s">
        <v>312</v>
      </c>
      <c r="B6" t="s">
        <v>311</v>
      </c>
      <c r="C6" t="s">
        <v>300</v>
      </c>
      <c r="D6" t="s">
        <v>228</v>
      </c>
      <c r="E6" t="s">
        <v>258</v>
      </c>
      <c r="F6">
        <v>125852</v>
      </c>
      <c r="G6" s="44">
        <v>1.29</v>
      </c>
      <c r="H6" s="42">
        <v>8.72E-2</v>
      </c>
      <c r="I6" s="45">
        <v>0.74819999999999998</v>
      </c>
      <c r="J6" s="44">
        <f t="shared" si="0"/>
        <v>1.1775120000000001</v>
      </c>
      <c r="K6" s="43">
        <f t="shared" si="1"/>
        <v>148192.24022400001</v>
      </c>
      <c r="L6" s="43">
        <f t="shared" si="2"/>
        <v>94162.46639999999</v>
      </c>
      <c r="M6" s="43">
        <f t="shared" si="3"/>
        <v>54029.773824000018</v>
      </c>
      <c r="N6" s="42">
        <f t="shared" si="4"/>
        <v>0.36459246275197205</v>
      </c>
      <c r="O6">
        <f>IF(AND(RawData[[#This Row],[Channel]]="Wholesale/Distributor", LEFT(RawData[[#This Row],[Month]], 4)="2025"),RawData[[#This Row],[List Price]]*(1-'2 - Diagnostics'!$B$1),RawData[[#This Row],[Net Price]])</f>
        <v>1.1775120000000001</v>
      </c>
      <c r="P6">
        <f>RawData[[#This Row],[Units]]*RawData[[#This Row],[Counterfactual Net Price]]</f>
        <v>148192.24022400001</v>
      </c>
    </row>
    <row r="7" spans="1:16">
      <c r="A7" t="s">
        <v>312</v>
      </c>
      <c r="B7" t="s">
        <v>311</v>
      </c>
      <c r="C7" t="s">
        <v>300</v>
      </c>
      <c r="D7" t="s">
        <v>228</v>
      </c>
      <c r="E7" t="s">
        <v>257</v>
      </c>
      <c r="F7">
        <v>126325</v>
      </c>
      <c r="G7" s="44">
        <v>1.29</v>
      </c>
      <c r="H7" s="42">
        <v>0.11169999999999999</v>
      </c>
      <c r="I7" s="45">
        <v>0.74819999999999998</v>
      </c>
      <c r="J7" s="44">
        <f t="shared" si="0"/>
        <v>1.145907</v>
      </c>
      <c r="K7" s="43">
        <f t="shared" si="1"/>
        <v>144756.70177499999</v>
      </c>
      <c r="L7" s="43">
        <f t="shared" si="2"/>
        <v>94516.364999999991</v>
      </c>
      <c r="M7" s="43">
        <f t="shared" si="3"/>
        <v>50240.336775000003</v>
      </c>
      <c r="N7" s="42">
        <f t="shared" si="4"/>
        <v>0.34706743217381519</v>
      </c>
      <c r="O7">
        <f>IF(AND(RawData[[#This Row],[Channel]]="Wholesale/Distributor", LEFT(RawData[[#This Row],[Month]], 4)="2025"),RawData[[#This Row],[List Price]]*(1-'2 - Diagnostics'!$B$1),RawData[[#This Row],[Net Price]])</f>
        <v>1.145907</v>
      </c>
      <c r="P7">
        <f>RawData[[#This Row],[Units]]*RawData[[#This Row],[Counterfactual Net Price]]</f>
        <v>144756.70177499999</v>
      </c>
    </row>
    <row r="8" spans="1:16">
      <c r="A8" t="s">
        <v>312</v>
      </c>
      <c r="B8" t="s">
        <v>311</v>
      </c>
      <c r="C8" t="s">
        <v>300</v>
      </c>
      <c r="D8" t="s">
        <v>228</v>
      </c>
      <c r="E8" t="s">
        <v>256</v>
      </c>
      <c r="F8">
        <v>112518</v>
      </c>
      <c r="G8" s="44">
        <v>1.29</v>
      </c>
      <c r="H8" s="42">
        <v>0.1169</v>
      </c>
      <c r="I8" s="45">
        <v>0.74819999999999998</v>
      </c>
      <c r="J8" s="44">
        <f t="shared" si="0"/>
        <v>1.1391990000000001</v>
      </c>
      <c r="K8" s="43">
        <f t="shared" si="1"/>
        <v>128180.39308200001</v>
      </c>
      <c r="L8" s="43">
        <f t="shared" si="2"/>
        <v>84185.967600000004</v>
      </c>
      <c r="M8" s="43">
        <f t="shared" si="3"/>
        <v>43994.425482000006</v>
      </c>
      <c r="N8" s="42">
        <f t="shared" si="4"/>
        <v>0.34322273808175746</v>
      </c>
      <c r="O8">
        <f>IF(AND(RawData[[#This Row],[Channel]]="Wholesale/Distributor", LEFT(RawData[[#This Row],[Month]], 4)="2025"),RawData[[#This Row],[List Price]]*(1-'2 - Diagnostics'!$B$1),RawData[[#This Row],[Net Price]])</f>
        <v>1.1391990000000001</v>
      </c>
      <c r="P8">
        <f>RawData[[#This Row],[Units]]*RawData[[#This Row],[Counterfactual Net Price]]</f>
        <v>128180.39308200001</v>
      </c>
    </row>
    <row r="9" spans="1:16">
      <c r="A9" t="s">
        <v>312</v>
      </c>
      <c r="B9" t="s">
        <v>311</v>
      </c>
      <c r="C9" t="s">
        <v>300</v>
      </c>
      <c r="D9" t="s">
        <v>228</v>
      </c>
      <c r="E9" t="s">
        <v>255</v>
      </c>
      <c r="F9">
        <v>130123</v>
      </c>
      <c r="G9" s="44">
        <v>1.29</v>
      </c>
      <c r="H9" s="42">
        <v>8.7099999999999997E-2</v>
      </c>
      <c r="I9" s="45">
        <v>0.74819999999999998</v>
      </c>
      <c r="J9" s="44">
        <f t="shared" si="0"/>
        <v>1.1776410000000002</v>
      </c>
      <c r="K9" s="43">
        <f t="shared" si="1"/>
        <v>153238.17984300002</v>
      </c>
      <c r="L9" s="43">
        <f t="shared" si="2"/>
        <v>97358.028599999991</v>
      </c>
      <c r="M9" s="43">
        <f t="shared" si="3"/>
        <v>55880.151243000029</v>
      </c>
      <c r="N9" s="42">
        <f t="shared" si="4"/>
        <v>0.36466206594369605</v>
      </c>
      <c r="O9">
        <f>IF(AND(RawData[[#This Row],[Channel]]="Wholesale/Distributor", LEFT(RawData[[#This Row],[Month]], 4)="2025"),RawData[[#This Row],[List Price]]*(1-'2 - Diagnostics'!$B$1),RawData[[#This Row],[Net Price]])</f>
        <v>1.1776410000000002</v>
      </c>
      <c r="P9">
        <f>RawData[[#This Row],[Units]]*RawData[[#This Row],[Counterfactual Net Price]]</f>
        <v>153238.17984300002</v>
      </c>
    </row>
    <row r="10" spans="1:16">
      <c r="A10" t="s">
        <v>312</v>
      </c>
      <c r="B10" t="s">
        <v>311</v>
      </c>
      <c r="C10" t="s">
        <v>300</v>
      </c>
      <c r="D10" t="s">
        <v>228</v>
      </c>
      <c r="E10" t="s">
        <v>254</v>
      </c>
      <c r="F10">
        <v>150794</v>
      </c>
      <c r="G10" s="44">
        <v>1.29</v>
      </c>
      <c r="H10" s="42">
        <v>8.5599999999999996E-2</v>
      </c>
      <c r="I10" s="45">
        <v>0.74819999999999998</v>
      </c>
      <c r="J10" s="44">
        <f t="shared" si="0"/>
        <v>1.179576</v>
      </c>
      <c r="K10" s="43">
        <f t="shared" si="1"/>
        <v>177872.98334400001</v>
      </c>
      <c r="L10" s="43">
        <f t="shared" si="2"/>
        <v>112824.0708</v>
      </c>
      <c r="M10" s="43">
        <f t="shared" si="3"/>
        <v>65048.912544000006</v>
      </c>
      <c r="N10" s="42">
        <f t="shared" si="4"/>
        <v>0.36570428696412949</v>
      </c>
      <c r="O10">
        <f>IF(AND(RawData[[#This Row],[Channel]]="Wholesale/Distributor", LEFT(RawData[[#This Row],[Month]], 4)="2025"),RawData[[#This Row],[List Price]]*(1-'2 - Diagnostics'!$B$1),RawData[[#This Row],[Net Price]])</f>
        <v>1.179576</v>
      </c>
      <c r="P10">
        <f>RawData[[#This Row],[Units]]*RawData[[#This Row],[Counterfactual Net Price]]</f>
        <v>177872.98334400001</v>
      </c>
    </row>
    <row r="11" spans="1:16">
      <c r="A11" t="s">
        <v>312</v>
      </c>
      <c r="B11" t="s">
        <v>311</v>
      </c>
      <c r="C11" t="s">
        <v>300</v>
      </c>
      <c r="D11" t="s">
        <v>228</v>
      </c>
      <c r="E11" t="s">
        <v>253</v>
      </c>
      <c r="F11">
        <v>230344</v>
      </c>
      <c r="G11" s="44">
        <v>1.29</v>
      </c>
      <c r="H11" s="42">
        <v>9.9299999999999999E-2</v>
      </c>
      <c r="I11" s="45">
        <v>0.74819999999999998</v>
      </c>
      <c r="J11" s="44">
        <f t="shared" si="0"/>
        <v>1.1619030000000001</v>
      </c>
      <c r="K11" s="43">
        <f t="shared" si="1"/>
        <v>267637.384632</v>
      </c>
      <c r="L11" s="43">
        <f t="shared" si="2"/>
        <v>172343.38079999998</v>
      </c>
      <c r="M11" s="43">
        <f t="shared" si="3"/>
        <v>95294.003832000017</v>
      </c>
      <c r="N11" s="42">
        <f t="shared" si="4"/>
        <v>0.35605640057732879</v>
      </c>
      <c r="O11">
        <f>IF(AND(RawData[[#This Row],[Channel]]="Wholesale/Distributor", LEFT(RawData[[#This Row],[Month]], 4)="2025"),RawData[[#This Row],[List Price]]*(1-'2 - Diagnostics'!$B$1),RawData[[#This Row],[Net Price]])</f>
        <v>1.1619030000000001</v>
      </c>
      <c r="P11">
        <f>RawData[[#This Row],[Units]]*RawData[[#This Row],[Counterfactual Net Price]]</f>
        <v>267637.384632</v>
      </c>
    </row>
    <row r="12" spans="1:16">
      <c r="A12" t="s">
        <v>312</v>
      </c>
      <c r="B12" t="s">
        <v>311</v>
      </c>
      <c r="C12" t="s">
        <v>300</v>
      </c>
      <c r="D12" t="s">
        <v>228</v>
      </c>
      <c r="E12" t="s">
        <v>252</v>
      </c>
      <c r="F12">
        <v>228011</v>
      </c>
      <c r="G12" s="44">
        <v>1.29</v>
      </c>
      <c r="H12" s="42">
        <v>8.9800000000000005E-2</v>
      </c>
      <c r="I12" s="45">
        <v>0.74819999999999998</v>
      </c>
      <c r="J12" s="44">
        <f t="shared" si="0"/>
        <v>1.174158</v>
      </c>
      <c r="K12" s="43">
        <f t="shared" si="1"/>
        <v>267720.93973799999</v>
      </c>
      <c r="L12" s="43">
        <f t="shared" si="2"/>
        <v>170597.8302</v>
      </c>
      <c r="M12" s="43">
        <f t="shared" si="3"/>
        <v>97123.10953799999</v>
      </c>
      <c r="N12" s="42">
        <f t="shared" si="4"/>
        <v>0.36277741155789933</v>
      </c>
      <c r="O12">
        <f>IF(AND(RawData[[#This Row],[Channel]]="Wholesale/Distributor", LEFT(RawData[[#This Row],[Month]], 4)="2025"),RawData[[#This Row],[List Price]]*(1-'2 - Diagnostics'!$B$1),RawData[[#This Row],[Net Price]])</f>
        <v>1.174158</v>
      </c>
      <c r="P12">
        <f>RawData[[#This Row],[Units]]*RawData[[#This Row],[Counterfactual Net Price]]</f>
        <v>267720.93973799999</v>
      </c>
    </row>
    <row r="13" spans="1:16">
      <c r="A13" t="s">
        <v>312</v>
      </c>
      <c r="B13" t="s">
        <v>311</v>
      </c>
      <c r="C13" t="s">
        <v>300</v>
      </c>
      <c r="D13" t="s">
        <v>228</v>
      </c>
      <c r="E13" t="s">
        <v>251</v>
      </c>
      <c r="F13">
        <v>205174</v>
      </c>
      <c r="G13" s="44">
        <v>1.29</v>
      </c>
      <c r="H13" s="42">
        <v>9.7699999999999995E-2</v>
      </c>
      <c r="I13" s="45">
        <v>0.74819999999999998</v>
      </c>
      <c r="J13" s="44">
        <f t="shared" si="0"/>
        <v>1.163967</v>
      </c>
      <c r="K13" s="43">
        <f t="shared" si="1"/>
        <v>238815.765258</v>
      </c>
      <c r="L13" s="43">
        <f t="shared" si="2"/>
        <v>153511.1868</v>
      </c>
      <c r="M13" s="43">
        <f t="shared" si="3"/>
        <v>85304.578458000004</v>
      </c>
      <c r="N13" s="42">
        <f t="shared" si="4"/>
        <v>0.35719827108500501</v>
      </c>
      <c r="O13">
        <f>IF(AND(RawData[[#This Row],[Channel]]="Wholesale/Distributor", LEFT(RawData[[#This Row],[Month]], 4)="2025"),RawData[[#This Row],[List Price]]*(1-'2 - Diagnostics'!$B$1),RawData[[#This Row],[Net Price]])</f>
        <v>1.163967</v>
      </c>
      <c r="P13">
        <f>RawData[[#This Row],[Units]]*RawData[[#This Row],[Counterfactual Net Price]]</f>
        <v>238815.765258</v>
      </c>
    </row>
    <row r="14" spans="1:16">
      <c r="A14" t="s">
        <v>312</v>
      </c>
      <c r="B14" t="s">
        <v>311</v>
      </c>
      <c r="C14" t="s">
        <v>300</v>
      </c>
      <c r="D14" t="s">
        <v>228</v>
      </c>
      <c r="E14" t="s">
        <v>250</v>
      </c>
      <c r="F14">
        <v>107352</v>
      </c>
      <c r="G14" s="44">
        <v>1.32</v>
      </c>
      <c r="H14" s="42">
        <v>9.4700000000000006E-2</v>
      </c>
      <c r="I14" s="45">
        <v>0.75380000000000003</v>
      </c>
      <c r="J14" s="44">
        <f t="shared" si="0"/>
        <v>1.1949959999999999</v>
      </c>
      <c r="K14" s="43">
        <f t="shared" si="1"/>
        <v>128285.21059199999</v>
      </c>
      <c r="L14" s="43">
        <f t="shared" si="2"/>
        <v>80921.937600000005</v>
      </c>
      <c r="M14" s="43">
        <f t="shared" si="3"/>
        <v>47363.272991999984</v>
      </c>
      <c r="N14" s="42">
        <f t="shared" si="4"/>
        <v>0.36920290946580564</v>
      </c>
      <c r="O14">
        <f>IF(AND(RawData[[#This Row],[Channel]]="Wholesale/Distributor", LEFT(RawData[[#This Row],[Month]], 4)="2025"),RawData[[#This Row],[List Price]]*(1-'2 - Diagnostics'!$B$1),RawData[[#This Row],[Net Price]])</f>
        <v>1.1949959999999999</v>
      </c>
      <c r="P14">
        <f>RawData[[#This Row],[Units]]*RawData[[#This Row],[Counterfactual Net Price]]</f>
        <v>128285.21059199999</v>
      </c>
    </row>
    <row r="15" spans="1:16">
      <c r="A15" t="s">
        <v>312</v>
      </c>
      <c r="B15" t="s">
        <v>311</v>
      </c>
      <c r="C15" t="s">
        <v>300</v>
      </c>
      <c r="D15" t="s">
        <v>228</v>
      </c>
      <c r="E15" t="s">
        <v>249</v>
      </c>
      <c r="F15">
        <v>141804</v>
      </c>
      <c r="G15" s="44">
        <v>1.32</v>
      </c>
      <c r="H15" s="42">
        <v>0.1055</v>
      </c>
      <c r="I15" s="45">
        <v>0.75939999999999996</v>
      </c>
      <c r="J15" s="44">
        <f t="shared" si="0"/>
        <v>1.1807399999999999</v>
      </c>
      <c r="K15" s="43">
        <f t="shared" si="1"/>
        <v>167433.65495999999</v>
      </c>
      <c r="L15" s="43">
        <f t="shared" si="2"/>
        <v>107685.95759999999</v>
      </c>
      <c r="M15" s="43">
        <f t="shared" si="3"/>
        <v>59747.697359999991</v>
      </c>
      <c r="N15" s="42">
        <f t="shared" si="4"/>
        <v>0.35684401307654517</v>
      </c>
      <c r="O15">
        <f>IF(AND(RawData[[#This Row],[Channel]]="Wholesale/Distributor", LEFT(RawData[[#This Row],[Month]], 4)="2025"),RawData[[#This Row],[List Price]]*(1-'2 - Diagnostics'!$B$1),RawData[[#This Row],[Net Price]])</f>
        <v>1.1807399999999999</v>
      </c>
      <c r="P15">
        <f>RawData[[#This Row],[Units]]*RawData[[#This Row],[Counterfactual Net Price]]</f>
        <v>167433.65495999999</v>
      </c>
    </row>
    <row r="16" spans="1:16">
      <c r="A16" t="s">
        <v>312</v>
      </c>
      <c r="B16" t="s">
        <v>311</v>
      </c>
      <c r="C16" t="s">
        <v>300</v>
      </c>
      <c r="D16" t="s">
        <v>228</v>
      </c>
      <c r="E16" t="s">
        <v>248</v>
      </c>
      <c r="F16">
        <v>140660</v>
      </c>
      <c r="G16" s="44">
        <v>1.32</v>
      </c>
      <c r="H16" s="42">
        <v>0.1065</v>
      </c>
      <c r="I16" s="45">
        <v>0.76500000000000001</v>
      </c>
      <c r="J16" s="44">
        <f t="shared" si="0"/>
        <v>1.1794199999999999</v>
      </c>
      <c r="K16" s="43">
        <f t="shared" si="1"/>
        <v>165897.21719999998</v>
      </c>
      <c r="L16" s="43">
        <f t="shared" si="2"/>
        <v>107604.90000000001</v>
      </c>
      <c r="M16" s="43">
        <f t="shared" si="3"/>
        <v>58292.317199999976</v>
      </c>
      <c r="N16" s="42">
        <f t="shared" si="4"/>
        <v>0.35137610011700654</v>
      </c>
      <c r="O16">
        <f>IF(AND(RawData[[#This Row],[Channel]]="Wholesale/Distributor", LEFT(RawData[[#This Row],[Month]], 4)="2025"),RawData[[#This Row],[List Price]]*(1-'2 - Diagnostics'!$B$1),RawData[[#This Row],[Net Price]])</f>
        <v>1.1794199999999999</v>
      </c>
      <c r="P16">
        <f>RawData[[#This Row],[Units]]*RawData[[#This Row],[Counterfactual Net Price]]</f>
        <v>165897.21719999998</v>
      </c>
    </row>
    <row r="17" spans="1:16">
      <c r="A17" t="s">
        <v>312</v>
      </c>
      <c r="B17" t="s">
        <v>311</v>
      </c>
      <c r="C17" t="s">
        <v>300</v>
      </c>
      <c r="D17" t="s">
        <v>228</v>
      </c>
      <c r="E17" t="s">
        <v>247</v>
      </c>
      <c r="F17">
        <v>164691</v>
      </c>
      <c r="G17" s="44">
        <v>1.32</v>
      </c>
      <c r="H17" s="42">
        <v>9.3899999999999997E-2</v>
      </c>
      <c r="I17" s="45">
        <v>0.77059999999999995</v>
      </c>
      <c r="J17" s="44">
        <f t="shared" si="0"/>
        <v>1.1960520000000001</v>
      </c>
      <c r="K17" s="43">
        <f t="shared" si="1"/>
        <v>196978.99993200001</v>
      </c>
      <c r="L17" s="43">
        <f t="shared" si="2"/>
        <v>126910.88459999999</v>
      </c>
      <c r="M17" s="43">
        <f t="shared" si="3"/>
        <v>70068.115332000016</v>
      </c>
      <c r="N17" s="42">
        <f t="shared" si="4"/>
        <v>0.35571363117991533</v>
      </c>
      <c r="O17">
        <f>IF(AND(RawData[[#This Row],[Channel]]="Wholesale/Distributor", LEFT(RawData[[#This Row],[Month]], 4)="2025"),RawData[[#This Row],[List Price]]*(1-'2 - Diagnostics'!$B$1),RawData[[#This Row],[Net Price]])</f>
        <v>1.1960520000000001</v>
      </c>
      <c r="P17">
        <f>RawData[[#This Row],[Units]]*RawData[[#This Row],[Counterfactual Net Price]]</f>
        <v>196978.99993200001</v>
      </c>
    </row>
    <row r="18" spans="1:16">
      <c r="A18" t="s">
        <v>312</v>
      </c>
      <c r="B18" t="s">
        <v>311</v>
      </c>
      <c r="C18" t="s">
        <v>300</v>
      </c>
      <c r="D18" t="s">
        <v>228</v>
      </c>
      <c r="E18" t="s">
        <v>246</v>
      </c>
      <c r="F18">
        <v>112978</v>
      </c>
      <c r="G18" s="44">
        <v>1.32</v>
      </c>
      <c r="H18" s="42">
        <v>8.7800000000000003E-2</v>
      </c>
      <c r="I18" s="45">
        <v>0.77629999999999999</v>
      </c>
      <c r="J18" s="44">
        <f t="shared" si="0"/>
        <v>1.2041040000000001</v>
      </c>
      <c r="K18" s="43">
        <f t="shared" si="1"/>
        <v>136037.26171200001</v>
      </c>
      <c r="L18" s="43">
        <f t="shared" si="2"/>
        <v>87704.821400000001</v>
      </c>
      <c r="M18" s="43">
        <f t="shared" si="3"/>
        <v>48332.440312000006</v>
      </c>
      <c r="N18" s="42">
        <f t="shared" si="4"/>
        <v>0.35528824752679172</v>
      </c>
      <c r="O18">
        <f>IF(AND(RawData[[#This Row],[Channel]]="Wholesale/Distributor", LEFT(RawData[[#This Row],[Month]], 4)="2025"),RawData[[#This Row],[List Price]]*(1-'2 - Diagnostics'!$B$1),RawData[[#This Row],[Net Price]])</f>
        <v>1.2041040000000001</v>
      </c>
      <c r="P18">
        <f>RawData[[#This Row],[Units]]*RawData[[#This Row],[Counterfactual Net Price]]</f>
        <v>136037.26171200001</v>
      </c>
    </row>
    <row r="19" spans="1:16">
      <c r="A19" t="s">
        <v>312</v>
      </c>
      <c r="B19" t="s">
        <v>311</v>
      </c>
      <c r="C19" t="s">
        <v>300</v>
      </c>
      <c r="D19" t="s">
        <v>228</v>
      </c>
      <c r="E19" t="s">
        <v>245</v>
      </c>
      <c r="F19">
        <v>115442</v>
      </c>
      <c r="G19" s="44">
        <v>1.32</v>
      </c>
      <c r="H19" s="42">
        <v>0.1169</v>
      </c>
      <c r="I19" s="45">
        <v>0.78190000000000004</v>
      </c>
      <c r="J19" s="44">
        <f t="shared" si="0"/>
        <v>1.165692</v>
      </c>
      <c r="K19" s="43">
        <f t="shared" si="1"/>
        <v>134569.815864</v>
      </c>
      <c r="L19" s="43">
        <f t="shared" si="2"/>
        <v>90264.099800000011</v>
      </c>
      <c r="M19" s="43">
        <f t="shared" si="3"/>
        <v>44305.716063999993</v>
      </c>
      <c r="N19" s="42">
        <f t="shared" si="4"/>
        <v>0.32923962762033188</v>
      </c>
      <c r="O19">
        <f>IF(AND(RawData[[#This Row],[Channel]]="Wholesale/Distributor", LEFT(RawData[[#This Row],[Month]], 4)="2025"),RawData[[#This Row],[List Price]]*(1-'2 - Diagnostics'!$B$1),RawData[[#This Row],[Net Price]])</f>
        <v>1.165692</v>
      </c>
      <c r="P19">
        <f>RawData[[#This Row],[Units]]*RawData[[#This Row],[Counterfactual Net Price]]</f>
        <v>134569.815864</v>
      </c>
    </row>
    <row r="20" spans="1:16">
      <c r="A20" t="s">
        <v>312</v>
      </c>
      <c r="B20" t="s">
        <v>311</v>
      </c>
      <c r="C20" t="s">
        <v>300</v>
      </c>
      <c r="D20" t="s">
        <v>228</v>
      </c>
      <c r="E20" t="s">
        <v>244</v>
      </c>
      <c r="F20">
        <v>103329</v>
      </c>
      <c r="G20" s="44">
        <v>1.35</v>
      </c>
      <c r="H20" s="42">
        <v>8.7400000000000005E-2</v>
      </c>
      <c r="I20" s="45">
        <v>0.78749999999999998</v>
      </c>
      <c r="J20" s="44">
        <f t="shared" si="0"/>
        <v>1.23201</v>
      </c>
      <c r="K20" s="43">
        <f t="shared" si="1"/>
        <v>127302.36129</v>
      </c>
      <c r="L20" s="43">
        <f t="shared" si="2"/>
        <v>81371.587499999994</v>
      </c>
      <c r="M20" s="43">
        <f t="shared" si="3"/>
        <v>45930.773790000007</v>
      </c>
      <c r="N20" s="42">
        <f t="shared" si="4"/>
        <v>0.36080064285192498</v>
      </c>
      <c r="O20">
        <f>IF(AND(RawData[[#This Row],[Channel]]="Wholesale/Distributor", LEFT(RawData[[#This Row],[Month]], 4)="2025"),RawData[[#This Row],[List Price]]*(1-'2 - Diagnostics'!$B$1),RawData[[#This Row],[Net Price]])</f>
        <v>1.23201</v>
      </c>
      <c r="P20">
        <f>RawData[[#This Row],[Units]]*RawData[[#This Row],[Counterfactual Net Price]]</f>
        <v>127302.36129</v>
      </c>
    </row>
    <row r="21" spans="1:16">
      <c r="A21" t="s">
        <v>312</v>
      </c>
      <c r="B21" t="s">
        <v>311</v>
      </c>
      <c r="C21" t="s">
        <v>300</v>
      </c>
      <c r="D21" t="s">
        <v>228</v>
      </c>
      <c r="E21" t="s">
        <v>243</v>
      </c>
      <c r="F21">
        <v>110417</v>
      </c>
      <c r="G21" s="44">
        <v>1.35</v>
      </c>
      <c r="H21" s="42">
        <v>0.10979999999999999</v>
      </c>
      <c r="I21" s="45">
        <v>0.79310000000000003</v>
      </c>
      <c r="J21" s="44">
        <f t="shared" si="0"/>
        <v>1.20177</v>
      </c>
      <c r="K21" s="43">
        <f t="shared" si="1"/>
        <v>132695.83809</v>
      </c>
      <c r="L21" s="43">
        <f t="shared" si="2"/>
        <v>87571.722699999998</v>
      </c>
      <c r="M21" s="43">
        <f t="shared" si="3"/>
        <v>45124.115390000006</v>
      </c>
      <c r="N21" s="42">
        <f t="shared" si="4"/>
        <v>0.3400567496276326</v>
      </c>
      <c r="O21">
        <f>IF(AND(RawData[[#This Row],[Channel]]="Wholesale/Distributor", LEFT(RawData[[#This Row],[Month]], 4)="2025"),RawData[[#This Row],[List Price]]*(1-'2 - Diagnostics'!$B$1),RawData[[#This Row],[Net Price]])</f>
        <v>1.20177</v>
      </c>
      <c r="P21">
        <f>RawData[[#This Row],[Units]]*RawData[[#This Row],[Counterfactual Net Price]]</f>
        <v>132695.83809</v>
      </c>
    </row>
    <row r="22" spans="1:16">
      <c r="A22" t="s">
        <v>312</v>
      </c>
      <c r="B22" t="s">
        <v>311</v>
      </c>
      <c r="C22" t="s">
        <v>300</v>
      </c>
      <c r="D22" t="s">
        <v>228</v>
      </c>
      <c r="E22" t="s">
        <v>242</v>
      </c>
      <c r="F22">
        <v>143823</v>
      </c>
      <c r="G22" s="44">
        <v>1.35</v>
      </c>
      <c r="H22" s="42">
        <v>0.1081</v>
      </c>
      <c r="I22" s="45">
        <v>0.79869999999999997</v>
      </c>
      <c r="J22" s="44">
        <f t="shared" si="0"/>
        <v>1.2040650000000002</v>
      </c>
      <c r="K22" s="43">
        <f t="shared" si="1"/>
        <v>173172.24049500003</v>
      </c>
      <c r="L22" s="43">
        <f t="shared" si="2"/>
        <v>114871.4301</v>
      </c>
      <c r="M22" s="43">
        <f t="shared" si="3"/>
        <v>58300.810395000037</v>
      </c>
      <c r="N22" s="42">
        <f t="shared" si="4"/>
        <v>0.3366637183208549</v>
      </c>
      <c r="O22">
        <f>IF(AND(RawData[[#This Row],[Channel]]="Wholesale/Distributor", LEFT(RawData[[#This Row],[Month]], 4)="2025"),RawData[[#This Row],[List Price]]*(1-'2 - Diagnostics'!$B$1),RawData[[#This Row],[Net Price]])</f>
        <v>1.2040650000000002</v>
      </c>
      <c r="P22">
        <f>RawData[[#This Row],[Units]]*RawData[[#This Row],[Counterfactual Net Price]]</f>
        <v>173172.24049500003</v>
      </c>
    </row>
    <row r="23" spans="1:16">
      <c r="A23" t="s">
        <v>312</v>
      </c>
      <c r="B23" t="s">
        <v>311</v>
      </c>
      <c r="C23" t="s">
        <v>300</v>
      </c>
      <c r="D23" t="s">
        <v>228</v>
      </c>
      <c r="E23" t="s">
        <v>241</v>
      </c>
      <c r="F23">
        <v>192409</v>
      </c>
      <c r="G23" s="44">
        <v>1.35</v>
      </c>
      <c r="H23" s="42">
        <v>0.10349999999999999</v>
      </c>
      <c r="I23" s="45">
        <v>0.80430000000000001</v>
      </c>
      <c r="J23" s="44">
        <f t="shared" si="0"/>
        <v>1.210275</v>
      </c>
      <c r="K23" s="43">
        <f t="shared" si="1"/>
        <v>232867.802475</v>
      </c>
      <c r="L23" s="43">
        <f t="shared" si="2"/>
        <v>154754.55869999999</v>
      </c>
      <c r="M23" s="43">
        <f t="shared" si="3"/>
        <v>78113.24377500001</v>
      </c>
      <c r="N23" s="42">
        <f t="shared" si="4"/>
        <v>0.33544029249550728</v>
      </c>
      <c r="O23">
        <f>IF(AND(RawData[[#This Row],[Channel]]="Wholesale/Distributor", LEFT(RawData[[#This Row],[Month]], 4)="2025"),RawData[[#This Row],[List Price]]*(1-'2 - Diagnostics'!$B$1),RawData[[#This Row],[Net Price]])</f>
        <v>1.210275</v>
      </c>
      <c r="P23">
        <f>RawData[[#This Row],[Units]]*RawData[[#This Row],[Counterfactual Net Price]]</f>
        <v>232867.802475</v>
      </c>
    </row>
    <row r="24" spans="1:16">
      <c r="A24" t="s">
        <v>312</v>
      </c>
      <c r="B24" t="s">
        <v>311</v>
      </c>
      <c r="C24" t="s">
        <v>300</v>
      </c>
      <c r="D24" t="s">
        <v>228</v>
      </c>
      <c r="E24" t="s">
        <v>240</v>
      </c>
      <c r="F24">
        <v>216585</v>
      </c>
      <c r="G24" s="44">
        <v>1.35</v>
      </c>
      <c r="H24" s="42">
        <v>0.1033</v>
      </c>
      <c r="I24" s="45">
        <v>0.80989999999999995</v>
      </c>
      <c r="J24" s="44">
        <f t="shared" si="0"/>
        <v>1.2105450000000002</v>
      </c>
      <c r="K24" s="43">
        <f t="shared" si="1"/>
        <v>262185.88882500003</v>
      </c>
      <c r="L24" s="43">
        <f t="shared" si="2"/>
        <v>175412.19149999999</v>
      </c>
      <c r="M24" s="43">
        <f t="shared" si="3"/>
        <v>86773.697325000045</v>
      </c>
      <c r="N24" s="42">
        <f t="shared" si="4"/>
        <v>0.33096250036140762</v>
      </c>
      <c r="O24">
        <f>IF(AND(RawData[[#This Row],[Channel]]="Wholesale/Distributor", LEFT(RawData[[#This Row],[Month]], 4)="2025"),RawData[[#This Row],[List Price]]*(1-'2 - Diagnostics'!$B$1),RawData[[#This Row],[Net Price]])</f>
        <v>1.2105450000000002</v>
      </c>
      <c r="P24">
        <f>RawData[[#This Row],[Units]]*RawData[[#This Row],[Counterfactual Net Price]]</f>
        <v>262185.88882500003</v>
      </c>
    </row>
    <row r="25" spans="1:16">
      <c r="A25" t="s">
        <v>312</v>
      </c>
      <c r="B25" t="s">
        <v>311</v>
      </c>
      <c r="C25" t="s">
        <v>300</v>
      </c>
      <c r="D25" t="s">
        <v>228</v>
      </c>
      <c r="E25" t="s">
        <v>236</v>
      </c>
      <c r="F25">
        <v>186492</v>
      </c>
      <c r="G25" s="44">
        <v>1.35</v>
      </c>
      <c r="H25" s="42">
        <v>0.10340000000000001</v>
      </c>
      <c r="I25" s="45">
        <v>0.8155</v>
      </c>
      <c r="J25" s="44">
        <f t="shared" si="0"/>
        <v>1.21041</v>
      </c>
      <c r="K25" s="43">
        <f t="shared" si="1"/>
        <v>225731.78172</v>
      </c>
      <c r="L25" s="43">
        <f t="shared" si="2"/>
        <v>152084.226</v>
      </c>
      <c r="M25" s="43">
        <f t="shared" si="3"/>
        <v>73647.555720000004</v>
      </c>
      <c r="N25" s="42">
        <f t="shared" si="4"/>
        <v>0.32626134946010033</v>
      </c>
      <c r="O25">
        <f>IF(AND(RawData[[#This Row],[Channel]]="Wholesale/Distributor", LEFT(RawData[[#This Row],[Month]], 4)="2025"),RawData[[#This Row],[List Price]]*(1-'2 - Diagnostics'!$B$1),RawData[[#This Row],[Net Price]])</f>
        <v>1.21041</v>
      </c>
      <c r="P25">
        <f>RawData[[#This Row],[Units]]*RawData[[#This Row],[Counterfactual Net Price]]</f>
        <v>225731.78172</v>
      </c>
    </row>
    <row r="26" spans="1:16">
      <c r="A26" t="s">
        <v>312</v>
      </c>
      <c r="B26" t="s">
        <v>311</v>
      </c>
      <c r="C26" t="s">
        <v>300</v>
      </c>
      <c r="D26" t="s">
        <v>231</v>
      </c>
      <c r="E26" t="s">
        <v>262</v>
      </c>
      <c r="F26">
        <v>105957</v>
      </c>
      <c r="G26" s="44">
        <v>1.29</v>
      </c>
      <c r="H26" s="42">
        <v>0.13100000000000001</v>
      </c>
      <c r="I26" s="45">
        <v>0.74819999999999998</v>
      </c>
      <c r="J26" s="44">
        <f t="shared" si="0"/>
        <v>1.1210100000000001</v>
      </c>
      <c r="K26" s="43">
        <f t="shared" si="1"/>
        <v>118778.85657</v>
      </c>
      <c r="L26" s="43">
        <f t="shared" si="2"/>
        <v>79277.027399999992</v>
      </c>
      <c r="M26" s="43">
        <f t="shared" si="3"/>
        <v>39501.829170000012</v>
      </c>
      <c r="N26" s="42">
        <f t="shared" si="4"/>
        <v>0.33256616800920608</v>
      </c>
      <c r="O26">
        <f>IF(AND(RawData[[#This Row],[Channel]]="Wholesale/Distributor", LEFT(RawData[[#This Row],[Month]], 4)="2025"),RawData[[#This Row],[List Price]]*(1-'2 - Diagnostics'!$B$1),RawData[[#This Row],[Net Price]])</f>
        <v>1.1210100000000001</v>
      </c>
      <c r="P26">
        <f>RawData[[#This Row],[Units]]*RawData[[#This Row],[Counterfactual Net Price]]</f>
        <v>118778.85657</v>
      </c>
    </row>
    <row r="27" spans="1:16">
      <c r="A27" t="s">
        <v>312</v>
      </c>
      <c r="B27" t="s">
        <v>311</v>
      </c>
      <c r="C27" t="s">
        <v>300</v>
      </c>
      <c r="D27" t="s">
        <v>231</v>
      </c>
      <c r="E27" t="s">
        <v>261</v>
      </c>
      <c r="F27">
        <v>127479</v>
      </c>
      <c r="G27" s="44">
        <v>1.29</v>
      </c>
      <c r="H27" s="42">
        <v>0.13950000000000001</v>
      </c>
      <c r="I27" s="45">
        <v>0.74819999999999998</v>
      </c>
      <c r="J27" s="44">
        <f t="shared" si="0"/>
        <v>1.1100450000000002</v>
      </c>
      <c r="K27" s="43">
        <f t="shared" si="1"/>
        <v>141507.42655500001</v>
      </c>
      <c r="L27" s="43">
        <f t="shared" si="2"/>
        <v>95379.787799999991</v>
      </c>
      <c r="M27" s="43">
        <f t="shared" si="3"/>
        <v>46127.638755000022</v>
      </c>
      <c r="N27" s="42">
        <f t="shared" si="4"/>
        <v>0.32597327135386417</v>
      </c>
      <c r="O27">
        <f>IF(AND(RawData[[#This Row],[Channel]]="Wholesale/Distributor", LEFT(RawData[[#This Row],[Month]], 4)="2025"),RawData[[#This Row],[List Price]]*(1-'2 - Diagnostics'!$B$1),RawData[[#This Row],[Net Price]])</f>
        <v>1.1100450000000002</v>
      </c>
      <c r="P27">
        <f>RawData[[#This Row],[Units]]*RawData[[#This Row],[Counterfactual Net Price]]</f>
        <v>141507.42655500001</v>
      </c>
    </row>
    <row r="28" spans="1:16">
      <c r="A28" t="s">
        <v>312</v>
      </c>
      <c r="B28" t="s">
        <v>311</v>
      </c>
      <c r="C28" t="s">
        <v>300</v>
      </c>
      <c r="D28" t="s">
        <v>231</v>
      </c>
      <c r="E28" t="s">
        <v>260</v>
      </c>
      <c r="F28">
        <v>112205</v>
      </c>
      <c r="G28" s="44">
        <v>1.29</v>
      </c>
      <c r="H28" s="42">
        <v>0.12520000000000001</v>
      </c>
      <c r="I28" s="45">
        <v>0.74819999999999998</v>
      </c>
      <c r="J28" s="44">
        <f t="shared" si="0"/>
        <v>1.1284920000000001</v>
      </c>
      <c r="K28" s="43">
        <f t="shared" si="1"/>
        <v>126622.44486</v>
      </c>
      <c r="L28" s="43">
        <f t="shared" si="2"/>
        <v>83951.781000000003</v>
      </c>
      <c r="M28" s="43">
        <f t="shared" si="3"/>
        <v>42670.663860000001</v>
      </c>
      <c r="N28" s="42">
        <f t="shared" si="4"/>
        <v>0.33699131229995427</v>
      </c>
      <c r="O28">
        <f>IF(AND(RawData[[#This Row],[Channel]]="Wholesale/Distributor", LEFT(RawData[[#This Row],[Month]], 4)="2025"),RawData[[#This Row],[List Price]]*(1-'2 - Diagnostics'!$B$1),RawData[[#This Row],[Net Price]])</f>
        <v>1.1284920000000001</v>
      </c>
      <c r="P28">
        <f>RawData[[#This Row],[Units]]*RawData[[#This Row],[Counterfactual Net Price]]</f>
        <v>126622.44486</v>
      </c>
    </row>
    <row r="29" spans="1:16">
      <c r="A29" t="s">
        <v>312</v>
      </c>
      <c r="B29" t="s">
        <v>311</v>
      </c>
      <c r="C29" t="s">
        <v>300</v>
      </c>
      <c r="D29" t="s">
        <v>231</v>
      </c>
      <c r="E29" t="s">
        <v>259</v>
      </c>
      <c r="F29">
        <v>126590</v>
      </c>
      <c r="G29" s="44">
        <v>1.29</v>
      </c>
      <c r="H29" s="42">
        <v>0.12039999999999999</v>
      </c>
      <c r="I29" s="45">
        <v>0.74819999999999998</v>
      </c>
      <c r="J29" s="44">
        <f t="shared" si="0"/>
        <v>1.134684</v>
      </c>
      <c r="K29" s="43">
        <f t="shared" si="1"/>
        <v>143639.64756000001</v>
      </c>
      <c r="L29" s="43">
        <f t="shared" si="2"/>
        <v>94714.637999999992</v>
      </c>
      <c r="M29" s="43">
        <f t="shared" si="3"/>
        <v>48925.00956000002</v>
      </c>
      <c r="N29" s="42">
        <f t="shared" si="4"/>
        <v>0.34060936789449764</v>
      </c>
      <c r="O29">
        <f>IF(AND(RawData[[#This Row],[Channel]]="Wholesale/Distributor", LEFT(RawData[[#This Row],[Month]], 4)="2025"),RawData[[#This Row],[List Price]]*(1-'2 - Diagnostics'!$B$1),RawData[[#This Row],[Net Price]])</f>
        <v>1.134684</v>
      </c>
      <c r="P29">
        <f>RawData[[#This Row],[Units]]*RawData[[#This Row],[Counterfactual Net Price]]</f>
        <v>143639.64756000001</v>
      </c>
    </row>
    <row r="30" spans="1:16">
      <c r="A30" t="s">
        <v>312</v>
      </c>
      <c r="B30" t="s">
        <v>311</v>
      </c>
      <c r="C30" t="s">
        <v>300</v>
      </c>
      <c r="D30" t="s">
        <v>231</v>
      </c>
      <c r="E30" t="s">
        <v>258</v>
      </c>
      <c r="F30">
        <v>105037</v>
      </c>
      <c r="G30" s="44">
        <v>1.29</v>
      </c>
      <c r="H30" s="42">
        <v>0.15240000000000001</v>
      </c>
      <c r="I30" s="45">
        <v>0.74819999999999998</v>
      </c>
      <c r="J30" s="44">
        <f t="shared" si="0"/>
        <v>1.093404</v>
      </c>
      <c r="K30" s="43">
        <f t="shared" si="1"/>
        <v>114847.875948</v>
      </c>
      <c r="L30" s="43">
        <f t="shared" si="2"/>
        <v>78588.683399999994</v>
      </c>
      <c r="M30" s="43">
        <f t="shared" si="3"/>
        <v>36259.192548000006</v>
      </c>
      <c r="N30" s="42">
        <f t="shared" si="4"/>
        <v>0.31571495988673909</v>
      </c>
      <c r="O30">
        <f>IF(AND(RawData[[#This Row],[Channel]]="Wholesale/Distributor", LEFT(RawData[[#This Row],[Month]], 4)="2025"),RawData[[#This Row],[List Price]]*(1-'2 - Diagnostics'!$B$1),RawData[[#This Row],[Net Price]])</f>
        <v>1.093404</v>
      </c>
      <c r="P30">
        <f>RawData[[#This Row],[Units]]*RawData[[#This Row],[Counterfactual Net Price]]</f>
        <v>114847.875948</v>
      </c>
    </row>
    <row r="31" spans="1:16">
      <c r="A31" t="s">
        <v>312</v>
      </c>
      <c r="B31" t="s">
        <v>311</v>
      </c>
      <c r="C31" t="s">
        <v>300</v>
      </c>
      <c r="D31" t="s">
        <v>231</v>
      </c>
      <c r="E31" t="s">
        <v>257</v>
      </c>
      <c r="F31">
        <v>95019</v>
      </c>
      <c r="G31" s="44">
        <v>1.29</v>
      </c>
      <c r="H31" s="42">
        <v>0.14449999999999999</v>
      </c>
      <c r="I31" s="45">
        <v>0.74819999999999998</v>
      </c>
      <c r="J31" s="44">
        <f t="shared" si="0"/>
        <v>1.1035950000000001</v>
      </c>
      <c r="K31" s="43">
        <f t="shared" si="1"/>
        <v>104862.49330500001</v>
      </c>
      <c r="L31" s="43">
        <f t="shared" si="2"/>
        <v>71093.215799999991</v>
      </c>
      <c r="M31" s="43">
        <f t="shared" si="3"/>
        <v>33769.27750500002</v>
      </c>
      <c r="N31" s="42">
        <f t="shared" si="4"/>
        <v>0.32203389830508489</v>
      </c>
      <c r="O31">
        <f>IF(AND(RawData[[#This Row],[Channel]]="Wholesale/Distributor", LEFT(RawData[[#This Row],[Month]], 4)="2025"),RawData[[#This Row],[List Price]]*(1-'2 - Diagnostics'!$B$1),RawData[[#This Row],[Net Price]])</f>
        <v>1.1035950000000001</v>
      </c>
      <c r="P31">
        <f>RawData[[#This Row],[Units]]*RawData[[#This Row],[Counterfactual Net Price]]</f>
        <v>104862.49330500001</v>
      </c>
    </row>
    <row r="32" spans="1:16">
      <c r="A32" t="s">
        <v>312</v>
      </c>
      <c r="B32" t="s">
        <v>311</v>
      </c>
      <c r="C32" t="s">
        <v>300</v>
      </c>
      <c r="D32" t="s">
        <v>231</v>
      </c>
      <c r="E32" t="s">
        <v>256</v>
      </c>
      <c r="F32">
        <v>83985</v>
      </c>
      <c r="G32" s="44">
        <v>1.29</v>
      </c>
      <c r="H32" s="42">
        <v>0.125</v>
      </c>
      <c r="I32" s="45">
        <v>0.74819999999999998</v>
      </c>
      <c r="J32" s="44">
        <f t="shared" si="0"/>
        <v>1.1287500000000001</v>
      </c>
      <c r="K32" s="43">
        <f t="shared" si="1"/>
        <v>94798.068750000006</v>
      </c>
      <c r="L32" s="43">
        <f t="shared" si="2"/>
        <v>62837.576999999997</v>
      </c>
      <c r="M32" s="43">
        <f t="shared" si="3"/>
        <v>31960.491750000008</v>
      </c>
      <c r="N32" s="42">
        <f t="shared" si="4"/>
        <v>0.33714285714285719</v>
      </c>
      <c r="O32">
        <f>IF(AND(RawData[[#This Row],[Channel]]="Wholesale/Distributor", LEFT(RawData[[#This Row],[Month]], 4)="2025"),RawData[[#This Row],[List Price]]*(1-'2 - Diagnostics'!$B$1),RawData[[#This Row],[Net Price]])</f>
        <v>1.1287500000000001</v>
      </c>
      <c r="P32">
        <f>RawData[[#This Row],[Units]]*RawData[[#This Row],[Counterfactual Net Price]]</f>
        <v>94798.068750000006</v>
      </c>
    </row>
    <row r="33" spans="1:16">
      <c r="A33" t="s">
        <v>312</v>
      </c>
      <c r="B33" t="s">
        <v>311</v>
      </c>
      <c r="C33" t="s">
        <v>300</v>
      </c>
      <c r="D33" t="s">
        <v>231</v>
      </c>
      <c r="E33" t="s">
        <v>255</v>
      </c>
      <c r="F33">
        <v>108320</v>
      </c>
      <c r="G33" s="44">
        <v>1.29</v>
      </c>
      <c r="H33" s="42">
        <v>0.13880000000000001</v>
      </c>
      <c r="I33" s="45">
        <v>0.74819999999999998</v>
      </c>
      <c r="J33" s="44">
        <f t="shared" si="0"/>
        <v>1.110948</v>
      </c>
      <c r="K33" s="43">
        <f t="shared" si="1"/>
        <v>120337.88736000001</v>
      </c>
      <c r="L33" s="43">
        <f t="shared" si="2"/>
        <v>81045.02399999999</v>
      </c>
      <c r="M33" s="43">
        <f t="shared" si="3"/>
        <v>39292.863360000018</v>
      </c>
      <c r="N33" s="42">
        <f t="shared" si="4"/>
        <v>0.32652113330236893</v>
      </c>
      <c r="O33">
        <f>IF(AND(RawData[[#This Row],[Channel]]="Wholesale/Distributor", LEFT(RawData[[#This Row],[Month]], 4)="2025"),RawData[[#This Row],[List Price]]*(1-'2 - Diagnostics'!$B$1),RawData[[#This Row],[Net Price]])</f>
        <v>1.110948</v>
      </c>
      <c r="P33">
        <f>RawData[[#This Row],[Units]]*RawData[[#This Row],[Counterfactual Net Price]]</f>
        <v>120337.88736000001</v>
      </c>
    </row>
    <row r="34" spans="1:16">
      <c r="A34" t="s">
        <v>312</v>
      </c>
      <c r="B34" t="s">
        <v>311</v>
      </c>
      <c r="C34" t="s">
        <v>300</v>
      </c>
      <c r="D34" t="s">
        <v>231</v>
      </c>
      <c r="E34" t="s">
        <v>254</v>
      </c>
      <c r="F34">
        <v>131171</v>
      </c>
      <c r="G34" s="44">
        <v>1.29</v>
      </c>
      <c r="H34" s="42">
        <v>0.1419</v>
      </c>
      <c r="I34" s="45">
        <v>0.74819999999999998</v>
      </c>
      <c r="J34" s="44">
        <f t="shared" si="0"/>
        <v>1.106949</v>
      </c>
      <c r="K34" s="43">
        <f t="shared" si="1"/>
        <v>145199.60727899999</v>
      </c>
      <c r="L34" s="43">
        <f t="shared" si="2"/>
        <v>98142.142200000002</v>
      </c>
      <c r="M34" s="43">
        <f t="shared" si="3"/>
        <v>47057.465078999987</v>
      </c>
      <c r="N34" s="42">
        <f t="shared" si="4"/>
        <v>0.32408810161985774</v>
      </c>
      <c r="O34">
        <f>IF(AND(RawData[[#This Row],[Channel]]="Wholesale/Distributor", LEFT(RawData[[#This Row],[Month]], 4)="2025"),RawData[[#This Row],[List Price]]*(1-'2 - Diagnostics'!$B$1),RawData[[#This Row],[Net Price]])</f>
        <v>1.106949</v>
      </c>
      <c r="P34">
        <f>RawData[[#This Row],[Units]]*RawData[[#This Row],[Counterfactual Net Price]]</f>
        <v>145199.60727899999</v>
      </c>
    </row>
    <row r="35" spans="1:16">
      <c r="A35" t="s">
        <v>312</v>
      </c>
      <c r="B35" t="s">
        <v>311</v>
      </c>
      <c r="C35" t="s">
        <v>300</v>
      </c>
      <c r="D35" t="s">
        <v>231</v>
      </c>
      <c r="E35" t="s">
        <v>253</v>
      </c>
      <c r="F35">
        <v>179947</v>
      </c>
      <c r="G35" s="44">
        <v>1.29</v>
      </c>
      <c r="H35" s="42">
        <v>0.1231</v>
      </c>
      <c r="I35" s="45">
        <v>0.74819999999999998</v>
      </c>
      <c r="J35" s="44">
        <f t="shared" si="0"/>
        <v>1.1312010000000001</v>
      </c>
      <c r="K35" s="43">
        <f t="shared" si="1"/>
        <v>203556.22634700002</v>
      </c>
      <c r="L35" s="43">
        <f t="shared" si="2"/>
        <v>134636.34539999999</v>
      </c>
      <c r="M35" s="43">
        <f t="shared" si="3"/>
        <v>68919.880947000027</v>
      </c>
      <c r="N35" s="42">
        <f t="shared" si="4"/>
        <v>0.33857908541452858</v>
      </c>
      <c r="O35">
        <f>IF(AND(RawData[[#This Row],[Channel]]="Wholesale/Distributor", LEFT(RawData[[#This Row],[Month]], 4)="2025"),RawData[[#This Row],[List Price]]*(1-'2 - Diagnostics'!$B$1),RawData[[#This Row],[Net Price]])</f>
        <v>1.1312010000000001</v>
      </c>
      <c r="P35">
        <f>RawData[[#This Row],[Units]]*RawData[[#This Row],[Counterfactual Net Price]]</f>
        <v>203556.22634700002</v>
      </c>
    </row>
    <row r="36" spans="1:16">
      <c r="A36" t="s">
        <v>312</v>
      </c>
      <c r="B36" t="s">
        <v>311</v>
      </c>
      <c r="C36" t="s">
        <v>300</v>
      </c>
      <c r="D36" t="s">
        <v>231</v>
      </c>
      <c r="E36" t="s">
        <v>252</v>
      </c>
      <c r="F36">
        <v>208142</v>
      </c>
      <c r="G36" s="44">
        <v>1.29</v>
      </c>
      <c r="H36" s="42">
        <v>0.12709999999999999</v>
      </c>
      <c r="I36" s="45">
        <v>0.74819999999999998</v>
      </c>
      <c r="J36" s="44">
        <f t="shared" si="0"/>
        <v>1.1260410000000001</v>
      </c>
      <c r="K36" s="43">
        <f t="shared" si="1"/>
        <v>234376.42582200002</v>
      </c>
      <c r="L36" s="43">
        <f t="shared" si="2"/>
        <v>155731.8444</v>
      </c>
      <c r="M36" s="43">
        <f t="shared" si="3"/>
        <v>78644.581422000017</v>
      </c>
      <c r="N36" s="42">
        <f t="shared" si="4"/>
        <v>0.33554817275747512</v>
      </c>
      <c r="O36">
        <f>IF(AND(RawData[[#This Row],[Channel]]="Wholesale/Distributor", LEFT(RawData[[#This Row],[Month]], 4)="2025"),RawData[[#This Row],[List Price]]*(1-'2 - Diagnostics'!$B$1),RawData[[#This Row],[Net Price]])</f>
        <v>1.1260410000000001</v>
      </c>
      <c r="P36">
        <f>RawData[[#This Row],[Units]]*RawData[[#This Row],[Counterfactual Net Price]]</f>
        <v>234376.42582200002</v>
      </c>
    </row>
    <row r="37" spans="1:16">
      <c r="A37" t="s">
        <v>312</v>
      </c>
      <c r="B37" t="s">
        <v>311</v>
      </c>
      <c r="C37" t="s">
        <v>300</v>
      </c>
      <c r="D37" t="s">
        <v>231</v>
      </c>
      <c r="E37" t="s">
        <v>251</v>
      </c>
      <c r="F37">
        <v>146304</v>
      </c>
      <c r="G37" s="44">
        <v>1.29</v>
      </c>
      <c r="H37" s="42">
        <v>0.113</v>
      </c>
      <c r="I37" s="45">
        <v>0.74819999999999998</v>
      </c>
      <c r="J37" s="44">
        <f t="shared" si="0"/>
        <v>1.1442300000000001</v>
      </c>
      <c r="K37" s="43">
        <f t="shared" si="1"/>
        <v>167405.42592000001</v>
      </c>
      <c r="L37" s="43">
        <f t="shared" si="2"/>
        <v>109464.6528</v>
      </c>
      <c r="M37" s="43">
        <f t="shared" si="3"/>
        <v>57940.773120000013</v>
      </c>
      <c r="N37" s="42">
        <f t="shared" si="4"/>
        <v>0.34611048478015788</v>
      </c>
      <c r="O37">
        <f>IF(AND(RawData[[#This Row],[Channel]]="Wholesale/Distributor", LEFT(RawData[[#This Row],[Month]], 4)="2025"),RawData[[#This Row],[List Price]]*(1-'2 - Diagnostics'!$B$1),RawData[[#This Row],[Net Price]])</f>
        <v>1.1442300000000001</v>
      </c>
      <c r="P37">
        <f>RawData[[#This Row],[Units]]*RawData[[#This Row],[Counterfactual Net Price]]</f>
        <v>167405.42592000001</v>
      </c>
    </row>
    <row r="38" spans="1:16">
      <c r="A38" t="s">
        <v>312</v>
      </c>
      <c r="B38" t="s">
        <v>311</v>
      </c>
      <c r="C38" t="s">
        <v>300</v>
      </c>
      <c r="D38" t="s">
        <v>231</v>
      </c>
      <c r="E38" t="s">
        <v>250</v>
      </c>
      <c r="F38">
        <v>88015</v>
      </c>
      <c r="G38" s="44">
        <v>1.32</v>
      </c>
      <c r="H38" s="42">
        <v>0.13750000000000001</v>
      </c>
      <c r="I38" s="45">
        <v>0.75380000000000003</v>
      </c>
      <c r="J38" s="44">
        <f t="shared" si="0"/>
        <v>1.1385000000000001</v>
      </c>
      <c r="K38" s="43">
        <f t="shared" si="1"/>
        <v>100205.0775</v>
      </c>
      <c r="L38" s="43">
        <f t="shared" si="2"/>
        <v>66345.707000000009</v>
      </c>
      <c r="M38" s="43">
        <f t="shared" si="3"/>
        <v>33859.37049999999</v>
      </c>
      <c r="N38" s="42">
        <f t="shared" si="4"/>
        <v>0.33790074659639868</v>
      </c>
      <c r="O38">
        <f>IF(AND(RawData[[#This Row],[Channel]]="Wholesale/Distributor", LEFT(RawData[[#This Row],[Month]], 4)="2025"),RawData[[#This Row],[List Price]]*(1-'2 - Diagnostics'!$B$1),RawData[[#This Row],[Net Price]])</f>
        <v>1.1385000000000001</v>
      </c>
      <c r="P38">
        <f>RawData[[#This Row],[Units]]*RawData[[#This Row],[Counterfactual Net Price]]</f>
        <v>100205.0775</v>
      </c>
    </row>
    <row r="39" spans="1:16">
      <c r="A39" t="s">
        <v>312</v>
      </c>
      <c r="B39" t="s">
        <v>311</v>
      </c>
      <c r="C39" t="s">
        <v>300</v>
      </c>
      <c r="D39" t="s">
        <v>231</v>
      </c>
      <c r="E39" t="s">
        <v>249</v>
      </c>
      <c r="F39">
        <v>117362</v>
      </c>
      <c r="G39" s="44">
        <v>1.32</v>
      </c>
      <c r="H39" s="42">
        <v>0.1404</v>
      </c>
      <c r="I39" s="45">
        <v>0.75939999999999996</v>
      </c>
      <c r="J39" s="44">
        <f t="shared" si="0"/>
        <v>1.1346720000000001</v>
      </c>
      <c r="K39" s="43">
        <f t="shared" si="1"/>
        <v>133167.375264</v>
      </c>
      <c r="L39" s="43">
        <f t="shared" si="2"/>
        <v>89124.702799999999</v>
      </c>
      <c r="M39" s="43">
        <f t="shared" si="3"/>
        <v>44042.672464000003</v>
      </c>
      <c r="N39" s="42">
        <f t="shared" si="4"/>
        <v>0.33073170043854083</v>
      </c>
      <c r="O39">
        <f>IF(AND(RawData[[#This Row],[Channel]]="Wholesale/Distributor", LEFT(RawData[[#This Row],[Month]], 4)="2025"),RawData[[#This Row],[List Price]]*(1-'2 - Diagnostics'!$B$1),RawData[[#This Row],[Net Price]])</f>
        <v>1.1346720000000001</v>
      </c>
      <c r="P39">
        <f>RawData[[#This Row],[Units]]*RawData[[#This Row],[Counterfactual Net Price]]</f>
        <v>133167.375264</v>
      </c>
    </row>
    <row r="40" spans="1:16">
      <c r="A40" t="s">
        <v>312</v>
      </c>
      <c r="B40" t="s">
        <v>311</v>
      </c>
      <c r="C40" t="s">
        <v>300</v>
      </c>
      <c r="D40" t="s">
        <v>231</v>
      </c>
      <c r="E40" t="s">
        <v>248</v>
      </c>
      <c r="F40">
        <v>112728</v>
      </c>
      <c r="G40" s="44">
        <v>1.32</v>
      </c>
      <c r="H40" s="42">
        <v>0.13239999999999999</v>
      </c>
      <c r="I40" s="45">
        <v>0.76500000000000001</v>
      </c>
      <c r="J40" s="44">
        <f t="shared" si="0"/>
        <v>1.145232</v>
      </c>
      <c r="K40" s="43">
        <f t="shared" si="1"/>
        <v>129099.712896</v>
      </c>
      <c r="L40" s="43">
        <f t="shared" si="2"/>
        <v>86236.92</v>
      </c>
      <c r="M40" s="43">
        <f t="shared" si="3"/>
        <v>42862.792895999999</v>
      </c>
      <c r="N40" s="42">
        <f t="shared" si="4"/>
        <v>0.33201307682635484</v>
      </c>
      <c r="O40">
        <f>IF(AND(RawData[[#This Row],[Channel]]="Wholesale/Distributor", LEFT(RawData[[#This Row],[Month]], 4)="2025"),RawData[[#This Row],[List Price]]*(1-'2 - Diagnostics'!$B$1),RawData[[#This Row],[Net Price]])</f>
        <v>1.145232</v>
      </c>
      <c r="P40">
        <f>RawData[[#This Row],[Units]]*RawData[[#This Row],[Counterfactual Net Price]]</f>
        <v>129099.712896</v>
      </c>
    </row>
    <row r="41" spans="1:16">
      <c r="A41" t="s">
        <v>312</v>
      </c>
      <c r="B41" t="s">
        <v>311</v>
      </c>
      <c r="C41" t="s">
        <v>300</v>
      </c>
      <c r="D41" t="s">
        <v>231</v>
      </c>
      <c r="E41" t="s">
        <v>247</v>
      </c>
      <c r="F41">
        <v>127068</v>
      </c>
      <c r="G41" s="44">
        <v>1.32</v>
      </c>
      <c r="H41" s="42">
        <v>0.12540000000000001</v>
      </c>
      <c r="I41" s="45">
        <v>0.77059999999999995</v>
      </c>
      <c r="J41" s="44">
        <f t="shared" si="0"/>
        <v>1.1544720000000002</v>
      </c>
      <c r="K41" s="43">
        <f t="shared" si="1"/>
        <v>146696.44809600001</v>
      </c>
      <c r="L41" s="43">
        <f t="shared" si="2"/>
        <v>97918.6008</v>
      </c>
      <c r="M41" s="43">
        <f t="shared" si="3"/>
        <v>48777.847296000007</v>
      </c>
      <c r="N41" s="42">
        <f t="shared" si="4"/>
        <v>0.33250871394022552</v>
      </c>
      <c r="O41">
        <f>IF(AND(RawData[[#This Row],[Channel]]="Wholesale/Distributor", LEFT(RawData[[#This Row],[Month]], 4)="2025"),RawData[[#This Row],[List Price]]*(1-'2 - Diagnostics'!$B$1),RawData[[#This Row],[Net Price]])</f>
        <v>1.1544720000000002</v>
      </c>
      <c r="P41">
        <f>RawData[[#This Row],[Units]]*RawData[[#This Row],[Counterfactual Net Price]]</f>
        <v>146696.44809600001</v>
      </c>
    </row>
    <row r="42" spans="1:16">
      <c r="A42" t="s">
        <v>312</v>
      </c>
      <c r="B42" t="s">
        <v>311</v>
      </c>
      <c r="C42" t="s">
        <v>300</v>
      </c>
      <c r="D42" t="s">
        <v>231</v>
      </c>
      <c r="E42" t="s">
        <v>246</v>
      </c>
      <c r="F42">
        <v>102788</v>
      </c>
      <c r="G42" s="44">
        <v>1.32</v>
      </c>
      <c r="H42" s="42">
        <v>0.1201</v>
      </c>
      <c r="I42" s="45">
        <v>0.77629999999999999</v>
      </c>
      <c r="J42" s="44">
        <f t="shared" si="0"/>
        <v>1.1614680000000002</v>
      </c>
      <c r="K42" s="43">
        <f t="shared" si="1"/>
        <v>119384.97278400001</v>
      </c>
      <c r="L42" s="43">
        <f t="shared" si="2"/>
        <v>79794.324399999998</v>
      </c>
      <c r="M42" s="43">
        <f t="shared" si="3"/>
        <v>39590.648384000015</v>
      </c>
      <c r="N42" s="42">
        <f t="shared" si="4"/>
        <v>0.33162170632337706</v>
      </c>
      <c r="O42">
        <f>IF(AND(RawData[[#This Row],[Channel]]="Wholesale/Distributor", LEFT(RawData[[#This Row],[Month]], 4)="2025"),RawData[[#This Row],[List Price]]*(1-'2 - Diagnostics'!$B$1),RawData[[#This Row],[Net Price]])</f>
        <v>1.1614680000000002</v>
      </c>
      <c r="P42">
        <f>RawData[[#This Row],[Units]]*RawData[[#This Row],[Counterfactual Net Price]]</f>
        <v>119384.97278400001</v>
      </c>
    </row>
    <row r="43" spans="1:16">
      <c r="A43" t="s">
        <v>312</v>
      </c>
      <c r="B43" t="s">
        <v>311</v>
      </c>
      <c r="C43" t="s">
        <v>300</v>
      </c>
      <c r="D43" t="s">
        <v>231</v>
      </c>
      <c r="E43" t="s">
        <v>245</v>
      </c>
      <c r="F43">
        <v>91679</v>
      </c>
      <c r="G43" s="44">
        <v>1.32</v>
      </c>
      <c r="H43" s="42">
        <v>0.12429999999999999</v>
      </c>
      <c r="I43" s="45">
        <v>0.78190000000000004</v>
      </c>
      <c r="J43" s="44">
        <f t="shared" si="0"/>
        <v>1.1559240000000002</v>
      </c>
      <c r="K43" s="43">
        <f t="shared" si="1"/>
        <v>105973.95639600001</v>
      </c>
      <c r="L43" s="43">
        <f t="shared" si="2"/>
        <v>71683.810100000002</v>
      </c>
      <c r="M43" s="43">
        <f t="shared" si="3"/>
        <v>34290.146296000006</v>
      </c>
      <c r="N43" s="42">
        <f t="shared" si="4"/>
        <v>0.3235714458736042</v>
      </c>
      <c r="O43">
        <f>IF(AND(RawData[[#This Row],[Channel]]="Wholesale/Distributor", LEFT(RawData[[#This Row],[Month]], 4)="2025"),RawData[[#This Row],[List Price]]*(1-'2 - Diagnostics'!$B$1),RawData[[#This Row],[Net Price]])</f>
        <v>1.1559240000000002</v>
      </c>
      <c r="P43">
        <f>RawData[[#This Row],[Units]]*RawData[[#This Row],[Counterfactual Net Price]]</f>
        <v>105973.95639600001</v>
      </c>
    </row>
    <row r="44" spans="1:16">
      <c r="A44" t="s">
        <v>312</v>
      </c>
      <c r="B44" t="s">
        <v>311</v>
      </c>
      <c r="C44" t="s">
        <v>300</v>
      </c>
      <c r="D44" t="s">
        <v>231</v>
      </c>
      <c r="E44" t="s">
        <v>244</v>
      </c>
      <c r="F44">
        <v>81125</v>
      </c>
      <c r="G44" s="44">
        <v>1.35</v>
      </c>
      <c r="H44" s="42">
        <v>0.13730000000000001</v>
      </c>
      <c r="I44" s="45">
        <v>0.78749999999999998</v>
      </c>
      <c r="J44" s="44">
        <f t="shared" si="0"/>
        <v>1.1646450000000002</v>
      </c>
      <c r="K44" s="43">
        <f t="shared" si="1"/>
        <v>94481.825625000012</v>
      </c>
      <c r="L44" s="43">
        <f t="shared" si="2"/>
        <v>63885.9375</v>
      </c>
      <c r="M44" s="43">
        <f t="shared" si="3"/>
        <v>30595.888125000012</v>
      </c>
      <c r="N44" s="42">
        <f t="shared" si="4"/>
        <v>0.32382829102430361</v>
      </c>
      <c r="O44">
        <f>IF(AND(RawData[[#This Row],[Channel]]="Wholesale/Distributor", LEFT(RawData[[#This Row],[Month]], 4)="2025"),RawData[[#This Row],[List Price]]*(1-'2 - Diagnostics'!$B$1),RawData[[#This Row],[Net Price]])</f>
        <v>1.1646450000000002</v>
      </c>
      <c r="P44">
        <f>RawData[[#This Row],[Units]]*RawData[[#This Row],[Counterfactual Net Price]]</f>
        <v>94481.825625000012</v>
      </c>
    </row>
    <row r="45" spans="1:16">
      <c r="A45" t="s">
        <v>312</v>
      </c>
      <c r="B45" t="s">
        <v>311</v>
      </c>
      <c r="C45" t="s">
        <v>300</v>
      </c>
      <c r="D45" t="s">
        <v>231</v>
      </c>
      <c r="E45" t="s">
        <v>243</v>
      </c>
      <c r="F45">
        <v>96330</v>
      </c>
      <c r="G45" s="44">
        <v>1.35</v>
      </c>
      <c r="H45" s="42">
        <v>0.13020000000000001</v>
      </c>
      <c r="I45" s="45">
        <v>0.79310000000000003</v>
      </c>
      <c r="J45" s="44">
        <f t="shared" si="0"/>
        <v>1.1742300000000001</v>
      </c>
      <c r="K45" s="43">
        <f t="shared" si="1"/>
        <v>113113.57590000001</v>
      </c>
      <c r="L45" s="43">
        <f t="shared" si="2"/>
        <v>76399.323000000004</v>
      </c>
      <c r="M45" s="43">
        <f t="shared" si="3"/>
        <v>36714.252900000007</v>
      </c>
      <c r="N45" s="42">
        <f t="shared" si="4"/>
        <v>0.32457866005808067</v>
      </c>
      <c r="O45">
        <f>IF(AND(RawData[[#This Row],[Channel]]="Wholesale/Distributor", LEFT(RawData[[#This Row],[Month]], 4)="2025"),RawData[[#This Row],[List Price]]*(1-'2 - Diagnostics'!$B$1),RawData[[#This Row],[Net Price]])</f>
        <v>1.1742300000000001</v>
      </c>
      <c r="P45">
        <f>RawData[[#This Row],[Units]]*RawData[[#This Row],[Counterfactual Net Price]]</f>
        <v>113113.57590000001</v>
      </c>
    </row>
    <row r="46" spans="1:16">
      <c r="A46" t="s">
        <v>312</v>
      </c>
      <c r="B46" t="s">
        <v>311</v>
      </c>
      <c r="C46" t="s">
        <v>300</v>
      </c>
      <c r="D46" t="s">
        <v>231</v>
      </c>
      <c r="E46" t="s">
        <v>242</v>
      </c>
      <c r="F46">
        <v>120114</v>
      </c>
      <c r="G46" s="44">
        <v>1.35</v>
      </c>
      <c r="H46" s="42">
        <v>0.13669999999999999</v>
      </c>
      <c r="I46" s="45">
        <v>0.79869999999999997</v>
      </c>
      <c r="J46" s="44">
        <f t="shared" si="0"/>
        <v>1.1654549999999999</v>
      </c>
      <c r="K46" s="43">
        <f t="shared" si="1"/>
        <v>139987.46187</v>
      </c>
      <c r="L46" s="43">
        <f t="shared" si="2"/>
        <v>95935.051800000001</v>
      </c>
      <c r="M46" s="43">
        <f t="shared" si="3"/>
        <v>44052.410069999998</v>
      </c>
      <c r="N46" s="42">
        <f t="shared" si="4"/>
        <v>0.3146882548017727</v>
      </c>
      <c r="O46">
        <f>IF(AND(RawData[[#This Row],[Channel]]="Wholesale/Distributor", LEFT(RawData[[#This Row],[Month]], 4)="2025"),RawData[[#This Row],[List Price]]*(1-'2 - Diagnostics'!$B$1),RawData[[#This Row],[Net Price]])</f>
        <v>1.1654549999999999</v>
      </c>
      <c r="P46">
        <f>RawData[[#This Row],[Units]]*RawData[[#This Row],[Counterfactual Net Price]]</f>
        <v>139987.46187</v>
      </c>
    </row>
    <row r="47" spans="1:16">
      <c r="A47" t="s">
        <v>312</v>
      </c>
      <c r="B47" t="s">
        <v>311</v>
      </c>
      <c r="C47" t="s">
        <v>300</v>
      </c>
      <c r="D47" t="s">
        <v>231</v>
      </c>
      <c r="E47" t="s">
        <v>241</v>
      </c>
      <c r="F47">
        <v>179528</v>
      </c>
      <c r="G47" s="44">
        <v>1.35</v>
      </c>
      <c r="H47" s="42">
        <v>0.1285</v>
      </c>
      <c r="I47" s="45">
        <v>0.80430000000000001</v>
      </c>
      <c r="J47" s="44">
        <f t="shared" si="0"/>
        <v>1.176525</v>
      </c>
      <c r="K47" s="43">
        <f t="shared" si="1"/>
        <v>211219.1802</v>
      </c>
      <c r="L47" s="43">
        <f t="shared" si="2"/>
        <v>144394.37040000001</v>
      </c>
      <c r="M47" s="43">
        <f t="shared" si="3"/>
        <v>66824.809799999988</v>
      </c>
      <c r="N47" s="42">
        <f t="shared" si="4"/>
        <v>0.31637661758143681</v>
      </c>
      <c r="O47">
        <f>IF(AND(RawData[[#This Row],[Channel]]="Wholesale/Distributor", LEFT(RawData[[#This Row],[Month]], 4)="2025"),RawData[[#This Row],[List Price]]*(1-'2 - Diagnostics'!$B$1),RawData[[#This Row],[Net Price]])</f>
        <v>1.176525</v>
      </c>
      <c r="P47">
        <f>RawData[[#This Row],[Units]]*RawData[[#This Row],[Counterfactual Net Price]]</f>
        <v>211219.1802</v>
      </c>
    </row>
    <row r="48" spans="1:16">
      <c r="A48" t="s">
        <v>312</v>
      </c>
      <c r="B48" t="s">
        <v>311</v>
      </c>
      <c r="C48" t="s">
        <v>300</v>
      </c>
      <c r="D48" t="s">
        <v>231</v>
      </c>
      <c r="E48" t="s">
        <v>240</v>
      </c>
      <c r="F48">
        <v>177195</v>
      </c>
      <c r="G48" s="44">
        <v>1.35</v>
      </c>
      <c r="H48" s="42">
        <v>0.1288</v>
      </c>
      <c r="I48" s="45">
        <v>0.80989999999999995</v>
      </c>
      <c r="J48" s="44">
        <f t="shared" si="0"/>
        <v>1.1761200000000001</v>
      </c>
      <c r="K48" s="43">
        <f t="shared" si="1"/>
        <v>208402.5834</v>
      </c>
      <c r="L48" s="43">
        <f t="shared" si="2"/>
        <v>143510.23050000001</v>
      </c>
      <c r="M48" s="43">
        <f t="shared" si="3"/>
        <v>64892.352899999998</v>
      </c>
      <c r="N48" s="42">
        <f t="shared" si="4"/>
        <v>0.31137979117777098</v>
      </c>
      <c r="O48">
        <f>IF(AND(RawData[[#This Row],[Channel]]="Wholesale/Distributor", LEFT(RawData[[#This Row],[Month]], 4)="2025"),RawData[[#This Row],[List Price]]*(1-'2 - Diagnostics'!$B$1),RawData[[#This Row],[Net Price]])</f>
        <v>1.1761200000000001</v>
      </c>
      <c r="P48">
        <f>RawData[[#This Row],[Units]]*RawData[[#This Row],[Counterfactual Net Price]]</f>
        <v>208402.5834</v>
      </c>
    </row>
    <row r="49" spans="1:16">
      <c r="A49" t="s">
        <v>312</v>
      </c>
      <c r="B49" t="s">
        <v>311</v>
      </c>
      <c r="C49" t="s">
        <v>300</v>
      </c>
      <c r="D49" t="s">
        <v>231</v>
      </c>
      <c r="E49" t="s">
        <v>236</v>
      </c>
      <c r="F49">
        <v>131758</v>
      </c>
      <c r="G49" s="44">
        <v>1.35</v>
      </c>
      <c r="H49" s="42">
        <v>0.10829999999999999</v>
      </c>
      <c r="I49" s="45">
        <v>0.8155</v>
      </c>
      <c r="J49" s="44">
        <f t="shared" si="0"/>
        <v>1.2037950000000002</v>
      </c>
      <c r="K49" s="43">
        <f t="shared" si="1"/>
        <v>158609.62161000003</v>
      </c>
      <c r="L49" s="43">
        <f t="shared" si="2"/>
        <v>107448.649</v>
      </c>
      <c r="M49" s="43">
        <f t="shared" si="3"/>
        <v>51160.972610000026</v>
      </c>
      <c r="N49" s="42">
        <f t="shared" si="4"/>
        <v>0.32255907359641811</v>
      </c>
      <c r="O49">
        <f>IF(AND(RawData[[#This Row],[Channel]]="Wholesale/Distributor", LEFT(RawData[[#This Row],[Month]], 4)="2025"),RawData[[#This Row],[List Price]]*(1-'2 - Diagnostics'!$B$1),RawData[[#This Row],[Net Price]])</f>
        <v>1.2037950000000002</v>
      </c>
      <c r="P49">
        <f>RawData[[#This Row],[Units]]*RawData[[#This Row],[Counterfactual Net Price]]</f>
        <v>158609.62161000003</v>
      </c>
    </row>
    <row r="50" spans="1:16">
      <c r="A50" t="s">
        <v>312</v>
      </c>
      <c r="B50" t="s">
        <v>311</v>
      </c>
      <c r="C50" t="s">
        <v>300</v>
      </c>
      <c r="D50" t="s">
        <v>230</v>
      </c>
      <c r="E50" t="s">
        <v>262</v>
      </c>
      <c r="F50">
        <v>59390</v>
      </c>
      <c r="G50" s="44">
        <v>1.29</v>
      </c>
      <c r="H50" s="42">
        <v>0.16500000000000001</v>
      </c>
      <c r="I50" s="45">
        <v>0.74819999999999998</v>
      </c>
      <c r="J50" s="44">
        <f t="shared" si="0"/>
        <v>1.0771500000000001</v>
      </c>
      <c r="K50" s="43">
        <f t="shared" si="1"/>
        <v>63971.938500000004</v>
      </c>
      <c r="L50" s="43">
        <f t="shared" si="2"/>
        <v>44435.597999999998</v>
      </c>
      <c r="M50" s="43">
        <f t="shared" si="3"/>
        <v>19536.340500000006</v>
      </c>
      <c r="N50" s="42">
        <f t="shared" si="4"/>
        <v>0.3053892215568863</v>
      </c>
      <c r="O50">
        <f>IF(AND(RawData[[#This Row],[Channel]]="Wholesale/Distributor", LEFT(RawData[[#This Row],[Month]], 4)="2025"),RawData[[#This Row],[List Price]]*(1-'2 - Diagnostics'!$B$1),RawData[[#This Row],[Net Price]])</f>
        <v>1.0771500000000001</v>
      </c>
      <c r="P50">
        <f>RawData[[#This Row],[Units]]*RawData[[#This Row],[Counterfactual Net Price]]</f>
        <v>63971.938500000004</v>
      </c>
    </row>
    <row r="51" spans="1:16">
      <c r="A51" t="s">
        <v>312</v>
      </c>
      <c r="B51" t="s">
        <v>311</v>
      </c>
      <c r="C51" t="s">
        <v>300</v>
      </c>
      <c r="D51" t="s">
        <v>230</v>
      </c>
      <c r="E51" t="s">
        <v>261</v>
      </c>
      <c r="F51">
        <v>83113</v>
      </c>
      <c r="G51" s="44">
        <v>1.29</v>
      </c>
      <c r="H51" s="42">
        <v>0.16639999999999999</v>
      </c>
      <c r="I51" s="45">
        <v>0.74819999999999998</v>
      </c>
      <c r="J51" s="44">
        <f t="shared" si="0"/>
        <v>1.0753440000000001</v>
      </c>
      <c r="K51" s="43">
        <f t="shared" si="1"/>
        <v>89375.065872000006</v>
      </c>
      <c r="L51" s="43">
        <f t="shared" si="2"/>
        <v>62185.1466</v>
      </c>
      <c r="M51" s="43">
        <f t="shared" si="3"/>
        <v>27189.919272000006</v>
      </c>
      <c r="N51" s="42">
        <f t="shared" si="4"/>
        <v>0.30422264875239929</v>
      </c>
      <c r="O51">
        <f>IF(AND(RawData[[#This Row],[Channel]]="Wholesale/Distributor", LEFT(RawData[[#This Row],[Month]], 4)="2025"),RawData[[#This Row],[List Price]]*(1-'2 - Diagnostics'!$B$1),RawData[[#This Row],[Net Price]])</f>
        <v>1.0753440000000001</v>
      </c>
      <c r="P51">
        <f>RawData[[#This Row],[Units]]*RawData[[#This Row],[Counterfactual Net Price]]</f>
        <v>89375.065872000006</v>
      </c>
    </row>
    <row r="52" spans="1:16">
      <c r="A52" t="s">
        <v>312</v>
      </c>
      <c r="B52" t="s">
        <v>311</v>
      </c>
      <c r="C52" t="s">
        <v>300</v>
      </c>
      <c r="D52" t="s">
        <v>230</v>
      </c>
      <c r="E52" t="s">
        <v>260</v>
      </c>
      <c r="F52">
        <v>78710</v>
      </c>
      <c r="G52" s="44">
        <v>1.29</v>
      </c>
      <c r="H52" s="42">
        <v>0.19950000000000001</v>
      </c>
      <c r="I52" s="45">
        <v>0.74819999999999998</v>
      </c>
      <c r="J52" s="44">
        <f t="shared" si="0"/>
        <v>1.032645</v>
      </c>
      <c r="K52" s="43">
        <f t="shared" si="1"/>
        <v>81279.48795000001</v>
      </c>
      <c r="L52" s="43">
        <f t="shared" si="2"/>
        <v>58890.822</v>
      </c>
      <c r="M52" s="43">
        <f t="shared" si="3"/>
        <v>22388.66595000001</v>
      </c>
      <c r="N52" s="42">
        <f t="shared" si="4"/>
        <v>0.27545284197376646</v>
      </c>
      <c r="O52">
        <f>IF(AND(RawData[[#This Row],[Channel]]="Wholesale/Distributor", LEFT(RawData[[#This Row],[Month]], 4)="2025"),RawData[[#This Row],[List Price]]*(1-'2 - Diagnostics'!$B$1),RawData[[#This Row],[Net Price]])</f>
        <v>1.032645</v>
      </c>
      <c r="P52">
        <f>RawData[[#This Row],[Units]]*RawData[[#This Row],[Counterfactual Net Price]]</f>
        <v>81279.48795000001</v>
      </c>
    </row>
    <row r="53" spans="1:16">
      <c r="A53" t="s">
        <v>312</v>
      </c>
      <c r="B53" t="s">
        <v>311</v>
      </c>
      <c r="C53" t="s">
        <v>300</v>
      </c>
      <c r="D53" t="s">
        <v>230</v>
      </c>
      <c r="E53" t="s">
        <v>259</v>
      </c>
      <c r="F53">
        <v>82588</v>
      </c>
      <c r="G53" s="44">
        <v>1.29</v>
      </c>
      <c r="H53" s="42">
        <v>0.19109999999999999</v>
      </c>
      <c r="I53" s="45">
        <v>0.74819999999999998</v>
      </c>
      <c r="J53" s="44">
        <f t="shared" si="0"/>
        <v>1.0434809999999999</v>
      </c>
      <c r="K53" s="43">
        <f t="shared" si="1"/>
        <v>86179.008827999991</v>
      </c>
      <c r="L53" s="43">
        <f t="shared" si="2"/>
        <v>61792.3416</v>
      </c>
      <c r="M53" s="43">
        <f t="shared" si="3"/>
        <v>24386.667227999991</v>
      </c>
      <c r="N53" s="42">
        <f t="shared" si="4"/>
        <v>0.28297688218568418</v>
      </c>
      <c r="O53">
        <f>IF(AND(RawData[[#This Row],[Channel]]="Wholesale/Distributor", LEFT(RawData[[#This Row],[Month]], 4)="2025"),RawData[[#This Row],[List Price]]*(1-'2 - Diagnostics'!$B$1),RawData[[#This Row],[Net Price]])</f>
        <v>1.0434809999999999</v>
      </c>
      <c r="P53">
        <f>RawData[[#This Row],[Units]]*RawData[[#This Row],[Counterfactual Net Price]]</f>
        <v>86179.008827999991</v>
      </c>
    </row>
    <row r="54" spans="1:16">
      <c r="A54" t="s">
        <v>312</v>
      </c>
      <c r="B54" t="s">
        <v>311</v>
      </c>
      <c r="C54" t="s">
        <v>300</v>
      </c>
      <c r="D54" t="s">
        <v>230</v>
      </c>
      <c r="E54" t="s">
        <v>258</v>
      </c>
      <c r="F54">
        <v>64771</v>
      </c>
      <c r="G54" s="44">
        <v>1.29</v>
      </c>
      <c r="H54" s="42">
        <v>0.1769</v>
      </c>
      <c r="I54" s="45">
        <v>0.74819999999999998</v>
      </c>
      <c r="J54" s="44">
        <f t="shared" si="0"/>
        <v>1.0617989999999999</v>
      </c>
      <c r="K54" s="43">
        <f t="shared" si="1"/>
        <v>68773.783028999998</v>
      </c>
      <c r="L54" s="43">
        <f t="shared" si="2"/>
        <v>48461.662199999999</v>
      </c>
      <c r="M54" s="43">
        <f t="shared" si="3"/>
        <v>20312.120829</v>
      </c>
      <c r="N54" s="42">
        <f t="shared" si="4"/>
        <v>0.29534685943384764</v>
      </c>
      <c r="O54">
        <f>IF(AND(RawData[[#This Row],[Channel]]="Wholesale/Distributor", LEFT(RawData[[#This Row],[Month]], 4)="2025"),RawData[[#This Row],[List Price]]*(1-'2 - Diagnostics'!$B$1),RawData[[#This Row],[Net Price]])</f>
        <v>1.0617989999999999</v>
      </c>
      <c r="P54">
        <f>RawData[[#This Row],[Units]]*RawData[[#This Row],[Counterfactual Net Price]]</f>
        <v>68773.783028999998</v>
      </c>
    </row>
    <row r="55" spans="1:16">
      <c r="A55" t="s">
        <v>312</v>
      </c>
      <c r="B55" t="s">
        <v>311</v>
      </c>
      <c r="C55" t="s">
        <v>300</v>
      </c>
      <c r="D55" t="s">
        <v>230</v>
      </c>
      <c r="E55" t="s">
        <v>257</v>
      </c>
      <c r="F55">
        <v>61097</v>
      </c>
      <c r="G55" s="44">
        <v>1.29</v>
      </c>
      <c r="H55" s="42">
        <v>0.1749</v>
      </c>
      <c r="I55" s="45">
        <v>0.74819999999999998</v>
      </c>
      <c r="J55" s="44">
        <f t="shared" si="0"/>
        <v>1.064379</v>
      </c>
      <c r="K55" s="43">
        <f t="shared" si="1"/>
        <v>65030.363763000001</v>
      </c>
      <c r="L55" s="43">
        <f t="shared" si="2"/>
        <v>45712.775399999999</v>
      </c>
      <c r="M55" s="43">
        <f t="shared" si="3"/>
        <v>19317.588363000003</v>
      </c>
      <c r="N55" s="42">
        <f t="shared" si="4"/>
        <v>0.29705490243606841</v>
      </c>
      <c r="O55">
        <f>IF(AND(RawData[[#This Row],[Channel]]="Wholesale/Distributor", LEFT(RawData[[#This Row],[Month]], 4)="2025"),RawData[[#This Row],[List Price]]*(1-'2 - Diagnostics'!$B$1),RawData[[#This Row],[Net Price]])</f>
        <v>1.064379</v>
      </c>
      <c r="P55">
        <f>RawData[[#This Row],[Units]]*RawData[[#This Row],[Counterfactual Net Price]]</f>
        <v>65030.363763000001</v>
      </c>
    </row>
    <row r="56" spans="1:16">
      <c r="A56" t="s">
        <v>312</v>
      </c>
      <c r="B56" t="s">
        <v>311</v>
      </c>
      <c r="C56" t="s">
        <v>300</v>
      </c>
      <c r="D56" t="s">
        <v>230</v>
      </c>
      <c r="E56" t="s">
        <v>256</v>
      </c>
      <c r="F56">
        <v>65223</v>
      </c>
      <c r="G56" s="44">
        <v>1.29</v>
      </c>
      <c r="H56" s="42">
        <v>0.15409999999999999</v>
      </c>
      <c r="I56" s="45">
        <v>0.74819999999999998</v>
      </c>
      <c r="J56" s="44">
        <f t="shared" si="0"/>
        <v>1.0912109999999999</v>
      </c>
      <c r="K56" s="43">
        <f t="shared" si="1"/>
        <v>71172.055052999989</v>
      </c>
      <c r="L56" s="43">
        <f t="shared" si="2"/>
        <v>48799.848599999998</v>
      </c>
      <c r="M56" s="43">
        <f t="shared" si="3"/>
        <v>22372.206452999992</v>
      </c>
      <c r="N56" s="42">
        <f t="shared" si="4"/>
        <v>0.3143397564723962</v>
      </c>
      <c r="O56">
        <f>IF(AND(RawData[[#This Row],[Channel]]="Wholesale/Distributor", LEFT(RawData[[#This Row],[Month]], 4)="2025"),RawData[[#This Row],[List Price]]*(1-'2 - Diagnostics'!$B$1),RawData[[#This Row],[Net Price]])</f>
        <v>1.0912109999999999</v>
      </c>
      <c r="P56">
        <f>RawData[[#This Row],[Units]]*RawData[[#This Row],[Counterfactual Net Price]]</f>
        <v>71172.055052999989</v>
      </c>
    </row>
    <row r="57" spans="1:16">
      <c r="A57" t="s">
        <v>312</v>
      </c>
      <c r="B57" t="s">
        <v>311</v>
      </c>
      <c r="C57" t="s">
        <v>300</v>
      </c>
      <c r="D57" t="s">
        <v>230</v>
      </c>
      <c r="E57" t="s">
        <v>255</v>
      </c>
      <c r="F57">
        <v>71407</v>
      </c>
      <c r="G57" s="44">
        <v>1.29</v>
      </c>
      <c r="H57" s="42">
        <v>0.18360000000000001</v>
      </c>
      <c r="I57" s="45">
        <v>0.74819999999999998</v>
      </c>
      <c r="J57" s="44">
        <f t="shared" si="0"/>
        <v>1.053156</v>
      </c>
      <c r="K57" s="43">
        <f t="shared" si="1"/>
        <v>75202.710491999998</v>
      </c>
      <c r="L57" s="43">
        <f t="shared" si="2"/>
        <v>53426.717400000001</v>
      </c>
      <c r="M57" s="43">
        <f t="shared" si="3"/>
        <v>21775.993091999997</v>
      </c>
      <c r="N57" s="42">
        <f t="shared" si="4"/>
        <v>0.28956393924546786</v>
      </c>
      <c r="O57">
        <f>IF(AND(RawData[[#This Row],[Channel]]="Wholesale/Distributor", LEFT(RawData[[#This Row],[Month]], 4)="2025"),RawData[[#This Row],[List Price]]*(1-'2 - Diagnostics'!$B$1),RawData[[#This Row],[Net Price]])</f>
        <v>1.053156</v>
      </c>
      <c r="P57">
        <f>RawData[[#This Row],[Units]]*RawData[[#This Row],[Counterfactual Net Price]]</f>
        <v>75202.710491999998</v>
      </c>
    </row>
    <row r="58" spans="1:16">
      <c r="A58" t="s">
        <v>312</v>
      </c>
      <c r="B58" t="s">
        <v>311</v>
      </c>
      <c r="C58" t="s">
        <v>300</v>
      </c>
      <c r="D58" t="s">
        <v>230</v>
      </c>
      <c r="E58" t="s">
        <v>254</v>
      </c>
      <c r="F58">
        <v>77487</v>
      </c>
      <c r="G58" s="44">
        <v>1.29</v>
      </c>
      <c r="H58" s="42">
        <v>0.1583</v>
      </c>
      <c r="I58" s="45">
        <v>0.74819999999999998</v>
      </c>
      <c r="J58" s="44">
        <f t="shared" si="0"/>
        <v>1.085793</v>
      </c>
      <c r="K58" s="43">
        <f t="shared" si="1"/>
        <v>84134.842191000003</v>
      </c>
      <c r="L58" s="43">
        <f t="shared" si="2"/>
        <v>57975.773399999998</v>
      </c>
      <c r="M58" s="43">
        <f t="shared" si="3"/>
        <v>26159.068791000005</v>
      </c>
      <c r="N58" s="42">
        <f t="shared" si="4"/>
        <v>0.31091837947012002</v>
      </c>
      <c r="O58">
        <f>IF(AND(RawData[[#This Row],[Channel]]="Wholesale/Distributor", LEFT(RawData[[#This Row],[Month]], 4)="2025"),RawData[[#This Row],[List Price]]*(1-'2 - Diagnostics'!$B$1),RawData[[#This Row],[Net Price]])</f>
        <v>1.085793</v>
      </c>
      <c r="P58">
        <f>RawData[[#This Row],[Units]]*RawData[[#This Row],[Counterfactual Net Price]]</f>
        <v>84134.842191000003</v>
      </c>
    </row>
    <row r="59" spans="1:16">
      <c r="A59" t="s">
        <v>312</v>
      </c>
      <c r="B59" t="s">
        <v>311</v>
      </c>
      <c r="C59" t="s">
        <v>300</v>
      </c>
      <c r="D59" t="s">
        <v>230</v>
      </c>
      <c r="E59" t="s">
        <v>253</v>
      </c>
      <c r="F59">
        <v>119953</v>
      </c>
      <c r="G59" s="44">
        <v>1.29</v>
      </c>
      <c r="H59" s="42">
        <v>0.1721</v>
      </c>
      <c r="I59" s="45">
        <v>0.74819999999999998</v>
      </c>
      <c r="J59" s="44">
        <f t="shared" si="0"/>
        <v>1.0679909999999999</v>
      </c>
      <c r="K59" s="43">
        <f t="shared" si="1"/>
        <v>128108.72442299999</v>
      </c>
      <c r="L59" s="43">
        <f t="shared" si="2"/>
        <v>89748.834600000002</v>
      </c>
      <c r="M59" s="43">
        <f t="shared" si="3"/>
        <v>38359.88982299999</v>
      </c>
      <c r="N59" s="42">
        <f t="shared" si="4"/>
        <v>0.29943229858678577</v>
      </c>
      <c r="O59">
        <f>IF(AND(RawData[[#This Row],[Channel]]="Wholesale/Distributor", LEFT(RawData[[#This Row],[Month]], 4)="2025"),RawData[[#This Row],[List Price]]*(1-'2 - Diagnostics'!$B$1),RawData[[#This Row],[Net Price]])</f>
        <v>1.0679909999999999</v>
      </c>
      <c r="P59">
        <f>RawData[[#This Row],[Units]]*RawData[[#This Row],[Counterfactual Net Price]]</f>
        <v>128108.72442299999</v>
      </c>
    </row>
    <row r="60" spans="1:16">
      <c r="A60" t="s">
        <v>312</v>
      </c>
      <c r="B60" t="s">
        <v>311</v>
      </c>
      <c r="C60" t="s">
        <v>300</v>
      </c>
      <c r="D60" t="s">
        <v>230</v>
      </c>
      <c r="E60" t="s">
        <v>252</v>
      </c>
      <c r="F60">
        <v>129119</v>
      </c>
      <c r="G60" s="44">
        <v>1.29</v>
      </c>
      <c r="H60" s="42">
        <v>0.18029999999999999</v>
      </c>
      <c r="I60" s="45">
        <v>0.74819999999999998</v>
      </c>
      <c r="J60" s="44">
        <f t="shared" si="0"/>
        <v>1.0574129999999999</v>
      </c>
      <c r="K60" s="43">
        <f t="shared" si="1"/>
        <v>136532.10914699998</v>
      </c>
      <c r="L60" s="43">
        <f t="shared" si="2"/>
        <v>96606.835800000001</v>
      </c>
      <c r="M60" s="43">
        <f t="shared" si="3"/>
        <v>39925.27334699998</v>
      </c>
      <c r="N60" s="42">
        <f t="shared" si="4"/>
        <v>0.2924240575820421</v>
      </c>
      <c r="O60">
        <f>IF(AND(RawData[[#This Row],[Channel]]="Wholesale/Distributor", LEFT(RawData[[#This Row],[Month]], 4)="2025"),RawData[[#This Row],[List Price]]*(1-'2 - Diagnostics'!$B$1),RawData[[#This Row],[Net Price]])</f>
        <v>1.0574129999999999</v>
      </c>
      <c r="P60">
        <f>RawData[[#This Row],[Units]]*RawData[[#This Row],[Counterfactual Net Price]]</f>
        <v>136532.10914699998</v>
      </c>
    </row>
    <row r="61" spans="1:16">
      <c r="A61" t="s">
        <v>312</v>
      </c>
      <c r="B61" t="s">
        <v>311</v>
      </c>
      <c r="C61" t="s">
        <v>300</v>
      </c>
      <c r="D61" t="s">
        <v>230</v>
      </c>
      <c r="E61" t="s">
        <v>251</v>
      </c>
      <c r="F61">
        <v>115605</v>
      </c>
      <c r="G61" s="44">
        <v>1.29</v>
      </c>
      <c r="H61" s="42">
        <v>0.1764</v>
      </c>
      <c r="I61" s="45">
        <v>0.74819999999999998</v>
      </c>
      <c r="J61" s="44">
        <f t="shared" si="0"/>
        <v>1.0624439999999999</v>
      </c>
      <c r="K61" s="43">
        <f t="shared" si="1"/>
        <v>122823.83861999999</v>
      </c>
      <c r="L61" s="43">
        <f t="shared" si="2"/>
        <v>86495.660999999993</v>
      </c>
      <c r="M61" s="43">
        <f t="shared" si="3"/>
        <v>36328.177620000002</v>
      </c>
      <c r="N61" s="42">
        <f t="shared" si="4"/>
        <v>0.29577464788732399</v>
      </c>
      <c r="O61">
        <f>IF(AND(RawData[[#This Row],[Channel]]="Wholesale/Distributor", LEFT(RawData[[#This Row],[Month]], 4)="2025"),RawData[[#This Row],[List Price]]*(1-'2 - Diagnostics'!$B$1),RawData[[#This Row],[Net Price]])</f>
        <v>1.0624439999999999</v>
      </c>
      <c r="P61">
        <f>RawData[[#This Row],[Units]]*RawData[[#This Row],[Counterfactual Net Price]]</f>
        <v>122823.83861999999</v>
      </c>
    </row>
    <row r="62" spans="1:16">
      <c r="A62" t="s">
        <v>312</v>
      </c>
      <c r="B62" t="s">
        <v>311</v>
      </c>
      <c r="C62" t="s">
        <v>300</v>
      </c>
      <c r="D62" t="s">
        <v>230</v>
      </c>
      <c r="E62" t="s">
        <v>250</v>
      </c>
      <c r="F62">
        <v>56508</v>
      </c>
      <c r="G62" s="44">
        <v>1.32</v>
      </c>
      <c r="H62" s="42">
        <v>0.1827</v>
      </c>
      <c r="I62" s="45">
        <v>0.75380000000000003</v>
      </c>
      <c r="J62" s="44">
        <f t="shared" si="0"/>
        <v>1.0788360000000001</v>
      </c>
      <c r="K62" s="43">
        <f t="shared" si="1"/>
        <v>60962.864688000009</v>
      </c>
      <c r="L62" s="43">
        <f t="shared" si="2"/>
        <v>42595.7304</v>
      </c>
      <c r="M62" s="43">
        <f t="shared" si="3"/>
        <v>18367.134288000008</v>
      </c>
      <c r="N62" s="42">
        <f t="shared" si="4"/>
        <v>0.30128397643386029</v>
      </c>
      <c r="O62">
        <f>IF(AND(RawData[[#This Row],[Channel]]="Wholesale/Distributor", LEFT(RawData[[#This Row],[Month]], 4)="2025"),RawData[[#This Row],[List Price]]*(1-'2 - Diagnostics'!$B$1),RawData[[#This Row],[Net Price]])</f>
        <v>1.0788360000000001</v>
      </c>
      <c r="P62">
        <f>RawData[[#This Row],[Units]]*RawData[[#This Row],[Counterfactual Net Price]]</f>
        <v>60962.864688000009</v>
      </c>
    </row>
    <row r="63" spans="1:16">
      <c r="A63" t="s">
        <v>312</v>
      </c>
      <c r="B63" t="s">
        <v>311</v>
      </c>
      <c r="C63" t="s">
        <v>300</v>
      </c>
      <c r="D63" t="s">
        <v>230</v>
      </c>
      <c r="E63" t="s">
        <v>249</v>
      </c>
      <c r="F63">
        <v>76348</v>
      </c>
      <c r="G63" s="44">
        <v>1.32</v>
      </c>
      <c r="H63" s="42">
        <v>0.20039999999999999</v>
      </c>
      <c r="I63" s="45">
        <v>0.75939999999999996</v>
      </c>
      <c r="J63" s="44">
        <f t="shared" si="0"/>
        <v>1.055472</v>
      </c>
      <c r="K63" s="43">
        <f t="shared" si="1"/>
        <v>80583.176255999992</v>
      </c>
      <c r="L63" s="43">
        <f t="shared" si="2"/>
        <v>57978.671199999997</v>
      </c>
      <c r="M63" s="43">
        <f t="shared" si="3"/>
        <v>22604.505055999995</v>
      </c>
      <c r="N63" s="42">
        <f t="shared" si="4"/>
        <v>0.28051146785513964</v>
      </c>
      <c r="O63">
        <f>IF(AND(RawData[[#This Row],[Channel]]="Wholesale/Distributor", LEFT(RawData[[#This Row],[Month]], 4)="2025"),RawData[[#This Row],[List Price]]*(1-'2 - Diagnostics'!$B$1),RawData[[#This Row],[Net Price]])</f>
        <v>1.055472</v>
      </c>
      <c r="P63">
        <f>RawData[[#This Row],[Units]]*RawData[[#This Row],[Counterfactual Net Price]]</f>
        <v>80583.176255999992</v>
      </c>
    </row>
    <row r="64" spans="1:16">
      <c r="A64" t="s">
        <v>312</v>
      </c>
      <c r="B64" t="s">
        <v>311</v>
      </c>
      <c r="C64" t="s">
        <v>300</v>
      </c>
      <c r="D64" t="s">
        <v>230</v>
      </c>
      <c r="E64" t="s">
        <v>248</v>
      </c>
      <c r="F64">
        <v>79586</v>
      </c>
      <c r="G64" s="44">
        <v>1.32</v>
      </c>
      <c r="H64" s="42">
        <v>0.18540000000000001</v>
      </c>
      <c r="I64" s="45">
        <v>0.76500000000000001</v>
      </c>
      <c r="J64" s="44">
        <f t="shared" si="0"/>
        <v>1.075272</v>
      </c>
      <c r="K64" s="43">
        <f t="shared" si="1"/>
        <v>85576.597391999996</v>
      </c>
      <c r="L64" s="43">
        <f t="shared" si="2"/>
        <v>60883.29</v>
      </c>
      <c r="M64" s="43">
        <f t="shared" si="3"/>
        <v>24693.307391999995</v>
      </c>
      <c r="N64" s="42">
        <f t="shared" si="4"/>
        <v>0.28855210588576652</v>
      </c>
      <c r="O64">
        <f>IF(AND(RawData[[#This Row],[Channel]]="Wholesale/Distributor", LEFT(RawData[[#This Row],[Month]], 4)="2025"),RawData[[#This Row],[List Price]]*(1-'2 - Diagnostics'!$B$1),RawData[[#This Row],[Net Price]])</f>
        <v>1.075272</v>
      </c>
      <c r="P64">
        <f>RawData[[#This Row],[Units]]*RawData[[#This Row],[Counterfactual Net Price]]</f>
        <v>85576.597391999996</v>
      </c>
    </row>
    <row r="65" spans="1:16">
      <c r="A65" t="s">
        <v>312</v>
      </c>
      <c r="B65" t="s">
        <v>311</v>
      </c>
      <c r="C65" t="s">
        <v>300</v>
      </c>
      <c r="D65" t="s">
        <v>230</v>
      </c>
      <c r="E65" t="s">
        <v>247</v>
      </c>
      <c r="F65">
        <v>86840</v>
      </c>
      <c r="G65" s="44">
        <v>1.32</v>
      </c>
      <c r="H65" s="42">
        <v>0.16220000000000001</v>
      </c>
      <c r="I65" s="45">
        <v>0.77059999999999995</v>
      </c>
      <c r="J65" s="44">
        <f t="shared" si="0"/>
        <v>1.105896</v>
      </c>
      <c r="K65" s="43">
        <f t="shared" si="1"/>
        <v>96036.00864</v>
      </c>
      <c r="L65" s="43">
        <f t="shared" si="2"/>
        <v>66918.903999999995</v>
      </c>
      <c r="M65" s="43">
        <f t="shared" si="3"/>
        <v>29117.104640000005</v>
      </c>
      <c r="N65" s="42">
        <f t="shared" si="4"/>
        <v>0.30318945000253195</v>
      </c>
      <c r="O65">
        <f>IF(AND(RawData[[#This Row],[Channel]]="Wholesale/Distributor", LEFT(RawData[[#This Row],[Month]], 4)="2025"),RawData[[#This Row],[List Price]]*(1-'2 - Diagnostics'!$B$1),RawData[[#This Row],[Net Price]])</f>
        <v>1.105896</v>
      </c>
      <c r="P65">
        <f>RawData[[#This Row],[Units]]*RawData[[#This Row],[Counterfactual Net Price]]</f>
        <v>96036.00864</v>
      </c>
    </row>
    <row r="66" spans="1:16">
      <c r="A66" t="s">
        <v>312</v>
      </c>
      <c r="B66" t="s">
        <v>311</v>
      </c>
      <c r="C66" t="s">
        <v>300</v>
      </c>
      <c r="D66" t="s">
        <v>230</v>
      </c>
      <c r="E66" t="s">
        <v>246</v>
      </c>
      <c r="F66">
        <v>61563</v>
      </c>
      <c r="G66" s="44">
        <v>1.32</v>
      </c>
      <c r="H66" s="42">
        <v>0.1661</v>
      </c>
      <c r="I66" s="45">
        <v>0.77629999999999999</v>
      </c>
      <c r="J66" s="44">
        <f t="shared" ref="J66:J129" si="5">G66*(1-H66)</f>
        <v>1.1007480000000001</v>
      </c>
      <c r="K66" s="43">
        <f t="shared" ref="K66:K129" si="6">F66*J66</f>
        <v>67765.349124</v>
      </c>
      <c r="L66" s="43">
        <f t="shared" ref="L66:L129" si="7">F66*I66</f>
        <v>47791.356899999999</v>
      </c>
      <c r="M66" s="43">
        <f t="shared" ref="M66:M129" si="8">K66-L66</f>
        <v>19973.992224000001</v>
      </c>
      <c r="N66" s="42">
        <f t="shared" ref="N66:N129" si="9">IFERROR(M66/K66,"")</f>
        <v>0.29475229571164335</v>
      </c>
      <c r="O66">
        <f>IF(AND(RawData[[#This Row],[Channel]]="Wholesale/Distributor", LEFT(RawData[[#This Row],[Month]], 4)="2025"),RawData[[#This Row],[List Price]]*(1-'2 - Diagnostics'!$B$1),RawData[[#This Row],[Net Price]])</f>
        <v>1.1007480000000001</v>
      </c>
      <c r="P66">
        <f>RawData[[#This Row],[Units]]*RawData[[#This Row],[Counterfactual Net Price]]</f>
        <v>67765.349124</v>
      </c>
    </row>
    <row r="67" spans="1:16">
      <c r="A67" t="s">
        <v>312</v>
      </c>
      <c r="B67" t="s">
        <v>311</v>
      </c>
      <c r="C67" t="s">
        <v>300</v>
      </c>
      <c r="D67" t="s">
        <v>230</v>
      </c>
      <c r="E67" t="s">
        <v>245</v>
      </c>
      <c r="F67">
        <v>59208</v>
      </c>
      <c r="G67" s="44">
        <v>1.32</v>
      </c>
      <c r="H67" s="42">
        <v>0.1593</v>
      </c>
      <c r="I67" s="45">
        <v>0.78190000000000004</v>
      </c>
      <c r="J67" s="44">
        <f t="shared" si="5"/>
        <v>1.1097240000000002</v>
      </c>
      <c r="K67" s="43">
        <f t="shared" si="6"/>
        <v>65704.538592000012</v>
      </c>
      <c r="L67" s="43">
        <f t="shared" si="7"/>
        <v>46294.735200000003</v>
      </c>
      <c r="M67" s="43">
        <f t="shared" si="8"/>
        <v>19409.803392000009</v>
      </c>
      <c r="N67" s="42">
        <f t="shared" si="9"/>
        <v>0.29541039033128969</v>
      </c>
      <c r="O67">
        <f>IF(AND(RawData[[#This Row],[Channel]]="Wholesale/Distributor", LEFT(RawData[[#This Row],[Month]], 4)="2025"),RawData[[#This Row],[List Price]]*(1-'2 - Diagnostics'!$B$1),RawData[[#This Row],[Net Price]])</f>
        <v>1.1097240000000002</v>
      </c>
      <c r="P67">
        <f>RawData[[#This Row],[Units]]*RawData[[#This Row],[Counterfactual Net Price]]</f>
        <v>65704.538592000012</v>
      </c>
    </row>
    <row r="68" spans="1:16">
      <c r="A68" t="s">
        <v>312</v>
      </c>
      <c r="B68" t="s">
        <v>311</v>
      </c>
      <c r="C68" t="s">
        <v>300</v>
      </c>
      <c r="D68" t="s">
        <v>230</v>
      </c>
      <c r="E68" t="s">
        <v>244</v>
      </c>
      <c r="F68">
        <v>59835</v>
      </c>
      <c r="G68" s="44">
        <v>1.35</v>
      </c>
      <c r="H68" s="42">
        <v>0.1767</v>
      </c>
      <c r="I68" s="45">
        <v>0.78749999999999998</v>
      </c>
      <c r="J68" s="44">
        <f t="shared" si="5"/>
        <v>1.1114550000000001</v>
      </c>
      <c r="K68" s="43">
        <f t="shared" si="6"/>
        <v>66503.909925</v>
      </c>
      <c r="L68" s="43">
        <f t="shared" si="7"/>
        <v>47120.0625</v>
      </c>
      <c r="M68" s="43">
        <f t="shared" si="8"/>
        <v>19383.847425</v>
      </c>
      <c r="N68" s="42">
        <f t="shared" si="9"/>
        <v>0.29146929025466617</v>
      </c>
      <c r="O68">
        <f>IF(AND(RawData[[#This Row],[Channel]]="Wholesale/Distributor", LEFT(RawData[[#This Row],[Month]], 4)="2025"),RawData[[#This Row],[List Price]]*(1-'2 - Diagnostics'!$B$1),RawData[[#This Row],[Net Price]])</f>
        <v>1.1114550000000001</v>
      </c>
      <c r="P68">
        <f>RawData[[#This Row],[Units]]*RawData[[#This Row],[Counterfactual Net Price]]</f>
        <v>66503.909925</v>
      </c>
    </row>
    <row r="69" spans="1:16">
      <c r="A69" t="s">
        <v>312</v>
      </c>
      <c r="B69" t="s">
        <v>311</v>
      </c>
      <c r="C69" t="s">
        <v>300</v>
      </c>
      <c r="D69" t="s">
        <v>230</v>
      </c>
      <c r="E69" t="s">
        <v>243</v>
      </c>
      <c r="F69">
        <v>57814</v>
      </c>
      <c r="G69" s="44">
        <v>1.35</v>
      </c>
      <c r="H69" s="42">
        <v>0.1648</v>
      </c>
      <c r="I69" s="45">
        <v>0.79310000000000003</v>
      </c>
      <c r="J69" s="44">
        <f t="shared" si="5"/>
        <v>1.1275200000000001</v>
      </c>
      <c r="K69" s="43">
        <f t="shared" si="6"/>
        <v>65186.441280000006</v>
      </c>
      <c r="L69" s="43">
        <f t="shared" si="7"/>
        <v>45852.2834</v>
      </c>
      <c r="M69" s="43">
        <f t="shared" si="8"/>
        <v>19334.157880000006</v>
      </c>
      <c r="N69" s="42">
        <f t="shared" si="9"/>
        <v>0.29659784305378184</v>
      </c>
      <c r="O69">
        <f>IF(AND(RawData[[#This Row],[Channel]]="Wholesale/Distributor", LEFT(RawData[[#This Row],[Month]], 4)="2025"),RawData[[#This Row],[List Price]]*(1-'2 - Diagnostics'!$B$1),RawData[[#This Row],[Net Price]])</f>
        <v>1.1275200000000001</v>
      </c>
      <c r="P69">
        <f>RawData[[#This Row],[Units]]*RawData[[#This Row],[Counterfactual Net Price]]</f>
        <v>65186.441280000006</v>
      </c>
    </row>
    <row r="70" spans="1:16">
      <c r="A70" t="s">
        <v>312</v>
      </c>
      <c r="B70" t="s">
        <v>311</v>
      </c>
      <c r="C70" t="s">
        <v>300</v>
      </c>
      <c r="D70" t="s">
        <v>230</v>
      </c>
      <c r="E70" t="s">
        <v>242</v>
      </c>
      <c r="F70">
        <v>76841</v>
      </c>
      <c r="G70" s="44">
        <v>1.35</v>
      </c>
      <c r="H70" s="42">
        <v>0.19259999999999999</v>
      </c>
      <c r="I70" s="45">
        <v>0.79869999999999997</v>
      </c>
      <c r="J70" s="44">
        <f t="shared" si="5"/>
        <v>1.08999</v>
      </c>
      <c r="K70" s="43">
        <f t="shared" si="6"/>
        <v>83755.921589999998</v>
      </c>
      <c r="L70" s="43">
        <f t="shared" si="7"/>
        <v>61372.9067</v>
      </c>
      <c r="M70" s="43">
        <f t="shared" si="8"/>
        <v>22383.014889999999</v>
      </c>
      <c r="N70" s="42">
        <f t="shared" si="9"/>
        <v>0.26724098386223727</v>
      </c>
      <c r="O70">
        <f>IF(AND(RawData[[#This Row],[Channel]]="Wholesale/Distributor", LEFT(RawData[[#This Row],[Month]], 4)="2025"),RawData[[#This Row],[List Price]]*(1-'2 - Diagnostics'!$B$1),RawData[[#This Row],[Net Price]])</f>
        <v>1.08999</v>
      </c>
      <c r="P70">
        <f>RawData[[#This Row],[Units]]*RawData[[#This Row],[Counterfactual Net Price]]</f>
        <v>83755.921589999998</v>
      </c>
    </row>
    <row r="71" spans="1:16">
      <c r="A71" t="s">
        <v>312</v>
      </c>
      <c r="B71" t="s">
        <v>311</v>
      </c>
      <c r="C71" t="s">
        <v>300</v>
      </c>
      <c r="D71" t="s">
        <v>230</v>
      </c>
      <c r="E71" t="s">
        <v>241</v>
      </c>
      <c r="F71">
        <v>126509</v>
      </c>
      <c r="G71" s="44">
        <v>1.35</v>
      </c>
      <c r="H71" s="42">
        <v>0.22370000000000001</v>
      </c>
      <c r="I71" s="45">
        <v>0.80430000000000001</v>
      </c>
      <c r="J71" s="44">
        <f t="shared" si="5"/>
        <v>1.0480050000000001</v>
      </c>
      <c r="K71" s="43">
        <f t="shared" si="6"/>
        <v>132582.064545</v>
      </c>
      <c r="L71" s="43">
        <f t="shared" si="7"/>
        <v>101751.1887</v>
      </c>
      <c r="M71" s="43">
        <f t="shared" si="8"/>
        <v>30830.875845000002</v>
      </c>
      <c r="N71" s="42">
        <f t="shared" si="9"/>
        <v>0.23254182947600444</v>
      </c>
      <c r="O71">
        <f>IF(AND(RawData[[#This Row],[Channel]]="Wholesale/Distributor", LEFT(RawData[[#This Row],[Month]], 4)="2025"),RawData[[#This Row],[List Price]]*(1-'2 - Diagnostics'!$B$1),RawData[[#This Row],[Net Price]])</f>
        <v>1.0480050000000001</v>
      </c>
      <c r="P71">
        <f>RawData[[#This Row],[Units]]*RawData[[#This Row],[Counterfactual Net Price]]</f>
        <v>132582.064545</v>
      </c>
    </row>
    <row r="72" spans="1:16">
      <c r="A72" t="s">
        <v>312</v>
      </c>
      <c r="B72" t="s">
        <v>311</v>
      </c>
      <c r="C72" t="s">
        <v>300</v>
      </c>
      <c r="D72" t="s">
        <v>230</v>
      </c>
      <c r="E72" t="s">
        <v>240</v>
      </c>
      <c r="F72">
        <v>121584</v>
      </c>
      <c r="G72" s="44">
        <v>1.35</v>
      </c>
      <c r="H72" s="42">
        <v>0.16520000000000001</v>
      </c>
      <c r="I72" s="45">
        <v>0.80989999999999995</v>
      </c>
      <c r="J72" s="44">
        <f t="shared" si="5"/>
        <v>1.1269800000000001</v>
      </c>
      <c r="K72" s="43">
        <f t="shared" si="6"/>
        <v>137022.73632000003</v>
      </c>
      <c r="L72" s="43">
        <f t="shared" si="7"/>
        <v>98470.881599999993</v>
      </c>
      <c r="M72" s="43">
        <f t="shared" si="8"/>
        <v>38551.854720000032</v>
      </c>
      <c r="N72" s="42">
        <f t="shared" si="9"/>
        <v>0.28135370636568546</v>
      </c>
      <c r="O72">
        <f>IF(AND(RawData[[#This Row],[Channel]]="Wholesale/Distributor", LEFT(RawData[[#This Row],[Month]], 4)="2025"),RawData[[#This Row],[List Price]]*(1-'2 - Diagnostics'!$B$1),RawData[[#This Row],[Net Price]])</f>
        <v>1.1269800000000001</v>
      </c>
      <c r="P72">
        <f>RawData[[#This Row],[Units]]*RawData[[#This Row],[Counterfactual Net Price]]</f>
        <v>137022.73632000003</v>
      </c>
    </row>
    <row r="73" spans="1:16">
      <c r="A73" t="s">
        <v>312</v>
      </c>
      <c r="B73" t="s">
        <v>311</v>
      </c>
      <c r="C73" t="s">
        <v>300</v>
      </c>
      <c r="D73" t="s">
        <v>230</v>
      </c>
      <c r="E73" t="s">
        <v>236</v>
      </c>
      <c r="F73">
        <v>82246</v>
      </c>
      <c r="G73" s="44">
        <v>1.35</v>
      </c>
      <c r="H73" s="42">
        <v>0.184</v>
      </c>
      <c r="I73" s="45">
        <v>0.8155</v>
      </c>
      <c r="J73" s="44">
        <f t="shared" si="5"/>
        <v>1.1016000000000001</v>
      </c>
      <c r="K73" s="43">
        <f t="shared" si="6"/>
        <v>90602.193600000013</v>
      </c>
      <c r="L73" s="43">
        <f t="shared" si="7"/>
        <v>67071.612999999998</v>
      </c>
      <c r="M73" s="43">
        <f t="shared" si="8"/>
        <v>23530.580600000016</v>
      </c>
      <c r="N73" s="42">
        <f t="shared" si="9"/>
        <v>0.25971314451706623</v>
      </c>
      <c r="O73">
        <f>IF(AND(RawData[[#This Row],[Channel]]="Wholesale/Distributor", LEFT(RawData[[#This Row],[Month]], 4)="2025"),RawData[[#This Row],[List Price]]*(1-'2 - Diagnostics'!$B$1),RawData[[#This Row],[Net Price]])</f>
        <v>1.1016000000000001</v>
      </c>
      <c r="P73">
        <f>RawData[[#This Row],[Units]]*RawData[[#This Row],[Counterfactual Net Price]]</f>
        <v>90602.193600000013</v>
      </c>
    </row>
    <row r="74" spans="1:16">
      <c r="A74" t="s">
        <v>312</v>
      </c>
      <c r="B74" t="s">
        <v>311</v>
      </c>
      <c r="C74" t="s">
        <v>300</v>
      </c>
      <c r="D74" t="s">
        <v>232</v>
      </c>
      <c r="E74" t="s">
        <v>262</v>
      </c>
      <c r="F74">
        <v>50503</v>
      </c>
      <c r="G74" s="44">
        <v>1.29</v>
      </c>
      <c r="H74" s="42">
        <v>4.58E-2</v>
      </c>
      <c r="I74" s="45">
        <v>0.74819999999999998</v>
      </c>
      <c r="J74" s="44">
        <f t="shared" si="5"/>
        <v>1.2309180000000002</v>
      </c>
      <c r="K74" s="43">
        <f t="shared" si="6"/>
        <v>62165.051754000007</v>
      </c>
      <c r="L74" s="43">
        <f t="shared" si="7"/>
        <v>37786.344599999997</v>
      </c>
      <c r="M74" s="43">
        <f t="shared" si="8"/>
        <v>24378.707154000011</v>
      </c>
      <c r="N74" s="42">
        <f t="shared" si="9"/>
        <v>0.39216097254244403</v>
      </c>
      <c r="O74">
        <f>IF(AND(RawData[[#This Row],[Channel]]="Wholesale/Distributor", LEFT(RawData[[#This Row],[Month]], 4)="2025"),RawData[[#This Row],[List Price]]*(1-'2 - Diagnostics'!$B$1),RawData[[#This Row],[Net Price]])</f>
        <v>1.2309180000000002</v>
      </c>
      <c r="P74">
        <f>RawData[[#This Row],[Units]]*RawData[[#This Row],[Counterfactual Net Price]]</f>
        <v>62165.051754000007</v>
      </c>
    </row>
    <row r="75" spans="1:16">
      <c r="A75" t="s">
        <v>312</v>
      </c>
      <c r="B75" t="s">
        <v>311</v>
      </c>
      <c r="C75" t="s">
        <v>300</v>
      </c>
      <c r="D75" t="s">
        <v>232</v>
      </c>
      <c r="E75" t="s">
        <v>261</v>
      </c>
      <c r="F75">
        <v>63316</v>
      </c>
      <c r="G75" s="44">
        <v>1.29</v>
      </c>
      <c r="H75" s="42">
        <v>4.8599999999999997E-2</v>
      </c>
      <c r="I75" s="45">
        <v>0.74819999999999998</v>
      </c>
      <c r="J75" s="44">
        <f t="shared" si="5"/>
        <v>1.227306</v>
      </c>
      <c r="K75" s="43">
        <f t="shared" si="6"/>
        <v>77708.106696000003</v>
      </c>
      <c r="L75" s="43">
        <f t="shared" si="7"/>
        <v>47373.031199999998</v>
      </c>
      <c r="M75" s="43">
        <f t="shared" si="8"/>
        <v>30335.075496000005</v>
      </c>
      <c r="N75" s="42">
        <f t="shared" si="9"/>
        <v>0.39037208324574318</v>
      </c>
      <c r="O75">
        <f>IF(AND(RawData[[#This Row],[Channel]]="Wholesale/Distributor", LEFT(RawData[[#This Row],[Month]], 4)="2025"),RawData[[#This Row],[List Price]]*(1-'2 - Diagnostics'!$B$1),RawData[[#This Row],[Net Price]])</f>
        <v>1.227306</v>
      </c>
      <c r="P75">
        <f>RawData[[#This Row],[Units]]*RawData[[#This Row],[Counterfactual Net Price]]</f>
        <v>77708.106696000003</v>
      </c>
    </row>
    <row r="76" spans="1:16">
      <c r="A76" t="s">
        <v>312</v>
      </c>
      <c r="B76" t="s">
        <v>311</v>
      </c>
      <c r="C76" t="s">
        <v>300</v>
      </c>
      <c r="D76" t="s">
        <v>232</v>
      </c>
      <c r="E76" t="s">
        <v>260</v>
      </c>
      <c r="F76">
        <v>71086</v>
      </c>
      <c r="G76" s="44">
        <v>1.29</v>
      </c>
      <c r="H76" s="42">
        <v>5.16E-2</v>
      </c>
      <c r="I76" s="45">
        <v>0.74819999999999998</v>
      </c>
      <c r="J76" s="44">
        <f t="shared" si="5"/>
        <v>1.223436</v>
      </c>
      <c r="K76" s="43">
        <f t="shared" si="6"/>
        <v>86969.171495999995</v>
      </c>
      <c r="L76" s="43">
        <f t="shared" si="7"/>
        <v>53186.5452</v>
      </c>
      <c r="M76" s="43">
        <f t="shared" si="8"/>
        <v>33782.626295999995</v>
      </c>
      <c r="N76" s="42">
        <f t="shared" si="9"/>
        <v>0.38844369464361023</v>
      </c>
      <c r="O76">
        <f>IF(AND(RawData[[#This Row],[Channel]]="Wholesale/Distributor", LEFT(RawData[[#This Row],[Month]], 4)="2025"),RawData[[#This Row],[List Price]]*(1-'2 - Diagnostics'!$B$1),RawData[[#This Row],[Net Price]])</f>
        <v>1.223436</v>
      </c>
      <c r="P76">
        <f>RawData[[#This Row],[Units]]*RawData[[#This Row],[Counterfactual Net Price]]</f>
        <v>86969.171495999995</v>
      </c>
    </row>
    <row r="77" spans="1:16">
      <c r="A77" t="s">
        <v>312</v>
      </c>
      <c r="B77" t="s">
        <v>311</v>
      </c>
      <c r="C77" t="s">
        <v>300</v>
      </c>
      <c r="D77" t="s">
        <v>232</v>
      </c>
      <c r="E77" t="s">
        <v>259</v>
      </c>
      <c r="F77">
        <v>68530</v>
      </c>
      <c r="G77" s="44">
        <v>1.29</v>
      </c>
      <c r="H77" s="42">
        <v>3.9600000000000003E-2</v>
      </c>
      <c r="I77" s="45">
        <v>0.74819999999999998</v>
      </c>
      <c r="J77" s="44">
        <f t="shared" si="5"/>
        <v>1.2389160000000001</v>
      </c>
      <c r="K77" s="43">
        <f t="shared" si="6"/>
        <v>84902.913480000003</v>
      </c>
      <c r="L77" s="43">
        <f t="shared" si="7"/>
        <v>51274.146000000001</v>
      </c>
      <c r="M77" s="43">
        <f t="shared" si="8"/>
        <v>33628.767480000002</v>
      </c>
      <c r="N77" s="42">
        <f t="shared" si="9"/>
        <v>0.39608496459808412</v>
      </c>
      <c r="O77">
        <f>IF(AND(RawData[[#This Row],[Channel]]="Wholesale/Distributor", LEFT(RawData[[#This Row],[Month]], 4)="2025"),RawData[[#This Row],[List Price]]*(1-'2 - Diagnostics'!$B$1),RawData[[#This Row],[Net Price]])</f>
        <v>1.2389160000000001</v>
      </c>
      <c r="P77">
        <f>RawData[[#This Row],[Units]]*RawData[[#This Row],[Counterfactual Net Price]]</f>
        <v>84902.913480000003</v>
      </c>
    </row>
    <row r="78" spans="1:16">
      <c r="A78" t="s">
        <v>312</v>
      </c>
      <c r="B78" t="s">
        <v>311</v>
      </c>
      <c r="C78" t="s">
        <v>300</v>
      </c>
      <c r="D78" t="s">
        <v>232</v>
      </c>
      <c r="E78" t="s">
        <v>258</v>
      </c>
      <c r="F78">
        <v>50053</v>
      </c>
      <c r="G78" s="44">
        <v>1.29</v>
      </c>
      <c r="H78" s="42">
        <v>4.5100000000000001E-2</v>
      </c>
      <c r="I78" s="45">
        <v>0.74819999999999998</v>
      </c>
      <c r="J78" s="44">
        <f t="shared" si="5"/>
        <v>1.2318210000000001</v>
      </c>
      <c r="K78" s="43">
        <f t="shared" si="6"/>
        <v>61656.336513000002</v>
      </c>
      <c r="L78" s="43">
        <f t="shared" si="7"/>
        <v>37449.654600000002</v>
      </c>
      <c r="M78" s="43">
        <f t="shared" si="8"/>
        <v>24206.681913</v>
      </c>
      <c r="N78" s="42">
        <f t="shared" si="9"/>
        <v>0.39260655566027858</v>
      </c>
      <c r="O78">
        <f>IF(AND(RawData[[#This Row],[Channel]]="Wholesale/Distributor", LEFT(RawData[[#This Row],[Month]], 4)="2025"),RawData[[#This Row],[List Price]]*(1-'2 - Diagnostics'!$B$1),RawData[[#This Row],[Net Price]])</f>
        <v>1.2318210000000001</v>
      </c>
      <c r="P78">
        <f>RawData[[#This Row],[Units]]*RawData[[#This Row],[Counterfactual Net Price]]</f>
        <v>61656.336513000002</v>
      </c>
    </row>
    <row r="79" spans="1:16">
      <c r="A79" t="s">
        <v>312</v>
      </c>
      <c r="B79" t="s">
        <v>311</v>
      </c>
      <c r="C79" t="s">
        <v>300</v>
      </c>
      <c r="D79" t="s">
        <v>232</v>
      </c>
      <c r="E79" t="s">
        <v>257</v>
      </c>
      <c r="F79">
        <v>53348</v>
      </c>
      <c r="G79" s="44">
        <v>1.29</v>
      </c>
      <c r="H79" s="42">
        <v>6.7699999999999996E-2</v>
      </c>
      <c r="I79" s="45">
        <v>0.74819999999999998</v>
      </c>
      <c r="J79" s="44">
        <f t="shared" si="5"/>
        <v>1.2026670000000002</v>
      </c>
      <c r="K79" s="43">
        <f t="shared" si="6"/>
        <v>64159.879116000011</v>
      </c>
      <c r="L79" s="43">
        <f t="shared" si="7"/>
        <v>39914.973599999998</v>
      </c>
      <c r="M79" s="43">
        <f t="shared" si="8"/>
        <v>24244.905516000013</v>
      </c>
      <c r="N79" s="42">
        <f t="shared" si="9"/>
        <v>0.3778826557974902</v>
      </c>
      <c r="O79">
        <f>IF(AND(RawData[[#This Row],[Channel]]="Wholesale/Distributor", LEFT(RawData[[#This Row],[Month]], 4)="2025"),RawData[[#This Row],[List Price]]*(1-'2 - Diagnostics'!$B$1),RawData[[#This Row],[Net Price]])</f>
        <v>1.2026670000000002</v>
      </c>
      <c r="P79">
        <f>RawData[[#This Row],[Units]]*RawData[[#This Row],[Counterfactual Net Price]]</f>
        <v>64159.879116000011</v>
      </c>
    </row>
    <row r="80" spans="1:16">
      <c r="A80" t="s">
        <v>312</v>
      </c>
      <c r="B80" t="s">
        <v>311</v>
      </c>
      <c r="C80" t="s">
        <v>300</v>
      </c>
      <c r="D80" t="s">
        <v>232</v>
      </c>
      <c r="E80" t="s">
        <v>256</v>
      </c>
      <c r="F80">
        <v>50860</v>
      </c>
      <c r="G80" s="44">
        <v>1.29</v>
      </c>
      <c r="H80" s="42">
        <v>5.9799999999999999E-2</v>
      </c>
      <c r="I80" s="45">
        <v>0.74819999999999998</v>
      </c>
      <c r="J80" s="44">
        <f t="shared" si="5"/>
        <v>1.212858</v>
      </c>
      <c r="K80" s="43">
        <f t="shared" si="6"/>
        <v>61685.957880000002</v>
      </c>
      <c r="L80" s="43">
        <f t="shared" si="7"/>
        <v>38053.451999999997</v>
      </c>
      <c r="M80" s="43">
        <f t="shared" si="8"/>
        <v>23632.505880000004</v>
      </c>
      <c r="N80" s="42">
        <f t="shared" si="9"/>
        <v>0.38310997660072332</v>
      </c>
      <c r="O80">
        <f>IF(AND(RawData[[#This Row],[Channel]]="Wholesale/Distributor", LEFT(RawData[[#This Row],[Month]], 4)="2025"),RawData[[#This Row],[List Price]]*(1-'2 - Diagnostics'!$B$1),RawData[[#This Row],[Net Price]])</f>
        <v>1.212858</v>
      </c>
      <c r="P80">
        <f>RawData[[#This Row],[Units]]*RawData[[#This Row],[Counterfactual Net Price]]</f>
        <v>61685.957880000002</v>
      </c>
    </row>
    <row r="81" spans="1:16">
      <c r="A81" t="s">
        <v>312</v>
      </c>
      <c r="B81" t="s">
        <v>311</v>
      </c>
      <c r="C81" t="s">
        <v>300</v>
      </c>
      <c r="D81" t="s">
        <v>232</v>
      </c>
      <c r="E81" t="s">
        <v>255</v>
      </c>
      <c r="F81">
        <v>54718</v>
      </c>
      <c r="G81" s="44">
        <v>1.29</v>
      </c>
      <c r="H81" s="42">
        <v>3.8199999999999998E-2</v>
      </c>
      <c r="I81" s="45">
        <v>0.74819999999999998</v>
      </c>
      <c r="J81" s="44">
        <f t="shared" si="5"/>
        <v>1.2407220000000001</v>
      </c>
      <c r="K81" s="43">
        <f t="shared" si="6"/>
        <v>67889.826396000004</v>
      </c>
      <c r="L81" s="43">
        <f t="shared" si="7"/>
        <v>40940.007599999997</v>
      </c>
      <c r="M81" s="43">
        <f t="shared" si="8"/>
        <v>26949.818796000007</v>
      </c>
      <c r="N81" s="42">
        <f t="shared" si="9"/>
        <v>0.39696402578498657</v>
      </c>
      <c r="O81">
        <f>IF(AND(RawData[[#This Row],[Channel]]="Wholesale/Distributor", LEFT(RawData[[#This Row],[Month]], 4)="2025"),RawData[[#This Row],[List Price]]*(1-'2 - Diagnostics'!$B$1),RawData[[#This Row],[Net Price]])</f>
        <v>1.2407220000000001</v>
      </c>
      <c r="P81">
        <f>RawData[[#This Row],[Units]]*RawData[[#This Row],[Counterfactual Net Price]]</f>
        <v>67889.826396000004</v>
      </c>
    </row>
    <row r="82" spans="1:16">
      <c r="A82" t="s">
        <v>312</v>
      </c>
      <c r="B82" t="s">
        <v>311</v>
      </c>
      <c r="C82" t="s">
        <v>300</v>
      </c>
      <c r="D82" t="s">
        <v>232</v>
      </c>
      <c r="E82" t="s">
        <v>254</v>
      </c>
      <c r="F82">
        <v>61681</v>
      </c>
      <c r="G82" s="44">
        <v>1.29</v>
      </c>
      <c r="H82" s="42">
        <v>4.2700000000000002E-2</v>
      </c>
      <c r="I82" s="45">
        <v>0.74819999999999998</v>
      </c>
      <c r="J82" s="44">
        <f t="shared" si="5"/>
        <v>1.234917</v>
      </c>
      <c r="K82" s="43">
        <f t="shared" si="6"/>
        <v>76170.915477000002</v>
      </c>
      <c r="L82" s="43">
        <f t="shared" si="7"/>
        <v>46149.724199999997</v>
      </c>
      <c r="M82" s="43">
        <f t="shared" si="8"/>
        <v>30021.191277000005</v>
      </c>
      <c r="N82" s="42">
        <f t="shared" si="9"/>
        <v>0.3941293220516035</v>
      </c>
      <c r="O82">
        <f>IF(AND(RawData[[#This Row],[Channel]]="Wholesale/Distributor", LEFT(RawData[[#This Row],[Month]], 4)="2025"),RawData[[#This Row],[List Price]]*(1-'2 - Diagnostics'!$B$1),RawData[[#This Row],[Net Price]])</f>
        <v>1.234917</v>
      </c>
      <c r="P82">
        <f>RawData[[#This Row],[Units]]*RawData[[#This Row],[Counterfactual Net Price]]</f>
        <v>76170.915477000002</v>
      </c>
    </row>
    <row r="83" spans="1:16">
      <c r="A83" t="s">
        <v>312</v>
      </c>
      <c r="B83" t="s">
        <v>311</v>
      </c>
      <c r="C83" t="s">
        <v>300</v>
      </c>
      <c r="D83" t="s">
        <v>232</v>
      </c>
      <c r="E83" t="s">
        <v>253</v>
      </c>
      <c r="F83">
        <v>112199</v>
      </c>
      <c r="G83" s="44">
        <v>1.29</v>
      </c>
      <c r="H83" s="42">
        <v>4.1799999999999997E-2</v>
      </c>
      <c r="I83" s="45">
        <v>0.74819999999999998</v>
      </c>
      <c r="J83" s="44">
        <f t="shared" si="5"/>
        <v>1.236078</v>
      </c>
      <c r="K83" s="43">
        <f t="shared" si="6"/>
        <v>138686.71552200001</v>
      </c>
      <c r="L83" s="43">
        <f t="shared" si="7"/>
        <v>83947.291799999992</v>
      </c>
      <c r="M83" s="43">
        <f t="shared" si="8"/>
        <v>54739.423722000021</v>
      </c>
      <c r="N83" s="42">
        <f t="shared" si="9"/>
        <v>0.39469839281987068</v>
      </c>
      <c r="O83">
        <f>IF(AND(RawData[[#This Row],[Channel]]="Wholesale/Distributor", LEFT(RawData[[#This Row],[Month]], 4)="2025"),RawData[[#This Row],[List Price]]*(1-'2 - Diagnostics'!$B$1),RawData[[#This Row],[Net Price]])</f>
        <v>1.236078</v>
      </c>
      <c r="P83">
        <f>RawData[[#This Row],[Units]]*RawData[[#This Row],[Counterfactual Net Price]]</f>
        <v>138686.71552200001</v>
      </c>
    </row>
    <row r="84" spans="1:16">
      <c r="A84" t="s">
        <v>312</v>
      </c>
      <c r="B84" t="s">
        <v>311</v>
      </c>
      <c r="C84" t="s">
        <v>300</v>
      </c>
      <c r="D84" t="s">
        <v>232</v>
      </c>
      <c r="E84" t="s">
        <v>252</v>
      </c>
      <c r="F84">
        <v>110051</v>
      </c>
      <c r="G84" s="44">
        <v>1.29</v>
      </c>
      <c r="H84" s="42">
        <v>4.1000000000000002E-2</v>
      </c>
      <c r="I84" s="45">
        <v>0.74819999999999998</v>
      </c>
      <c r="J84" s="44">
        <f t="shared" si="5"/>
        <v>1.2371099999999999</v>
      </c>
      <c r="K84" s="43">
        <f t="shared" si="6"/>
        <v>136145.19261</v>
      </c>
      <c r="L84" s="43">
        <f t="shared" si="7"/>
        <v>82340.158199999991</v>
      </c>
      <c r="M84" s="43">
        <f t="shared" si="8"/>
        <v>53805.034410000007</v>
      </c>
      <c r="N84" s="42">
        <f t="shared" si="9"/>
        <v>0.3952033368091763</v>
      </c>
      <c r="O84">
        <f>IF(AND(RawData[[#This Row],[Channel]]="Wholesale/Distributor", LEFT(RawData[[#This Row],[Month]], 4)="2025"),RawData[[#This Row],[List Price]]*(1-'2 - Diagnostics'!$B$1),RawData[[#This Row],[Net Price]])</f>
        <v>1.2371099999999999</v>
      </c>
      <c r="P84">
        <f>RawData[[#This Row],[Units]]*RawData[[#This Row],[Counterfactual Net Price]]</f>
        <v>136145.19261</v>
      </c>
    </row>
    <row r="85" spans="1:16">
      <c r="A85" t="s">
        <v>312</v>
      </c>
      <c r="B85" t="s">
        <v>311</v>
      </c>
      <c r="C85" t="s">
        <v>300</v>
      </c>
      <c r="D85" t="s">
        <v>232</v>
      </c>
      <c r="E85" t="s">
        <v>251</v>
      </c>
      <c r="F85">
        <v>90596</v>
      </c>
      <c r="G85" s="44">
        <v>1.29</v>
      </c>
      <c r="H85" s="42">
        <v>5.3800000000000001E-2</v>
      </c>
      <c r="I85" s="45">
        <v>0.74819999999999998</v>
      </c>
      <c r="J85" s="44">
        <f t="shared" si="5"/>
        <v>1.2205980000000001</v>
      </c>
      <c r="K85" s="43">
        <f t="shared" si="6"/>
        <v>110581.29640800001</v>
      </c>
      <c r="L85" s="43">
        <f t="shared" si="7"/>
        <v>67783.927199999991</v>
      </c>
      <c r="M85" s="43">
        <f t="shared" si="8"/>
        <v>42797.369208000018</v>
      </c>
      <c r="N85" s="42">
        <f t="shared" si="9"/>
        <v>0.3870217712957093</v>
      </c>
      <c r="O85">
        <f>IF(AND(RawData[[#This Row],[Channel]]="Wholesale/Distributor", LEFT(RawData[[#This Row],[Month]], 4)="2025"),RawData[[#This Row],[List Price]]*(1-'2 - Diagnostics'!$B$1),RawData[[#This Row],[Net Price]])</f>
        <v>1.2205980000000001</v>
      </c>
      <c r="P85">
        <f>RawData[[#This Row],[Units]]*RawData[[#This Row],[Counterfactual Net Price]]</f>
        <v>110581.29640800001</v>
      </c>
    </row>
    <row r="86" spans="1:16">
      <c r="A86" t="s">
        <v>312</v>
      </c>
      <c r="B86" t="s">
        <v>311</v>
      </c>
      <c r="C86" t="s">
        <v>300</v>
      </c>
      <c r="D86" t="s">
        <v>232</v>
      </c>
      <c r="E86" t="s">
        <v>250</v>
      </c>
      <c r="F86">
        <v>49255</v>
      </c>
      <c r="G86" s="44">
        <v>1.32</v>
      </c>
      <c r="H86" s="42">
        <v>4.9599999999999998E-2</v>
      </c>
      <c r="I86" s="45">
        <v>0.75380000000000003</v>
      </c>
      <c r="J86" s="44">
        <f t="shared" si="5"/>
        <v>1.2545280000000001</v>
      </c>
      <c r="K86" s="43">
        <f t="shared" si="6"/>
        <v>61791.776640000004</v>
      </c>
      <c r="L86" s="43">
        <f t="shared" si="7"/>
        <v>37128.419000000002</v>
      </c>
      <c r="M86" s="43">
        <f t="shared" si="8"/>
        <v>24663.357640000002</v>
      </c>
      <c r="N86" s="42">
        <f t="shared" si="9"/>
        <v>0.39913656769717376</v>
      </c>
      <c r="O86">
        <f>IF(AND(RawData[[#This Row],[Channel]]="Wholesale/Distributor", LEFT(RawData[[#This Row],[Month]], 4)="2025"),RawData[[#This Row],[List Price]]*(1-'2 - Diagnostics'!$B$1),RawData[[#This Row],[Net Price]])</f>
        <v>1.2545280000000001</v>
      </c>
      <c r="P86">
        <f>RawData[[#This Row],[Units]]*RawData[[#This Row],[Counterfactual Net Price]]</f>
        <v>61791.776640000004</v>
      </c>
    </row>
    <row r="87" spans="1:16">
      <c r="A87" t="s">
        <v>312</v>
      </c>
      <c r="B87" t="s">
        <v>311</v>
      </c>
      <c r="C87" t="s">
        <v>300</v>
      </c>
      <c r="D87" t="s">
        <v>232</v>
      </c>
      <c r="E87" t="s">
        <v>249</v>
      </c>
      <c r="F87">
        <v>58700</v>
      </c>
      <c r="G87" s="44">
        <v>1.32</v>
      </c>
      <c r="H87" s="42">
        <v>5.45E-2</v>
      </c>
      <c r="I87" s="45">
        <v>0.75939999999999996</v>
      </c>
      <c r="J87" s="44">
        <f t="shared" si="5"/>
        <v>1.2480600000000002</v>
      </c>
      <c r="K87" s="43">
        <f t="shared" si="6"/>
        <v>73261.122000000003</v>
      </c>
      <c r="L87" s="43">
        <f t="shared" si="7"/>
        <v>44576.78</v>
      </c>
      <c r="M87" s="43">
        <f t="shared" si="8"/>
        <v>28684.342000000004</v>
      </c>
      <c r="N87" s="42">
        <f t="shared" si="9"/>
        <v>0.3915356633495185</v>
      </c>
      <c r="O87">
        <f>IF(AND(RawData[[#This Row],[Channel]]="Wholesale/Distributor", LEFT(RawData[[#This Row],[Month]], 4)="2025"),RawData[[#This Row],[List Price]]*(1-'2 - Diagnostics'!$B$1),RawData[[#This Row],[Net Price]])</f>
        <v>1.2480600000000002</v>
      </c>
      <c r="P87">
        <f>RawData[[#This Row],[Units]]*RawData[[#This Row],[Counterfactual Net Price]]</f>
        <v>73261.122000000003</v>
      </c>
    </row>
    <row r="88" spans="1:16">
      <c r="A88" t="s">
        <v>312</v>
      </c>
      <c r="B88" t="s">
        <v>311</v>
      </c>
      <c r="C88" t="s">
        <v>300</v>
      </c>
      <c r="D88" t="s">
        <v>232</v>
      </c>
      <c r="E88" t="s">
        <v>248</v>
      </c>
      <c r="F88">
        <v>59560</v>
      </c>
      <c r="G88" s="44">
        <v>1.32</v>
      </c>
      <c r="H88" s="42">
        <v>3.7699999999999997E-2</v>
      </c>
      <c r="I88" s="45">
        <v>0.76500000000000001</v>
      </c>
      <c r="J88" s="44">
        <f t="shared" si="5"/>
        <v>1.2702360000000001</v>
      </c>
      <c r="K88" s="43">
        <f t="shared" si="6"/>
        <v>75655.256160000004</v>
      </c>
      <c r="L88" s="43">
        <f t="shared" si="7"/>
        <v>45563.4</v>
      </c>
      <c r="M88" s="43">
        <f t="shared" si="8"/>
        <v>30091.856160000003</v>
      </c>
      <c r="N88" s="42">
        <f t="shared" si="9"/>
        <v>0.39774970950280109</v>
      </c>
      <c r="O88">
        <f>IF(AND(RawData[[#This Row],[Channel]]="Wholesale/Distributor", LEFT(RawData[[#This Row],[Month]], 4)="2025"),RawData[[#This Row],[List Price]]*(1-'2 - Diagnostics'!$B$1),RawData[[#This Row],[Net Price]])</f>
        <v>1.2702360000000001</v>
      </c>
      <c r="P88">
        <f>RawData[[#This Row],[Units]]*RawData[[#This Row],[Counterfactual Net Price]]</f>
        <v>75655.256160000004</v>
      </c>
    </row>
    <row r="89" spans="1:16">
      <c r="A89" t="s">
        <v>312</v>
      </c>
      <c r="B89" t="s">
        <v>311</v>
      </c>
      <c r="C89" t="s">
        <v>300</v>
      </c>
      <c r="D89" t="s">
        <v>232</v>
      </c>
      <c r="E89" t="s">
        <v>247</v>
      </c>
      <c r="F89">
        <v>58684</v>
      </c>
      <c r="G89" s="44">
        <v>1.32</v>
      </c>
      <c r="H89" s="42">
        <v>5.1700000000000003E-2</v>
      </c>
      <c r="I89" s="45">
        <v>0.77059999999999995</v>
      </c>
      <c r="J89" s="44">
        <f t="shared" si="5"/>
        <v>1.2517560000000001</v>
      </c>
      <c r="K89" s="43">
        <f t="shared" si="6"/>
        <v>73458.049104000005</v>
      </c>
      <c r="L89" s="43">
        <f t="shared" si="7"/>
        <v>45221.890399999997</v>
      </c>
      <c r="M89" s="43">
        <f t="shared" si="8"/>
        <v>28236.158704000009</v>
      </c>
      <c r="N89" s="42">
        <f t="shared" si="9"/>
        <v>0.384384816210188</v>
      </c>
      <c r="O89">
        <f>IF(AND(RawData[[#This Row],[Channel]]="Wholesale/Distributor", LEFT(RawData[[#This Row],[Month]], 4)="2025"),RawData[[#This Row],[List Price]]*(1-'2 - Diagnostics'!$B$1),RawData[[#This Row],[Net Price]])</f>
        <v>1.2517560000000001</v>
      </c>
      <c r="P89">
        <f>RawData[[#This Row],[Units]]*RawData[[#This Row],[Counterfactual Net Price]]</f>
        <v>73458.049104000005</v>
      </c>
    </row>
    <row r="90" spans="1:16">
      <c r="A90" t="s">
        <v>312</v>
      </c>
      <c r="B90" t="s">
        <v>311</v>
      </c>
      <c r="C90" t="s">
        <v>300</v>
      </c>
      <c r="D90" t="s">
        <v>232</v>
      </c>
      <c r="E90" t="s">
        <v>246</v>
      </c>
      <c r="F90">
        <v>58560</v>
      </c>
      <c r="G90" s="44">
        <v>1.32</v>
      </c>
      <c r="H90" s="42">
        <v>5.16E-2</v>
      </c>
      <c r="I90" s="45">
        <v>0.77629999999999999</v>
      </c>
      <c r="J90" s="44">
        <f t="shared" si="5"/>
        <v>1.2518880000000001</v>
      </c>
      <c r="K90" s="43">
        <f t="shared" si="6"/>
        <v>73310.561280000009</v>
      </c>
      <c r="L90" s="43">
        <f t="shared" si="7"/>
        <v>45460.127999999997</v>
      </c>
      <c r="M90" s="43">
        <f t="shared" si="8"/>
        <v>27850.433280000012</v>
      </c>
      <c r="N90" s="42">
        <f t="shared" si="9"/>
        <v>0.37989660416906318</v>
      </c>
      <c r="O90">
        <f>IF(AND(RawData[[#This Row],[Channel]]="Wholesale/Distributor", LEFT(RawData[[#This Row],[Month]], 4)="2025"),RawData[[#This Row],[List Price]]*(1-'2 - Diagnostics'!$B$1),RawData[[#This Row],[Net Price]])</f>
        <v>1.2518880000000001</v>
      </c>
      <c r="P90">
        <f>RawData[[#This Row],[Units]]*RawData[[#This Row],[Counterfactual Net Price]]</f>
        <v>73310.561280000009</v>
      </c>
    </row>
    <row r="91" spans="1:16">
      <c r="A91" t="s">
        <v>312</v>
      </c>
      <c r="B91" t="s">
        <v>311</v>
      </c>
      <c r="C91" t="s">
        <v>300</v>
      </c>
      <c r="D91" t="s">
        <v>232</v>
      </c>
      <c r="E91" t="s">
        <v>245</v>
      </c>
      <c r="F91">
        <v>49388</v>
      </c>
      <c r="G91" s="44">
        <v>1.32</v>
      </c>
      <c r="H91" s="42">
        <v>5.2900000000000003E-2</v>
      </c>
      <c r="I91" s="45">
        <v>0.78190000000000004</v>
      </c>
      <c r="J91" s="44">
        <f t="shared" si="5"/>
        <v>1.2501720000000001</v>
      </c>
      <c r="K91" s="43">
        <f t="shared" si="6"/>
        <v>61743.494736000001</v>
      </c>
      <c r="L91" s="43">
        <f t="shared" si="7"/>
        <v>38616.477200000001</v>
      </c>
      <c r="M91" s="43">
        <f t="shared" si="8"/>
        <v>23127.017535999999</v>
      </c>
      <c r="N91" s="42">
        <f t="shared" si="9"/>
        <v>0.37456605971018386</v>
      </c>
      <c r="O91">
        <f>IF(AND(RawData[[#This Row],[Channel]]="Wholesale/Distributor", LEFT(RawData[[#This Row],[Month]], 4)="2025"),RawData[[#This Row],[List Price]]*(1-'2 - Diagnostics'!$B$1),RawData[[#This Row],[Net Price]])</f>
        <v>1.2501720000000001</v>
      </c>
      <c r="P91">
        <f>RawData[[#This Row],[Units]]*RawData[[#This Row],[Counterfactual Net Price]]</f>
        <v>61743.494736000001</v>
      </c>
    </row>
    <row r="92" spans="1:16">
      <c r="A92" t="s">
        <v>312</v>
      </c>
      <c r="B92" t="s">
        <v>311</v>
      </c>
      <c r="C92" t="s">
        <v>300</v>
      </c>
      <c r="D92" t="s">
        <v>232</v>
      </c>
      <c r="E92" t="s">
        <v>244</v>
      </c>
      <c r="F92">
        <v>51157</v>
      </c>
      <c r="G92" s="44">
        <v>1.35</v>
      </c>
      <c r="H92" s="42">
        <v>5.2200000000000003E-2</v>
      </c>
      <c r="I92" s="45">
        <v>0.78749999999999998</v>
      </c>
      <c r="J92" s="44">
        <f t="shared" si="5"/>
        <v>1.2795300000000001</v>
      </c>
      <c r="K92" s="43">
        <f t="shared" si="6"/>
        <v>65456.916210000003</v>
      </c>
      <c r="L92" s="43">
        <f t="shared" si="7"/>
        <v>40286.137499999997</v>
      </c>
      <c r="M92" s="43">
        <f t="shared" si="8"/>
        <v>25170.778710000006</v>
      </c>
      <c r="N92" s="42">
        <f t="shared" si="9"/>
        <v>0.38453963564746435</v>
      </c>
      <c r="O92">
        <f>IF(AND(RawData[[#This Row],[Channel]]="Wholesale/Distributor", LEFT(RawData[[#This Row],[Month]], 4)="2025"),RawData[[#This Row],[List Price]]*(1-'2 - Diagnostics'!$B$1),RawData[[#This Row],[Net Price]])</f>
        <v>1.2795300000000001</v>
      </c>
      <c r="P92">
        <f>RawData[[#This Row],[Units]]*RawData[[#This Row],[Counterfactual Net Price]]</f>
        <v>65456.916210000003</v>
      </c>
    </row>
    <row r="93" spans="1:16">
      <c r="A93" t="s">
        <v>312</v>
      </c>
      <c r="B93" t="s">
        <v>311</v>
      </c>
      <c r="C93" t="s">
        <v>300</v>
      </c>
      <c r="D93" t="s">
        <v>232</v>
      </c>
      <c r="E93" t="s">
        <v>243</v>
      </c>
      <c r="F93">
        <v>51214</v>
      </c>
      <c r="G93" s="44">
        <v>1.35</v>
      </c>
      <c r="H93" s="42">
        <v>6.1100000000000002E-2</v>
      </c>
      <c r="I93" s="45">
        <v>0.79310000000000003</v>
      </c>
      <c r="J93" s="44">
        <f t="shared" si="5"/>
        <v>1.2675149999999999</v>
      </c>
      <c r="K93" s="43">
        <f t="shared" si="6"/>
        <v>64914.513209999997</v>
      </c>
      <c r="L93" s="43">
        <f t="shared" si="7"/>
        <v>40617.823400000001</v>
      </c>
      <c r="M93" s="43">
        <f t="shared" si="8"/>
        <v>24296.689809999996</v>
      </c>
      <c r="N93" s="42">
        <f t="shared" si="9"/>
        <v>0.37428748377731225</v>
      </c>
      <c r="O93">
        <f>IF(AND(RawData[[#This Row],[Channel]]="Wholesale/Distributor", LEFT(RawData[[#This Row],[Month]], 4)="2025"),RawData[[#This Row],[List Price]]*(1-'2 - Diagnostics'!$B$1),RawData[[#This Row],[Net Price]])</f>
        <v>1.2675149999999999</v>
      </c>
      <c r="P93">
        <f>RawData[[#This Row],[Units]]*RawData[[#This Row],[Counterfactual Net Price]]</f>
        <v>64914.513209999997</v>
      </c>
    </row>
    <row r="94" spans="1:16">
      <c r="A94" t="s">
        <v>312</v>
      </c>
      <c r="B94" t="s">
        <v>311</v>
      </c>
      <c r="C94" t="s">
        <v>300</v>
      </c>
      <c r="D94" t="s">
        <v>232</v>
      </c>
      <c r="E94" t="s">
        <v>242</v>
      </c>
      <c r="F94">
        <v>63366</v>
      </c>
      <c r="G94" s="44">
        <v>1.35</v>
      </c>
      <c r="H94" s="42">
        <v>6.54E-2</v>
      </c>
      <c r="I94" s="45">
        <v>0.79869999999999997</v>
      </c>
      <c r="J94" s="44">
        <f t="shared" si="5"/>
        <v>1.2617100000000001</v>
      </c>
      <c r="K94" s="43">
        <f t="shared" si="6"/>
        <v>79949.515860000014</v>
      </c>
      <c r="L94" s="43">
        <f t="shared" si="7"/>
        <v>50610.424200000001</v>
      </c>
      <c r="M94" s="43">
        <f t="shared" si="8"/>
        <v>29339.091660000013</v>
      </c>
      <c r="N94" s="42">
        <f t="shared" si="9"/>
        <v>0.36697022295139148</v>
      </c>
      <c r="O94">
        <f>IF(AND(RawData[[#This Row],[Channel]]="Wholesale/Distributor", LEFT(RawData[[#This Row],[Month]], 4)="2025"),RawData[[#This Row],[List Price]]*(1-'2 - Diagnostics'!$B$1),RawData[[#This Row],[Net Price]])</f>
        <v>1.2617100000000001</v>
      </c>
      <c r="P94">
        <f>RawData[[#This Row],[Units]]*RawData[[#This Row],[Counterfactual Net Price]]</f>
        <v>79949.515860000014</v>
      </c>
    </row>
    <row r="95" spans="1:16">
      <c r="A95" t="s">
        <v>312</v>
      </c>
      <c r="B95" t="s">
        <v>311</v>
      </c>
      <c r="C95" t="s">
        <v>300</v>
      </c>
      <c r="D95" t="s">
        <v>232</v>
      </c>
      <c r="E95" t="s">
        <v>241</v>
      </c>
      <c r="F95">
        <v>91979</v>
      </c>
      <c r="G95" s="44">
        <v>1.35</v>
      </c>
      <c r="H95" s="42">
        <v>3.78E-2</v>
      </c>
      <c r="I95" s="45">
        <v>0.80430000000000001</v>
      </c>
      <c r="J95" s="44">
        <f t="shared" si="5"/>
        <v>1.29897</v>
      </c>
      <c r="K95" s="43">
        <f t="shared" si="6"/>
        <v>119477.96162999999</v>
      </c>
      <c r="L95" s="43">
        <f t="shared" si="7"/>
        <v>73978.709700000007</v>
      </c>
      <c r="M95" s="43">
        <f t="shared" si="8"/>
        <v>45499.251929999984</v>
      </c>
      <c r="N95" s="42">
        <f t="shared" si="9"/>
        <v>0.38081710894016019</v>
      </c>
      <c r="O95">
        <f>IF(AND(RawData[[#This Row],[Channel]]="Wholesale/Distributor", LEFT(RawData[[#This Row],[Month]], 4)="2025"),RawData[[#This Row],[List Price]]*(1-'2 - Diagnostics'!$B$1),RawData[[#This Row],[Net Price]])</f>
        <v>1.29897</v>
      </c>
      <c r="P95">
        <f>RawData[[#This Row],[Units]]*RawData[[#This Row],[Counterfactual Net Price]]</f>
        <v>119477.96162999999</v>
      </c>
    </row>
    <row r="96" spans="1:16">
      <c r="A96" t="s">
        <v>312</v>
      </c>
      <c r="B96" t="s">
        <v>311</v>
      </c>
      <c r="C96" t="s">
        <v>300</v>
      </c>
      <c r="D96" t="s">
        <v>232</v>
      </c>
      <c r="E96" t="s">
        <v>240</v>
      </c>
      <c r="F96">
        <v>87415</v>
      </c>
      <c r="G96" s="44">
        <v>1.35</v>
      </c>
      <c r="H96" s="42">
        <v>6.6500000000000004E-2</v>
      </c>
      <c r="I96" s="45">
        <v>0.80989999999999995</v>
      </c>
      <c r="J96" s="44">
        <f t="shared" si="5"/>
        <v>1.2602250000000002</v>
      </c>
      <c r="K96" s="43">
        <f t="shared" si="6"/>
        <v>110162.56837500002</v>
      </c>
      <c r="L96" s="43">
        <f t="shared" si="7"/>
        <v>70797.40849999999</v>
      </c>
      <c r="M96" s="43">
        <f t="shared" si="8"/>
        <v>39365.159875000027</v>
      </c>
      <c r="N96" s="42">
        <f t="shared" si="9"/>
        <v>0.35733698347517329</v>
      </c>
      <c r="O96">
        <f>IF(AND(RawData[[#This Row],[Channel]]="Wholesale/Distributor", LEFT(RawData[[#This Row],[Month]], 4)="2025"),RawData[[#This Row],[List Price]]*(1-'2 - Diagnostics'!$B$1),RawData[[#This Row],[Net Price]])</f>
        <v>1.2602250000000002</v>
      </c>
      <c r="P96">
        <f>RawData[[#This Row],[Units]]*RawData[[#This Row],[Counterfactual Net Price]]</f>
        <v>110162.56837500002</v>
      </c>
    </row>
    <row r="97" spans="1:16">
      <c r="A97" t="s">
        <v>312</v>
      </c>
      <c r="B97" t="s">
        <v>311</v>
      </c>
      <c r="C97" t="s">
        <v>300</v>
      </c>
      <c r="D97" t="s">
        <v>232</v>
      </c>
      <c r="E97" t="s">
        <v>236</v>
      </c>
      <c r="F97">
        <v>88640</v>
      </c>
      <c r="G97" s="44">
        <v>1.35</v>
      </c>
      <c r="H97" s="42">
        <v>4.82E-2</v>
      </c>
      <c r="I97" s="45">
        <v>0.8155</v>
      </c>
      <c r="J97" s="44">
        <f t="shared" si="5"/>
        <v>1.2849300000000001</v>
      </c>
      <c r="K97" s="43">
        <f t="shared" si="6"/>
        <v>113896.19520000002</v>
      </c>
      <c r="L97" s="43">
        <f t="shared" si="7"/>
        <v>72285.919999999998</v>
      </c>
      <c r="M97" s="43">
        <f t="shared" si="8"/>
        <v>41610.275200000018</v>
      </c>
      <c r="N97" s="42">
        <f t="shared" si="9"/>
        <v>0.36533507661895992</v>
      </c>
      <c r="O97">
        <f>IF(AND(RawData[[#This Row],[Channel]]="Wholesale/Distributor", LEFT(RawData[[#This Row],[Month]], 4)="2025"),RawData[[#This Row],[List Price]]*(1-'2 - Diagnostics'!$B$1),RawData[[#This Row],[Net Price]])</f>
        <v>1.2849300000000001</v>
      </c>
      <c r="P97">
        <f>RawData[[#This Row],[Units]]*RawData[[#This Row],[Counterfactual Net Price]]</f>
        <v>113896.19520000002</v>
      </c>
    </row>
    <row r="98" spans="1:16">
      <c r="A98" t="s">
        <v>312</v>
      </c>
      <c r="B98" t="s">
        <v>311</v>
      </c>
      <c r="C98" t="s">
        <v>300</v>
      </c>
      <c r="D98" t="s">
        <v>226</v>
      </c>
      <c r="E98" t="s">
        <v>262</v>
      </c>
      <c r="F98">
        <v>75275</v>
      </c>
      <c r="G98" s="44">
        <v>1.29</v>
      </c>
      <c r="H98" s="42">
        <v>0.1119</v>
      </c>
      <c r="I98" s="45">
        <v>0.74819999999999998</v>
      </c>
      <c r="J98" s="44">
        <f t="shared" si="5"/>
        <v>1.1456490000000001</v>
      </c>
      <c r="K98" s="43">
        <f t="shared" si="6"/>
        <v>86238.728475000011</v>
      </c>
      <c r="L98" s="43">
        <f t="shared" si="7"/>
        <v>56320.754999999997</v>
      </c>
      <c r="M98" s="43">
        <f t="shared" si="8"/>
        <v>29917.973475000013</v>
      </c>
      <c r="N98" s="42">
        <f t="shared" si="9"/>
        <v>0.34692039184776502</v>
      </c>
      <c r="O98">
        <f>IF(AND(RawData[[#This Row],[Channel]]="Wholesale/Distributor", LEFT(RawData[[#This Row],[Month]], 4)="2025"),RawData[[#This Row],[List Price]]*(1-'2 - Diagnostics'!$B$1),RawData[[#This Row],[Net Price]])</f>
        <v>1.1456490000000001</v>
      </c>
      <c r="P98">
        <f>RawData[[#This Row],[Units]]*RawData[[#This Row],[Counterfactual Net Price]]</f>
        <v>86238.728475000011</v>
      </c>
    </row>
    <row r="99" spans="1:16">
      <c r="A99" t="s">
        <v>312</v>
      </c>
      <c r="B99" t="s">
        <v>311</v>
      </c>
      <c r="C99" t="s">
        <v>300</v>
      </c>
      <c r="D99" t="s">
        <v>226</v>
      </c>
      <c r="E99" t="s">
        <v>261</v>
      </c>
      <c r="F99">
        <v>88146</v>
      </c>
      <c r="G99" s="44">
        <v>1.29</v>
      </c>
      <c r="H99" s="42">
        <v>7.6600000000000001E-2</v>
      </c>
      <c r="I99" s="45">
        <v>0.74819999999999998</v>
      </c>
      <c r="J99" s="44">
        <f t="shared" si="5"/>
        <v>1.1911860000000001</v>
      </c>
      <c r="K99" s="43">
        <f t="shared" si="6"/>
        <v>104998.28115600001</v>
      </c>
      <c r="L99" s="43">
        <f t="shared" si="7"/>
        <v>65950.837199999994</v>
      </c>
      <c r="M99" s="43">
        <f t="shared" si="8"/>
        <v>39047.443956000017</v>
      </c>
      <c r="N99" s="42">
        <f t="shared" si="9"/>
        <v>0.37188650638943049</v>
      </c>
      <c r="O99">
        <f>IF(AND(RawData[[#This Row],[Channel]]="Wholesale/Distributor", LEFT(RawData[[#This Row],[Month]], 4)="2025"),RawData[[#This Row],[List Price]]*(1-'2 - Diagnostics'!$B$1),RawData[[#This Row],[Net Price]])</f>
        <v>1.1911860000000001</v>
      </c>
      <c r="P99">
        <f>RawData[[#This Row],[Units]]*RawData[[#This Row],[Counterfactual Net Price]]</f>
        <v>104998.28115600001</v>
      </c>
    </row>
    <row r="100" spans="1:16">
      <c r="A100" t="s">
        <v>312</v>
      </c>
      <c r="B100" t="s">
        <v>311</v>
      </c>
      <c r="C100" t="s">
        <v>300</v>
      </c>
      <c r="D100" t="s">
        <v>226</v>
      </c>
      <c r="E100" t="s">
        <v>260</v>
      </c>
      <c r="F100">
        <v>99853</v>
      </c>
      <c r="G100" s="44">
        <v>1.29</v>
      </c>
      <c r="H100" s="42">
        <v>8.4099999999999994E-2</v>
      </c>
      <c r="I100" s="45">
        <v>0.74819999999999998</v>
      </c>
      <c r="J100" s="44">
        <f t="shared" si="5"/>
        <v>1.1815110000000002</v>
      </c>
      <c r="K100" s="43">
        <f t="shared" si="6"/>
        <v>117977.41788300002</v>
      </c>
      <c r="L100" s="43">
        <f t="shared" si="7"/>
        <v>74710.014599999995</v>
      </c>
      <c r="M100" s="43">
        <f t="shared" si="8"/>
        <v>43267.403283000021</v>
      </c>
      <c r="N100" s="42">
        <f t="shared" si="9"/>
        <v>0.36674309422426044</v>
      </c>
      <c r="O100">
        <f>IF(AND(RawData[[#This Row],[Channel]]="Wholesale/Distributor", LEFT(RawData[[#This Row],[Month]], 4)="2025"),RawData[[#This Row],[List Price]]*(1-'2 - Diagnostics'!$B$1),RawData[[#This Row],[Net Price]])</f>
        <v>1.1815110000000002</v>
      </c>
      <c r="P100">
        <f>RawData[[#This Row],[Units]]*RawData[[#This Row],[Counterfactual Net Price]]</f>
        <v>117977.41788300002</v>
      </c>
    </row>
    <row r="101" spans="1:16">
      <c r="A101" t="s">
        <v>312</v>
      </c>
      <c r="B101" t="s">
        <v>311</v>
      </c>
      <c r="C101" t="s">
        <v>300</v>
      </c>
      <c r="D101" t="s">
        <v>226</v>
      </c>
      <c r="E101" t="s">
        <v>259</v>
      </c>
      <c r="F101">
        <v>100064</v>
      </c>
      <c r="G101" s="44">
        <v>1.29</v>
      </c>
      <c r="H101" s="42">
        <v>8.7499999999999994E-2</v>
      </c>
      <c r="I101" s="45">
        <v>0.74819999999999998</v>
      </c>
      <c r="J101" s="44">
        <f t="shared" si="5"/>
        <v>1.177125</v>
      </c>
      <c r="K101" s="43">
        <f t="shared" si="6"/>
        <v>117787.836</v>
      </c>
      <c r="L101" s="43">
        <f t="shared" si="7"/>
        <v>74867.8848</v>
      </c>
      <c r="M101" s="43">
        <f t="shared" si="8"/>
        <v>42919.951199999996</v>
      </c>
      <c r="N101" s="42">
        <f t="shared" si="9"/>
        <v>0.36438356164383562</v>
      </c>
      <c r="O101">
        <f>IF(AND(RawData[[#This Row],[Channel]]="Wholesale/Distributor", LEFT(RawData[[#This Row],[Month]], 4)="2025"),RawData[[#This Row],[List Price]]*(1-'2 - Diagnostics'!$B$1),RawData[[#This Row],[Net Price]])</f>
        <v>1.177125</v>
      </c>
      <c r="P101">
        <f>RawData[[#This Row],[Units]]*RawData[[#This Row],[Counterfactual Net Price]]</f>
        <v>117787.836</v>
      </c>
    </row>
    <row r="102" spans="1:16">
      <c r="A102" t="s">
        <v>312</v>
      </c>
      <c r="B102" t="s">
        <v>311</v>
      </c>
      <c r="C102" t="s">
        <v>300</v>
      </c>
      <c r="D102" t="s">
        <v>226</v>
      </c>
      <c r="E102" t="s">
        <v>258</v>
      </c>
      <c r="F102">
        <v>83835</v>
      </c>
      <c r="G102" s="44">
        <v>1.29</v>
      </c>
      <c r="H102" s="42">
        <v>0.1111</v>
      </c>
      <c r="I102" s="45">
        <v>0.74819999999999998</v>
      </c>
      <c r="J102" s="44">
        <f t="shared" si="5"/>
        <v>1.1466810000000001</v>
      </c>
      <c r="K102" s="43">
        <f t="shared" si="6"/>
        <v>96132.001635000008</v>
      </c>
      <c r="L102" s="43">
        <f t="shared" si="7"/>
        <v>62725.347000000002</v>
      </c>
      <c r="M102" s="43">
        <f t="shared" si="8"/>
        <v>33406.654635000006</v>
      </c>
      <c r="N102" s="42">
        <f t="shared" si="9"/>
        <v>0.3475081561480482</v>
      </c>
      <c r="O102">
        <f>IF(AND(RawData[[#This Row],[Channel]]="Wholesale/Distributor", LEFT(RawData[[#This Row],[Month]], 4)="2025"),RawData[[#This Row],[List Price]]*(1-'2 - Diagnostics'!$B$1),RawData[[#This Row],[Net Price]])</f>
        <v>1.1466810000000001</v>
      </c>
      <c r="P102">
        <f>RawData[[#This Row],[Units]]*RawData[[#This Row],[Counterfactual Net Price]]</f>
        <v>96132.001635000008</v>
      </c>
    </row>
    <row r="103" spans="1:16">
      <c r="A103" t="s">
        <v>312</v>
      </c>
      <c r="B103" t="s">
        <v>311</v>
      </c>
      <c r="C103" t="s">
        <v>300</v>
      </c>
      <c r="D103" t="s">
        <v>226</v>
      </c>
      <c r="E103" t="s">
        <v>257</v>
      </c>
      <c r="F103">
        <v>77840</v>
      </c>
      <c r="G103" s="44">
        <v>1.29</v>
      </c>
      <c r="H103" s="42">
        <v>9.9699999999999997E-2</v>
      </c>
      <c r="I103" s="45">
        <v>0.74819999999999998</v>
      </c>
      <c r="J103" s="44">
        <f t="shared" si="5"/>
        <v>1.1613869999999999</v>
      </c>
      <c r="K103" s="43">
        <f t="shared" si="6"/>
        <v>90402.364079999999</v>
      </c>
      <c r="L103" s="43">
        <f t="shared" si="7"/>
        <v>58239.887999999999</v>
      </c>
      <c r="M103" s="43">
        <f t="shared" si="8"/>
        <v>32162.47608</v>
      </c>
      <c r="N103" s="42">
        <f t="shared" si="9"/>
        <v>0.35577029878929245</v>
      </c>
      <c r="O103">
        <f>IF(AND(RawData[[#This Row],[Channel]]="Wholesale/Distributor", LEFT(RawData[[#This Row],[Month]], 4)="2025"),RawData[[#This Row],[List Price]]*(1-'2 - Diagnostics'!$B$1),RawData[[#This Row],[Net Price]])</f>
        <v>1.1613869999999999</v>
      </c>
      <c r="P103">
        <f>RawData[[#This Row],[Units]]*RawData[[#This Row],[Counterfactual Net Price]]</f>
        <v>90402.364079999999</v>
      </c>
    </row>
    <row r="104" spans="1:16">
      <c r="A104" t="s">
        <v>312</v>
      </c>
      <c r="B104" t="s">
        <v>311</v>
      </c>
      <c r="C104" t="s">
        <v>300</v>
      </c>
      <c r="D104" t="s">
        <v>226</v>
      </c>
      <c r="E104" t="s">
        <v>256</v>
      </c>
      <c r="F104">
        <v>62352</v>
      </c>
      <c r="G104" s="44">
        <v>1.29</v>
      </c>
      <c r="H104" s="42">
        <v>8.9300000000000004E-2</v>
      </c>
      <c r="I104" s="45">
        <v>0.74819999999999998</v>
      </c>
      <c r="J104" s="44">
        <f t="shared" si="5"/>
        <v>1.174803</v>
      </c>
      <c r="K104" s="43">
        <f t="shared" si="6"/>
        <v>73251.316655999995</v>
      </c>
      <c r="L104" s="43">
        <f t="shared" si="7"/>
        <v>46651.7664</v>
      </c>
      <c r="M104" s="43">
        <f t="shared" si="8"/>
        <v>26599.550255999995</v>
      </c>
      <c r="N104" s="42">
        <f t="shared" si="9"/>
        <v>0.36312726474140766</v>
      </c>
      <c r="O104">
        <f>IF(AND(RawData[[#This Row],[Channel]]="Wholesale/Distributor", LEFT(RawData[[#This Row],[Month]], 4)="2025"),RawData[[#This Row],[List Price]]*(1-'2 - Diagnostics'!$B$1),RawData[[#This Row],[Net Price]])</f>
        <v>1.174803</v>
      </c>
      <c r="P104">
        <f>RawData[[#This Row],[Units]]*RawData[[#This Row],[Counterfactual Net Price]]</f>
        <v>73251.316655999995</v>
      </c>
    </row>
    <row r="105" spans="1:16">
      <c r="A105" t="s">
        <v>312</v>
      </c>
      <c r="B105" t="s">
        <v>311</v>
      </c>
      <c r="C105" t="s">
        <v>300</v>
      </c>
      <c r="D105" t="s">
        <v>226</v>
      </c>
      <c r="E105" t="s">
        <v>255</v>
      </c>
      <c r="F105">
        <v>77066</v>
      </c>
      <c r="G105" s="44">
        <v>1.29</v>
      </c>
      <c r="H105" s="42">
        <v>7.17E-2</v>
      </c>
      <c r="I105" s="45">
        <v>0.74819999999999998</v>
      </c>
      <c r="J105" s="44">
        <f t="shared" si="5"/>
        <v>1.1975070000000001</v>
      </c>
      <c r="K105" s="43">
        <f t="shared" si="6"/>
        <v>92287.074462000004</v>
      </c>
      <c r="L105" s="43">
        <f t="shared" si="7"/>
        <v>57660.781199999998</v>
      </c>
      <c r="M105" s="43">
        <f t="shared" si="8"/>
        <v>34626.293262000007</v>
      </c>
      <c r="N105" s="42">
        <f t="shared" si="9"/>
        <v>0.37520198211784989</v>
      </c>
      <c r="O105">
        <f>IF(AND(RawData[[#This Row],[Channel]]="Wholesale/Distributor", LEFT(RawData[[#This Row],[Month]], 4)="2025"),RawData[[#This Row],[List Price]]*(1-'2 - Diagnostics'!$B$1),RawData[[#This Row],[Net Price]])</f>
        <v>1.1975070000000001</v>
      </c>
      <c r="P105">
        <f>RawData[[#This Row],[Units]]*RawData[[#This Row],[Counterfactual Net Price]]</f>
        <v>92287.074462000004</v>
      </c>
    </row>
    <row r="106" spans="1:16">
      <c r="A106" t="s">
        <v>312</v>
      </c>
      <c r="B106" t="s">
        <v>311</v>
      </c>
      <c r="C106" t="s">
        <v>300</v>
      </c>
      <c r="D106" t="s">
        <v>226</v>
      </c>
      <c r="E106" t="s">
        <v>254</v>
      </c>
      <c r="F106">
        <v>89676</v>
      </c>
      <c r="G106" s="44">
        <v>1.29</v>
      </c>
      <c r="H106" s="42">
        <v>8.5000000000000006E-2</v>
      </c>
      <c r="I106" s="45">
        <v>0.74819999999999998</v>
      </c>
      <c r="J106" s="44">
        <f t="shared" si="5"/>
        <v>1.18035</v>
      </c>
      <c r="K106" s="43">
        <f t="shared" si="6"/>
        <v>105849.06660000001</v>
      </c>
      <c r="L106" s="43">
        <f t="shared" si="7"/>
        <v>67095.583199999994</v>
      </c>
      <c r="M106" s="43">
        <f t="shared" si="8"/>
        <v>38753.483400000012</v>
      </c>
      <c r="N106" s="42">
        <f t="shared" si="9"/>
        <v>0.36612021857923505</v>
      </c>
      <c r="O106">
        <f>IF(AND(RawData[[#This Row],[Channel]]="Wholesale/Distributor", LEFT(RawData[[#This Row],[Month]], 4)="2025"),RawData[[#This Row],[List Price]]*(1-'2 - Diagnostics'!$B$1),RawData[[#This Row],[Net Price]])</f>
        <v>1.18035</v>
      </c>
      <c r="P106">
        <f>RawData[[#This Row],[Units]]*RawData[[#This Row],[Counterfactual Net Price]]</f>
        <v>105849.06660000001</v>
      </c>
    </row>
    <row r="107" spans="1:16">
      <c r="A107" t="s">
        <v>312</v>
      </c>
      <c r="B107" t="s">
        <v>311</v>
      </c>
      <c r="C107" t="s">
        <v>300</v>
      </c>
      <c r="D107" t="s">
        <v>226</v>
      </c>
      <c r="E107" t="s">
        <v>253</v>
      </c>
      <c r="F107">
        <v>150093</v>
      </c>
      <c r="G107" s="44">
        <v>1.29</v>
      </c>
      <c r="H107" s="42">
        <v>7.0099999999999996E-2</v>
      </c>
      <c r="I107" s="45">
        <v>0.74819999999999998</v>
      </c>
      <c r="J107" s="44">
        <f t="shared" si="5"/>
        <v>1.1995709999999999</v>
      </c>
      <c r="K107" s="43">
        <f t="shared" si="6"/>
        <v>180047.21010299999</v>
      </c>
      <c r="L107" s="43">
        <f t="shared" si="7"/>
        <v>112299.58259999999</v>
      </c>
      <c r="M107" s="43">
        <f t="shared" si="8"/>
        <v>67747.627502999996</v>
      </c>
      <c r="N107" s="42">
        <f t="shared" si="9"/>
        <v>0.37627701903430477</v>
      </c>
      <c r="O107">
        <f>IF(AND(RawData[[#This Row],[Channel]]="Wholesale/Distributor", LEFT(RawData[[#This Row],[Month]], 4)="2025"),RawData[[#This Row],[List Price]]*(1-'2 - Diagnostics'!$B$1),RawData[[#This Row],[Net Price]])</f>
        <v>1.1995709999999999</v>
      </c>
      <c r="P107">
        <f>RawData[[#This Row],[Units]]*RawData[[#This Row],[Counterfactual Net Price]]</f>
        <v>180047.21010299999</v>
      </c>
    </row>
    <row r="108" spans="1:16">
      <c r="A108" t="s">
        <v>312</v>
      </c>
      <c r="B108" t="s">
        <v>311</v>
      </c>
      <c r="C108" t="s">
        <v>300</v>
      </c>
      <c r="D108" t="s">
        <v>226</v>
      </c>
      <c r="E108" t="s">
        <v>252</v>
      </c>
      <c r="F108">
        <v>150472</v>
      </c>
      <c r="G108" s="44">
        <v>1.29</v>
      </c>
      <c r="H108" s="42">
        <v>8.2699999999999996E-2</v>
      </c>
      <c r="I108" s="45">
        <v>0.74819999999999998</v>
      </c>
      <c r="J108" s="44">
        <f t="shared" si="5"/>
        <v>1.183317</v>
      </c>
      <c r="K108" s="43">
        <f t="shared" si="6"/>
        <v>178056.07562399999</v>
      </c>
      <c r="L108" s="43">
        <f t="shared" si="7"/>
        <v>112583.1504</v>
      </c>
      <c r="M108" s="43">
        <f t="shared" si="8"/>
        <v>65472.925223999991</v>
      </c>
      <c r="N108" s="42">
        <f t="shared" si="9"/>
        <v>0.36770958247029323</v>
      </c>
      <c r="O108">
        <f>IF(AND(RawData[[#This Row],[Channel]]="Wholesale/Distributor", LEFT(RawData[[#This Row],[Month]], 4)="2025"),RawData[[#This Row],[List Price]]*(1-'2 - Diagnostics'!$B$1),RawData[[#This Row],[Net Price]])</f>
        <v>1.183317</v>
      </c>
      <c r="P108">
        <f>RawData[[#This Row],[Units]]*RawData[[#This Row],[Counterfactual Net Price]]</f>
        <v>178056.07562399999</v>
      </c>
    </row>
    <row r="109" spans="1:16">
      <c r="A109" t="s">
        <v>312</v>
      </c>
      <c r="B109" t="s">
        <v>311</v>
      </c>
      <c r="C109" t="s">
        <v>300</v>
      </c>
      <c r="D109" t="s">
        <v>226</v>
      </c>
      <c r="E109" t="s">
        <v>251</v>
      </c>
      <c r="F109">
        <v>120032</v>
      </c>
      <c r="G109" s="44">
        <v>1.29</v>
      </c>
      <c r="H109" s="42">
        <v>0.105</v>
      </c>
      <c r="I109" s="45">
        <v>0.74819999999999998</v>
      </c>
      <c r="J109" s="44">
        <f t="shared" si="5"/>
        <v>1.15455</v>
      </c>
      <c r="K109" s="43">
        <f t="shared" si="6"/>
        <v>138582.94560000001</v>
      </c>
      <c r="L109" s="43">
        <f t="shared" si="7"/>
        <v>89807.9424</v>
      </c>
      <c r="M109" s="43">
        <f t="shared" si="8"/>
        <v>48775.003200000006</v>
      </c>
      <c r="N109" s="42">
        <f t="shared" si="9"/>
        <v>0.35195530726256985</v>
      </c>
      <c r="O109">
        <f>IF(AND(RawData[[#This Row],[Channel]]="Wholesale/Distributor", LEFT(RawData[[#This Row],[Month]], 4)="2025"),RawData[[#This Row],[List Price]]*(1-'2 - Diagnostics'!$B$1),RawData[[#This Row],[Net Price]])</f>
        <v>1.15455</v>
      </c>
      <c r="P109">
        <f>RawData[[#This Row],[Units]]*RawData[[#This Row],[Counterfactual Net Price]]</f>
        <v>138582.94560000001</v>
      </c>
    </row>
    <row r="110" spans="1:16">
      <c r="A110" t="s">
        <v>312</v>
      </c>
      <c r="B110" t="s">
        <v>311</v>
      </c>
      <c r="C110" t="s">
        <v>300</v>
      </c>
      <c r="D110" t="s">
        <v>226</v>
      </c>
      <c r="E110" t="s">
        <v>250</v>
      </c>
      <c r="F110">
        <v>74645</v>
      </c>
      <c r="G110" s="44">
        <v>1.32</v>
      </c>
      <c r="H110" s="42">
        <v>0.12509999999999999</v>
      </c>
      <c r="I110" s="45">
        <v>0.75380000000000003</v>
      </c>
      <c r="J110" s="44">
        <f t="shared" si="5"/>
        <v>1.154868</v>
      </c>
      <c r="K110" s="43">
        <f t="shared" si="6"/>
        <v>86205.121859999999</v>
      </c>
      <c r="L110" s="43">
        <f t="shared" si="7"/>
        <v>56267.401000000005</v>
      </c>
      <c r="M110" s="43">
        <f t="shared" si="8"/>
        <v>29937.720859999994</v>
      </c>
      <c r="N110" s="42">
        <f t="shared" si="9"/>
        <v>0.347284711326316</v>
      </c>
      <c r="O110">
        <f>IF(AND(RawData[[#This Row],[Channel]]="Wholesale/Distributor", LEFT(RawData[[#This Row],[Month]], 4)="2025"),RawData[[#This Row],[List Price]]*(1-'2 - Diagnostics'!$B$1),RawData[[#This Row],[Net Price]])</f>
        <v>1.2012</v>
      </c>
      <c r="P110">
        <f>RawData[[#This Row],[Units]]*RawData[[#This Row],[Counterfactual Net Price]]</f>
        <v>89663.574000000008</v>
      </c>
    </row>
    <row r="111" spans="1:16">
      <c r="A111" t="s">
        <v>312</v>
      </c>
      <c r="B111" t="s">
        <v>311</v>
      </c>
      <c r="C111" t="s">
        <v>300</v>
      </c>
      <c r="D111" t="s">
        <v>226</v>
      </c>
      <c r="E111" t="s">
        <v>249</v>
      </c>
      <c r="F111">
        <v>87900</v>
      </c>
      <c r="G111" s="44">
        <v>1.32</v>
      </c>
      <c r="H111" s="42">
        <v>0.1096</v>
      </c>
      <c r="I111" s="45">
        <v>0.75939999999999996</v>
      </c>
      <c r="J111" s="44">
        <f t="shared" si="5"/>
        <v>1.1753279999999999</v>
      </c>
      <c r="K111" s="43">
        <f t="shared" si="6"/>
        <v>103311.3312</v>
      </c>
      <c r="L111" s="43">
        <f t="shared" si="7"/>
        <v>66751.259999999995</v>
      </c>
      <c r="M111" s="43">
        <f t="shared" si="8"/>
        <v>36560.071200000006</v>
      </c>
      <c r="N111" s="42">
        <f t="shared" si="9"/>
        <v>0.35388249067494354</v>
      </c>
      <c r="O111">
        <f>IF(AND(RawData[[#This Row],[Channel]]="Wholesale/Distributor", LEFT(RawData[[#This Row],[Month]], 4)="2025"),RawData[[#This Row],[List Price]]*(1-'2 - Diagnostics'!$B$1),RawData[[#This Row],[Net Price]])</f>
        <v>1.2012</v>
      </c>
      <c r="P111">
        <f>RawData[[#This Row],[Units]]*RawData[[#This Row],[Counterfactual Net Price]]</f>
        <v>105585.48000000001</v>
      </c>
    </row>
    <row r="112" spans="1:16">
      <c r="A112" t="s">
        <v>312</v>
      </c>
      <c r="B112" t="s">
        <v>311</v>
      </c>
      <c r="C112" t="s">
        <v>300</v>
      </c>
      <c r="D112" t="s">
        <v>226</v>
      </c>
      <c r="E112" t="s">
        <v>248</v>
      </c>
      <c r="F112">
        <v>87469</v>
      </c>
      <c r="G112" s="44">
        <v>1.32</v>
      </c>
      <c r="H112" s="42">
        <v>0.1386</v>
      </c>
      <c r="I112" s="45">
        <v>0.76500000000000001</v>
      </c>
      <c r="J112" s="44">
        <f t="shared" si="5"/>
        <v>1.1370480000000001</v>
      </c>
      <c r="K112" s="43">
        <f t="shared" si="6"/>
        <v>99456.451512</v>
      </c>
      <c r="L112" s="43">
        <f t="shared" si="7"/>
        <v>66913.785000000003</v>
      </c>
      <c r="M112" s="43">
        <f t="shared" si="8"/>
        <v>32542.666511999996</v>
      </c>
      <c r="N112" s="42">
        <f t="shared" si="9"/>
        <v>0.32720518395001791</v>
      </c>
      <c r="O112">
        <f>IF(AND(RawData[[#This Row],[Channel]]="Wholesale/Distributor", LEFT(RawData[[#This Row],[Month]], 4)="2025"),RawData[[#This Row],[List Price]]*(1-'2 - Diagnostics'!$B$1),RawData[[#This Row],[Net Price]])</f>
        <v>1.2012</v>
      </c>
      <c r="P112">
        <f>RawData[[#This Row],[Units]]*RawData[[#This Row],[Counterfactual Net Price]]</f>
        <v>105067.7628</v>
      </c>
    </row>
    <row r="113" spans="1:16">
      <c r="A113" t="s">
        <v>312</v>
      </c>
      <c r="B113" t="s">
        <v>311</v>
      </c>
      <c r="C113" t="s">
        <v>300</v>
      </c>
      <c r="D113" t="s">
        <v>226</v>
      </c>
      <c r="E113" t="s">
        <v>247</v>
      </c>
      <c r="F113">
        <v>94244</v>
      </c>
      <c r="G113" s="44">
        <v>1.32</v>
      </c>
      <c r="H113" s="42">
        <v>0.13370000000000001</v>
      </c>
      <c r="I113" s="45">
        <v>0.77059999999999995</v>
      </c>
      <c r="J113" s="44">
        <f t="shared" si="5"/>
        <v>1.143516</v>
      </c>
      <c r="K113" s="43">
        <f t="shared" si="6"/>
        <v>107769.52190399999</v>
      </c>
      <c r="L113" s="43">
        <f t="shared" si="7"/>
        <v>72624.426399999997</v>
      </c>
      <c r="M113" s="43">
        <f t="shared" si="8"/>
        <v>35145.095503999997</v>
      </c>
      <c r="N113" s="42">
        <f t="shared" si="9"/>
        <v>0.32611349556980401</v>
      </c>
      <c r="O113">
        <f>IF(AND(RawData[[#This Row],[Channel]]="Wholesale/Distributor", LEFT(RawData[[#This Row],[Month]], 4)="2025"),RawData[[#This Row],[List Price]]*(1-'2 - Diagnostics'!$B$1),RawData[[#This Row],[Net Price]])</f>
        <v>1.2012</v>
      </c>
      <c r="P113">
        <f>RawData[[#This Row],[Units]]*RawData[[#This Row],[Counterfactual Net Price]]</f>
        <v>113205.8928</v>
      </c>
    </row>
    <row r="114" spans="1:16">
      <c r="A114" t="s">
        <v>312</v>
      </c>
      <c r="B114" t="s">
        <v>311</v>
      </c>
      <c r="C114" t="s">
        <v>300</v>
      </c>
      <c r="D114" t="s">
        <v>226</v>
      </c>
      <c r="E114" t="s">
        <v>246</v>
      </c>
      <c r="F114">
        <v>76649</v>
      </c>
      <c r="G114" s="44">
        <v>1.32</v>
      </c>
      <c r="H114" s="42">
        <v>0.16839999999999999</v>
      </c>
      <c r="I114" s="45">
        <v>0.77629999999999999</v>
      </c>
      <c r="J114" s="44">
        <f t="shared" si="5"/>
        <v>1.097712</v>
      </c>
      <c r="K114" s="43">
        <f t="shared" si="6"/>
        <v>84138.527088000003</v>
      </c>
      <c r="L114" s="43">
        <f t="shared" si="7"/>
        <v>59502.618699999999</v>
      </c>
      <c r="M114" s="43">
        <f t="shared" si="8"/>
        <v>24635.908388000003</v>
      </c>
      <c r="N114" s="42">
        <f t="shared" si="9"/>
        <v>0.29280175492296706</v>
      </c>
      <c r="O114">
        <f>IF(AND(RawData[[#This Row],[Channel]]="Wholesale/Distributor", LEFT(RawData[[#This Row],[Month]], 4)="2025"),RawData[[#This Row],[List Price]]*(1-'2 - Diagnostics'!$B$1),RawData[[#This Row],[Net Price]])</f>
        <v>1.2012</v>
      </c>
      <c r="P114">
        <f>RawData[[#This Row],[Units]]*RawData[[#This Row],[Counterfactual Net Price]]</f>
        <v>92070.7788</v>
      </c>
    </row>
    <row r="115" spans="1:16">
      <c r="A115" t="s">
        <v>312</v>
      </c>
      <c r="B115" t="s">
        <v>311</v>
      </c>
      <c r="C115" t="s">
        <v>300</v>
      </c>
      <c r="D115" t="s">
        <v>226</v>
      </c>
      <c r="E115" t="s">
        <v>245</v>
      </c>
      <c r="F115">
        <v>84612</v>
      </c>
      <c r="G115" s="44">
        <v>1.32</v>
      </c>
      <c r="H115" s="42">
        <v>0.2082</v>
      </c>
      <c r="I115" s="45">
        <v>0.78190000000000004</v>
      </c>
      <c r="J115" s="44">
        <f t="shared" si="5"/>
        <v>1.0451760000000001</v>
      </c>
      <c r="K115" s="43">
        <f t="shared" si="6"/>
        <v>88434.431712000005</v>
      </c>
      <c r="L115" s="43">
        <f t="shared" si="7"/>
        <v>66158.122799999997</v>
      </c>
      <c r="M115" s="43">
        <f t="shared" si="8"/>
        <v>22276.308912000008</v>
      </c>
      <c r="N115" s="42">
        <f t="shared" si="9"/>
        <v>0.25189633133558376</v>
      </c>
      <c r="O115">
        <f>IF(AND(RawData[[#This Row],[Channel]]="Wholesale/Distributor", LEFT(RawData[[#This Row],[Month]], 4)="2025"),RawData[[#This Row],[List Price]]*(1-'2 - Diagnostics'!$B$1),RawData[[#This Row],[Net Price]])</f>
        <v>1.2012</v>
      </c>
      <c r="P115">
        <f>RawData[[#This Row],[Units]]*RawData[[#This Row],[Counterfactual Net Price]]</f>
        <v>101635.9344</v>
      </c>
    </row>
    <row r="116" spans="1:16">
      <c r="A116" t="s">
        <v>312</v>
      </c>
      <c r="B116" t="s">
        <v>311</v>
      </c>
      <c r="C116" t="s">
        <v>300</v>
      </c>
      <c r="D116" t="s">
        <v>226</v>
      </c>
      <c r="E116" t="s">
        <v>244</v>
      </c>
      <c r="F116">
        <v>63660</v>
      </c>
      <c r="G116" s="44">
        <v>1.35</v>
      </c>
      <c r="H116" s="42">
        <v>0.19070000000000001</v>
      </c>
      <c r="I116" s="45">
        <v>0.78749999999999998</v>
      </c>
      <c r="J116" s="44">
        <f t="shared" si="5"/>
        <v>1.0925550000000002</v>
      </c>
      <c r="K116" s="43">
        <f t="shared" si="6"/>
        <v>69552.051300000006</v>
      </c>
      <c r="L116" s="43">
        <f t="shared" si="7"/>
        <v>50132.25</v>
      </c>
      <c r="M116" s="43">
        <f t="shared" si="8"/>
        <v>19419.801300000006</v>
      </c>
      <c r="N116" s="42">
        <f t="shared" si="9"/>
        <v>0.27921248815849092</v>
      </c>
      <c r="O116">
        <f>IF(AND(RawData[[#This Row],[Channel]]="Wholesale/Distributor", LEFT(RawData[[#This Row],[Month]], 4)="2025"),RawData[[#This Row],[List Price]]*(1-'2 - Diagnostics'!$B$1),RawData[[#This Row],[Net Price]])</f>
        <v>1.2285000000000001</v>
      </c>
      <c r="P116">
        <f>RawData[[#This Row],[Units]]*RawData[[#This Row],[Counterfactual Net Price]]</f>
        <v>78206.310000000012</v>
      </c>
    </row>
    <row r="117" spans="1:16">
      <c r="A117" t="s">
        <v>312</v>
      </c>
      <c r="B117" t="s">
        <v>311</v>
      </c>
      <c r="C117" t="s">
        <v>300</v>
      </c>
      <c r="D117" t="s">
        <v>226</v>
      </c>
      <c r="E117" t="s">
        <v>243</v>
      </c>
      <c r="F117">
        <v>68364</v>
      </c>
      <c r="G117" s="44">
        <v>1.35</v>
      </c>
      <c r="H117" s="42">
        <v>0.2011</v>
      </c>
      <c r="I117" s="45">
        <v>0.79310000000000003</v>
      </c>
      <c r="J117" s="44">
        <f t="shared" si="5"/>
        <v>1.0785149999999999</v>
      </c>
      <c r="K117" s="43">
        <f t="shared" si="6"/>
        <v>73731.599459999998</v>
      </c>
      <c r="L117" s="43">
        <f t="shared" si="7"/>
        <v>54219.488400000002</v>
      </c>
      <c r="M117" s="43">
        <f t="shared" si="8"/>
        <v>19512.111059999996</v>
      </c>
      <c r="N117" s="42">
        <f t="shared" si="9"/>
        <v>0.26463702405622541</v>
      </c>
      <c r="O117">
        <f>IF(AND(RawData[[#This Row],[Channel]]="Wholesale/Distributor", LEFT(RawData[[#This Row],[Month]], 4)="2025"),RawData[[#This Row],[List Price]]*(1-'2 - Diagnostics'!$B$1),RawData[[#This Row],[Net Price]])</f>
        <v>1.2285000000000001</v>
      </c>
      <c r="P117">
        <f>RawData[[#This Row],[Units]]*RawData[[#This Row],[Counterfactual Net Price]]</f>
        <v>83985.174000000014</v>
      </c>
    </row>
    <row r="118" spans="1:16">
      <c r="A118" t="s">
        <v>312</v>
      </c>
      <c r="B118" t="s">
        <v>311</v>
      </c>
      <c r="C118" t="s">
        <v>300</v>
      </c>
      <c r="D118" t="s">
        <v>226</v>
      </c>
      <c r="E118" t="s">
        <v>242</v>
      </c>
      <c r="F118">
        <v>90825</v>
      </c>
      <c r="G118" s="44">
        <v>1.35</v>
      </c>
      <c r="H118" s="42">
        <v>0.24310000000000001</v>
      </c>
      <c r="I118" s="45">
        <v>0.79869999999999997</v>
      </c>
      <c r="J118" s="44">
        <f t="shared" si="5"/>
        <v>1.0218150000000001</v>
      </c>
      <c r="K118" s="43">
        <f t="shared" si="6"/>
        <v>92806.347375000012</v>
      </c>
      <c r="L118" s="43">
        <f t="shared" si="7"/>
        <v>72541.927499999991</v>
      </c>
      <c r="M118" s="43">
        <f t="shared" si="8"/>
        <v>20264.419875000021</v>
      </c>
      <c r="N118" s="42">
        <f t="shared" si="9"/>
        <v>0.21835165856833205</v>
      </c>
      <c r="O118">
        <f>IF(AND(RawData[[#This Row],[Channel]]="Wholesale/Distributor", LEFT(RawData[[#This Row],[Month]], 4)="2025"),RawData[[#This Row],[List Price]]*(1-'2 - Diagnostics'!$B$1),RawData[[#This Row],[Net Price]])</f>
        <v>1.2285000000000001</v>
      </c>
      <c r="P118">
        <f>RawData[[#This Row],[Units]]*RawData[[#This Row],[Counterfactual Net Price]]</f>
        <v>111578.51250000001</v>
      </c>
    </row>
    <row r="119" spans="1:16">
      <c r="A119" t="s">
        <v>312</v>
      </c>
      <c r="B119" t="s">
        <v>311</v>
      </c>
      <c r="C119" t="s">
        <v>300</v>
      </c>
      <c r="D119" t="s">
        <v>226</v>
      </c>
      <c r="E119" t="s">
        <v>241</v>
      </c>
      <c r="F119">
        <v>124482</v>
      </c>
      <c r="G119" s="44">
        <v>1.35</v>
      </c>
      <c r="H119" s="42">
        <v>0.23019999999999999</v>
      </c>
      <c r="I119" s="45">
        <v>0.80430000000000001</v>
      </c>
      <c r="J119" s="44">
        <f t="shared" si="5"/>
        <v>1.0392300000000001</v>
      </c>
      <c r="K119" s="43">
        <f t="shared" si="6"/>
        <v>129365.42886000001</v>
      </c>
      <c r="L119" s="43">
        <f t="shared" si="7"/>
        <v>100120.8726</v>
      </c>
      <c r="M119" s="43">
        <f t="shared" si="8"/>
        <v>29244.556260000012</v>
      </c>
      <c r="N119" s="42">
        <f t="shared" si="9"/>
        <v>0.22606160330244515</v>
      </c>
      <c r="O119">
        <f>IF(AND(RawData[[#This Row],[Channel]]="Wholesale/Distributor", LEFT(RawData[[#This Row],[Month]], 4)="2025"),RawData[[#This Row],[List Price]]*(1-'2 - Diagnostics'!$B$1),RawData[[#This Row],[Net Price]])</f>
        <v>1.2285000000000001</v>
      </c>
      <c r="P119">
        <f>RawData[[#This Row],[Units]]*RawData[[#This Row],[Counterfactual Net Price]]</f>
        <v>152926.13700000002</v>
      </c>
    </row>
    <row r="120" spans="1:16">
      <c r="A120" t="s">
        <v>312</v>
      </c>
      <c r="B120" t="s">
        <v>311</v>
      </c>
      <c r="C120" t="s">
        <v>300</v>
      </c>
      <c r="D120" t="s">
        <v>226</v>
      </c>
      <c r="E120" t="s">
        <v>240</v>
      </c>
      <c r="F120">
        <v>118650</v>
      </c>
      <c r="G120" s="44">
        <v>1.35</v>
      </c>
      <c r="H120" s="42">
        <v>0.25259999999999999</v>
      </c>
      <c r="I120" s="45">
        <v>0.80989999999999995</v>
      </c>
      <c r="J120" s="44">
        <f t="shared" si="5"/>
        <v>1.0089900000000001</v>
      </c>
      <c r="K120" s="43">
        <f t="shared" si="6"/>
        <v>119716.66350000001</v>
      </c>
      <c r="L120" s="43">
        <f t="shared" si="7"/>
        <v>96094.634999999995</v>
      </c>
      <c r="M120" s="43">
        <f t="shared" si="8"/>
        <v>23622.028500000015</v>
      </c>
      <c r="N120" s="42">
        <f t="shared" si="9"/>
        <v>0.19731612800919743</v>
      </c>
      <c r="O120">
        <f>IF(AND(RawData[[#This Row],[Channel]]="Wholesale/Distributor", LEFT(RawData[[#This Row],[Month]], 4)="2025"),RawData[[#This Row],[List Price]]*(1-'2 - Diagnostics'!$B$1),RawData[[#This Row],[Net Price]])</f>
        <v>1.2285000000000001</v>
      </c>
      <c r="P120">
        <f>RawData[[#This Row],[Units]]*RawData[[#This Row],[Counterfactual Net Price]]</f>
        <v>145761.52500000002</v>
      </c>
    </row>
    <row r="121" spans="1:16">
      <c r="A121" t="s">
        <v>312</v>
      </c>
      <c r="B121" t="s">
        <v>311</v>
      </c>
      <c r="C121" t="s">
        <v>300</v>
      </c>
      <c r="D121" t="s">
        <v>226</v>
      </c>
      <c r="E121" t="s">
        <v>236</v>
      </c>
      <c r="F121">
        <v>105754</v>
      </c>
      <c r="G121" s="44">
        <v>1.35</v>
      </c>
      <c r="H121" s="42">
        <v>0.2621</v>
      </c>
      <c r="I121" s="45">
        <v>0.8155</v>
      </c>
      <c r="J121" s="44">
        <f t="shared" si="5"/>
        <v>0.99616500000000008</v>
      </c>
      <c r="K121" s="43">
        <f t="shared" si="6"/>
        <v>105348.43341000001</v>
      </c>
      <c r="L121" s="43">
        <f t="shared" si="7"/>
        <v>86242.387000000002</v>
      </c>
      <c r="M121" s="43">
        <f t="shared" si="8"/>
        <v>19106.04641000001</v>
      </c>
      <c r="N121" s="42">
        <f t="shared" si="9"/>
        <v>0.18136051758493832</v>
      </c>
      <c r="O121">
        <f>IF(AND(RawData[[#This Row],[Channel]]="Wholesale/Distributor", LEFT(RawData[[#This Row],[Month]], 4)="2025"),RawData[[#This Row],[List Price]]*(1-'2 - Diagnostics'!$B$1),RawData[[#This Row],[Net Price]])</f>
        <v>1.2285000000000001</v>
      </c>
      <c r="P121">
        <f>RawData[[#This Row],[Units]]*RawData[[#This Row],[Counterfactual Net Price]]</f>
        <v>129918.78900000002</v>
      </c>
    </row>
    <row r="122" spans="1:16">
      <c r="A122" t="s">
        <v>312</v>
      </c>
      <c r="B122" t="s">
        <v>311</v>
      </c>
      <c r="C122" t="s">
        <v>300</v>
      </c>
      <c r="D122" t="s">
        <v>229</v>
      </c>
      <c r="E122" t="s">
        <v>262</v>
      </c>
      <c r="F122">
        <v>33509</v>
      </c>
      <c r="G122" s="44">
        <v>1.29</v>
      </c>
      <c r="H122" s="42">
        <v>6.8599999999999994E-2</v>
      </c>
      <c r="I122" s="45">
        <v>0.74819999999999998</v>
      </c>
      <c r="J122" s="44">
        <f t="shared" si="5"/>
        <v>1.201506</v>
      </c>
      <c r="K122" s="43">
        <f t="shared" si="6"/>
        <v>40261.264554000001</v>
      </c>
      <c r="L122" s="43">
        <f t="shared" si="7"/>
        <v>25071.433799999999</v>
      </c>
      <c r="M122" s="43">
        <f t="shared" si="8"/>
        <v>15189.830754000002</v>
      </c>
      <c r="N122" s="42">
        <f t="shared" si="9"/>
        <v>0.37728151170281304</v>
      </c>
      <c r="O122">
        <f>IF(AND(RawData[[#This Row],[Channel]]="Wholesale/Distributor", LEFT(RawData[[#This Row],[Month]], 4)="2025"),RawData[[#This Row],[List Price]]*(1-'2 - Diagnostics'!$B$1),RawData[[#This Row],[Net Price]])</f>
        <v>1.201506</v>
      </c>
      <c r="P122">
        <f>RawData[[#This Row],[Units]]*RawData[[#This Row],[Counterfactual Net Price]]</f>
        <v>40261.264554000001</v>
      </c>
    </row>
    <row r="123" spans="1:16">
      <c r="A123" t="s">
        <v>312</v>
      </c>
      <c r="B123" t="s">
        <v>311</v>
      </c>
      <c r="C123" t="s">
        <v>300</v>
      </c>
      <c r="D123" t="s">
        <v>229</v>
      </c>
      <c r="E123" t="s">
        <v>261</v>
      </c>
      <c r="F123">
        <v>38674</v>
      </c>
      <c r="G123" s="44">
        <v>1.29</v>
      </c>
      <c r="H123" s="42">
        <v>4.8000000000000001E-2</v>
      </c>
      <c r="I123" s="45">
        <v>0.74819999999999998</v>
      </c>
      <c r="J123" s="44">
        <f t="shared" si="5"/>
        <v>1.2280800000000001</v>
      </c>
      <c r="K123" s="43">
        <f t="shared" si="6"/>
        <v>47494.765920000005</v>
      </c>
      <c r="L123" s="43">
        <f t="shared" si="7"/>
        <v>28935.8868</v>
      </c>
      <c r="M123" s="43">
        <f t="shared" si="8"/>
        <v>18558.879120000005</v>
      </c>
      <c r="N123" s="42">
        <f t="shared" si="9"/>
        <v>0.39075630252100846</v>
      </c>
      <c r="O123">
        <f>IF(AND(RawData[[#This Row],[Channel]]="Wholesale/Distributor", LEFT(RawData[[#This Row],[Month]], 4)="2025"),RawData[[#This Row],[List Price]]*(1-'2 - Diagnostics'!$B$1),RawData[[#This Row],[Net Price]])</f>
        <v>1.2280800000000001</v>
      </c>
      <c r="P123">
        <f>RawData[[#This Row],[Units]]*RawData[[#This Row],[Counterfactual Net Price]]</f>
        <v>47494.765920000005</v>
      </c>
    </row>
    <row r="124" spans="1:16">
      <c r="A124" t="s">
        <v>312</v>
      </c>
      <c r="B124" t="s">
        <v>311</v>
      </c>
      <c r="C124" t="s">
        <v>300</v>
      </c>
      <c r="D124" t="s">
        <v>229</v>
      </c>
      <c r="E124" t="s">
        <v>260</v>
      </c>
      <c r="F124">
        <v>50673</v>
      </c>
      <c r="G124" s="44">
        <v>1.29</v>
      </c>
      <c r="H124" s="42">
        <v>5.0700000000000002E-2</v>
      </c>
      <c r="I124" s="45">
        <v>0.74819999999999998</v>
      </c>
      <c r="J124" s="44">
        <f t="shared" si="5"/>
        <v>1.2245970000000002</v>
      </c>
      <c r="K124" s="43">
        <f t="shared" si="6"/>
        <v>62054.003781000007</v>
      </c>
      <c r="L124" s="43">
        <f t="shared" si="7"/>
        <v>37913.5386</v>
      </c>
      <c r="M124" s="43">
        <f t="shared" si="8"/>
        <v>24140.465181000007</v>
      </c>
      <c r="N124" s="42">
        <f t="shared" si="9"/>
        <v>0.38902349099336359</v>
      </c>
      <c r="O124">
        <f>IF(AND(RawData[[#This Row],[Channel]]="Wholesale/Distributor", LEFT(RawData[[#This Row],[Month]], 4)="2025"),RawData[[#This Row],[List Price]]*(1-'2 - Diagnostics'!$B$1),RawData[[#This Row],[Net Price]])</f>
        <v>1.2245970000000002</v>
      </c>
      <c r="P124">
        <f>RawData[[#This Row],[Units]]*RawData[[#This Row],[Counterfactual Net Price]]</f>
        <v>62054.003781000007</v>
      </c>
    </row>
    <row r="125" spans="1:16">
      <c r="A125" t="s">
        <v>312</v>
      </c>
      <c r="B125" t="s">
        <v>311</v>
      </c>
      <c r="C125" t="s">
        <v>300</v>
      </c>
      <c r="D125" t="s">
        <v>229</v>
      </c>
      <c r="E125" t="s">
        <v>259</v>
      </c>
      <c r="F125">
        <v>42653</v>
      </c>
      <c r="G125" s="44">
        <v>1.29</v>
      </c>
      <c r="H125" s="42">
        <v>9.7600000000000006E-2</v>
      </c>
      <c r="I125" s="45">
        <v>0.74819999999999998</v>
      </c>
      <c r="J125" s="44">
        <f t="shared" si="5"/>
        <v>1.164096</v>
      </c>
      <c r="K125" s="43">
        <f t="shared" si="6"/>
        <v>49652.186688000002</v>
      </c>
      <c r="L125" s="43">
        <f t="shared" si="7"/>
        <v>31912.974599999998</v>
      </c>
      <c r="M125" s="43">
        <f t="shared" si="8"/>
        <v>17739.212088000004</v>
      </c>
      <c r="N125" s="42">
        <f t="shared" si="9"/>
        <v>0.35726950354609938</v>
      </c>
      <c r="O125">
        <f>IF(AND(RawData[[#This Row],[Channel]]="Wholesale/Distributor", LEFT(RawData[[#This Row],[Month]], 4)="2025"),RawData[[#This Row],[List Price]]*(1-'2 - Diagnostics'!$B$1),RawData[[#This Row],[Net Price]])</f>
        <v>1.164096</v>
      </c>
      <c r="P125">
        <f>RawData[[#This Row],[Units]]*RawData[[#This Row],[Counterfactual Net Price]]</f>
        <v>49652.186688000002</v>
      </c>
    </row>
    <row r="126" spans="1:16">
      <c r="A126" t="s">
        <v>312</v>
      </c>
      <c r="B126" t="s">
        <v>311</v>
      </c>
      <c r="C126" t="s">
        <v>300</v>
      </c>
      <c r="D126" t="s">
        <v>229</v>
      </c>
      <c r="E126" t="s">
        <v>258</v>
      </c>
      <c r="F126">
        <v>45487</v>
      </c>
      <c r="G126" s="44">
        <v>1.29</v>
      </c>
      <c r="H126" s="42">
        <v>5.2400000000000002E-2</v>
      </c>
      <c r="I126" s="45">
        <v>0.74819999999999998</v>
      </c>
      <c r="J126" s="44">
        <f t="shared" si="5"/>
        <v>1.222404</v>
      </c>
      <c r="K126" s="43">
        <f t="shared" si="6"/>
        <v>55603.490748000004</v>
      </c>
      <c r="L126" s="43">
        <f t="shared" si="7"/>
        <v>34033.373399999997</v>
      </c>
      <c r="M126" s="43">
        <f t="shared" si="8"/>
        <v>21570.117348000007</v>
      </c>
      <c r="N126" s="42">
        <f t="shared" si="9"/>
        <v>0.38792739552553829</v>
      </c>
      <c r="O126">
        <f>IF(AND(RawData[[#This Row],[Channel]]="Wholesale/Distributor", LEFT(RawData[[#This Row],[Month]], 4)="2025"),RawData[[#This Row],[List Price]]*(1-'2 - Diagnostics'!$B$1),RawData[[#This Row],[Net Price]])</f>
        <v>1.222404</v>
      </c>
      <c r="P126">
        <f>RawData[[#This Row],[Units]]*RawData[[#This Row],[Counterfactual Net Price]]</f>
        <v>55603.490748000004</v>
      </c>
    </row>
    <row r="127" spans="1:16">
      <c r="A127" t="s">
        <v>312</v>
      </c>
      <c r="B127" t="s">
        <v>311</v>
      </c>
      <c r="C127" t="s">
        <v>300</v>
      </c>
      <c r="D127" t="s">
        <v>229</v>
      </c>
      <c r="E127" t="s">
        <v>257</v>
      </c>
      <c r="F127">
        <v>34780</v>
      </c>
      <c r="G127" s="44">
        <v>1.29</v>
      </c>
      <c r="H127" s="42">
        <v>7.51E-2</v>
      </c>
      <c r="I127" s="45">
        <v>0.74819999999999998</v>
      </c>
      <c r="J127" s="44">
        <f t="shared" si="5"/>
        <v>1.1931210000000001</v>
      </c>
      <c r="K127" s="43">
        <f t="shared" si="6"/>
        <v>41496.748380000005</v>
      </c>
      <c r="L127" s="43">
        <f t="shared" si="7"/>
        <v>26022.396000000001</v>
      </c>
      <c r="M127" s="43">
        <f t="shared" si="8"/>
        <v>15474.352380000004</v>
      </c>
      <c r="N127" s="42">
        <f t="shared" si="9"/>
        <v>0.37290517893826364</v>
      </c>
      <c r="O127">
        <f>IF(AND(RawData[[#This Row],[Channel]]="Wholesale/Distributor", LEFT(RawData[[#This Row],[Month]], 4)="2025"),RawData[[#This Row],[List Price]]*(1-'2 - Diagnostics'!$B$1),RawData[[#This Row],[Net Price]])</f>
        <v>1.1931210000000001</v>
      </c>
      <c r="P127">
        <f>RawData[[#This Row],[Units]]*RawData[[#This Row],[Counterfactual Net Price]]</f>
        <v>41496.748380000005</v>
      </c>
    </row>
    <row r="128" spans="1:16">
      <c r="A128" t="s">
        <v>312</v>
      </c>
      <c r="B128" t="s">
        <v>311</v>
      </c>
      <c r="C128" t="s">
        <v>300</v>
      </c>
      <c r="D128" t="s">
        <v>229</v>
      </c>
      <c r="E128" t="s">
        <v>256</v>
      </c>
      <c r="F128">
        <v>37666</v>
      </c>
      <c r="G128" s="44">
        <v>1.29</v>
      </c>
      <c r="H128" s="42">
        <v>5.5199999999999999E-2</v>
      </c>
      <c r="I128" s="45">
        <v>0.74819999999999998</v>
      </c>
      <c r="J128" s="44">
        <f t="shared" si="5"/>
        <v>1.2187920000000001</v>
      </c>
      <c r="K128" s="43">
        <f t="shared" si="6"/>
        <v>45907.019472000007</v>
      </c>
      <c r="L128" s="43">
        <f t="shared" si="7"/>
        <v>28181.7012</v>
      </c>
      <c r="M128" s="43">
        <f t="shared" si="8"/>
        <v>17725.318272000008</v>
      </c>
      <c r="N128" s="42">
        <f t="shared" si="9"/>
        <v>0.38611346316680789</v>
      </c>
      <c r="O128">
        <f>IF(AND(RawData[[#This Row],[Channel]]="Wholesale/Distributor", LEFT(RawData[[#This Row],[Month]], 4)="2025"),RawData[[#This Row],[List Price]]*(1-'2 - Diagnostics'!$B$1),RawData[[#This Row],[Net Price]])</f>
        <v>1.2187920000000001</v>
      </c>
      <c r="P128">
        <f>RawData[[#This Row],[Units]]*RawData[[#This Row],[Counterfactual Net Price]]</f>
        <v>45907.019472000007</v>
      </c>
    </row>
    <row r="129" spans="1:16">
      <c r="A129" t="s">
        <v>312</v>
      </c>
      <c r="B129" t="s">
        <v>311</v>
      </c>
      <c r="C129" t="s">
        <v>300</v>
      </c>
      <c r="D129" t="s">
        <v>229</v>
      </c>
      <c r="E129" t="s">
        <v>255</v>
      </c>
      <c r="F129">
        <v>37151</v>
      </c>
      <c r="G129" s="44">
        <v>1.29</v>
      </c>
      <c r="H129" s="42">
        <v>8.1699999999999995E-2</v>
      </c>
      <c r="I129" s="45">
        <v>0.74819999999999998</v>
      </c>
      <c r="J129" s="44">
        <f t="shared" si="5"/>
        <v>1.184607</v>
      </c>
      <c r="K129" s="43">
        <f t="shared" si="6"/>
        <v>44009.334656999999</v>
      </c>
      <c r="L129" s="43">
        <f t="shared" si="7"/>
        <v>27796.378199999999</v>
      </c>
      <c r="M129" s="43">
        <f t="shared" si="8"/>
        <v>16212.956457</v>
      </c>
      <c r="N129" s="42">
        <f t="shared" si="9"/>
        <v>0.36839812697375585</v>
      </c>
      <c r="O129">
        <f>IF(AND(RawData[[#This Row],[Channel]]="Wholesale/Distributor", LEFT(RawData[[#This Row],[Month]], 4)="2025"),RawData[[#This Row],[List Price]]*(1-'2 - Diagnostics'!$B$1),RawData[[#This Row],[Net Price]])</f>
        <v>1.184607</v>
      </c>
      <c r="P129">
        <f>RawData[[#This Row],[Units]]*RawData[[#This Row],[Counterfactual Net Price]]</f>
        <v>44009.334656999999</v>
      </c>
    </row>
    <row r="130" spans="1:16">
      <c r="A130" t="s">
        <v>312</v>
      </c>
      <c r="B130" t="s">
        <v>311</v>
      </c>
      <c r="C130" t="s">
        <v>300</v>
      </c>
      <c r="D130" t="s">
        <v>229</v>
      </c>
      <c r="E130" t="s">
        <v>254</v>
      </c>
      <c r="F130">
        <v>45442</v>
      </c>
      <c r="G130" s="44">
        <v>1.29</v>
      </c>
      <c r="H130" s="42">
        <v>6.4399999999999999E-2</v>
      </c>
      <c r="I130" s="45">
        <v>0.74819999999999998</v>
      </c>
      <c r="J130" s="44">
        <f t="shared" ref="J130:J193" si="10">G130*(1-H130)</f>
        <v>1.2069240000000001</v>
      </c>
      <c r="K130" s="43">
        <f t="shared" ref="K130:K193" si="11">F130*J130</f>
        <v>54845.040408000008</v>
      </c>
      <c r="L130" s="43">
        <f t="shared" ref="L130:L193" si="12">F130*I130</f>
        <v>33999.704400000002</v>
      </c>
      <c r="M130" s="43">
        <f t="shared" ref="M130:M193" si="13">K130-L130</f>
        <v>20845.336008000006</v>
      </c>
      <c r="N130" s="42">
        <f t="shared" ref="N130:N193" si="14">IFERROR(M130/K130,"")</f>
        <v>0.38007695596408725</v>
      </c>
      <c r="O130">
        <f>IF(AND(RawData[[#This Row],[Channel]]="Wholesale/Distributor", LEFT(RawData[[#This Row],[Month]], 4)="2025"),RawData[[#This Row],[List Price]]*(1-'2 - Diagnostics'!$B$1),RawData[[#This Row],[Net Price]])</f>
        <v>1.2069240000000001</v>
      </c>
      <c r="P130">
        <f>RawData[[#This Row],[Units]]*RawData[[#This Row],[Counterfactual Net Price]]</f>
        <v>54845.040408000008</v>
      </c>
    </row>
    <row r="131" spans="1:16">
      <c r="A131" t="s">
        <v>312</v>
      </c>
      <c r="B131" t="s">
        <v>311</v>
      </c>
      <c r="C131" t="s">
        <v>300</v>
      </c>
      <c r="D131" t="s">
        <v>229</v>
      </c>
      <c r="E131" t="s">
        <v>253</v>
      </c>
      <c r="F131">
        <v>64490</v>
      </c>
      <c r="G131" s="44">
        <v>1.29</v>
      </c>
      <c r="H131" s="42">
        <v>4.9399999999999999E-2</v>
      </c>
      <c r="I131" s="45">
        <v>0.74819999999999998</v>
      </c>
      <c r="J131" s="44">
        <f t="shared" si="10"/>
        <v>1.2262740000000001</v>
      </c>
      <c r="K131" s="43">
        <f t="shared" si="11"/>
        <v>79082.410260000004</v>
      </c>
      <c r="L131" s="43">
        <f t="shared" si="12"/>
        <v>48251.417999999998</v>
      </c>
      <c r="M131" s="43">
        <f t="shared" si="13"/>
        <v>30830.992260000006</v>
      </c>
      <c r="N131" s="42">
        <f t="shared" si="14"/>
        <v>0.38985903639806446</v>
      </c>
      <c r="O131">
        <f>IF(AND(RawData[[#This Row],[Channel]]="Wholesale/Distributor", LEFT(RawData[[#This Row],[Month]], 4)="2025"),RawData[[#This Row],[List Price]]*(1-'2 - Diagnostics'!$B$1),RawData[[#This Row],[Net Price]])</f>
        <v>1.2262740000000001</v>
      </c>
      <c r="P131">
        <f>RawData[[#This Row],[Units]]*RawData[[#This Row],[Counterfactual Net Price]]</f>
        <v>79082.410260000004</v>
      </c>
    </row>
    <row r="132" spans="1:16">
      <c r="A132" t="s">
        <v>312</v>
      </c>
      <c r="B132" t="s">
        <v>311</v>
      </c>
      <c r="C132" t="s">
        <v>300</v>
      </c>
      <c r="D132" t="s">
        <v>229</v>
      </c>
      <c r="E132" t="s">
        <v>252</v>
      </c>
      <c r="F132">
        <v>68145</v>
      </c>
      <c r="G132" s="44">
        <v>1.29</v>
      </c>
      <c r="H132" s="42">
        <v>6.6000000000000003E-2</v>
      </c>
      <c r="I132" s="45">
        <v>0.74819999999999998</v>
      </c>
      <c r="J132" s="44">
        <f t="shared" si="10"/>
        <v>1.20486</v>
      </c>
      <c r="K132" s="43">
        <f t="shared" si="11"/>
        <v>82105.184699999998</v>
      </c>
      <c r="L132" s="43">
        <f t="shared" si="12"/>
        <v>50986.089</v>
      </c>
      <c r="M132" s="43">
        <f t="shared" si="13"/>
        <v>31119.095699999998</v>
      </c>
      <c r="N132" s="42">
        <f t="shared" si="14"/>
        <v>0.37901498929336186</v>
      </c>
      <c r="O132">
        <f>IF(AND(RawData[[#This Row],[Channel]]="Wholesale/Distributor", LEFT(RawData[[#This Row],[Month]], 4)="2025"),RawData[[#This Row],[List Price]]*(1-'2 - Diagnostics'!$B$1),RawData[[#This Row],[Net Price]])</f>
        <v>1.20486</v>
      </c>
      <c r="P132">
        <f>RawData[[#This Row],[Units]]*RawData[[#This Row],[Counterfactual Net Price]]</f>
        <v>82105.184699999998</v>
      </c>
    </row>
    <row r="133" spans="1:16">
      <c r="A133" t="s">
        <v>312</v>
      </c>
      <c r="B133" t="s">
        <v>311</v>
      </c>
      <c r="C133" t="s">
        <v>300</v>
      </c>
      <c r="D133" t="s">
        <v>229</v>
      </c>
      <c r="E133" t="s">
        <v>251</v>
      </c>
      <c r="F133">
        <v>57621</v>
      </c>
      <c r="G133" s="44">
        <v>1.29</v>
      </c>
      <c r="H133" s="42">
        <v>6.1699999999999998E-2</v>
      </c>
      <c r="I133" s="45">
        <v>0.74819999999999998</v>
      </c>
      <c r="J133" s="44">
        <f t="shared" si="10"/>
        <v>1.210407</v>
      </c>
      <c r="K133" s="43">
        <f t="shared" si="11"/>
        <v>69744.861747000003</v>
      </c>
      <c r="L133" s="43">
        <f t="shared" si="12"/>
        <v>43112.032200000001</v>
      </c>
      <c r="M133" s="43">
        <f t="shared" si="13"/>
        <v>26632.829547000001</v>
      </c>
      <c r="N133" s="42">
        <f t="shared" si="14"/>
        <v>0.38186081210700201</v>
      </c>
      <c r="O133">
        <f>IF(AND(RawData[[#This Row],[Channel]]="Wholesale/Distributor", LEFT(RawData[[#This Row],[Month]], 4)="2025"),RawData[[#This Row],[List Price]]*(1-'2 - Diagnostics'!$B$1),RawData[[#This Row],[Net Price]])</f>
        <v>1.210407</v>
      </c>
      <c r="P133">
        <f>RawData[[#This Row],[Units]]*RawData[[#This Row],[Counterfactual Net Price]]</f>
        <v>69744.861747000003</v>
      </c>
    </row>
    <row r="134" spans="1:16">
      <c r="A134" t="s">
        <v>312</v>
      </c>
      <c r="B134" t="s">
        <v>311</v>
      </c>
      <c r="C134" t="s">
        <v>300</v>
      </c>
      <c r="D134" t="s">
        <v>229</v>
      </c>
      <c r="E134" t="s">
        <v>250</v>
      </c>
      <c r="F134">
        <v>34297</v>
      </c>
      <c r="G134" s="44">
        <v>1.32</v>
      </c>
      <c r="H134" s="42">
        <v>8.5199999999999998E-2</v>
      </c>
      <c r="I134" s="45">
        <v>0.75380000000000003</v>
      </c>
      <c r="J134" s="44">
        <f t="shared" si="10"/>
        <v>1.2075360000000002</v>
      </c>
      <c r="K134" s="43">
        <f t="shared" si="11"/>
        <v>41414.862192000008</v>
      </c>
      <c r="L134" s="43">
        <f t="shared" si="12"/>
        <v>25853.078600000001</v>
      </c>
      <c r="M134" s="43">
        <f t="shared" si="13"/>
        <v>15561.783592000007</v>
      </c>
      <c r="N134" s="42">
        <f t="shared" si="14"/>
        <v>0.37575360072080677</v>
      </c>
      <c r="O134">
        <f>IF(AND(RawData[[#This Row],[Channel]]="Wholesale/Distributor", LEFT(RawData[[#This Row],[Month]], 4)="2025"),RawData[[#This Row],[List Price]]*(1-'2 - Diagnostics'!$B$1),RawData[[#This Row],[Net Price]])</f>
        <v>1.2075360000000002</v>
      </c>
      <c r="P134">
        <f>RawData[[#This Row],[Units]]*RawData[[#This Row],[Counterfactual Net Price]]</f>
        <v>41414.862192000008</v>
      </c>
    </row>
    <row r="135" spans="1:16">
      <c r="A135" t="s">
        <v>312</v>
      </c>
      <c r="B135" t="s">
        <v>311</v>
      </c>
      <c r="C135" t="s">
        <v>300</v>
      </c>
      <c r="D135" t="s">
        <v>229</v>
      </c>
      <c r="E135" t="s">
        <v>249</v>
      </c>
      <c r="F135">
        <v>41459</v>
      </c>
      <c r="G135" s="44">
        <v>1.32</v>
      </c>
      <c r="H135" s="42">
        <v>7.5300000000000006E-2</v>
      </c>
      <c r="I135" s="45">
        <v>0.75939999999999996</v>
      </c>
      <c r="J135" s="44">
        <f t="shared" si="10"/>
        <v>1.220604</v>
      </c>
      <c r="K135" s="43">
        <f t="shared" si="11"/>
        <v>50605.021236</v>
      </c>
      <c r="L135" s="43">
        <f t="shared" si="12"/>
        <v>31483.964599999999</v>
      </c>
      <c r="M135" s="43">
        <f t="shared" si="13"/>
        <v>19121.056636000001</v>
      </c>
      <c r="N135" s="42">
        <f t="shared" si="14"/>
        <v>0.37784899934786387</v>
      </c>
      <c r="O135">
        <f>IF(AND(RawData[[#This Row],[Channel]]="Wholesale/Distributor", LEFT(RawData[[#This Row],[Month]], 4)="2025"),RawData[[#This Row],[List Price]]*(1-'2 - Diagnostics'!$B$1),RawData[[#This Row],[Net Price]])</f>
        <v>1.220604</v>
      </c>
      <c r="P135">
        <f>RawData[[#This Row],[Units]]*RawData[[#This Row],[Counterfactual Net Price]]</f>
        <v>50605.021236</v>
      </c>
    </row>
    <row r="136" spans="1:16">
      <c r="A136" t="s">
        <v>312</v>
      </c>
      <c r="B136" t="s">
        <v>311</v>
      </c>
      <c r="C136" t="s">
        <v>300</v>
      </c>
      <c r="D136" t="s">
        <v>229</v>
      </c>
      <c r="E136" t="s">
        <v>248</v>
      </c>
      <c r="F136">
        <v>41166</v>
      </c>
      <c r="G136" s="44">
        <v>1.32</v>
      </c>
      <c r="H136" s="42">
        <v>7.0000000000000007E-2</v>
      </c>
      <c r="I136" s="45">
        <v>0.76500000000000001</v>
      </c>
      <c r="J136" s="44">
        <f t="shared" si="10"/>
        <v>1.2276</v>
      </c>
      <c r="K136" s="43">
        <f t="shared" si="11"/>
        <v>50535.381600000001</v>
      </c>
      <c r="L136" s="43">
        <f t="shared" si="12"/>
        <v>31491.99</v>
      </c>
      <c r="M136" s="43">
        <f t="shared" si="13"/>
        <v>19043.391599999999</v>
      </c>
      <c r="N136" s="42">
        <f t="shared" si="14"/>
        <v>0.37683284457478006</v>
      </c>
      <c r="O136">
        <f>IF(AND(RawData[[#This Row],[Channel]]="Wholesale/Distributor", LEFT(RawData[[#This Row],[Month]], 4)="2025"),RawData[[#This Row],[List Price]]*(1-'2 - Diagnostics'!$B$1),RawData[[#This Row],[Net Price]])</f>
        <v>1.2276</v>
      </c>
      <c r="P136">
        <f>RawData[[#This Row],[Units]]*RawData[[#This Row],[Counterfactual Net Price]]</f>
        <v>50535.381600000001</v>
      </c>
    </row>
    <row r="137" spans="1:16">
      <c r="A137" t="s">
        <v>312</v>
      </c>
      <c r="B137" t="s">
        <v>311</v>
      </c>
      <c r="C137" t="s">
        <v>300</v>
      </c>
      <c r="D137" t="s">
        <v>229</v>
      </c>
      <c r="E137" t="s">
        <v>247</v>
      </c>
      <c r="F137">
        <v>40796</v>
      </c>
      <c r="G137" s="44">
        <v>1.32</v>
      </c>
      <c r="H137" s="42">
        <v>7.4700000000000003E-2</v>
      </c>
      <c r="I137" s="45">
        <v>0.77059999999999995</v>
      </c>
      <c r="J137" s="44">
        <f t="shared" si="10"/>
        <v>1.2213960000000001</v>
      </c>
      <c r="K137" s="43">
        <f t="shared" si="11"/>
        <v>49828.071216000004</v>
      </c>
      <c r="L137" s="43">
        <f t="shared" si="12"/>
        <v>31437.397599999997</v>
      </c>
      <c r="M137" s="43">
        <f t="shared" si="13"/>
        <v>18390.673616000007</v>
      </c>
      <c r="N137" s="42">
        <f t="shared" si="14"/>
        <v>0.36908259074043154</v>
      </c>
      <c r="O137">
        <f>IF(AND(RawData[[#This Row],[Channel]]="Wholesale/Distributor", LEFT(RawData[[#This Row],[Month]], 4)="2025"),RawData[[#This Row],[List Price]]*(1-'2 - Diagnostics'!$B$1),RawData[[#This Row],[Net Price]])</f>
        <v>1.2213960000000001</v>
      </c>
      <c r="P137">
        <f>RawData[[#This Row],[Units]]*RawData[[#This Row],[Counterfactual Net Price]]</f>
        <v>49828.071216000004</v>
      </c>
    </row>
    <row r="138" spans="1:16">
      <c r="A138" t="s">
        <v>312</v>
      </c>
      <c r="B138" t="s">
        <v>311</v>
      </c>
      <c r="C138" t="s">
        <v>300</v>
      </c>
      <c r="D138" t="s">
        <v>229</v>
      </c>
      <c r="E138" t="s">
        <v>246</v>
      </c>
      <c r="F138">
        <v>34915</v>
      </c>
      <c r="G138" s="44">
        <v>1.32</v>
      </c>
      <c r="H138" s="42">
        <v>0.1014</v>
      </c>
      <c r="I138" s="45">
        <v>0.77629999999999999</v>
      </c>
      <c r="J138" s="44">
        <f t="shared" si="10"/>
        <v>1.1861520000000001</v>
      </c>
      <c r="K138" s="43">
        <f t="shared" si="11"/>
        <v>41414.497080000001</v>
      </c>
      <c r="L138" s="43">
        <f t="shared" si="12"/>
        <v>27104.514500000001</v>
      </c>
      <c r="M138" s="43">
        <f t="shared" si="13"/>
        <v>14309.98258</v>
      </c>
      <c r="N138" s="42">
        <f t="shared" si="14"/>
        <v>0.34553075828392987</v>
      </c>
      <c r="O138">
        <f>IF(AND(RawData[[#This Row],[Channel]]="Wholesale/Distributor", LEFT(RawData[[#This Row],[Month]], 4)="2025"),RawData[[#This Row],[List Price]]*(1-'2 - Diagnostics'!$B$1),RawData[[#This Row],[Net Price]])</f>
        <v>1.1861520000000001</v>
      </c>
      <c r="P138">
        <f>RawData[[#This Row],[Units]]*RawData[[#This Row],[Counterfactual Net Price]]</f>
        <v>41414.497080000001</v>
      </c>
    </row>
    <row r="139" spans="1:16">
      <c r="A139" t="s">
        <v>312</v>
      </c>
      <c r="B139" t="s">
        <v>311</v>
      </c>
      <c r="C139" t="s">
        <v>300</v>
      </c>
      <c r="D139" t="s">
        <v>229</v>
      </c>
      <c r="E139" t="s">
        <v>245</v>
      </c>
      <c r="F139">
        <v>36858</v>
      </c>
      <c r="G139" s="44">
        <v>1.32</v>
      </c>
      <c r="H139" s="42">
        <v>7.5800000000000006E-2</v>
      </c>
      <c r="I139" s="45">
        <v>0.78190000000000004</v>
      </c>
      <c r="J139" s="44">
        <f t="shared" si="10"/>
        <v>1.2199440000000001</v>
      </c>
      <c r="K139" s="43">
        <f t="shared" si="11"/>
        <v>44964.695952000002</v>
      </c>
      <c r="L139" s="43">
        <f t="shared" si="12"/>
        <v>28819.270200000003</v>
      </c>
      <c r="M139" s="43">
        <f t="shared" si="13"/>
        <v>16145.425751999999</v>
      </c>
      <c r="N139" s="42">
        <f t="shared" si="14"/>
        <v>0.35906894086941693</v>
      </c>
      <c r="O139">
        <f>IF(AND(RawData[[#This Row],[Channel]]="Wholesale/Distributor", LEFT(RawData[[#This Row],[Month]], 4)="2025"),RawData[[#This Row],[List Price]]*(1-'2 - Diagnostics'!$B$1),RawData[[#This Row],[Net Price]])</f>
        <v>1.2199440000000001</v>
      </c>
      <c r="P139">
        <f>RawData[[#This Row],[Units]]*RawData[[#This Row],[Counterfactual Net Price]]</f>
        <v>44964.695952000002</v>
      </c>
    </row>
    <row r="140" spans="1:16">
      <c r="A140" t="s">
        <v>312</v>
      </c>
      <c r="B140" t="s">
        <v>311</v>
      </c>
      <c r="C140" t="s">
        <v>300</v>
      </c>
      <c r="D140" t="s">
        <v>229</v>
      </c>
      <c r="E140" t="s">
        <v>244</v>
      </c>
      <c r="F140">
        <v>29579</v>
      </c>
      <c r="G140" s="44">
        <v>1.35</v>
      </c>
      <c r="H140" s="42">
        <v>5.33E-2</v>
      </c>
      <c r="I140" s="45">
        <v>0.78749999999999998</v>
      </c>
      <c r="J140" s="44">
        <f t="shared" si="10"/>
        <v>1.2780450000000001</v>
      </c>
      <c r="K140" s="43">
        <f t="shared" si="11"/>
        <v>37803.293055000002</v>
      </c>
      <c r="L140" s="43">
        <f t="shared" si="12"/>
        <v>23293.462499999998</v>
      </c>
      <c r="M140" s="43">
        <f t="shared" si="13"/>
        <v>14509.830555000004</v>
      </c>
      <c r="N140" s="42">
        <f t="shared" si="14"/>
        <v>0.38382451322136552</v>
      </c>
      <c r="O140">
        <f>IF(AND(RawData[[#This Row],[Channel]]="Wholesale/Distributor", LEFT(RawData[[#This Row],[Month]], 4)="2025"),RawData[[#This Row],[List Price]]*(1-'2 - Diagnostics'!$B$1),RawData[[#This Row],[Net Price]])</f>
        <v>1.2780450000000001</v>
      </c>
      <c r="P140">
        <f>RawData[[#This Row],[Units]]*RawData[[#This Row],[Counterfactual Net Price]]</f>
        <v>37803.293055000002</v>
      </c>
    </row>
    <row r="141" spans="1:16">
      <c r="A141" t="s">
        <v>312</v>
      </c>
      <c r="B141" t="s">
        <v>311</v>
      </c>
      <c r="C141" t="s">
        <v>300</v>
      </c>
      <c r="D141" t="s">
        <v>229</v>
      </c>
      <c r="E141" t="s">
        <v>243</v>
      </c>
      <c r="F141">
        <v>38085</v>
      </c>
      <c r="G141" s="44">
        <v>1.35</v>
      </c>
      <c r="H141" s="42">
        <v>7.3899999999999993E-2</v>
      </c>
      <c r="I141" s="45">
        <v>0.79310000000000003</v>
      </c>
      <c r="J141" s="44">
        <f t="shared" si="10"/>
        <v>1.2502350000000002</v>
      </c>
      <c r="K141" s="43">
        <f t="shared" si="11"/>
        <v>47615.19997500001</v>
      </c>
      <c r="L141" s="43">
        <f t="shared" si="12"/>
        <v>30205.213500000002</v>
      </c>
      <c r="M141" s="43">
        <f t="shared" si="13"/>
        <v>17409.986475000009</v>
      </c>
      <c r="N141" s="42">
        <f t="shared" si="14"/>
        <v>0.36563925981915413</v>
      </c>
      <c r="O141">
        <f>IF(AND(RawData[[#This Row],[Channel]]="Wholesale/Distributor", LEFT(RawData[[#This Row],[Month]], 4)="2025"),RawData[[#This Row],[List Price]]*(1-'2 - Diagnostics'!$B$1),RawData[[#This Row],[Net Price]])</f>
        <v>1.2502350000000002</v>
      </c>
      <c r="P141">
        <f>RawData[[#This Row],[Units]]*RawData[[#This Row],[Counterfactual Net Price]]</f>
        <v>47615.19997500001</v>
      </c>
    </row>
    <row r="142" spans="1:16">
      <c r="A142" t="s">
        <v>312</v>
      </c>
      <c r="B142" t="s">
        <v>311</v>
      </c>
      <c r="C142" t="s">
        <v>300</v>
      </c>
      <c r="D142" t="s">
        <v>229</v>
      </c>
      <c r="E142" t="s">
        <v>242</v>
      </c>
      <c r="F142">
        <v>42391</v>
      </c>
      <c r="G142" s="44">
        <v>1.35</v>
      </c>
      <c r="H142" s="42">
        <v>4.3799999999999999E-2</v>
      </c>
      <c r="I142" s="45">
        <v>0.79869999999999997</v>
      </c>
      <c r="J142" s="44">
        <f t="shared" si="10"/>
        <v>1.2908700000000002</v>
      </c>
      <c r="K142" s="43">
        <f t="shared" si="11"/>
        <v>54721.270170000011</v>
      </c>
      <c r="L142" s="43">
        <f t="shared" si="12"/>
        <v>33857.691699999996</v>
      </c>
      <c r="M142" s="43">
        <f t="shared" si="13"/>
        <v>20863.578470000015</v>
      </c>
      <c r="N142" s="42">
        <f t="shared" si="14"/>
        <v>0.38126999620411062</v>
      </c>
      <c r="O142">
        <f>IF(AND(RawData[[#This Row],[Channel]]="Wholesale/Distributor", LEFT(RawData[[#This Row],[Month]], 4)="2025"),RawData[[#This Row],[List Price]]*(1-'2 - Diagnostics'!$B$1),RawData[[#This Row],[Net Price]])</f>
        <v>1.2908700000000002</v>
      </c>
      <c r="P142">
        <f>RawData[[#This Row],[Units]]*RawData[[#This Row],[Counterfactual Net Price]]</f>
        <v>54721.270170000011</v>
      </c>
    </row>
    <row r="143" spans="1:16">
      <c r="A143" t="s">
        <v>312</v>
      </c>
      <c r="B143" t="s">
        <v>311</v>
      </c>
      <c r="C143" t="s">
        <v>300</v>
      </c>
      <c r="D143" t="s">
        <v>229</v>
      </c>
      <c r="E143" t="s">
        <v>241</v>
      </c>
      <c r="F143">
        <v>64473</v>
      </c>
      <c r="G143" s="44">
        <v>1.35</v>
      </c>
      <c r="H143" s="42">
        <v>7.6799999999999993E-2</v>
      </c>
      <c r="I143" s="45">
        <v>0.80430000000000001</v>
      </c>
      <c r="J143" s="44">
        <f t="shared" si="10"/>
        <v>1.2463200000000001</v>
      </c>
      <c r="K143" s="43">
        <f t="shared" si="11"/>
        <v>80353.989360000007</v>
      </c>
      <c r="L143" s="43">
        <f t="shared" si="12"/>
        <v>51855.633900000001</v>
      </c>
      <c r="M143" s="43">
        <f t="shared" si="13"/>
        <v>28498.355460000006</v>
      </c>
      <c r="N143" s="42">
        <f t="shared" si="14"/>
        <v>0.35466011939148862</v>
      </c>
      <c r="O143">
        <f>IF(AND(RawData[[#This Row],[Channel]]="Wholesale/Distributor", LEFT(RawData[[#This Row],[Month]], 4)="2025"),RawData[[#This Row],[List Price]]*(1-'2 - Diagnostics'!$B$1),RawData[[#This Row],[Net Price]])</f>
        <v>1.2463200000000001</v>
      </c>
      <c r="P143">
        <f>RawData[[#This Row],[Units]]*RawData[[#This Row],[Counterfactual Net Price]]</f>
        <v>80353.989360000007</v>
      </c>
    </row>
    <row r="144" spans="1:16">
      <c r="A144" t="s">
        <v>312</v>
      </c>
      <c r="B144" t="s">
        <v>311</v>
      </c>
      <c r="C144" t="s">
        <v>300</v>
      </c>
      <c r="D144" t="s">
        <v>229</v>
      </c>
      <c r="E144" t="s">
        <v>240</v>
      </c>
      <c r="F144">
        <v>59439</v>
      </c>
      <c r="G144" s="44">
        <v>1.35</v>
      </c>
      <c r="H144" s="42">
        <v>6.2899999999999998E-2</v>
      </c>
      <c r="I144" s="45">
        <v>0.80989999999999995</v>
      </c>
      <c r="J144" s="44">
        <f t="shared" si="10"/>
        <v>1.2650850000000002</v>
      </c>
      <c r="K144" s="43">
        <f t="shared" si="11"/>
        <v>75195.387315000014</v>
      </c>
      <c r="L144" s="43">
        <f t="shared" si="12"/>
        <v>48139.646099999998</v>
      </c>
      <c r="M144" s="43">
        <f t="shared" si="13"/>
        <v>27055.741215000016</v>
      </c>
      <c r="N144" s="42">
        <f t="shared" si="14"/>
        <v>0.3598058628471606</v>
      </c>
      <c r="O144">
        <f>IF(AND(RawData[[#This Row],[Channel]]="Wholesale/Distributor", LEFT(RawData[[#This Row],[Month]], 4)="2025"),RawData[[#This Row],[List Price]]*(1-'2 - Diagnostics'!$B$1),RawData[[#This Row],[Net Price]])</f>
        <v>1.2650850000000002</v>
      </c>
      <c r="P144">
        <f>RawData[[#This Row],[Units]]*RawData[[#This Row],[Counterfactual Net Price]]</f>
        <v>75195.387315000014</v>
      </c>
    </row>
    <row r="145" spans="1:16">
      <c r="A145" t="s">
        <v>312</v>
      </c>
      <c r="B145" t="s">
        <v>311</v>
      </c>
      <c r="C145" t="s">
        <v>300</v>
      </c>
      <c r="D145" t="s">
        <v>229</v>
      </c>
      <c r="E145" t="s">
        <v>236</v>
      </c>
      <c r="F145">
        <v>53704</v>
      </c>
      <c r="G145" s="44">
        <v>1.35</v>
      </c>
      <c r="H145" s="42">
        <v>7.0800000000000002E-2</v>
      </c>
      <c r="I145" s="45">
        <v>0.8155</v>
      </c>
      <c r="J145" s="44">
        <f t="shared" si="10"/>
        <v>1.2544200000000001</v>
      </c>
      <c r="K145" s="43">
        <f t="shared" si="11"/>
        <v>67367.371680000011</v>
      </c>
      <c r="L145" s="43">
        <f t="shared" si="12"/>
        <v>43795.612000000001</v>
      </c>
      <c r="M145" s="43">
        <f t="shared" si="13"/>
        <v>23571.75968000001</v>
      </c>
      <c r="N145" s="42">
        <f t="shared" si="14"/>
        <v>0.3498987579917413</v>
      </c>
      <c r="O145">
        <f>IF(AND(RawData[[#This Row],[Channel]]="Wholesale/Distributor", LEFT(RawData[[#This Row],[Month]], 4)="2025"),RawData[[#This Row],[List Price]]*(1-'2 - Diagnostics'!$B$1),RawData[[#This Row],[Net Price]])</f>
        <v>1.2544200000000001</v>
      </c>
      <c r="P145">
        <f>RawData[[#This Row],[Units]]*RawData[[#This Row],[Counterfactual Net Price]]</f>
        <v>67367.371680000011</v>
      </c>
    </row>
    <row r="146" spans="1:16">
      <c r="A146" t="s">
        <v>310</v>
      </c>
      <c r="B146" t="s">
        <v>309</v>
      </c>
      <c r="C146" t="s">
        <v>300</v>
      </c>
      <c r="D146" t="s">
        <v>228</v>
      </c>
      <c r="E146" t="s">
        <v>262</v>
      </c>
      <c r="F146">
        <v>49957</v>
      </c>
      <c r="G146" s="44">
        <v>2.4900000000000002</v>
      </c>
      <c r="H146" s="42">
        <v>9.8400000000000001E-2</v>
      </c>
      <c r="I146" s="45">
        <v>1.4193</v>
      </c>
      <c r="J146" s="44">
        <f t="shared" si="10"/>
        <v>2.2449840000000001</v>
      </c>
      <c r="K146" s="43">
        <f t="shared" si="11"/>
        <v>112152.66568800001</v>
      </c>
      <c r="L146" s="43">
        <f t="shared" si="12"/>
        <v>70903.970100000006</v>
      </c>
      <c r="M146" s="43">
        <f t="shared" si="13"/>
        <v>41248.695588000002</v>
      </c>
      <c r="N146" s="42">
        <f t="shared" si="14"/>
        <v>0.36779059449866902</v>
      </c>
      <c r="O146">
        <f>IF(AND(RawData[[#This Row],[Channel]]="Wholesale/Distributor", LEFT(RawData[[#This Row],[Month]], 4)="2025"),RawData[[#This Row],[List Price]]*(1-'2 - Diagnostics'!$B$1),RawData[[#This Row],[Net Price]])</f>
        <v>2.2449840000000001</v>
      </c>
      <c r="P146">
        <f>RawData[[#This Row],[Units]]*RawData[[#This Row],[Counterfactual Net Price]]</f>
        <v>112152.66568800001</v>
      </c>
    </row>
    <row r="147" spans="1:16">
      <c r="A147" t="s">
        <v>310</v>
      </c>
      <c r="B147" t="s">
        <v>309</v>
      </c>
      <c r="C147" t="s">
        <v>300</v>
      </c>
      <c r="D147" t="s">
        <v>228</v>
      </c>
      <c r="E147" t="s">
        <v>261</v>
      </c>
      <c r="F147">
        <v>61889</v>
      </c>
      <c r="G147" s="44">
        <v>2.4900000000000002</v>
      </c>
      <c r="H147" s="42">
        <v>0.1023</v>
      </c>
      <c r="I147" s="45">
        <v>1.4193</v>
      </c>
      <c r="J147" s="44">
        <f t="shared" si="10"/>
        <v>2.2352729999999998</v>
      </c>
      <c r="K147" s="43">
        <f t="shared" si="11"/>
        <v>138338.81069699998</v>
      </c>
      <c r="L147" s="43">
        <f t="shared" si="12"/>
        <v>87839.057700000005</v>
      </c>
      <c r="M147" s="43">
        <f t="shared" si="13"/>
        <v>50499.752996999974</v>
      </c>
      <c r="N147" s="42">
        <f t="shared" si="14"/>
        <v>0.36504400133674936</v>
      </c>
      <c r="O147">
        <f>IF(AND(RawData[[#This Row],[Channel]]="Wholesale/Distributor", LEFT(RawData[[#This Row],[Month]], 4)="2025"),RawData[[#This Row],[List Price]]*(1-'2 - Diagnostics'!$B$1),RawData[[#This Row],[Net Price]])</f>
        <v>2.2352729999999998</v>
      </c>
      <c r="P147">
        <f>RawData[[#This Row],[Units]]*RawData[[#This Row],[Counterfactual Net Price]]</f>
        <v>138338.81069699998</v>
      </c>
    </row>
    <row r="148" spans="1:16">
      <c r="A148" t="s">
        <v>310</v>
      </c>
      <c r="B148" t="s">
        <v>309</v>
      </c>
      <c r="C148" t="s">
        <v>300</v>
      </c>
      <c r="D148" t="s">
        <v>228</v>
      </c>
      <c r="E148" t="s">
        <v>260</v>
      </c>
      <c r="F148">
        <v>69489</v>
      </c>
      <c r="G148" s="44">
        <v>2.4900000000000002</v>
      </c>
      <c r="H148" s="42">
        <v>6.1499999999999999E-2</v>
      </c>
      <c r="I148" s="45">
        <v>1.4193</v>
      </c>
      <c r="J148" s="44">
        <f t="shared" si="10"/>
        <v>2.3368650000000004</v>
      </c>
      <c r="K148" s="43">
        <f t="shared" si="11"/>
        <v>162386.41198500004</v>
      </c>
      <c r="L148" s="43">
        <f t="shared" si="12"/>
        <v>98625.737699999998</v>
      </c>
      <c r="M148" s="43">
        <f t="shared" si="13"/>
        <v>63760.674285000045</v>
      </c>
      <c r="N148" s="42">
        <f t="shared" si="14"/>
        <v>0.3926478423015452</v>
      </c>
      <c r="O148">
        <f>IF(AND(RawData[[#This Row],[Channel]]="Wholesale/Distributor", LEFT(RawData[[#This Row],[Month]], 4)="2025"),RawData[[#This Row],[List Price]]*(1-'2 - Diagnostics'!$B$1),RawData[[#This Row],[Net Price]])</f>
        <v>2.3368650000000004</v>
      </c>
      <c r="P148">
        <f>RawData[[#This Row],[Units]]*RawData[[#This Row],[Counterfactual Net Price]]</f>
        <v>162386.41198500004</v>
      </c>
    </row>
    <row r="149" spans="1:16">
      <c r="A149" t="s">
        <v>310</v>
      </c>
      <c r="B149" t="s">
        <v>309</v>
      </c>
      <c r="C149" t="s">
        <v>300</v>
      </c>
      <c r="D149" t="s">
        <v>228</v>
      </c>
      <c r="E149" t="s">
        <v>259</v>
      </c>
      <c r="F149">
        <v>64906</v>
      </c>
      <c r="G149" s="44">
        <v>2.4900000000000002</v>
      </c>
      <c r="H149" s="42">
        <v>0.1026</v>
      </c>
      <c r="I149" s="45">
        <v>1.4193</v>
      </c>
      <c r="J149" s="44">
        <f t="shared" si="10"/>
        <v>2.2345260000000002</v>
      </c>
      <c r="K149" s="43">
        <f t="shared" si="11"/>
        <v>145034.14455600001</v>
      </c>
      <c r="L149" s="43">
        <f t="shared" si="12"/>
        <v>92121.085800000001</v>
      </c>
      <c r="M149" s="43">
        <f t="shared" si="13"/>
        <v>52913.058756000013</v>
      </c>
      <c r="N149" s="42">
        <f t="shared" si="14"/>
        <v>0.36483173612658798</v>
      </c>
      <c r="O149">
        <f>IF(AND(RawData[[#This Row],[Channel]]="Wholesale/Distributor", LEFT(RawData[[#This Row],[Month]], 4)="2025"),RawData[[#This Row],[List Price]]*(1-'2 - Diagnostics'!$B$1),RawData[[#This Row],[Net Price]])</f>
        <v>2.2345260000000002</v>
      </c>
      <c r="P149">
        <f>RawData[[#This Row],[Units]]*RawData[[#This Row],[Counterfactual Net Price]]</f>
        <v>145034.14455600001</v>
      </c>
    </row>
    <row r="150" spans="1:16">
      <c r="A150" t="s">
        <v>310</v>
      </c>
      <c r="B150" t="s">
        <v>309</v>
      </c>
      <c r="C150" t="s">
        <v>300</v>
      </c>
      <c r="D150" t="s">
        <v>228</v>
      </c>
      <c r="E150" t="s">
        <v>258</v>
      </c>
      <c r="F150">
        <v>55119</v>
      </c>
      <c r="G150" s="44">
        <v>2.4900000000000002</v>
      </c>
      <c r="H150" s="42">
        <v>9.4399999999999998E-2</v>
      </c>
      <c r="I150" s="45">
        <v>1.4193</v>
      </c>
      <c r="J150" s="44">
        <f t="shared" si="10"/>
        <v>2.2549440000000001</v>
      </c>
      <c r="K150" s="43">
        <f t="shared" si="11"/>
        <v>124290.258336</v>
      </c>
      <c r="L150" s="43">
        <f t="shared" si="12"/>
        <v>78230.396699999998</v>
      </c>
      <c r="M150" s="43">
        <f t="shared" si="13"/>
        <v>46059.861636000001</v>
      </c>
      <c r="N150" s="42">
        <f t="shared" si="14"/>
        <v>0.37058303886925797</v>
      </c>
      <c r="O150">
        <f>IF(AND(RawData[[#This Row],[Channel]]="Wholesale/Distributor", LEFT(RawData[[#This Row],[Month]], 4)="2025"),RawData[[#This Row],[List Price]]*(1-'2 - Diagnostics'!$B$1),RawData[[#This Row],[Net Price]])</f>
        <v>2.2549440000000001</v>
      </c>
      <c r="P150">
        <f>RawData[[#This Row],[Units]]*RawData[[#This Row],[Counterfactual Net Price]]</f>
        <v>124290.258336</v>
      </c>
    </row>
    <row r="151" spans="1:16">
      <c r="A151" t="s">
        <v>310</v>
      </c>
      <c r="B151" t="s">
        <v>309</v>
      </c>
      <c r="C151" t="s">
        <v>300</v>
      </c>
      <c r="D151" t="s">
        <v>228</v>
      </c>
      <c r="E151" t="s">
        <v>257</v>
      </c>
      <c r="F151">
        <v>44729</v>
      </c>
      <c r="G151" s="44">
        <v>2.4900000000000002</v>
      </c>
      <c r="H151" s="42">
        <v>0.10489999999999999</v>
      </c>
      <c r="I151" s="45">
        <v>1.4193</v>
      </c>
      <c r="J151" s="44">
        <f t="shared" si="10"/>
        <v>2.2287990000000004</v>
      </c>
      <c r="K151" s="43">
        <f t="shared" si="11"/>
        <v>99691.950471000018</v>
      </c>
      <c r="L151" s="43">
        <f t="shared" si="12"/>
        <v>63483.869700000003</v>
      </c>
      <c r="M151" s="43">
        <f t="shared" si="13"/>
        <v>36208.080771000015</v>
      </c>
      <c r="N151" s="42">
        <f t="shared" si="14"/>
        <v>0.36319964249804498</v>
      </c>
      <c r="O151">
        <f>IF(AND(RawData[[#This Row],[Channel]]="Wholesale/Distributor", LEFT(RawData[[#This Row],[Month]], 4)="2025"),RawData[[#This Row],[List Price]]*(1-'2 - Diagnostics'!$B$1),RawData[[#This Row],[Net Price]])</f>
        <v>2.2287990000000004</v>
      </c>
      <c r="P151">
        <f>RawData[[#This Row],[Units]]*RawData[[#This Row],[Counterfactual Net Price]]</f>
        <v>99691.950471000018</v>
      </c>
    </row>
    <row r="152" spans="1:16">
      <c r="A152" t="s">
        <v>310</v>
      </c>
      <c r="B152" t="s">
        <v>309</v>
      </c>
      <c r="C152" t="s">
        <v>300</v>
      </c>
      <c r="D152" t="s">
        <v>228</v>
      </c>
      <c r="E152" t="s">
        <v>256</v>
      </c>
      <c r="F152">
        <v>53804</v>
      </c>
      <c r="G152" s="44">
        <v>2.4900000000000002</v>
      </c>
      <c r="H152" s="42">
        <v>7.6999999999999999E-2</v>
      </c>
      <c r="I152" s="45">
        <v>1.4193</v>
      </c>
      <c r="J152" s="44">
        <f t="shared" si="10"/>
        <v>2.2982700000000005</v>
      </c>
      <c r="K152" s="43">
        <f t="shared" si="11"/>
        <v>123656.11908000002</v>
      </c>
      <c r="L152" s="43">
        <f t="shared" si="12"/>
        <v>76364.017200000002</v>
      </c>
      <c r="M152" s="43">
        <f t="shared" si="13"/>
        <v>47292.101880000017</v>
      </c>
      <c r="N152" s="42">
        <f t="shared" si="14"/>
        <v>0.38244853737811491</v>
      </c>
      <c r="O152">
        <f>IF(AND(RawData[[#This Row],[Channel]]="Wholesale/Distributor", LEFT(RawData[[#This Row],[Month]], 4)="2025"),RawData[[#This Row],[List Price]]*(1-'2 - Diagnostics'!$B$1),RawData[[#This Row],[Net Price]])</f>
        <v>2.2982700000000005</v>
      </c>
      <c r="P152">
        <f>RawData[[#This Row],[Units]]*RawData[[#This Row],[Counterfactual Net Price]]</f>
        <v>123656.11908000002</v>
      </c>
    </row>
    <row r="153" spans="1:16">
      <c r="A153" t="s">
        <v>310</v>
      </c>
      <c r="B153" t="s">
        <v>309</v>
      </c>
      <c r="C153" t="s">
        <v>300</v>
      </c>
      <c r="D153" t="s">
        <v>228</v>
      </c>
      <c r="E153" t="s">
        <v>255</v>
      </c>
      <c r="F153">
        <v>57265</v>
      </c>
      <c r="G153" s="44">
        <v>2.4900000000000002</v>
      </c>
      <c r="H153" s="42">
        <v>9.5100000000000004E-2</v>
      </c>
      <c r="I153" s="45">
        <v>1.4193</v>
      </c>
      <c r="J153" s="44">
        <f t="shared" si="10"/>
        <v>2.2532010000000002</v>
      </c>
      <c r="K153" s="43">
        <f t="shared" si="11"/>
        <v>129029.55526500002</v>
      </c>
      <c r="L153" s="43">
        <f t="shared" si="12"/>
        <v>81276.214500000002</v>
      </c>
      <c r="M153" s="43">
        <f t="shared" si="13"/>
        <v>47753.340765000015</v>
      </c>
      <c r="N153" s="42">
        <f t="shared" si="14"/>
        <v>0.37009614322024542</v>
      </c>
      <c r="O153">
        <f>IF(AND(RawData[[#This Row],[Channel]]="Wholesale/Distributor", LEFT(RawData[[#This Row],[Month]], 4)="2025"),RawData[[#This Row],[List Price]]*(1-'2 - Diagnostics'!$B$1),RawData[[#This Row],[Net Price]])</f>
        <v>2.2532010000000002</v>
      </c>
      <c r="P153">
        <f>RawData[[#This Row],[Units]]*RawData[[#This Row],[Counterfactual Net Price]]</f>
        <v>129029.55526500002</v>
      </c>
    </row>
    <row r="154" spans="1:16">
      <c r="A154" t="s">
        <v>310</v>
      </c>
      <c r="B154" t="s">
        <v>309</v>
      </c>
      <c r="C154" t="s">
        <v>300</v>
      </c>
      <c r="D154" t="s">
        <v>228</v>
      </c>
      <c r="E154" t="s">
        <v>254</v>
      </c>
      <c r="F154">
        <v>62730</v>
      </c>
      <c r="G154" s="44">
        <v>2.4900000000000002</v>
      </c>
      <c r="H154" s="42">
        <v>8.4199999999999997E-2</v>
      </c>
      <c r="I154" s="45">
        <v>1.4193</v>
      </c>
      <c r="J154" s="44">
        <f t="shared" si="10"/>
        <v>2.2803420000000001</v>
      </c>
      <c r="K154" s="43">
        <f t="shared" si="11"/>
        <v>143045.85365999999</v>
      </c>
      <c r="L154" s="43">
        <f t="shared" si="12"/>
        <v>89032.688999999998</v>
      </c>
      <c r="M154" s="43">
        <f t="shared" si="13"/>
        <v>54013.164659999995</v>
      </c>
      <c r="N154" s="42">
        <f t="shared" si="14"/>
        <v>0.37759336099585061</v>
      </c>
      <c r="O154">
        <f>IF(AND(RawData[[#This Row],[Channel]]="Wholesale/Distributor", LEFT(RawData[[#This Row],[Month]], 4)="2025"),RawData[[#This Row],[List Price]]*(1-'2 - Diagnostics'!$B$1),RawData[[#This Row],[Net Price]])</f>
        <v>2.2803420000000001</v>
      </c>
      <c r="P154">
        <f>RawData[[#This Row],[Units]]*RawData[[#This Row],[Counterfactual Net Price]]</f>
        <v>143045.85365999999</v>
      </c>
    </row>
    <row r="155" spans="1:16">
      <c r="A155" t="s">
        <v>310</v>
      </c>
      <c r="B155" t="s">
        <v>309</v>
      </c>
      <c r="C155" t="s">
        <v>300</v>
      </c>
      <c r="D155" t="s">
        <v>228</v>
      </c>
      <c r="E155" t="s">
        <v>253</v>
      </c>
      <c r="F155">
        <v>90823</v>
      </c>
      <c r="G155" s="44">
        <v>2.4900000000000002</v>
      </c>
      <c r="H155" s="42">
        <v>0.1195</v>
      </c>
      <c r="I155" s="45">
        <v>1.4193</v>
      </c>
      <c r="J155" s="44">
        <f t="shared" si="10"/>
        <v>2.1924450000000002</v>
      </c>
      <c r="K155" s="43">
        <f t="shared" si="11"/>
        <v>199124.43223500001</v>
      </c>
      <c r="L155" s="43">
        <f t="shared" si="12"/>
        <v>128905.0839</v>
      </c>
      <c r="M155" s="43">
        <f t="shared" si="13"/>
        <v>70219.348335000017</v>
      </c>
      <c r="N155" s="42">
        <f t="shared" si="14"/>
        <v>0.35264054514480414</v>
      </c>
      <c r="O155">
        <f>IF(AND(RawData[[#This Row],[Channel]]="Wholesale/Distributor", LEFT(RawData[[#This Row],[Month]], 4)="2025"),RawData[[#This Row],[List Price]]*(1-'2 - Diagnostics'!$B$1),RawData[[#This Row],[Net Price]])</f>
        <v>2.1924450000000002</v>
      </c>
      <c r="P155">
        <f>RawData[[#This Row],[Units]]*RawData[[#This Row],[Counterfactual Net Price]]</f>
        <v>199124.43223500001</v>
      </c>
    </row>
    <row r="156" spans="1:16">
      <c r="A156" t="s">
        <v>310</v>
      </c>
      <c r="B156" t="s">
        <v>309</v>
      </c>
      <c r="C156" t="s">
        <v>300</v>
      </c>
      <c r="D156" t="s">
        <v>228</v>
      </c>
      <c r="E156" t="s">
        <v>252</v>
      </c>
      <c r="F156">
        <v>103038</v>
      </c>
      <c r="G156" s="44">
        <v>2.4900000000000002</v>
      </c>
      <c r="H156" s="42">
        <v>0.126</v>
      </c>
      <c r="I156" s="45">
        <v>1.4193</v>
      </c>
      <c r="J156" s="44">
        <f t="shared" si="10"/>
        <v>2.1762600000000001</v>
      </c>
      <c r="K156" s="43">
        <f t="shared" si="11"/>
        <v>224237.47788000002</v>
      </c>
      <c r="L156" s="43">
        <f t="shared" si="12"/>
        <v>146241.8334</v>
      </c>
      <c r="M156" s="43">
        <f t="shared" si="13"/>
        <v>77995.644480000017</v>
      </c>
      <c r="N156" s="42">
        <f t="shared" si="14"/>
        <v>0.34782608695652178</v>
      </c>
      <c r="O156">
        <f>IF(AND(RawData[[#This Row],[Channel]]="Wholesale/Distributor", LEFT(RawData[[#This Row],[Month]], 4)="2025"),RawData[[#This Row],[List Price]]*(1-'2 - Diagnostics'!$B$1),RawData[[#This Row],[Net Price]])</f>
        <v>2.1762600000000001</v>
      </c>
      <c r="P156">
        <f>RawData[[#This Row],[Units]]*RawData[[#This Row],[Counterfactual Net Price]]</f>
        <v>224237.47788000002</v>
      </c>
    </row>
    <row r="157" spans="1:16">
      <c r="A157" t="s">
        <v>310</v>
      </c>
      <c r="B157" t="s">
        <v>309</v>
      </c>
      <c r="C157" t="s">
        <v>300</v>
      </c>
      <c r="D157" t="s">
        <v>228</v>
      </c>
      <c r="E157" t="s">
        <v>251</v>
      </c>
      <c r="F157">
        <v>87676</v>
      </c>
      <c r="G157" s="44">
        <v>2.4900000000000002</v>
      </c>
      <c r="H157" s="42">
        <v>0.1066</v>
      </c>
      <c r="I157" s="45">
        <v>1.4193</v>
      </c>
      <c r="J157" s="44">
        <f t="shared" si="10"/>
        <v>2.2245660000000003</v>
      </c>
      <c r="K157" s="43">
        <f t="shared" si="11"/>
        <v>195041.04861600001</v>
      </c>
      <c r="L157" s="43">
        <f t="shared" si="12"/>
        <v>124438.5468</v>
      </c>
      <c r="M157" s="43">
        <f t="shared" si="13"/>
        <v>70602.501816000018</v>
      </c>
      <c r="N157" s="42">
        <f t="shared" si="14"/>
        <v>0.36198791134989933</v>
      </c>
      <c r="O157">
        <f>IF(AND(RawData[[#This Row],[Channel]]="Wholesale/Distributor", LEFT(RawData[[#This Row],[Month]], 4)="2025"),RawData[[#This Row],[List Price]]*(1-'2 - Diagnostics'!$B$1),RawData[[#This Row],[Net Price]])</f>
        <v>2.2245660000000003</v>
      </c>
      <c r="P157">
        <f>RawData[[#This Row],[Units]]*RawData[[#This Row],[Counterfactual Net Price]]</f>
        <v>195041.04861600001</v>
      </c>
    </row>
    <row r="158" spans="1:16">
      <c r="A158" t="s">
        <v>310</v>
      </c>
      <c r="B158" t="s">
        <v>309</v>
      </c>
      <c r="C158" t="s">
        <v>300</v>
      </c>
      <c r="D158" t="s">
        <v>228</v>
      </c>
      <c r="E158" t="s">
        <v>250</v>
      </c>
      <c r="F158">
        <v>53220</v>
      </c>
      <c r="G158" s="44">
        <v>2.54</v>
      </c>
      <c r="H158" s="42">
        <v>0.1066</v>
      </c>
      <c r="I158" s="45">
        <v>1.4298999999999999</v>
      </c>
      <c r="J158" s="44">
        <f t="shared" si="10"/>
        <v>2.2692359999999998</v>
      </c>
      <c r="K158" s="43">
        <f t="shared" si="11"/>
        <v>120768.73991999999</v>
      </c>
      <c r="L158" s="43">
        <f t="shared" si="12"/>
        <v>76099.277999999991</v>
      </c>
      <c r="M158" s="43">
        <f t="shared" si="13"/>
        <v>44669.461920000002</v>
      </c>
      <c r="N158" s="42">
        <f t="shared" si="14"/>
        <v>0.36987602876034054</v>
      </c>
      <c r="O158">
        <f>IF(AND(RawData[[#This Row],[Channel]]="Wholesale/Distributor", LEFT(RawData[[#This Row],[Month]], 4)="2025"),RawData[[#This Row],[List Price]]*(1-'2 - Diagnostics'!$B$1),RawData[[#This Row],[Net Price]])</f>
        <v>2.2692359999999998</v>
      </c>
      <c r="P158">
        <f>RawData[[#This Row],[Units]]*RawData[[#This Row],[Counterfactual Net Price]]</f>
        <v>120768.73991999999</v>
      </c>
    </row>
    <row r="159" spans="1:16">
      <c r="A159" t="s">
        <v>310</v>
      </c>
      <c r="B159" t="s">
        <v>309</v>
      </c>
      <c r="C159" t="s">
        <v>300</v>
      </c>
      <c r="D159" t="s">
        <v>228</v>
      </c>
      <c r="E159" t="s">
        <v>249</v>
      </c>
      <c r="F159">
        <v>61986</v>
      </c>
      <c r="G159" s="44">
        <v>2.54</v>
      </c>
      <c r="H159" s="42">
        <v>9.5600000000000004E-2</v>
      </c>
      <c r="I159" s="45">
        <v>1.4406000000000001</v>
      </c>
      <c r="J159" s="44">
        <f t="shared" si="10"/>
        <v>2.2971759999999999</v>
      </c>
      <c r="K159" s="43">
        <f t="shared" si="11"/>
        <v>142392.751536</v>
      </c>
      <c r="L159" s="43">
        <f t="shared" si="12"/>
        <v>89297.031600000002</v>
      </c>
      <c r="M159" s="43">
        <f t="shared" si="13"/>
        <v>53095.719935999994</v>
      </c>
      <c r="N159" s="42">
        <f t="shared" si="14"/>
        <v>0.37288218229687231</v>
      </c>
      <c r="O159">
        <f>IF(AND(RawData[[#This Row],[Channel]]="Wholesale/Distributor", LEFT(RawData[[#This Row],[Month]], 4)="2025"),RawData[[#This Row],[List Price]]*(1-'2 - Diagnostics'!$B$1),RawData[[#This Row],[Net Price]])</f>
        <v>2.2971759999999999</v>
      </c>
      <c r="P159">
        <f>RawData[[#This Row],[Units]]*RawData[[#This Row],[Counterfactual Net Price]]</f>
        <v>142392.751536</v>
      </c>
    </row>
    <row r="160" spans="1:16">
      <c r="A160" t="s">
        <v>310</v>
      </c>
      <c r="B160" t="s">
        <v>309</v>
      </c>
      <c r="C160" t="s">
        <v>300</v>
      </c>
      <c r="D160" t="s">
        <v>228</v>
      </c>
      <c r="E160" t="s">
        <v>248</v>
      </c>
      <c r="F160">
        <v>58863</v>
      </c>
      <c r="G160" s="44">
        <v>2.54</v>
      </c>
      <c r="H160" s="42">
        <v>8.9499999999999996E-2</v>
      </c>
      <c r="I160" s="45">
        <v>1.4512</v>
      </c>
      <c r="J160" s="44">
        <f t="shared" si="10"/>
        <v>2.3126699999999998</v>
      </c>
      <c r="K160" s="43">
        <f t="shared" si="11"/>
        <v>136130.69420999999</v>
      </c>
      <c r="L160" s="43">
        <f t="shared" si="12"/>
        <v>85421.9856</v>
      </c>
      <c r="M160" s="43">
        <f t="shared" si="13"/>
        <v>50708.708609999987</v>
      </c>
      <c r="N160" s="42">
        <f t="shared" si="14"/>
        <v>0.37250018377027411</v>
      </c>
      <c r="O160">
        <f>IF(AND(RawData[[#This Row],[Channel]]="Wholesale/Distributor", LEFT(RawData[[#This Row],[Month]], 4)="2025"),RawData[[#This Row],[List Price]]*(1-'2 - Diagnostics'!$B$1),RawData[[#This Row],[Net Price]])</f>
        <v>2.3126699999999998</v>
      </c>
      <c r="P160">
        <f>RawData[[#This Row],[Units]]*RawData[[#This Row],[Counterfactual Net Price]]</f>
        <v>136130.69420999999</v>
      </c>
    </row>
    <row r="161" spans="1:16">
      <c r="A161" t="s">
        <v>310</v>
      </c>
      <c r="B161" t="s">
        <v>309</v>
      </c>
      <c r="C161" t="s">
        <v>300</v>
      </c>
      <c r="D161" t="s">
        <v>228</v>
      </c>
      <c r="E161" t="s">
        <v>247</v>
      </c>
      <c r="F161">
        <v>65632</v>
      </c>
      <c r="G161" s="44">
        <v>2.54</v>
      </c>
      <c r="H161" s="42">
        <v>8.2299999999999998E-2</v>
      </c>
      <c r="I161" s="45">
        <v>1.4619</v>
      </c>
      <c r="J161" s="44">
        <f t="shared" si="10"/>
        <v>2.3309579999999999</v>
      </c>
      <c r="K161" s="43">
        <f t="shared" si="11"/>
        <v>152985.43545599998</v>
      </c>
      <c r="L161" s="43">
        <f t="shared" si="12"/>
        <v>95947.420799999993</v>
      </c>
      <c r="M161" s="43">
        <f t="shared" si="13"/>
        <v>57038.014655999985</v>
      </c>
      <c r="N161" s="42">
        <f t="shared" si="14"/>
        <v>0.37283297253747166</v>
      </c>
      <c r="O161">
        <f>IF(AND(RawData[[#This Row],[Channel]]="Wholesale/Distributor", LEFT(RawData[[#This Row],[Month]], 4)="2025"),RawData[[#This Row],[List Price]]*(1-'2 - Diagnostics'!$B$1),RawData[[#This Row],[Net Price]])</f>
        <v>2.3309579999999999</v>
      </c>
      <c r="P161">
        <f>RawData[[#This Row],[Units]]*RawData[[#This Row],[Counterfactual Net Price]]</f>
        <v>152985.43545599998</v>
      </c>
    </row>
    <row r="162" spans="1:16">
      <c r="A162" t="s">
        <v>310</v>
      </c>
      <c r="B162" t="s">
        <v>309</v>
      </c>
      <c r="C162" t="s">
        <v>300</v>
      </c>
      <c r="D162" t="s">
        <v>228</v>
      </c>
      <c r="E162" t="s">
        <v>246</v>
      </c>
      <c r="F162">
        <v>52970</v>
      </c>
      <c r="G162" s="44">
        <v>2.54</v>
      </c>
      <c r="H162" s="42">
        <v>9.7100000000000006E-2</v>
      </c>
      <c r="I162" s="45">
        <v>1.4724999999999999</v>
      </c>
      <c r="J162" s="44">
        <f t="shared" si="10"/>
        <v>2.2933660000000002</v>
      </c>
      <c r="K162" s="43">
        <f t="shared" si="11"/>
        <v>121479.59702000002</v>
      </c>
      <c r="L162" s="43">
        <f t="shared" si="12"/>
        <v>77998.324999999997</v>
      </c>
      <c r="M162" s="43">
        <f t="shared" si="13"/>
        <v>43481.272020000019</v>
      </c>
      <c r="N162" s="42">
        <f t="shared" si="14"/>
        <v>0.35793065738307805</v>
      </c>
      <c r="O162">
        <f>IF(AND(RawData[[#This Row],[Channel]]="Wholesale/Distributor", LEFT(RawData[[#This Row],[Month]], 4)="2025"),RawData[[#This Row],[List Price]]*(1-'2 - Diagnostics'!$B$1),RawData[[#This Row],[Net Price]])</f>
        <v>2.2933660000000002</v>
      </c>
      <c r="P162">
        <f>RawData[[#This Row],[Units]]*RawData[[#This Row],[Counterfactual Net Price]]</f>
        <v>121479.59702000002</v>
      </c>
    </row>
    <row r="163" spans="1:16">
      <c r="A163" t="s">
        <v>310</v>
      </c>
      <c r="B163" t="s">
        <v>309</v>
      </c>
      <c r="C163" t="s">
        <v>300</v>
      </c>
      <c r="D163" t="s">
        <v>228</v>
      </c>
      <c r="E163" t="s">
        <v>245</v>
      </c>
      <c r="F163">
        <v>51319</v>
      </c>
      <c r="G163" s="44">
        <v>2.54</v>
      </c>
      <c r="H163" s="42">
        <v>0.1113</v>
      </c>
      <c r="I163" s="45">
        <v>1.4832000000000001</v>
      </c>
      <c r="J163" s="44">
        <f t="shared" si="10"/>
        <v>2.257298</v>
      </c>
      <c r="K163" s="43">
        <f t="shared" si="11"/>
        <v>115842.276062</v>
      </c>
      <c r="L163" s="43">
        <f t="shared" si="12"/>
        <v>76116.340800000005</v>
      </c>
      <c r="M163" s="43">
        <f t="shared" si="13"/>
        <v>39725.935261999999</v>
      </c>
      <c r="N163" s="42">
        <f t="shared" si="14"/>
        <v>0.34293123903002615</v>
      </c>
      <c r="O163">
        <f>IF(AND(RawData[[#This Row],[Channel]]="Wholesale/Distributor", LEFT(RawData[[#This Row],[Month]], 4)="2025"),RawData[[#This Row],[List Price]]*(1-'2 - Diagnostics'!$B$1),RawData[[#This Row],[Net Price]])</f>
        <v>2.257298</v>
      </c>
      <c r="P163">
        <f>RawData[[#This Row],[Units]]*RawData[[#This Row],[Counterfactual Net Price]]</f>
        <v>115842.276062</v>
      </c>
    </row>
    <row r="164" spans="1:16">
      <c r="A164" t="s">
        <v>310</v>
      </c>
      <c r="B164" t="s">
        <v>309</v>
      </c>
      <c r="C164" t="s">
        <v>300</v>
      </c>
      <c r="D164" t="s">
        <v>228</v>
      </c>
      <c r="E164" t="s">
        <v>244</v>
      </c>
      <c r="F164">
        <v>50329</v>
      </c>
      <c r="G164" s="44">
        <v>2.61</v>
      </c>
      <c r="H164" s="42">
        <v>0.111</v>
      </c>
      <c r="I164" s="45">
        <v>1.4938</v>
      </c>
      <c r="J164" s="44">
        <f t="shared" si="10"/>
        <v>2.32029</v>
      </c>
      <c r="K164" s="43">
        <f t="shared" si="11"/>
        <v>116777.87540999999</v>
      </c>
      <c r="L164" s="43">
        <f t="shared" si="12"/>
        <v>75181.460200000001</v>
      </c>
      <c r="M164" s="43">
        <f t="shared" si="13"/>
        <v>41596.415209999992</v>
      </c>
      <c r="N164" s="42">
        <f t="shared" si="14"/>
        <v>0.35620116450960865</v>
      </c>
      <c r="O164">
        <f>IF(AND(RawData[[#This Row],[Channel]]="Wholesale/Distributor", LEFT(RawData[[#This Row],[Month]], 4)="2025"),RawData[[#This Row],[List Price]]*(1-'2 - Diagnostics'!$B$1),RawData[[#This Row],[Net Price]])</f>
        <v>2.32029</v>
      </c>
      <c r="P164">
        <f>RawData[[#This Row],[Units]]*RawData[[#This Row],[Counterfactual Net Price]]</f>
        <v>116777.87540999999</v>
      </c>
    </row>
    <row r="165" spans="1:16">
      <c r="A165" t="s">
        <v>310</v>
      </c>
      <c r="B165" t="s">
        <v>309</v>
      </c>
      <c r="C165" t="s">
        <v>300</v>
      </c>
      <c r="D165" t="s">
        <v>228</v>
      </c>
      <c r="E165" t="s">
        <v>243</v>
      </c>
      <c r="F165">
        <v>44694</v>
      </c>
      <c r="G165" s="44">
        <v>2.61</v>
      </c>
      <c r="H165" s="42">
        <v>9.9000000000000005E-2</v>
      </c>
      <c r="I165" s="45">
        <v>1.5044999999999999</v>
      </c>
      <c r="J165" s="44">
        <f t="shared" si="10"/>
        <v>2.35161</v>
      </c>
      <c r="K165" s="43">
        <f t="shared" si="11"/>
        <v>105102.85734</v>
      </c>
      <c r="L165" s="43">
        <f t="shared" si="12"/>
        <v>67242.122999999992</v>
      </c>
      <c r="M165" s="43">
        <f t="shared" si="13"/>
        <v>37860.73434000001</v>
      </c>
      <c r="N165" s="42">
        <f t="shared" si="14"/>
        <v>0.36022554760355679</v>
      </c>
      <c r="O165">
        <f>IF(AND(RawData[[#This Row],[Channel]]="Wholesale/Distributor", LEFT(RawData[[#This Row],[Month]], 4)="2025"),RawData[[#This Row],[List Price]]*(1-'2 - Diagnostics'!$B$1),RawData[[#This Row],[Net Price]])</f>
        <v>2.35161</v>
      </c>
      <c r="P165">
        <f>RawData[[#This Row],[Units]]*RawData[[#This Row],[Counterfactual Net Price]]</f>
        <v>105102.85734</v>
      </c>
    </row>
    <row r="166" spans="1:16">
      <c r="A166" t="s">
        <v>310</v>
      </c>
      <c r="B166" t="s">
        <v>309</v>
      </c>
      <c r="C166" t="s">
        <v>300</v>
      </c>
      <c r="D166" t="s">
        <v>228</v>
      </c>
      <c r="E166" t="s">
        <v>242</v>
      </c>
      <c r="F166">
        <v>53783</v>
      </c>
      <c r="G166" s="44">
        <v>2.61</v>
      </c>
      <c r="H166" s="42">
        <v>9.2200000000000004E-2</v>
      </c>
      <c r="I166" s="45">
        <v>1.5150999999999999</v>
      </c>
      <c r="J166" s="44">
        <f t="shared" si="10"/>
        <v>2.3693579999999996</v>
      </c>
      <c r="K166" s="43">
        <f t="shared" si="11"/>
        <v>127431.18131399999</v>
      </c>
      <c r="L166" s="43">
        <f t="shared" si="12"/>
        <v>81486.623299999992</v>
      </c>
      <c r="M166" s="43">
        <f t="shared" si="13"/>
        <v>45944.558013999995</v>
      </c>
      <c r="N166" s="42">
        <f t="shared" si="14"/>
        <v>0.36054407987311332</v>
      </c>
      <c r="O166">
        <f>IF(AND(RawData[[#This Row],[Channel]]="Wholesale/Distributor", LEFT(RawData[[#This Row],[Month]], 4)="2025"),RawData[[#This Row],[List Price]]*(1-'2 - Diagnostics'!$B$1),RawData[[#This Row],[Net Price]])</f>
        <v>2.3693579999999996</v>
      </c>
      <c r="P166">
        <f>RawData[[#This Row],[Units]]*RawData[[#This Row],[Counterfactual Net Price]]</f>
        <v>127431.18131399999</v>
      </c>
    </row>
    <row r="167" spans="1:16">
      <c r="A167" t="s">
        <v>310</v>
      </c>
      <c r="B167" t="s">
        <v>309</v>
      </c>
      <c r="C167" t="s">
        <v>300</v>
      </c>
      <c r="D167" t="s">
        <v>228</v>
      </c>
      <c r="E167" t="s">
        <v>241</v>
      </c>
      <c r="F167">
        <v>95639</v>
      </c>
      <c r="G167" s="44">
        <v>2.61</v>
      </c>
      <c r="H167" s="42">
        <v>0.1096</v>
      </c>
      <c r="I167" s="45">
        <v>1.5257000000000001</v>
      </c>
      <c r="J167" s="44">
        <f t="shared" si="10"/>
        <v>2.323944</v>
      </c>
      <c r="K167" s="43">
        <f t="shared" si="11"/>
        <v>222259.68021600001</v>
      </c>
      <c r="L167" s="43">
        <f t="shared" si="12"/>
        <v>145916.42230000001</v>
      </c>
      <c r="M167" s="43">
        <f t="shared" si="13"/>
        <v>76343.257916000002</v>
      </c>
      <c r="N167" s="42">
        <f t="shared" si="14"/>
        <v>0.34348676215950125</v>
      </c>
      <c r="O167">
        <f>IF(AND(RawData[[#This Row],[Channel]]="Wholesale/Distributor", LEFT(RawData[[#This Row],[Month]], 4)="2025"),RawData[[#This Row],[List Price]]*(1-'2 - Diagnostics'!$B$1),RawData[[#This Row],[Net Price]])</f>
        <v>2.323944</v>
      </c>
      <c r="P167">
        <f>RawData[[#This Row],[Units]]*RawData[[#This Row],[Counterfactual Net Price]]</f>
        <v>222259.68021600001</v>
      </c>
    </row>
    <row r="168" spans="1:16">
      <c r="A168" t="s">
        <v>310</v>
      </c>
      <c r="B168" t="s">
        <v>309</v>
      </c>
      <c r="C168" t="s">
        <v>300</v>
      </c>
      <c r="D168" t="s">
        <v>228</v>
      </c>
      <c r="E168" t="s">
        <v>240</v>
      </c>
      <c r="F168">
        <v>87565</v>
      </c>
      <c r="G168" s="44">
        <v>2.61</v>
      </c>
      <c r="H168" s="42">
        <v>8.48E-2</v>
      </c>
      <c r="I168" s="45">
        <v>1.5364</v>
      </c>
      <c r="J168" s="44">
        <f t="shared" si="10"/>
        <v>2.3886720000000001</v>
      </c>
      <c r="K168" s="43">
        <f t="shared" si="11"/>
        <v>209164.06368000002</v>
      </c>
      <c r="L168" s="43">
        <f t="shared" si="12"/>
        <v>134534.86600000001</v>
      </c>
      <c r="M168" s="43">
        <f t="shared" si="13"/>
        <v>74629.197680000012</v>
      </c>
      <c r="N168" s="42">
        <f t="shared" si="14"/>
        <v>0.35679741714224478</v>
      </c>
      <c r="O168">
        <f>IF(AND(RawData[[#This Row],[Channel]]="Wholesale/Distributor", LEFT(RawData[[#This Row],[Month]], 4)="2025"),RawData[[#This Row],[List Price]]*(1-'2 - Diagnostics'!$B$1),RawData[[#This Row],[Net Price]])</f>
        <v>2.3886720000000001</v>
      </c>
      <c r="P168">
        <f>RawData[[#This Row],[Units]]*RawData[[#This Row],[Counterfactual Net Price]]</f>
        <v>209164.06368000002</v>
      </c>
    </row>
    <row r="169" spans="1:16">
      <c r="A169" t="s">
        <v>310</v>
      </c>
      <c r="B169" t="s">
        <v>309</v>
      </c>
      <c r="C169" t="s">
        <v>300</v>
      </c>
      <c r="D169" t="s">
        <v>228</v>
      </c>
      <c r="E169" t="s">
        <v>236</v>
      </c>
      <c r="F169">
        <v>75503</v>
      </c>
      <c r="G169" s="44">
        <v>2.61</v>
      </c>
      <c r="H169" s="42">
        <v>8.1799999999999998E-2</v>
      </c>
      <c r="I169" s="45">
        <v>1.5469999999999999</v>
      </c>
      <c r="J169" s="44">
        <f t="shared" si="10"/>
        <v>2.3965019999999999</v>
      </c>
      <c r="K169" s="43">
        <f t="shared" si="11"/>
        <v>180943.09050600001</v>
      </c>
      <c r="L169" s="43">
        <f t="shared" si="12"/>
        <v>116803.14099999999</v>
      </c>
      <c r="M169" s="43">
        <f t="shared" si="13"/>
        <v>64139.949506000019</v>
      </c>
      <c r="N169" s="42">
        <f t="shared" si="14"/>
        <v>0.35447581516727306</v>
      </c>
      <c r="O169">
        <f>IF(AND(RawData[[#This Row],[Channel]]="Wholesale/Distributor", LEFT(RawData[[#This Row],[Month]], 4)="2025"),RawData[[#This Row],[List Price]]*(1-'2 - Diagnostics'!$B$1),RawData[[#This Row],[Net Price]])</f>
        <v>2.3965019999999999</v>
      </c>
      <c r="P169">
        <f>RawData[[#This Row],[Units]]*RawData[[#This Row],[Counterfactual Net Price]]</f>
        <v>180943.09050600001</v>
      </c>
    </row>
    <row r="170" spans="1:16">
      <c r="A170" t="s">
        <v>310</v>
      </c>
      <c r="B170" t="s">
        <v>309</v>
      </c>
      <c r="C170" t="s">
        <v>300</v>
      </c>
      <c r="D170" t="s">
        <v>231</v>
      </c>
      <c r="E170" t="s">
        <v>262</v>
      </c>
      <c r="F170">
        <v>41313</v>
      </c>
      <c r="G170" s="44">
        <v>2.4900000000000002</v>
      </c>
      <c r="H170" s="42">
        <v>0.13469999999999999</v>
      </c>
      <c r="I170" s="45">
        <v>1.4193</v>
      </c>
      <c r="J170" s="44">
        <f t="shared" si="10"/>
        <v>2.1545969999999999</v>
      </c>
      <c r="K170" s="43">
        <f t="shared" si="11"/>
        <v>89012.865860999998</v>
      </c>
      <c r="L170" s="43">
        <f t="shared" si="12"/>
        <v>58635.5409</v>
      </c>
      <c r="M170" s="43">
        <f t="shared" si="13"/>
        <v>30377.324960999998</v>
      </c>
      <c r="N170" s="42">
        <f t="shared" si="14"/>
        <v>0.34126892407257597</v>
      </c>
      <c r="O170">
        <f>IF(AND(RawData[[#This Row],[Channel]]="Wholesale/Distributor", LEFT(RawData[[#This Row],[Month]], 4)="2025"),RawData[[#This Row],[List Price]]*(1-'2 - Diagnostics'!$B$1),RawData[[#This Row],[Net Price]])</f>
        <v>2.1545969999999999</v>
      </c>
      <c r="P170">
        <f>RawData[[#This Row],[Units]]*RawData[[#This Row],[Counterfactual Net Price]]</f>
        <v>89012.865860999998</v>
      </c>
    </row>
    <row r="171" spans="1:16">
      <c r="A171" t="s">
        <v>310</v>
      </c>
      <c r="B171" t="s">
        <v>309</v>
      </c>
      <c r="C171" t="s">
        <v>300</v>
      </c>
      <c r="D171" t="s">
        <v>231</v>
      </c>
      <c r="E171" t="s">
        <v>261</v>
      </c>
      <c r="F171">
        <v>57881</v>
      </c>
      <c r="G171" s="44">
        <v>2.4900000000000002</v>
      </c>
      <c r="H171" s="42">
        <v>0.1391</v>
      </c>
      <c r="I171" s="45">
        <v>1.4193</v>
      </c>
      <c r="J171" s="44">
        <f t="shared" si="10"/>
        <v>2.1436410000000001</v>
      </c>
      <c r="K171" s="43">
        <f t="shared" si="11"/>
        <v>124076.08472100001</v>
      </c>
      <c r="L171" s="43">
        <f t="shared" si="12"/>
        <v>82150.503299999997</v>
      </c>
      <c r="M171" s="43">
        <f t="shared" si="13"/>
        <v>41925.58142100001</v>
      </c>
      <c r="N171" s="42">
        <f t="shared" si="14"/>
        <v>0.33790219537693117</v>
      </c>
      <c r="O171">
        <f>IF(AND(RawData[[#This Row],[Channel]]="Wholesale/Distributor", LEFT(RawData[[#This Row],[Month]], 4)="2025"),RawData[[#This Row],[List Price]]*(1-'2 - Diagnostics'!$B$1),RawData[[#This Row],[Net Price]])</f>
        <v>2.1436410000000001</v>
      </c>
      <c r="P171">
        <f>RawData[[#This Row],[Units]]*RawData[[#This Row],[Counterfactual Net Price]]</f>
        <v>124076.08472100001</v>
      </c>
    </row>
    <row r="172" spans="1:16">
      <c r="A172" t="s">
        <v>310</v>
      </c>
      <c r="B172" t="s">
        <v>309</v>
      </c>
      <c r="C172" t="s">
        <v>300</v>
      </c>
      <c r="D172" t="s">
        <v>231</v>
      </c>
      <c r="E172" t="s">
        <v>260</v>
      </c>
      <c r="F172">
        <v>44961</v>
      </c>
      <c r="G172" s="44">
        <v>2.4900000000000002</v>
      </c>
      <c r="H172" s="42">
        <v>0.1346</v>
      </c>
      <c r="I172" s="45">
        <v>1.4193</v>
      </c>
      <c r="J172" s="44">
        <f t="shared" si="10"/>
        <v>2.154846</v>
      </c>
      <c r="K172" s="43">
        <f t="shared" si="11"/>
        <v>96884.031006000005</v>
      </c>
      <c r="L172" s="43">
        <f t="shared" si="12"/>
        <v>63813.147299999997</v>
      </c>
      <c r="M172" s="43">
        <f t="shared" si="13"/>
        <v>33070.883706000008</v>
      </c>
      <c r="N172" s="42">
        <f t="shared" si="14"/>
        <v>0.34134504275479555</v>
      </c>
      <c r="O172">
        <f>IF(AND(RawData[[#This Row],[Channel]]="Wholesale/Distributor", LEFT(RawData[[#This Row],[Month]], 4)="2025"),RawData[[#This Row],[List Price]]*(1-'2 - Diagnostics'!$B$1),RawData[[#This Row],[Net Price]])</f>
        <v>2.154846</v>
      </c>
      <c r="P172">
        <f>RawData[[#This Row],[Units]]*RawData[[#This Row],[Counterfactual Net Price]]</f>
        <v>96884.031006000005</v>
      </c>
    </row>
    <row r="173" spans="1:16">
      <c r="A173" t="s">
        <v>310</v>
      </c>
      <c r="B173" t="s">
        <v>309</v>
      </c>
      <c r="C173" t="s">
        <v>300</v>
      </c>
      <c r="D173" t="s">
        <v>231</v>
      </c>
      <c r="E173" t="s">
        <v>259</v>
      </c>
      <c r="F173">
        <v>56383</v>
      </c>
      <c r="G173" s="44">
        <v>2.4900000000000002</v>
      </c>
      <c r="H173" s="42">
        <v>0.13619999999999999</v>
      </c>
      <c r="I173" s="45">
        <v>1.4193</v>
      </c>
      <c r="J173" s="44">
        <f t="shared" si="10"/>
        <v>2.1508620000000001</v>
      </c>
      <c r="K173" s="43">
        <f t="shared" si="11"/>
        <v>121272.052146</v>
      </c>
      <c r="L173" s="43">
        <f t="shared" si="12"/>
        <v>80024.391900000002</v>
      </c>
      <c r="M173" s="43">
        <f t="shared" si="13"/>
        <v>41247.660245999999</v>
      </c>
      <c r="N173" s="42">
        <f t="shared" si="14"/>
        <v>0.34012502894188468</v>
      </c>
      <c r="O173">
        <f>IF(AND(RawData[[#This Row],[Channel]]="Wholesale/Distributor", LEFT(RawData[[#This Row],[Month]], 4)="2025"),RawData[[#This Row],[List Price]]*(1-'2 - Diagnostics'!$B$1),RawData[[#This Row],[Net Price]])</f>
        <v>2.1508620000000001</v>
      </c>
      <c r="P173">
        <f>RawData[[#This Row],[Units]]*RawData[[#This Row],[Counterfactual Net Price]]</f>
        <v>121272.052146</v>
      </c>
    </row>
    <row r="174" spans="1:16">
      <c r="A174" t="s">
        <v>310</v>
      </c>
      <c r="B174" t="s">
        <v>309</v>
      </c>
      <c r="C174" t="s">
        <v>300</v>
      </c>
      <c r="D174" t="s">
        <v>231</v>
      </c>
      <c r="E174" t="s">
        <v>258</v>
      </c>
      <c r="F174">
        <v>51093</v>
      </c>
      <c r="G174" s="44">
        <v>2.4900000000000002</v>
      </c>
      <c r="H174" s="42">
        <v>9.9099999999999994E-2</v>
      </c>
      <c r="I174" s="45">
        <v>1.4193</v>
      </c>
      <c r="J174" s="44">
        <f t="shared" si="10"/>
        <v>2.2432410000000003</v>
      </c>
      <c r="K174" s="43">
        <f t="shared" si="11"/>
        <v>114613.91241300001</v>
      </c>
      <c r="L174" s="43">
        <f t="shared" si="12"/>
        <v>72516.294899999994</v>
      </c>
      <c r="M174" s="43">
        <f t="shared" si="13"/>
        <v>42097.617513000019</v>
      </c>
      <c r="N174" s="42">
        <f t="shared" si="14"/>
        <v>0.36729936729936741</v>
      </c>
      <c r="O174">
        <f>IF(AND(RawData[[#This Row],[Channel]]="Wholesale/Distributor", LEFT(RawData[[#This Row],[Month]], 4)="2025"),RawData[[#This Row],[List Price]]*(1-'2 - Diagnostics'!$B$1),RawData[[#This Row],[Net Price]])</f>
        <v>2.2432410000000003</v>
      </c>
      <c r="P174">
        <f>RawData[[#This Row],[Units]]*RawData[[#This Row],[Counterfactual Net Price]]</f>
        <v>114613.91241300001</v>
      </c>
    </row>
    <row r="175" spans="1:16">
      <c r="A175" t="s">
        <v>310</v>
      </c>
      <c r="B175" t="s">
        <v>309</v>
      </c>
      <c r="C175" t="s">
        <v>300</v>
      </c>
      <c r="D175" t="s">
        <v>231</v>
      </c>
      <c r="E175" t="s">
        <v>257</v>
      </c>
      <c r="F175">
        <v>41556</v>
      </c>
      <c r="G175" s="44">
        <v>2.4900000000000002</v>
      </c>
      <c r="H175" s="42">
        <v>0.1389</v>
      </c>
      <c r="I175" s="45">
        <v>1.4193</v>
      </c>
      <c r="J175" s="44">
        <f t="shared" si="10"/>
        <v>2.144139</v>
      </c>
      <c r="K175" s="43">
        <f t="shared" si="11"/>
        <v>89101.840284000005</v>
      </c>
      <c r="L175" s="43">
        <f t="shared" si="12"/>
        <v>58980.430800000002</v>
      </c>
      <c r="M175" s="43">
        <f t="shared" si="13"/>
        <v>30121.409484000003</v>
      </c>
      <c r="N175" s="42">
        <f t="shared" si="14"/>
        <v>0.33805597491580536</v>
      </c>
      <c r="O175">
        <f>IF(AND(RawData[[#This Row],[Channel]]="Wholesale/Distributor", LEFT(RawData[[#This Row],[Month]], 4)="2025"),RawData[[#This Row],[List Price]]*(1-'2 - Diagnostics'!$B$1),RawData[[#This Row],[Net Price]])</f>
        <v>2.144139</v>
      </c>
      <c r="P175">
        <f>RawData[[#This Row],[Units]]*RawData[[#This Row],[Counterfactual Net Price]]</f>
        <v>89101.840284000005</v>
      </c>
    </row>
    <row r="176" spans="1:16">
      <c r="A176" t="s">
        <v>310</v>
      </c>
      <c r="B176" t="s">
        <v>309</v>
      </c>
      <c r="C176" t="s">
        <v>300</v>
      </c>
      <c r="D176" t="s">
        <v>231</v>
      </c>
      <c r="E176" t="s">
        <v>256</v>
      </c>
      <c r="F176">
        <v>36283</v>
      </c>
      <c r="G176" s="44">
        <v>2.4900000000000002</v>
      </c>
      <c r="H176" s="42">
        <v>0.15210000000000001</v>
      </c>
      <c r="I176" s="45">
        <v>1.4193</v>
      </c>
      <c r="J176" s="44">
        <f t="shared" si="10"/>
        <v>2.1112710000000003</v>
      </c>
      <c r="K176" s="43">
        <f t="shared" si="11"/>
        <v>76603.245693000019</v>
      </c>
      <c r="L176" s="43">
        <f t="shared" si="12"/>
        <v>51496.461900000002</v>
      </c>
      <c r="M176" s="43">
        <f t="shared" si="13"/>
        <v>25106.783793000017</v>
      </c>
      <c r="N176" s="42">
        <f t="shared" si="14"/>
        <v>0.3277509140228802</v>
      </c>
      <c r="O176">
        <f>IF(AND(RawData[[#This Row],[Channel]]="Wholesale/Distributor", LEFT(RawData[[#This Row],[Month]], 4)="2025"),RawData[[#This Row],[List Price]]*(1-'2 - Diagnostics'!$B$1),RawData[[#This Row],[Net Price]])</f>
        <v>2.1112710000000003</v>
      </c>
      <c r="P176">
        <f>RawData[[#This Row],[Units]]*RawData[[#This Row],[Counterfactual Net Price]]</f>
        <v>76603.245693000019</v>
      </c>
    </row>
    <row r="177" spans="1:16">
      <c r="A177" t="s">
        <v>310</v>
      </c>
      <c r="B177" t="s">
        <v>309</v>
      </c>
      <c r="C177" t="s">
        <v>300</v>
      </c>
      <c r="D177" t="s">
        <v>231</v>
      </c>
      <c r="E177" t="s">
        <v>255</v>
      </c>
      <c r="F177">
        <v>47084</v>
      </c>
      <c r="G177" s="44">
        <v>2.4900000000000002</v>
      </c>
      <c r="H177" s="42">
        <v>0.14269999999999999</v>
      </c>
      <c r="I177" s="45">
        <v>1.4193</v>
      </c>
      <c r="J177" s="44">
        <f t="shared" si="10"/>
        <v>2.1346769999999999</v>
      </c>
      <c r="K177" s="43">
        <f t="shared" si="11"/>
        <v>100509.131868</v>
      </c>
      <c r="L177" s="43">
        <f t="shared" si="12"/>
        <v>66826.321200000006</v>
      </c>
      <c r="M177" s="43">
        <f t="shared" si="13"/>
        <v>33682.810667999991</v>
      </c>
      <c r="N177" s="42">
        <f t="shared" si="14"/>
        <v>0.33512189431937472</v>
      </c>
      <c r="O177">
        <f>IF(AND(RawData[[#This Row],[Channel]]="Wholesale/Distributor", LEFT(RawData[[#This Row],[Month]], 4)="2025"),RawData[[#This Row],[List Price]]*(1-'2 - Diagnostics'!$B$1),RawData[[#This Row],[Net Price]])</f>
        <v>2.1346769999999999</v>
      </c>
      <c r="P177">
        <f>RawData[[#This Row],[Units]]*RawData[[#This Row],[Counterfactual Net Price]]</f>
        <v>100509.131868</v>
      </c>
    </row>
    <row r="178" spans="1:16">
      <c r="A178" t="s">
        <v>310</v>
      </c>
      <c r="B178" t="s">
        <v>309</v>
      </c>
      <c r="C178" t="s">
        <v>300</v>
      </c>
      <c r="D178" t="s">
        <v>231</v>
      </c>
      <c r="E178" t="s">
        <v>254</v>
      </c>
      <c r="F178">
        <v>51410</v>
      </c>
      <c r="G178" s="44">
        <v>2.4900000000000002</v>
      </c>
      <c r="H178" s="42">
        <v>0.14219999999999999</v>
      </c>
      <c r="I178" s="45">
        <v>1.4193</v>
      </c>
      <c r="J178" s="44">
        <f t="shared" si="10"/>
        <v>2.1359220000000003</v>
      </c>
      <c r="K178" s="43">
        <f t="shared" si="11"/>
        <v>109807.75002000002</v>
      </c>
      <c r="L178" s="43">
        <f t="shared" si="12"/>
        <v>72966.213000000003</v>
      </c>
      <c r="M178" s="43">
        <f t="shared" si="13"/>
        <v>36841.537020000018</v>
      </c>
      <c r="N178" s="42">
        <f t="shared" si="14"/>
        <v>0.33550944276055034</v>
      </c>
      <c r="O178">
        <f>IF(AND(RawData[[#This Row],[Channel]]="Wholesale/Distributor", LEFT(RawData[[#This Row],[Month]], 4)="2025"),RawData[[#This Row],[List Price]]*(1-'2 - Diagnostics'!$B$1),RawData[[#This Row],[Net Price]])</f>
        <v>2.1359220000000003</v>
      </c>
      <c r="P178">
        <f>RawData[[#This Row],[Units]]*RawData[[#This Row],[Counterfactual Net Price]]</f>
        <v>109807.75002000002</v>
      </c>
    </row>
    <row r="179" spans="1:16">
      <c r="A179" t="s">
        <v>310</v>
      </c>
      <c r="B179" t="s">
        <v>309</v>
      </c>
      <c r="C179" t="s">
        <v>300</v>
      </c>
      <c r="D179" t="s">
        <v>231</v>
      </c>
      <c r="E179" t="s">
        <v>253</v>
      </c>
      <c r="F179">
        <v>84962</v>
      </c>
      <c r="G179" s="44">
        <v>2.4900000000000002</v>
      </c>
      <c r="H179" s="42">
        <v>0.13350000000000001</v>
      </c>
      <c r="I179" s="45">
        <v>1.4193</v>
      </c>
      <c r="J179" s="44">
        <f t="shared" si="10"/>
        <v>2.1575850000000001</v>
      </c>
      <c r="K179" s="43">
        <f t="shared" si="11"/>
        <v>183312.73677000002</v>
      </c>
      <c r="L179" s="43">
        <f t="shared" si="12"/>
        <v>120586.56660000001</v>
      </c>
      <c r="M179" s="43">
        <f t="shared" si="13"/>
        <v>62726.170170000012</v>
      </c>
      <c r="N179" s="42">
        <f t="shared" si="14"/>
        <v>0.34218118869013275</v>
      </c>
      <c r="O179">
        <f>IF(AND(RawData[[#This Row],[Channel]]="Wholesale/Distributor", LEFT(RawData[[#This Row],[Month]], 4)="2025"),RawData[[#This Row],[List Price]]*(1-'2 - Diagnostics'!$B$1),RawData[[#This Row],[Net Price]])</f>
        <v>2.1575850000000001</v>
      </c>
      <c r="P179">
        <f>RawData[[#This Row],[Units]]*RawData[[#This Row],[Counterfactual Net Price]]</f>
        <v>183312.73677000002</v>
      </c>
    </row>
    <row r="180" spans="1:16">
      <c r="A180" t="s">
        <v>310</v>
      </c>
      <c r="B180" t="s">
        <v>309</v>
      </c>
      <c r="C180" t="s">
        <v>300</v>
      </c>
      <c r="D180" t="s">
        <v>231</v>
      </c>
      <c r="E180" t="s">
        <v>252</v>
      </c>
      <c r="F180">
        <v>85531</v>
      </c>
      <c r="G180" s="44">
        <v>2.4900000000000002</v>
      </c>
      <c r="H180" s="42">
        <v>0.1341</v>
      </c>
      <c r="I180" s="45">
        <v>1.4193</v>
      </c>
      <c r="J180" s="44">
        <f t="shared" si="10"/>
        <v>2.156091</v>
      </c>
      <c r="K180" s="43">
        <f t="shared" si="11"/>
        <v>184412.61932100001</v>
      </c>
      <c r="L180" s="43">
        <f t="shared" si="12"/>
        <v>121394.1483</v>
      </c>
      <c r="M180" s="43">
        <f t="shared" si="13"/>
        <v>63018.471021000005</v>
      </c>
      <c r="N180" s="42">
        <f t="shared" si="14"/>
        <v>0.34172537244485507</v>
      </c>
      <c r="O180">
        <f>IF(AND(RawData[[#This Row],[Channel]]="Wholesale/Distributor", LEFT(RawData[[#This Row],[Month]], 4)="2025"),RawData[[#This Row],[List Price]]*(1-'2 - Diagnostics'!$B$1),RawData[[#This Row],[Net Price]])</f>
        <v>2.156091</v>
      </c>
      <c r="P180">
        <f>RawData[[#This Row],[Units]]*RawData[[#This Row],[Counterfactual Net Price]]</f>
        <v>184412.61932100001</v>
      </c>
    </row>
    <row r="181" spans="1:16">
      <c r="A181" t="s">
        <v>310</v>
      </c>
      <c r="B181" t="s">
        <v>309</v>
      </c>
      <c r="C181" t="s">
        <v>300</v>
      </c>
      <c r="D181" t="s">
        <v>231</v>
      </c>
      <c r="E181" t="s">
        <v>251</v>
      </c>
      <c r="F181">
        <v>64689</v>
      </c>
      <c r="G181" s="44">
        <v>2.4900000000000002</v>
      </c>
      <c r="H181" s="42">
        <v>0.1278</v>
      </c>
      <c r="I181" s="45">
        <v>1.4193</v>
      </c>
      <c r="J181" s="44">
        <f t="shared" si="10"/>
        <v>2.1717780000000002</v>
      </c>
      <c r="K181" s="43">
        <f t="shared" si="11"/>
        <v>140490.14704200003</v>
      </c>
      <c r="L181" s="43">
        <f t="shared" si="12"/>
        <v>91813.097699999998</v>
      </c>
      <c r="M181" s="43">
        <f t="shared" si="13"/>
        <v>48677.049342000028</v>
      </c>
      <c r="N181" s="42">
        <f t="shared" si="14"/>
        <v>0.34648016509974788</v>
      </c>
      <c r="O181">
        <f>IF(AND(RawData[[#This Row],[Channel]]="Wholesale/Distributor", LEFT(RawData[[#This Row],[Month]], 4)="2025"),RawData[[#This Row],[List Price]]*(1-'2 - Diagnostics'!$B$1),RawData[[#This Row],[Net Price]])</f>
        <v>2.1717780000000002</v>
      </c>
      <c r="P181">
        <f>RawData[[#This Row],[Units]]*RawData[[#This Row],[Counterfactual Net Price]]</f>
        <v>140490.14704200003</v>
      </c>
    </row>
    <row r="182" spans="1:16">
      <c r="A182" t="s">
        <v>310</v>
      </c>
      <c r="B182" t="s">
        <v>309</v>
      </c>
      <c r="C182" t="s">
        <v>300</v>
      </c>
      <c r="D182" t="s">
        <v>231</v>
      </c>
      <c r="E182" t="s">
        <v>250</v>
      </c>
      <c r="F182">
        <v>39885</v>
      </c>
      <c r="G182" s="44">
        <v>2.54</v>
      </c>
      <c r="H182" s="42">
        <v>0.1358</v>
      </c>
      <c r="I182" s="45">
        <v>1.4298999999999999</v>
      </c>
      <c r="J182" s="44">
        <f t="shared" si="10"/>
        <v>2.195068</v>
      </c>
      <c r="K182" s="43">
        <f t="shared" si="11"/>
        <v>87550.287179999999</v>
      </c>
      <c r="L182" s="43">
        <f t="shared" si="12"/>
        <v>57031.561499999996</v>
      </c>
      <c r="M182" s="43">
        <f t="shared" si="13"/>
        <v>30518.725680000003</v>
      </c>
      <c r="N182" s="42">
        <f t="shared" si="14"/>
        <v>0.348585100780477</v>
      </c>
      <c r="O182">
        <f>IF(AND(RawData[[#This Row],[Channel]]="Wholesale/Distributor", LEFT(RawData[[#This Row],[Month]], 4)="2025"),RawData[[#This Row],[List Price]]*(1-'2 - Diagnostics'!$B$1),RawData[[#This Row],[Net Price]])</f>
        <v>2.195068</v>
      </c>
      <c r="P182">
        <f>RawData[[#This Row],[Units]]*RawData[[#This Row],[Counterfactual Net Price]]</f>
        <v>87550.287179999999</v>
      </c>
    </row>
    <row r="183" spans="1:16">
      <c r="A183" t="s">
        <v>310</v>
      </c>
      <c r="B183" t="s">
        <v>309</v>
      </c>
      <c r="C183" t="s">
        <v>300</v>
      </c>
      <c r="D183" t="s">
        <v>231</v>
      </c>
      <c r="E183" t="s">
        <v>249</v>
      </c>
      <c r="F183">
        <v>53287</v>
      </c>
      <c r="G183" s="44">
        <v>2.54</v>
      </c>
      <c r="H183" s="42">
        <v>0.11409999999999999</v>
      </c>
      <c r="I183" s="45">
        <v>1.4406000000000001</v>
      </c>
      <c r="J183" s="44">
        <f t="shared" si="10"/>
        <v>2.2501860000000002</v>
      </c>
      <c r="K183" s="43">
        <f t="shared" si="11"/>
        <v>119905.66138200001</v>
      </c>
      <c r="L183" s="43">
        <f t="shared" si="12"/>
        <v>76765.252200000003</v>
      </c>
      <c r="M183" s="43">
        <f t="shared" si="13"/>
        <v>43140.409182000003</v>
      </c>
      <c r="N183" s="42">
        <f t="shared" si="14"/>
        <v>0.35978625766936601</v>
      </c>
      <c r="O183">
        <f>IF(AND(RawData[[#This Row],[Channel]]="Wholesale/Distributor", LEFT(RawData[[#This Row],[Month]], 4)="2025"),RawData[[#This Row],[List Price]]*(1-'2 - Diagnostics'!$B$1),RawData[[#This Row],[Net Price]])</f>
        <v>2.2501860000000002</v>
      </c>
      <c r="P183">
        <f>RawData[[#This Row],[Units]]*RawData[[#This Row],[Counterfactual Net Price]]</f>
        <v>119905.66138200001</v>
      </c>
    </row>
    <row r="184" spans="1:16">
      <c r="A184" t="s">
        <v>310</v>
      </c>
      <c r="B184" t="s">
        <v>309</v>
      </c>
      <c r="C184" t="s">
        <v>300</v>
      </c>
      <c r="D184" t="s">
        <v>231</v>
      </c>
      <c r="E184" t="s">
        <v>248</v>
      </c>
      <c r="F184">
        <v>49366</v>
      </c>
      <c r="G184" s="44">
        <v>2.54</v>
      </c>
      <c r="H184" s="42">
        <v>0.1522</v>
      </c>
      <c r="I184" s="45">
        <v>1.4512</v>
      </c>
      <c r="J184" s="44">
        <f t="shared" si="10"/>
        <v>2.1534119999999999</v>
      </c>
      <c r="K184" s="43">
        <f t="shared" si="11"/>
        <v>106305.33679199999</v>
      </c>
      <c r="L184" s="43">
        <f t="shared" si="12"/>
        <v>71639.939200000008</v>
      </c>
      <c r="M184" s="43">
        <f t="shared" si="13"/>
        <v>34665.397591999979</v>
      </c>
      <c r="N184" s="42">
        <f t="shared" si="14"/>
        <v>0.32609273097762975</v>
      </c>
      <c r="O184">
        <f>IF(AND(RawData[[#This Row],[Channel]]="Wholesale/Distributor", LEFT(RawData[[#This Row],[Month]], 4)="2025"),RawData[[#This Row],[List Price]]*(1-'2 - Diagnostics'!$B$1),RawData[[#This Row],[Net Price]])</f>
        <v>2.1534119999999999</v>
      </c>
      <c r="P184">
        <f>RawData[[#This Row],[Units]]*RawData[[#This Row],[Counterfactual Net Price]]</f>
        <v>106305.33679199999</v>
      </c>
    </row>
    <row r="185" spans="1:16">
      <c r="A185" t="s">
        <v>310</v>
      </c>
      <c r="B185" t="s">
        <v>309</v>
      </c>
      <c r="C185" t="s">
        <v>300</v>
      </c>
      <c r="D185" t="s">
        <v>231</v>
      </c>
      <c r="E185" t="s">
        <v>247</v>
      </c>
      <c r="F185">
        <v>49457</v>
      </c>
      <c r="G185" s="44">
        <v>2.54</v>
      </c>
      <c r="H185" s="42">
        <v>0.1177</v>
      </c>
      <c r="I185" s="45">
        <v>1.4619</v>
      </c>
      <c r="J185" s="44">
        <f t="shared" si="10"/>
        <v>2.2410419999999998</v>
      </c>
      <c r="K185" s="43">
        <f t="shared" si="11"/>
        <v>110835.21419399999</v>
      </c>
      <c r="L185" s="43">
        <f t="shared" si="12"/>
        <v>72301.188299999994</v>
      </c>
      <c r="M185" s="43">
        <f t="shared" si="13"/>
        <v>38534.025893999991</v>
      </c>
      <c r="N185" s="42">
        <f t="shared" si="14"/>
        <v>0.34766952158861814</v>
      </c>
      <c r="O185">
        <f>IF(AND(RawData[[#This Row],[Channel]]="Wholesale/Distributor", LEFT(RawData[[#This Row],[Month]], 4)="2025"),RawData[[#This Row],[List Price]]*(1-'2 - Diagnostics'!$B$1),RawData[[#This Row],[Net Price]])</f>
        <v>2.2410419999999998</v>
      </c>
      <c r="P185">
        <f>RawData[[#This Row],[Units]]*RawData[[#This Row],[Counterfactual Net Price]]</f>
        <v>110835.21419399999</v>
      </c>
    </row>
    <row r="186" spans="1:16">
      <c r="A186" t="s">
        <v>310</v>
      </c>
      <c r="B186" t="s">
        <v>309</v>
      </c>
      <c r="C186" t="s">
        <v>300</v>
      </c>
      <c r="D186" t="s">
        <v>231</v>
      </c>
      <c r="E186" t="s">
        <v>246</v>
      </c>
      <c r="F186">
        <v>43292</v>
      </c>
      <c r="G186" s="44">
        <v>2.54</v>
      </c>
      <c r="H186" s="42">
        <v>0.14269999999999999</v>
      </c>
      <c r="I186" s="45">
        <v>1.4724999999999999</v>
      </c>
      <c r="J186" s="44">
        <f t="shared" si="10"/>
        <v>2.1775419999999999</v>
      </c>
      <c r="K186" s="43">
        <f t="shared" si="11"/>
        <v>94270.148263999989</v>
      </c>
      <c r="L186" s="43">
        <f t="shared" si="12"/>
        <v>63747.469999999994</v>
      </c>
      <c r="M186" s="43">
        <f t="shared" si="13"/>
        <v>30522.678263999995</v>
      </c>
      <c r="N186" s="42">
        <f t="shared" si="14"/>
        <v>0.32377882952429848</v>
      </c>
      <c r="O186">
        <f>IF(AND(RawData[[#This Row],[Channel]]="Wholesale/Distributor", LEFT(RawData[[#This Row],[Month]], 4)="2025"),RawData[[#This Row],[List Price]]*(1-'2 - Diagnostics'!$B$1),RawData[[#This Row],[Net Price]])</f>
        <v>2.1775419999999999</v>
      </c>
      <c r="P186">
        <f>RawData[[#This Row],[Units]]*RawData[[#This Row],[Counterfactual Net Price]]</f>
        <v>94270.148263999989</v>
      </c>
    </row>
    <row r="187" spans="1:16">
      <c r="A187" t="s">
        <v>310</v>
      </c>
      <c r="B187" t="s">
        <v>309</v>
      </c>
      <c r="C187" t="s">
        <v>300</v>
      </c>
      <c r="D187" t="s">
        <v>231</v>
      </c>
      <c r="E187" t="s">
        <v>245</v>
      </c>
      <c r="F187">
        <v>40348</v>
      </c>
      <c r="G187" s="44">
        <v>2.54</v>
      </c>
      <c r="H187" s="42">
        <v>0.14990000000000001</v>
      </c>
      <c r="I187" s="45">
        <v>1.4832000000000001</v>
      </c>
      <c r="J187" s="44">
        <f t="shared" si="10"/>
        <v>2.1592539999999998</v>
      </c>
      <c r="K187" s="43">
        <f t="shared" si="11"/>
        <v>87121.580391999989</v>
      </c>
      <c r="L187" s="43">
        <f t="shared" si="12"/>
        <v>59844.153600000005</v>
      </c>
      <c r="M187" s="43">
        <f t="shared" si="13"/>
        <v>27277.426791999984</v>
      </c>
      <c r="N187" s="42">
        <f t="shared" si="14"/>
        <v>0.31309609707797215</v>
      </c>
      <c r="O187">
        <f>IF(AND(RawData[[#This Row],[Channel]]="Wholesale/Distributor", LEFT(RawData[[#This Row],[Month]], 4)="2025"),RawData[[#This Row],[List Price]]*(1-'2 - Diagnostics'!$B$1),RawData[[#This Row],[Net Price]])</f>
        <v>2.1592539999999998</v>
      </c>
      <c r="P187">
        <f>RawData[[#This Row],[Units]]*RawData[[#This Row],[Counterfactual Net Price]]</f>
        <v>87121.580391999989</v>
      </c>
    </row>
    <row r="188" spans="1:16">
      <c r="A188" t="s">
        <v>310</v>
      </c>
      <c r="B188" t="s">
        <v>309</v>
      </c>
      <c r="C188" t="s">
        <v>300</v>
      </c>
      <c r="D188" t="s">
        <v>231</v>
      </c>
      <c r="E188" t="s">
        <v>244</v>
      </c>
      <c r="F188">
        <v>40220</v>
      </c>
      <c r="G188" s="44">
        <v>2.61</v>
      </c>
      <c r="H188" s="42">
        <v>0.1426</v>
      </c>
      <c r="I188" s="45">
        <v>1.4938</v>
      </c>
      <c r="J188" s="44">
        <f t="shared" si="10"/>
        <v>2.2378139999999997</v>
      </c>
      <c r="K188" s="43">
        <f t="shared" si="11"/>
        <v>90004.879079999984</v>
      </c>
      <c r="L188" s="43">
        <f t="shared" si="12"/>
        <v>60080.635999999999</v>
      </c>
      <c r="M188" s="43">
        <f t="shared" si="13"/>
        <v>29924.243079999986</v>
      </c>
      <c r="N188" s="42">
        <f t="shared" si="14"/>
        <v>0.33247356572083281</v>
      </c>
      <c r="O188">
        <f>IF(AND(RawData[[#This Row],[Channel]]="Wholesale/Distributor", LEFT(RawData[[#This Row],[Month]], 4)="2025"),RawData[[#This Row],[List Price]]*(1-'2 - Diagnostics'!$B$1),RawData[[#This Row],[Net Price]])</f>
        <v>2.2378139999999997</v>
      </c>
      <c r="P188">
        <f>RawData[[#This Row],[Units]]*RawData[[#This Row],[Counterfactual Net Price]]</f>
        <v>90004.879079999984</v>
      </c>
    </row>
    <row r="189" spans="1:16">
      <c r="A189" t="s">
        <v>310</v>
      </c>
      <c r="B189" t="s">
        <v>309</v>
      </c>
      <c r="C189" t="s">
        <v>300</v>
      </c>
      <c r="D189" t="s">
        <v>231</v>
      </c>
      <c r="E189" t="s">
        <v>243</v>
      </c>
      <c r="F189">
        <v>44343</v>
      </c>
      <c r="G189" s="44">
        <v>2.61</v>
      </c>
      <c r="H189" s="42">
        <v>0.16489999999999999</v>
      </c>
      <c r="I189" s="45">
        <v>1.5044999999999999</v>
      </c>
      <c r="J189" s="44">
        <f t="shared" si="10"/>
        <v>2.179611</v>
      </c>
      <c r="K189" s="43">
        <f t="shared" si="11"/>
        <v>96650.490573000003</v>
      </c>
      <c r="L189" s="43">
        <f t="shared" si="12"/>
        <v>66714.0435</v>
      </c>
      <c r="M189" s="43">
        <f t="shared" si="13"/>
        <v>29936.447073000003</v>
      </c>
      <c r="N189" s="42">
        <f t="shared" si="14"/>
        <v>0.30973921493330692</v>
      </c>
      <c r="O189">
        <f>IF(AND(RawData[[#This Row],[Channel]]="Wholesale/Distributor", LEFT(RawData[[#This Row],[Month]], 4)="2025"),RawData[[#This Row],[List Price]]*(1-'2 - Diagnostics'!$B$1),RawData[[#This Row],[Net Price]])</f>
        <v>2.179611</v>
      </c>
      <c r="P189">
        <f>RawData[[#This Row],[Units]]*RawData[[#This Row],[Counterfactual Net Price]]</f>
        <v>96650.490573000003</v>
      </c>
    </row>
    <row r="190" spans="1:16">
      <c r="A190" t="s">
        <v>310</v>
      </c>
      <c r="B190" t="s">
        <v>309</v>
      </c>
      <c r="C190" t="s">
        <v>300</v>
      </c>
      <c r="D190" t="s">
        <v>231</v>
      </c>
      <c r="E190" t="s">
        <v>242</v>
      </c>
      <c r="F190">
        <v>49086</v>
      </c>
      <c r="G190" s="44">
        <v>2.61</v>
      </c>
      <c r="H190" s="42">
        <v>9.9900000000000003E-2</v>
      </c>
      <c r="I190" s="45">
        <v>1.5150999999999999</v>
      </c>
      <c r="J190" s="44">
        <f t="shared" si="10"/>
        <v>2.3492609999999998</v>
      </c>
      <c r="K190" s="43">
        <f t="shared" si="11"/>
        <v>115315.82544599999</v>
      </c>
      <c r="L190" s="43">
        <f t="shared" si="12"/>
        <v>74370.198599999989</v>
      </c>
      <c r="M190" s="43">
        <f t="shared" si="13"/>
        <v>40945.626845999999</v>
      </c>
      <c r="N190" s="42">
        <f t="shared" si="14"/>
        <v>0.35507378703345438</v>
      </c>
      <c r="O190">
        <f>IF(AND(RawData[[#This Row],[Channel]]="Wholesale/Distributor", LEFT(RawData[[#This Row],[Month]], 4)="2025"),RawData[[#This Row],[List Price]]*(1-'2 - Diagnostics'!$B$1),RawData[[#This Row],[Net Price]])</f>
        <v>2.3492609999999998</v>
      </c>
      <c r="P190">
        <f>RawData[[#This Row],[Units]]*RawData[[#This Row],[Counterfactual Net Price]]</f>
        <v>115315.82544599999</v>
      </c>
    </row>
    <row r="191" spans="1:16">
      <c r="A191" t="s">
        <v>310</v>
      </c>
      <c r="B191" t="s">
        <v>309</v>
      </c>
      <c r="C191" t="s">
        <v>300</v>
      </c>
      <c r="D191" t="s">
        <v>231</v>
      </c>
      <c r="E191" t="s">
        <v>241</v>
      </c>
      <c r="F191">
        <v>81772</v>
      </c>
      <c r="G191" s="44">
        <v>2.61</v>
      </c>
      <c r="H191" s="42">
        <v>0.1231</v>
      </c>
      <c r="I191" s="45">
        <v>1.5257000000000001</v>
      </c>
      <c r="J191" s="44">
        <f t="shared" si="10"/>
        <v>2.2887089999999999</v>
      </c>
      <c r="K191" s="43">
        <f t="shared" si="11"/>
        <v>187152.31234799998</v>
      </c>
      <c r="L191" s="43">
        <f t="shared" si="12"/>
        <v>124759.5404</v>
      </c>
      <c r="M191" s="43">
        <f t="shared" si="13"/>
        <v>62392.77194799998</v>
      </c>
      <c r="N191" s="42">
        <f t="shared" si="14"/>
        <v>0.33337964765289069</v>
      </c>
      <c r="O191">
        <f>IF(AND(RawData[[#This Row],[Channel]]="Wholesale/Distributor", LEFT(RawData[[#This Row],[Month]], 4)="2025"),RawData[[#This Row],[List Price]]*(1-'2 - Diagnostics'!$B$1),RawData[[#This Row],[Net Price]])</f>
        <v>2.2887089999999999</v>
      </c>
      <c r="P191">
        <f>RawData[[#This Row],[Units]]*RawData[[#This Row],[Counterfactual Net Price]]</f>
        <v>187152.31234799998</v>
      </c>
    </row>
    <row r="192" spans="1:16">
      <c r="A192" t="s">
        <v>310</v>
      </c>
      <c r="B192" t="s">
        <v>309</v>
      </c>
      <c r="C192" t="s">
        <v>300</v>
      </c>
      <c r="D192" t="s">
        <v>231</v>
      </c>
      <c r="E192" t="s">
        <v>240</v>
      </c>
      <c r="F192">
        <v>78850</v>
      </c>
      <c r="G192" s="44">
        <v>2.61</v>
      </c>
      <c r="H192" s="42">
        <v>0.14960000000000001</v>
      </c>
      <c r="I192" s="45">
        <v>1.5364</v>
      </c>
      <c r="J192" s="44">
        <f t="shared" si="10"/>
        <v>2.219544</v>
      </c>
      <c r="K192" s="43">
        <f t="shared" si="11"/>
        <v>175011.04439999998</v>
      </c>
      <c r="L192" s="43">
        <f t="shared" si="12"/>
        <v>121145.14</v>
      </c>
      <c r="M192" s="43">
        <f t="shared" si="13"/>
        <v>53865.904399999985</v>
      </c>
      <c r="N192" s="42">
        <f t="shared" si="14"/>
        <v>0.30778574337791903</v>
      </c>
      <c r="O192">
        <f>IF(AND(RawData[[#This Row],[Channel]]="Wholesale/Distributor", LEFT(RawData[[#This Row],[Month]], 4)="2025"),RawData[[#This Row],[List Price]]*(1-'2 - Diagnostics'!$B$1),RawData[[#This Row],[Net Price]])</f>
        <v>2.219544</v>
      </c>
      <c r="P192">
        <f>RawData[[#This Row],[Units]]*RawData[[#This Row],[Counterfactual Net Price]]</f>
        <v>175011.04439999998</v>
      </c>
    </row>
    <row r="193" spans="1:16">
      <c r="A193" t="s">
        <v>310</v>
      </c>
      <c r="B193" t="s">
        <v>309</v>
      </c>
      <c r="C193" t="s">
        <v>300</v>
      </c>
      <c r="D193" t="s">
        <v>231</v>
      </c>
      <c r="E193" t="s">
        <v>236</v>
      </c>
      <c r="F193">
        <v>56849</v>
      </c>
      <c r="G193" s="44">
        <v>2.61</v>
      </c>
      <c r="H193" s="42">
        <v>0.11119999999999999</v>
      </c>
      <c r="I193" s="45">
        <v>1.5469999999999999</v>
      </c>
      <c r="J193" s="44">
        <f t="shared" si="10"/>
        <v>2.3197679999999998</v>
      </c>
      <c r="K193" s="43">
        <f t="shared" si="11"/>
        <v>131876.49103199999</v>
      </c>
      <c r="L193" s="43">
        <f t="shared" si="12"/>
        <v>87945.402999999991</v>
      </c>
      <c r="M193" s="43">
        <f t="shared" si="13"/>
        <v>43931.088032</v>
      </c>
      <c r="N193" s="42">
        <f t="shared" si="14"/>
        <v>0.3331229674691607</v>
      </c>
      <c r="O193">
        <f>IF(AND(RawData[[#This Row],[Channel]]="Wholesale/Distributor", LEFT(RawData[[#This Row],[Month]], 4)="2025"),RawData[[#This Row],[List Price]]*(1-'2 - Diagnostics'!$B$1),RawData[[#This Row],[Net Price]])</f>
        <v>2.3197679999999998</v>
      </c>
      <c r="P193">
        <f>RawData[[#This Row],[Units]]*RawData[[#This Row],[Counterfactual Net Price]]</f>
        <v>131876.49103199999</v>
      </c>
    </row>
    <row r="194" spans="1:16">
      <c r="A194" t="s">
        <v>310</v>
      </c>
      <c r="B194" t="s">
        <v>309</v>
      </c>
      <c r="C194" t="s">
        <v>300</v>
      </c>
      <c r="D194" t="s">
        <v>230</v>
      </c>
      <c r="E194" t="s">
        <v>262</v>
      </c>
      <c r="F194">
        <v>24906</v>
      </c>
      <c r="G194" s="44">
        <v>2.4900000000000002</v>
      </c>
      <c r="H194" s="42">
        <v>0.1681</v>
      </c>
      <c r="I194" s="45">
        <v>1.4193</v>
      </c>
      <c r="J194" s="44">
        <f t="shared" ref="J194:J257" si="15">G194*(1-H194)</f>
        <v>2.071431</v>
      </c>
      <c r="K194" s="43">
        <f t="shared" ref="K194:K257" si="16">F194*J194</f>
        <v>51591.060486000002</v>
      </c>
      <c r="L194" s="43">
        <f t="shared" ref="L194:L257" si="17">F194*I194</f>
        <v>35349.085800000001</v>
      </c>
      <c r="M194" s="43">
        <f t="shared" ref="M194:M257" si="18">K194-L194</f>
        <v>16241.974686000001</v>
      </c>
      <c r="N194" s="42">
        <f t="shared" ref="N194:N257" si="19">IFERROR(M194/K194,"")</f>
        <v>0.31482149296790479</v>
      </c>
      <c r="O194">
        <f>IF(AND(RawData[[#This Row],[Channel]]="Wholesale/Distributor", LEFT(RawData[[#This Row],[Month]], 4)="2025"),RawData[[#This Row],[List Price]]*(1-'2 - Diagnostics'!$B$1),RawData[[#This Row],[Net Price]])</f>
        <v>2.071431</v>
      </c>
      <c r="P194">
        <f>RawData[[#This Row],[Units]]*RawData[[#This Row],[Counterfactual Net Price]]</f>
        <v>51591.060486000002</v>
      </c>
    </row>
    <row r="195" spans="1:16">
      <c r="A195" t="s">
        <v>310</v>
      </c>
      <c r="B195" t="s">
        <v>309</v>
      </c>
      <c r="C195" t="s">
        <v>300</v>
      </c>
      <c r="D195" t="s">
        <v>230</v>
      </c>
      <c r="E195" t="s">
        <v>261</v>
      </c>
      <c r="F195">
        <v>35716</v>
      </c>
      <c r="G195" s="44">
        <v>2.4900000000000002</v>
      </c>
      <c r="H195" s="42">
        <v>0.18790000000000001</v>
      </c>
      <c r="I195" s="45">
        <v>1.4193</v>
      </c>
      <c r="J195" s="44">
        <f t="shared" si="15"/>
        <v>2.0221290000000001</v>
      </c>
      <c r="K195" s="43">
        <f t="shared" si="16"/>
        <v>72222.359364000004</v>
      </c>
      <c r="L195" s="43">
        <f t="shared" si="17"/>
        <v>50691.718800000002</v>
      </c>
      <c r="M195" s="43">
        <f t="shared" si="18"/>
        <v>21530.640564000001</v>
      </c>
      <c r="N195" s="42">
        <f t="shared" si="19"/>
        <v>0.29811599556704838</v>
      </c>
      <c r="O195">
        <f>IF(AND(RawData[[#This Row],[Channel]]="Wholesale/Distributor", LEFT(RawData[[#This Row],[Month]], 4)="2025"),RawData[[#This Row],[List Price]]*(1-'2 - Diagnostics'!$B$1),RawData[[#This Row],[Net Price]])</f>
        <v>2.0221290000000001</v>
      </c>
      <c r="P195">
        <f>RawData[[#This Row],[Units]]*RawData[[#This Row],[Counterfactual Net Price]]</f>
        <v>72222.359364000004</v>
      </c>
    </row>
    <row r="196" spans="1:16">
      <c r="A196" t="s">
        <v>310</v>
      </c>
      <c r="B196" t="s">
        <v>309</v>
      </c>
      <c r="C196" t="s">
        <v>300</v>
      </c>
      <c r="D196" t="s">
        <v>230</v>
      </c>
      <c r="E196" t="s">
        <v>260</v>
      </c>
      <c r="F196">
        <v>35320</v>
      </c>
      <c r="G196" s="44">
        <v>2.4900000000000002</v>
      </c>
      <c r="H196" s="42">
        <v>0.1588</v>
      </c>
      <c r="I196" s="45">
        <v>1.4193</v>
      </c>
      <c r="J196" s="44">
        <f t="shared" si="15"/>
        <v>2.0945879999999999</v>
      </c>
      <c r="K196" s="43">
        <f t="shared" si="16"/>
        <v>73980.848159999994</v>
      </c>
      <c r="L196" s="43">
        <f t="shared" si="17"/>
        <v>50129.675999999999</v>
      </c>
      <c r="M196" s="43">
        <f t="shared" si="18"/>
        <v>23851.172159999995</v>
      </c>
      <c r="N196" s="42">
        <f t="shared" si="19"/>
        <v>0.32239657631954344</v>
      </c>
      <c r="O196">
        <f>IF(AND(RawData[[#This Row],[Channel]]="Wholesale/Distributor", LEFT(RawData[[#This Row],[Month]], 4)="2025"),RawData[[#This Row],[List Price]]*(1-'2 - Diagnostics'!$B$1),RawData[[#This Row],[Net Price]])</f>
        <v>2.0945879999999999</v>
      </c>
      <c r="P196">
        <f>RawData[[#This Row],[Units]]*RawData[[#This Row],[Counterfactual Net Price]]</f>
        <v>73980.848159999994</v>
      </c>
    </row>
    <row r="197" spans="1:16">
      <c r="A197" t="s">
        <v>310</v>
      </c>
      <c r="B197" t="s">
        <v>309</v>
      </c>
      <c r="C197" t="s">
        <v>300</v>
      </c>
      <c r="D197" t="s">
        <v>230</v>
      </c>
      <c r="E197" t="s">
        <v>259</v>
      </c>
      <c r="F197">
        <v>30430</v>
      </c>
      <c r="G197" s="44">
        <v>2.4900000000000002</v>
      </c>
      <c r="H197" s="42">
        <v>0.18079999999999999</v>
      </c>
      <c r="I197" s="45">
        <v>1.4193</v>
      </c>
      <c r="J197" s="44">
        <f t="shared" si="15"/>
        <v>2.0398080000000003</v>
      </c>
      <c r="K197" s="43">
        <f t="shared" si="16"/>
        <v>62071.357440000007</v>
      </c>
      <c r="L197" s="43">
        <f t="shared" si="17"/>
        <v>43189.298999999999</v>
      </c>
      <c r="M197" s="43">
        <f t="shared" si="18"/>
        <v>18882.058440000008</v>
      </c>
      <c r="N197" s="42">
        <f t="shared" si="19"/>
        <v>0.30419921875000011</v>
      </c>
      <c r="O197">
        <f>IF(AND(RawData[[#This Row],[Channel]]="Wholesale/Distributor", LEFT(RawData[[#This Row],[Month]], 4)="2025"),RawData[[#This Row],[List Price]]*(1-'2 - Diagnostics'!$B$1),RawData[[#This Row],[Net Price]])</f>
        <v>2.0398080000000003</v>
      </c>
      <c r="P197">
        <f>RawData[[#This Row],[Units]]*RawData[[#This Row],[Counterfactual Net Price]]</f>
        <v>62071.357440000007</v>
      </c>
    </row>
    <row r="198" spans="1:16">
      <c r="A198" t="s">
        <v>310</v>
      </c>
      <c r="B198" t="s">
        <v>309</v>
      </c>
      <c r="C198" t="s">
        <v>300</v>
      </c>
      <c r="D198" t="s">
        <v>230</v>
      </c>
      <c r="E198" t="s">
        <v>258</v>
      </c>
      <c r="F198">
        <v>28719</v>
      </c>
      <c r="G198" s="44">
        <v>2.4900000000000002</v>
      </c>
      <c r="H198" s="42">
        <v>0.18690000000000001</v>
      </c>
      <c r="I198" s="45">
        <v>1.4193</v>
      </c>
      <c r="J198" s="44">
        <f t="shared" si="15"/>
        <v>2.0246189999999999</v>
      </c>
      <c r="K198" s="43">
        <f t="shared" si="16"/>
        <v>58145.033061000002</v>
      </c>
      <c r="L198" s="43">
        <f t="shared" si="17"/>
        <v>40760.876700000001</v>
      </c>
      <c r="M198" s="43">
        <f t="shared" si="18"/>
        <v>17384.156361000001</v>
      </c>
      <c r="N198" s="42">
        <f t="shared" si="19"/>
        <v>0.29897921534866562</v>
      </c>
      <c r="O198">
        <f>IF(AND(RawData[[#This Row],[Channel]]="Wholesale/Distributor", LEFT(RawData[[#This Row],[Month]], 4)="2025"),RawData[[#This Row],[List Price]]*(1-'2 - Diagnostics'!$B$1),RawData[[#This Row],[Net Price]])</f>
        <v>2.0246189999999999</v>
      </c>
      <c r="P198">
        <f>RawData[[#This Row],[Units]]*RawData[[#This Row],[Counterfactual Net Price]]</f>
        <v>58145.033061000002</v>
      </c>
    </row>
    <row r="199" spans="1:16">
      <c r="A199" t="s">
        <v>310</v>
      </c>
      <c r="B199" t="s">
        <v>309</v>
      </c>
      <c r="C199" t="s">
        <v>300</v>
      </c>
      <c r="D199" t="s">
        <v>230</v>
      </c>
      <c r="E199" t="s">
        <v>257</v>
      </c>
      <c r="F199">
        <v>29428</v>
      </c>
      <c r="G199" s="44">
        <v>2.4900000000000002</v>
      </c>
      <c r="H199" s="42">
        <v>0.18210000000000001</v>
      </c>
      <c r="I199" s="45">
        <v>1.4193</v>
      </c>
      <c r="J199" s="44">
        <f t="shared" si="15"/>
        <v>2.0365709999999999</v>
      </c>
      <c r="K199" s="43">
        <f t="shared" si="16"/>
        <v>59932.211387999996</v>
      </c>
      <c r="L199" s="43">
        <f t="shared" si="17"/>
        <v>41767.160400000001</v>
      </c>
      <c r="M199" s="43">
        <f t="shared" si="18"/>
        <v>18165.050987999995</v>
      </c>
      <c r="N199" s="42">
        <f t="shared" si="19"/>
        <v>0.30309328768798138</v>
      </c>
      <c r="O199">
        <f>IF(AND(RawData[[#This Row],[Channel]]="Wholesale/Distributor", LEFT(RawData[[#This Row],[Month]], 4)="2025"),RawData[[#This Row],[List Price]]*(1-'2 - Diagnostics'!$B$1),RawData[[#This Row],[Net Price]])</f>
        <v>2.0365709999999999</v>
      </c>
      <c r="P199">
        <f>RawData[[#This Row],[Units]]*RawData[[#This Row],[Counterfactual Net Price]]</f>
        <v>59932.211387999996</v>
      </c>
    </row>
    <row r="200" spans="1:16">
      <c r="A200" t="s">
        <v>310</v>
      </c>
      <c r="B200" t="s">
        <v>309</v>
      </c>
      <c r="C200" t="s">
        <v>300</v>
      </c>
      <c r="D200" t="s">
        <v>230</v>
      </c>
      <c r="E200" t="s">
        <v>256</v>
      </c>
      <c r="F200">
        <v>27805</v>
      </c>
      <c r="G200" s="44">
        <v>2.4900000000000002</v>
      </c>
      <c r="H200" s="42">
        <v>0.18340000000000001</v>
      </c>
      <c r="I200" s="45">
        <v>1.4193</v>
      </c>
      <c r="J200" s="44">
        <f t="shared" si="15"/>
        <v>2.033334</v>
      </c>
      <c r="K200" s="43">
        <f t="shared" si="16"/>
        <v>56536.851869999999</v>
      </c>
      <c r="L200" s="43">
        <f t="shared" si="17"/>
        <v>39463.636500000001</v>
      </c>
      <c r="M200" s="43">
        <f t="shared" si="18"/>
        <v>17073.215369999998</v>
      </c>
      <c r="N200" s="42">
        <f t="shared" si="19"/>
        <v>0.3019838354151359</v>
      </c>
      <c r="O200">
        <f>IF(AND(RawData[[#This Row],[Channel]]="Wholesale/Distributor", LEFT(RawData[[#This Row],[Month]], 4)="2025"),RawData[[#This Row],[List Price]]*(1-'2 - Diagnostics'!$B$1),RawData[[#This Row],[Net Price]])</f>
        <v>2.033334</v>
      </c>
      <c r="P200">
        <f>RawData[[#This Row],[Units]]*RawData[[#This Row],[Counterfactual Net Price]]</f>
        <v>56536.851869999999</v>
      </c>
    </row>
    <row r="201" spans="1:16">
      <c r="A201" t="s">
        <v>310</v>
      </c>
      <c r="B201" t="s">
        <v>309</v>
      </c>
      <c r="C201" t="s">
        <v>300</v>
      </c>
      <c r="D201" t="s">
        <v>230</v>
      </c>
      <c r="E201" t="s">
        <v>255</v>
      </c>
      <c r="F201">
        <v>30802</v>
      </c>
      <c r="G201" s="44">
        <v>2.4900000000000002</v>
      </c>
      <c r="H201" s="42">
        <v>0.1694</v>
      </c>
      <c r="I201" s="45">
        <v>1.4193</v>
      </c>
      <c r="J201" s="44">
        <f t="shared" si="15"/>
        <v>2.0681940000000001</v>
      </c>
      <c r="K201" s="43">
        <f t="shared" si="16"/>
        <v>63704.511588000001</v>
      </c>
      <c r="L201" s="43">
        <f t="shared" si="17"/>
        <v>43717.278599999998</v>
      </c>
      <c r="M201" s="43">
        <f t="shared" si="18"/>
        <v>19987.232988000003</v>
      </c>
      <c r="N201" s="42">
        <f t="shared" si="19"/>
        <v>0.31374909703828563</v>
      </c>
      <c r="O201">
        <f>IF(AND(RawData[[#This Row],[Channel]]="Wholesale/Distributor", LEFT(RawData[[#This Row],[Month]], 4)="2025"),RawData[[#This Row],[List Price]]*(1-'2 - Diagnostics'!$B$1),RawData[[#This Row],[Net Price]])</f>
        <v>2.0681940000000001</v>
      </c>
      <c r="P201">
        <f>RawData[[#This Row],[Units]]*RawData[[#This Row],[Counterfactual Net Price]]</f>
        <v>63704.511588000001</v>
      </c>
    </row>
    <row r="202" spans="1:16">
      <c r="A202" t="s">
        <v>310</v>
      </c>
      <c r="B202" t="s">
        <v>309</v>
      </c>
      <c r="C202" t="s">
        <v>300</v>
      </c>
      <c r="D202" t="s">
        <v>230</v>
      </c>
      <c r="E202" t="s">
        <v>254</v>
      </c>
      <c r="F202">
        <v>34214</v>
      </c>
      <c r="G202" s="44">
        <v>2.4900000000000002</v>
      </c>
      <c r="H202" s="42">
        <v>0.183</v>
      </c>
      <c r="I202" s="45">
        <v>1.4193</v>
      </c>
      <c r="J202" s="44">
        <f t="shared" si="15"/>
        <v>2.0343300000000002</v>
      </c>
      <c r="K202" s="43">
        <f t="shared" si="16"/>
        <v>69602.566620000012</v>
      </c>
      <c r="L202" s="43">
        <f t="shared" si="17"/>
        <v>48559.930200000003</v>
      </c>
      <c r="M202" s="43">
        <f t="shared" si="18"/>
        <v>21042.63642000001</v>
      </c>
      <c r="N202" s="42">
        <f t="shared" si="19"/>
        <v>0.30232558139534893</v>
      </c>
      <c r="O202">
        <f>IF(AND(RawData[[#This Row],[Channel]]="Wholesale/Distributor", LEFT(RawData[[#This Row],[Month]], 4)="2025"),RawData[[#This Row],[List Price]]*(1-'2 - Diagnostics'!$B$1),RawData[[#This Row],[Net Price]])</f>
        <v>2.0343300000000002</v>
      </c>
      <c r="P202">
        <f>RawData[[#This Row],[Units]]*RawData[[#This Row],[Counterfactual Net Price]]</f>
        <v>69602.566620000012</v>
      </c>
    </row>
    <row r="203" spans="1:16">
      <c r="A203" t="s">
        <v>310</v>
      </c>
      <c r="B203" t="s">
        <v>309</v>
      </c>
      <c r="C203" t="s">
        <v>300</v>
      </c>
      <c r="D203" t="s">
        <v>230</v>
      </c>
      <c r="E203" t="s">
        <v>253</v>
      </c>
      <c r="F203">
        <v>54088</v>
      </c>
      <c r="G203" s="44">
        <v>2.4900000000000002</v>
      </c>
      <c r="H203" s="42">
        <v>0.1741</v>
      </c>
      <c r="I203" s="45">
        <v>1.4193</v>
      </c>
      <c r="J203" s="44">
        <f t="shared" si="15"/>
        <v>2.0564910000000003</v>
      </c>
      <c r="K203" s="43">
        <f t="shared" si="16"/>
        <v>111231.48520800001</v>
      </c>
      <c r="L203" s="43">
        <f t="shared" si="17"/>
        <v>76767.098400000003</v>
      </c>
      <c r="M203" s="43">
        <f t="shared" si="18"/>
        <v>34464.38680800001</v>
      </c>
      <c r="N203" s="42">
        <f t="shared" si="19"/>
        <v>0.30984380675626594</v>
      </c>
      <c r="O203">
        <f>IF(AND(RawData[[#This Row],[Channel]]="Wholesale/Distributor", LEFT(RawData[[#This Row],[Month]], 4)="2025"),RawData[[#This Row],[List Price]]*(1-'2 - Diagnostics'!$B$1),RawData[[#This Row],[Net Price]])</f>
        <v>2.0564910000000003</v>
      </c>
      <c r="P203">
        <f>RawData[[#This Row],[Units]]*RawData[[#This Row],[Counterfactual Net Price]]</f>
        <v>111231.48520800001</v>
      </c>
    </row>
    <row r="204" spans="1:16">
      <c r="A204" t="s">
        <v>310</v>
      </c>
      <c r="B204" t="s">
        <v>309</v>
      </c>
      <c r="C204" t="s">
        <v>300</v>
      </c>
      <c r="D204" t="s">
        <v>230</v>
      </c>
      <c r="E204" t="s">
        <v>252</v>
      </c>
      <c r="F204">
        <v>56436</v>
      </c>
      <c r="G204" s="44">
        <v>2.4900000000000002</v>
      </c>
      <c r="H204" s="42">
        <v>0.17599999999999999</v>
      </c>
      <c r="I204" s="45">
        <v>1.4193</v>
      </c>
      <c r="J204" s="44">
        <f t="shared" si="15"/>
        <v>2.0517600000000003</v>
      </c>
      <c r="K204" s="43">
        <f t="shared" si="16"/>
        <v>115793.12736000001</v>
      </c>
      <c r="L204" s="43">
        <f t="shared" si="17"/>
        <v>80099.614799999996</v>
      </c>
      <c r="M204" s="43">
        <f t="shared" si="18"/>
        <v>35693.512560000017</v>
      </c>
      <c r="N204" s="42">
        <f t="shared" si="19"/>
        <v>0.30825242718446616</v>
      </c>
      <c r="O204">
        <f>IF(AND(RawData[[#This Row],[Channel]]="Wholesale/Distributor", LEFT(RawData[[#This Row],[Month]], 4)="2025"),RawData[[#This Row],[List Price]]*(1-'2 - Diagnostics'!$B$1),RawData[[#This Row],[Net Price]])</f>
        <v>2.0517600000000003</v>
      </c>
      <c r="P204">
        <f>RawData[[#This Row],[Units]]*RawData[[#This Row],[Counterfactual Net Price]]</f>
        <v>115793.12736000001</v>
      </c>
    </row>
    <row r="205" spans="1:16">
      <c r="A205" t="s">
        <v>310</v>
      </c>
      <c r="B205" t="s">
        <v>309</v>
      </c>
      <c r="C205" t="s">
        <v>300</v>
      </c>
      <c r="D205" t="s">
        <v>230</v>
      </c>
      <c r="E205" t="s">
        <v>251</v>
      </c>
      <c r="F205">
        <v>44183</v>
      </c>
      <c r="G205" s="44">
        <v>2.4900000000000002</v>
      </c>
      <c r="H205" s="42">
        <v>0.19239999999999999</v>
      </c>
      <c r="I205" s="45">
        <v>1.4193</v>
      </c>
      <c r="J205" s="44">
        <f t="shared" si="15"/>
        <v>2.0109240000000002</v>
      </c>
      <c r="K205" s="43">
        <f t="shared" si="16"/>
        <v>88848.655092000001</v>
      </c>
      <c r="L205" s="43">
        <f t="shared" si="17"/>
        <v>62708.931900000003</v>
      </c>
      <c r="M205" s="43">
        <f t="shared" si="18"/>
        <v>26139.723191999998</v>
      </c>
      <c r="N205" s="42">
        <f t="shared" si="19"/>
        <v>0.29420505200594349</v>
      </c>
      <c r="O205">
        <f>IF(AND(RawData[[#This Row],[Channel]]="Wholesale/Distributor", LEFT(RawData[[#This Row],[Month]], 4)="2025"),RawData[[#This Row],[List Price]]*(1-'2 - Diagnostics'!$B$1),RawData[[#This Row],[Net Price]])</f>
        <v>2.0109240000000002</v>
      </c>
      <c r="P205">
        <f>RawData[[#This Row],[Units]]*RawData[[#This Row],[Counterfactual Net Price]]</f>
        <v>88848.655092000001</v>
      </c>
    </row>
    <row r="206" spans="1:16">
      <c r="A206" t="s">
        <v>310</v>
      </c>
      <c r="B206" t="s">
        <v>309</v>
      </c>
      <c r="C206" t="s">
        <v>300</v>
      </c>
      <c r="D206" t="s">
        <v>230</v>
      </c>
      <c r="E206" t="s">
        <v>250</v>
      </c>
      <c r="F206">
        <v>22447</v>
      </c>
      <c r="G206" s="44">
        <v>2.54</v>
      </c>
      <c r="H206" s="42">
        <v>0.16059999999999999</v>
      </c>
      <c r="I206" s="45">
        <v>1.4298999999999999</v>
      </c>
      <c r="J206" s="44">
        <f t="shared" si="15"/>
        <v>2.1320760000000001</v>
      </c>
      <c r="K206" s="43">
        <f t="shared" si="16"/>
        <v>47858.709972000004</v>
      </c>
      <c r="L206" s="43">
        <f t="shared" si="17"/>
        <v>32096.9653</v>
      </c>
      <c r="M206" s="43">
        <f t="shared" si="18"/>
        <v>15761.744672000004</v>
      </c>
      <c r="N206" s="42">
        <f t="shared" si="19"/>
        <v>0.32933910423455831</v>
      </c>
      <c r="O206">
        <f>IF(AND(RawData[[#This Row],[Channel]]="Wholesale/Distributor", LEFT(RawData[[#This Row],[Month]], 4)="2025"),RawData[[#This Row],[List Price]]*(1-'2 - Diagnostics'!$B$1),RawData[[#This Row],[Net Price]])</f>
        <v>2.1320760000000001</v>
      </c>
      <c r="P206">
        <f>RawData[[#This Row],[Units]]*RawData[[#This Row],[Counterfactual Net Price]]</f>
        <v>47858.709972000004</v>
      </c>
    </row>
    <row r="207" spans="1:16">
      <c r="A207" t="s">
        <v>310</v>
      </c>
      <c r="B207" t="s">
        <v>309</v>
      </c>
      <c r="C207" t="s">
        <v>300</v>
      </c>
      <c r="D207" t="s">
        <v>230</v>
      </c>
      <c r="E207" t="s">
        <v>249</v>
      </c>
      <c r="F207">
        <v>28881</v>
      </c>
      <c r="G207" s="44">
        <v>2.54</v>
      </c>
      <c r="H207" s="42">
        <v>0.14499999999999999</v>
      </c>
      <c r="I207" s="45">
        <v>1.4406000000000001</v>
      </c>
      <c r="J207" s="44">
        <f t="shared" si="15"/>
        <v>2.1717</v>
      </c>
      <c r="K207" s="43">
        <f t="shared" si="16"/>
        <v>62720.867700000003</v>
      </c>
      <c r="L207" s="43">
        <f t="shared" si="17"/>
        <v>41605.9686</v>
      </c>
      <c r="M207" s="43">
        <f t="shared" si="18"/>
        <v>21114.899100000002</v>
      </c>
      <c r="N207" s="42">
        <f t="shared" si="19"/>
        <v>0.33664870838513611</v>
      </c>
      <c r="O207">
        <f>IF(AND(RawData[[#This Row],[Channel]]="Wholesale/Distributor", LEFT(RawData[[#This Row],[Month]], 4)="2025"),RawData[[#This Row],[List Price]]*(1-'2 - Diagnostics'!$B$1),RawData[[#This Row],[Net Price]])</f>
        <v>2.1717</v>
      </c>
      <c r="P207">
        <f>RawData[[#This Row],[Units]]*RawData[[#This Row],[Counterfactual Net Price]]</f>
        <v>62720.867700000003</v>
      </c>
    </row>
    <row r="208" spans="1:16">
      <c r="A208" t="s">
        <v>310</v>
      </c>
      <c r="B208" t="s">
        <v>309</v>
      </c>
      <c r="C208" t="s">
        <v>300</v>
      </c>
      <c r="D208" t="s">
        <v>230</v>
      </c>
      <c r="E208" t="s">
        <v>248</v>
      </c>
      <c r="F208">
        <v>30695</v>
      </c>
      <c r="G208" s="44">
        <v>2.54</v>
      </c>
      <c r="H208" s="42">
        <v>0.19120000000000001</v>
      </c>
      <c r="I208" s="45">
        <v>1.4512</v>
      </c>
      <c r="J208" s="44">
        <f t="shared" si="15"/>
        <v>2.0543519999999997</v>
      </c>
      <c r="K208" s="43">
        <f t="shared" si="16"/>
        <v>63058.334639999994</v>
      </c>
      <c r="L208" s="43">
        <f t="shared" si="17"/>
        <v>44544.584000000003</v>
      </c>
      <c r="M208" s="43">
        <f t="shared" si="18"/>
        <v>18513.750639999991</v>
      </c>
      <c r="N208" s="42">
        <f t="shared" si="19"/>
        <v>0.29359720242684789</v>
      </c>
      <c r="O208">
        <f>IF(AND(RawData[[#This Row],[Channel]]="Wholesale/Distributor", LEFT(RawData[[#This Row],[Month]], 4)="2025"),RawData[[#This Row],[List Price]]*(1-'2 - Diagnostics'!$B$1),RawData[[#This Row],[Net Price]])</f>
        <v>2.0543519999999997</v>
      </c>
      <c r="P208">
        <f>RawData[[#This Row],[Units]]*RawData[[#This Row],[Counterfactual Net Price]]</f>
        <v>63058.334639999994</v>
      </c>
    </row>
    <row r="209" spans="1:16">
      <c r="A209" t="s">
        <v>310</v>
      </c>
      <c r="B209" t="s">
        <v>309</v>
      </c>
      <c r="C209" t="s">
        <v>300</v>
      </c>
      <c r="D209" t="s">
        <v>230</v>
      </c>
      <c r="E209" t="s">
        <v>247</v>
      </c>
      <c r="F209">
        <v>33086</v>
      </c>
      <c r="G209" s="44">
        <v>2.54</v>
      </c>
      <c r="H209" s="42">
        <v>0.183</v>
      </c>
      <c r="I209" s="45">
        <v>1.4619</v>
      </c>
      <c r="J209" s="44">
        <f t="shared" si="15"/>
        <v>2.07518</v>
      </c>
      <c r="K209" s="43">
        <f t="shared" si="16"/>
        <v>68659.405480000001</v>
      </c>
      <c r="L209" s="43">
        <f t="shared" si="17"/>
        <v>48368.4234</v>
      </c>
      <c r="M209" s="43">
        <f t="shared" si="18"/>
        <v>20290.982080000002</v>
      </c>
      <c r="N209" s="42">
        <f t="shared" si="19"/>
        <v>0.29553099008278799</v>
      </c>
      <c r="O209">
        <f>IF(AND(RawData[[#This Row],[Channel]]="Wholesale/Distributor", LEFT(RawData[[#This Row],[Month]], 4)="2025"),RawData[[#This Row],[List Price]]*(1-'2 - Diagnostics'!$B$1),RawData[[#This Row],[Net Price]])</f>
        <v>2.07518</v>
      </c>
      <c r="P209">
        <f>RawData[[#This Row],[Units]]*RawData[[#This Row],[Counterfactual Net Price]]</f>
        <v>68659.405480000001</v>
      </c>
    </row>
    <row r="210" spans="1:16">
      <c r="A210" t="s">
        <v>310</v>
      </c>
      <c r="B210" t="s">
        <v>309</v>
      </c>
      <c r="C210" t="s">
        <v>300</v>
      </c>
      <c r="D210" t="s">
        <v>230</v>
      </c>
      <c r="E210" t="s">
        <v>246</v>
      </c>
      <c r="F210">
        <v>29727</v>
      </c>
      <c r="G210" s="44">
        <v>2.54</v>
      </c>
      <c r="H210" s="42">
        <v>0.19989999999999999</v>
      </c>
      <c r="I210" s="45">
        <v>1.4724999999999999</v>
      </c>
      <c r="J210" s="44">
        <f t="shared" si="15"/>
        <v>2.032254</v>
      </c>
      <c r="K210" s="43">
        <f t="shared" si="16"/>
        <v>60412.814658000003</v>
      </c>
      <c r="L210" s="43">
        <f t="shared" si="17"/>
        <v>43773.0075</v>
      </c>
      <c r="M210" s="43">
        <f t="shared" si="18"/>
        <v>16639.807158000003</v>
      </c>
      <c r="N210" s="42">
        <f t="shared" si="19"/>
        <v>0.27543505880662561</v>
      </c>
      <c r="O210">
        <f>IF(AND(RawData[[#This Row],[Channel]]="Wholesale/Distributor", LEFT(RawData[[#This Row],[Month]], 4)="2025"),RawData[[#This Row],[List Price]]*(1-'2 - Diagnostics'!$B$1),RawData[[#This Row],[Net Price]])</f>
        <v>2.032254</v>
      </c>
      <c r="P210">
        <f>RawData[[#This Row],[Units]]*RawData[[#This Row],[Counterfactual Net Price]]</f>
        <v>60412.814658000003</v>
      </c>
    </row>
    <row r="211" spans="1:16">
      <c r="A211" t="s">
        <v>310</v>
      </c>
      <c r="B211" t="s">
        <v>309</v>
      </c>
      <c r="C211" t="s">
        <v>300</v>
      </c>
      <c r="D211" t="s">
        <v>230</v>
      </c>
      <c r="E211" t="s">
        <v>245</v>
      </c>
      <c r="F211">
        <v>25960</v>
      </c>
      <c r="G211" s="44">
        <v>2.54</v>
      </c>
      <c r="H211" s="42">
        <v>0.20030000000000001</v>
      </c>
      <c r="I211" s="45">
        <v>1.4832000000000001</v>
      </c>
      <c r="J211" s="44">
        <f t="shared" si="15"/>
        <v>2.0312380000000001</v>
      </c>
      <c r="K211" s="43">
        <f t="shared" si="16"/>
        <v>52730.938480000004</v>
      </c>
      <c r="L211" s="43">
        <f t="shared" si="17"/>
        <v>38503.872000000003</v>
      </c>
      <c r="M211" s="43">
        <f t="shared" si="18"/>
        <v>14227.066480000001</v>
      </c>
      <c r="N211" s="42">
        <f t="shared" si="19"/>
        <v>0.26980491700135584</v>
      </c>
      <c r="O211">
        <f>IF(AND(RawData[[#This Row],[Channel]]="Wholesale/Distributor", LEFT(RawData[[#This Row],[Month]], 4)="2025"),RawData[[#This Row],[List Price]]*(1-'2 - Diagnostics'!$B$1),RawData[[#This Row],[Net Price]])</f>
        <v>2.0312380000000001</v>
      </c>
      <c r="P211">
        <f>RawData[[#This Row],[Units]]*RawData[[#This Row],[Counterfactual Net Price]]</f>
        <v>52730.938480000004</v>
      </c>
    </row>
    <row r="212" spans="1:16">
      <c r="A212" t="s">
        <v>310</v>
      </c>
      <c r="B212" t="s">
        <v>309</v>
      </c>
      <c r="C212" t="s">
        <v>300</v>
      </c>
      <c r="D212" t="s">
        <v>230</v>
      </c>
      <c r="E212" t="s">
        <v>244</v>
      </c>
      <c r="F212">
        <v>24710</v>
      </c>
      <c r="G212" s="44">
        <v>2.61</v>
      </c>
      <c r="H212" s="42">
        <v>0.16739999999999999</v>
      </c>
      <c r="I212" s="45">
        <v>1.4938</v>
      </c>
      <c r="J212" s="44">
        <f t="shared" si="15"/>
        <v>2.1730860000000001</v>
      </c>
      <c r="K212" s="43">
        <f t="shared" si="16"/>
        <v>53696.95506</v>
      </c>
      <c r="L212" s="43">
        <f t="shared" si="17"/>
        <v>36911.798000000003</v>
      </c>
      <c r="M212" s="43">
        <f t="shared" si="18"/>
        <v>16785.157059999998</v>
      </c>
      <c r="N212" s="42">
        <f t="shared" si="19"/>
        <v>0.3125904819229427</v>
      </c>
      <c r="O212">
        <f>IF(AND(RawData[[#This Row],[Channel]]="Wholesale/Distributor", LEFT(RawData[[#This Row],[Month]], 4)="2025"),RawData[[#This Row],[List Price]]*(1-'2 - Diagnostics'!$B$1),RawData[[#This Row],[Net Price]])</f>
        <v>2.1730860000000001</v>
      </c>
      <c r="P212">
        <f>RawData[[#This Row],[Units]]*RawData[[#This Row],[Counterfactual Net Price]]</f>
        <v>53696.95506</v>
      </c>
    </row>
    <row r="213" spans="1:16">
      <c r="A213" t="s">
        <v>310</v>
      </c>
      <c r="B213" t="s">
        <v>309</v>
      </c>
      <c r="C213" t="s">
        <v>300</v>
      </c>
      <c r="D213" t="s">
        <v>230</v>
      </c>
      <c r="E213" t="s">
        <v>243</v>
      </c>
      <c r="F213">
        <v>26472</v>
      </c>
      <c r="G213" s="44">
        <v>2.61</v>
      </c>
      <c r="H213" s="42">
        <v>0.1578</v>
      </c>
      <c r="I213" s="45">
        <v>1.5044999999999999</v>
      </c>
      <c r="J213" s="44">
        <f t="shared" si="15"/>
        <v>2.1981420000000003</v>
      </c>
      <c r="K213" s="43">
        <f t="shared" si="16"/>
        <v>58189.215024000005</v>
      </c>
      <c r="L213" s="43">
        <f t="shared" si="17"/>
        <v>39827.123999999996</v>
      </c>
      <c r="M213" s="43">
        <f t="shared" si="18"/>
        <v>18362.091024000008</v>
      </c>
      <c r="N213" s="42">
        <f t="shared" si="19"/>
        <v>0.31555832152790869</v>
      </c>
      <c r="O213">
        <f>IF(AND(RawData[[#This Row],[Channel]]="Wholesale/Distributor", LEFT(RawData[[#This Row],[Month]], 4)="2025"),RawData[[#This Row],[List Price]]*(1-'2 - Diagnostics'!$B$1),RawData[[#This Row],[Net Price]])</f>
        <v>2.1981420000000003</v>
      </c>
      <c r="P213">
        <f>RawData[[#This Row],[Units]]*RawData[[#This Row],[Counterfactual Net Price]]</f>
        <v>58189.215024000005</v>
      </c>
    </row>
    <row r="214" spans="1:16">
      <c r="A214" t="s">
        <v>310</v>
      </c>
      <c r="B214" t="s">
        <v>309</v>
      </c>
      <c r="C214" t="s">
        <v>300</v>
      </c>
      <c r="D214" t="s">
        <v>230</v>
      </c>
      <c r="E214" t="s">
        <v>242</v>
      </c>
      <c r="F214">
        <v>30221</v>
      </c>
      <c r="G214" s="44">
        <v>2.61</v>
      </c>
      <c r="H214" s="42">
        <v>0.17460000000000001</v>
      </c>
      <c r="I214" s="45">
        <v>1.5150999999999999</v>
      </c>
      <c r="J214" s="44">
        <f t="shared" si="15"/>
        <v>2.1542940000000002</v>
      </c>
      <c r="K214" s="43">
        <f t="shared" si="16"/>
        <v>65104.918974000007</v>
      </c>
      <c r="L214" s="43">
        <f t="shared" si="17"/>
        <v>45787.837099999997</v>
      </c>
      <c r="M214" s="43">
        <f t="shared" si="18"/>
        <v>19317.08187400001</v>
      </c>
      <c r="N214" s="42">
        <f t="shared" si="19"/>
        <v>0.29670694900510342</v>
      </c>
      <c r="O214">
        <f>IF(AND(RawData[[#This Row],[Channel]]="Wholesale/Distributor", LEFT(RawData[[#This Row],[Month]], 4)="2025"),RawData[[#This Row],[List Price]]*(1-'2 - Diagnostics'!$B$1),RawData[[#This Row],[Net Price]])</f>
        <v>2.1542940000000002</v>
      </c>
      <c r="P214">
        <f>RawData[[#This Row],[Units]]*RawData[[#This Row],[Counterfactual Net Price]]</f>
        <v>65104.918974000007</v>
      </c>
    </row>
    <row r="215" spans="1:16">
      <c r="A215" t="s">
        <v>310</v>
      </c>
      <c r="B215" t="s">
        <v>309</v>
      </c>
      <c r="C215" t="s">
        <v>300</v>
      </c>
      <c r="D215" t="s">
        <v>230</v>
      </c>
      <c r="E215" t="s">
        <v>241</v>
      </c>
      <c r="F215">
        <v>50245</v>
      </c>
      <c r="G215" s="44">
        <v>2.61</v>
      </c>
      <c r="H215" s="42">
        <v>0.20580000000000001</v>
      </c>
      <c r="I215" s="45">
        <v>1.5257000000000001</v>
      </c>
      <c r="J215" s="44">
        <f t="shared" si="15"/>
        <v>2.0728619999999998</v>
      </c>
      <c r="K215" s="43">
        <f t="shared" si="16"/>
        <v>104150.95118999999</v>
      </c>
      <c r="L215" s="43">
        <f t="shared" si="17"/>
        <v>76658.796499999997</v>
      </c>
      <c r="M215" s="43">
        <f t="shared" si="18"/>
        <v>27492.154689999996</v>
      </c>
      <c r="N215" s="42">
        <f t="shared" si="19"/>
        <v>0.26396450897358337</v>
      </c>
      <c r="O215">
        <f>IF(AND(RawData[[#This Row],[Channel]]="Wholesale/Distributor", LEFT(RawData[[#This Row],[Month]], 4)="2025"),RawData[[#This Row],[List Price]]*(1-'2 - Diagnostics'!$B$1),RawData[[#This Row],[Net Price]])</f>
        <v>2.0728619999999998</v>
      </c>
      <c r="P215">
        <f>RawData[[#This Row],[Units]]*RawData[[#This Row],[Counterfactual Net Price]]</f>
        <v>104150.95118999999</v>
      </c>
    </row>
    <row r="216" spans="1:16">
      <c r="A216" t="s">
        <v>310</v>
      </c>
      <c r="B216" t="s">
        <v>309</v>
      </c>
      <c r="C216" t="s">
        <v>300</v>
      </c>
      <c r="D216" t="s">
        <v>230</v>
      </c>
      <c r="E216" t="s">
        <v>240</v>
      </c>
      <c r="F216">
        <v>45739</v>
      </c>
      <c r="G216" s="44">
        <v>2.61</v>
      </c>
      <c r="H216" s="42">
        <v>0.18590000000000001</v>
      </c>
      <c r="I216" s="45">
        <v>1.5364</v>
      </c>
      <c r="J216" s="44">
        <f t="shared" si="15"/>
        <v>2.1248010000000002</v>
      </c>
      <c r="K216" s="43">
        <f t="shared" si="16"/>
        <v>97186.272939000002</v>
      </c>
      <c r="L216" s="43">
        <f t="shared" si="17"/>
        <v>70273.399600000004</v>
      </c>
      <c r="M216" s="43">
        <f t="shared" si="18"/>
        <v>26912.873338999998</v>
      </c>
      <c r="N216" s="42">
        <f t="shared" si="19"/>
        <v>0.27692052102761622</v>
      </c>
      <c r="O216">
        <f>IF(AND(RawData[[#This Row],[Channel]]="Wholesale/Distributor", LEFT(RawData[[#This Row],[Month]], 4)="2025"),RawData[[#This Row],[List Price]]*(1-'2 - Diagnostics'!$B$1),RawData[[#This Row],[Net Price]])</f>
        <v>2.1248010000000002</v>
      </c>
      <c r="P216">
        <f>RawData[[#This Row],[Units]]*RawData[[#This Row],[Counterfactual Net Price]]</f>
        <v>97186.272939000002</v>
      </c>
    </row>
    <row r="217" spans="1:16">
      <c r="A217" t="s">
        <v>310</v>
      </c>
      <c r="B217" t="s">
        <v>309</v>
      </c>
      <c r="C217" t="s">
        <v>300</v>
      </c>
      <c r="D217" t="s">
        <v>230</v>
      </c>
      <c r="E217" t="s">
        <v>236</v>
      </c>
      <c r="F217">
        <v>38414</v>
      </c>
      <c r="G217" s="44">
        <v>2.61</v>
      </c>
      <c r="H217" s="42">
        <v>0.18709999999999999</v>
      </c>
      <c r="I217" s="45">
        <v>1.5469999999999999</v>
      </c>
      <c r="J217" s="44">
        <f t="shared" si="15"/>
        <v>2.1216689999999998</v>
      </c>
      <c r="K217" s="43">
        <f t="shared" si="16"/>
        <v>81501.792965999994</v>
      </c>
      <c r="L217" s="43">
        <f t="shared" si="17"/>
        <v>59426.457999999999</v>
      </c>
      <c r="M217" s="43">
        <f t="shared" si="18"/>
        <v>22075.334965999995</v>
      </c>
      <c r="N217" s="42">
        <f t="shared" si="19"/>
        <v>0.27085704697575347</v>
      </c>
      <c r="O217">
        <f>IF(AND(RawData[[#This Row],[Channel]]="Wholesale/Distributor", LEFT(RawData[[#This Row],[Month]], 4)="2025"),RawData[[#This Row],[List Price]]*(1-'2 - Diagnostics'!$B$1),RawData[[#This Row],[Net Price]])</f>
        <v>2.1216689999999998</v>
      </c>
      <c r="P217">
        <f>RawData[[#This Row],[Units]]*RawData[[#This Row],[Counterfactual Net Price]]</f>
        <v>81501.792965999994</v>
      </c>
    </row>
    <row r="218" spans="1:16">
      <c r="A218" t="s">
        <v>310</v>
      </c>
      <c r="B218" t="s">
        <v>309</v>
      </c>
      <c r="C218" t="s">
        <v>300</v>
      </c>
      <c r="D218" t="s">
        <v>232</v>
      </c>
      <c r="E218" t="s">
        <v>262</v>
      </c>
      <c r="F218">
        <v>22739</v>
      </c>
      <c r="G218" s="44">
        <v>2.4900000000000002</v>
      </c>
      <c r="H218" s="42">
        <v>3.1699999999999999E-2</v>
      </c>
      <c r="I218" s="45">
        <v>1.4193</v>
      </c>
      <c r="J218" s="44">
        <f t="shared" si="15"/>
        <v>2.4110670000000005</v>
      </c>
      <c r="K218" s="43">
        <f t="shared" si="16"/>
        <v>54825.252513000014</v>
      </c>
      <c r="L218" s="43">
        <f t="shared" si="17"/>
        <v>32273.4627</v>
      </c>
      <c r="M218" s="43">
        <f t="shared" si="18"/>
        <v>22551.789813000014</v>
      </c>
      <c r="N218" s="42">
        <f t="shared" si="19"/>
        <v>0.41133946091087487</v>
      </c>
      <c r="O218">
        <f>IF(AND(RawData[[#This Row],[Channel]]="Wholesale/Distributor", LEFT(RawData[[#This Row],[Month]], 4)="2025"),RawData[[#This Row],[List Price]]*(1-'2 - Diagnostics'!$B$1),RawData[[#This Row],[Net Price]])</f>
        <v>2.4110670000000005</v>
      </c>
      <c r="P218">
        <f>RawData[[#This Row],[Units]]*RawData[[#This Row],[Counterfactual Net Price]]</f>
        <v>54825.252513000014</v>
      </c>
    </row>
    <row r="219" spans="1:16">
      <c r="A219" t="s">
        <v>310</v>
      </c>
      <c r="B219" t="s">
        <v>309</v>
      </c>
      <c r="C219" t="s">
        <v>300</v>
      </c>
      <c r="D219" t="s">
        <v>232</v>
      </c>
      <c r="E219" t="s">
        <v>261</v>
      </c>
      <c r="F219">
        <v>30192</v>
      </c>
      <c r="G219" s="44">
        <v>2.4900000000000002</v>
      </c>
      <c r="H219" s="42">
        <v>4.3900000000000002E-2</v>
      </c>
      <c r="I219" s="45">
        <v>1.4193</v>
      </c>
      <c r="J219" s="44">
        <f t="shared" si="15"/>
        <v>2.3806890000000003</v>
      </c>
      <c r="K219" s="43">
        <f t="shared" si="16"/>
        <v>71877.762288000013</v>
      </c>
      <c r="L219" s="43">
        <f t="shared" si="17"/>
        <v>42851.505599999997</v>
      </c>
      <c r="M219" s="43">
        <f t="shared" si="18"/>
        <v>29026.256688000016</v>
      </c>
      <c r="N219" s="42">
        <f t="shared" si="19"/>
        <v>0.40382805145905254</v>
      </c>
      <c r="O219">
        <f>IF(AND(RawData[[#This Row],[Channel]]="Wholesale/Distributor", LEFT(RawData[[#This Row],[Month]], 4)="2025"),RawData[[#This Row],[List Price]]*(1-'2 - Diagnostics'!$B$1),RawData[[#This Row],[Net Price]])</f>
        <v>2.3806890000000003</v>
      </c>
      <c r="P219">
        <f>RawData[[#This Row],[Units]]*RawData[[#This Row],[Counterfactual Net Price]]</f>
        <v>71877.762288000013</v>
      </c>
    </row>
    <row r="220" spans="1:16">
      <c r="A220" t="s">
        <v>310</v>
      </c>
      <c r="B220" t="s">
        <v>309</v>
      </c>
      <c r="C220" t="s">
        <v>300</v>
      </c>
      <c r="D220" t="s">
        <v>232</v>
      </c>
      <c r="E220" t="s">
        <v>260</v>
      </c>
      <c r="F220">
        <v>27290</v>
      </c>
      <c r="G220" s="44">
        <v>2.4900000000000002</v>
      </c>
      <c r="H220" s="42">
        <v>3.9300000000000002E-2</v>
      </c>
      <c r="I220" s="45">
        <v>1.4193</v>
      </c>
      <c r="J220" s="44">
        <f t="shared" si="15"/>
        <v>2.3921430000000004</v>
      </c>
      <c r="K220" s="43">
        <f t="shared" si="16"/>
        <v>65281.582470000008</v>
      </c>
      <c r="L220" s="43">
        <f t="shared" si="17"/>
        <v>38732.697</v>
      </c>
      <c r="M220" s="43">
        <f t="shared" si="18"/>
        <v>26548.885470000008</v>
      </c>
      <c r="N220" s="42">
        <f t="shared" si="19"/>
        <v>0.40668262725096294</v>
      </c>
      <c r="O220">
        <f>IF(AND(RawData[[#This Row],[Channel]]="Wholesale/Distributor", LEFT(RawData[[#This Row],[Month]], 4)="2025"),RawData[[#This Row],[List Price]]*(1-'2 - Diagnostics'!$B$1),RawData[[#This Row],[Net Price]])</f>
        <v>2.3921430000000004</v>
      </c>
      <c r="P220">
        <f>RawData[[#This Row],[Units]]*RawData[[#This Row],[Counterfactual Net Price]]</f>
        <v>65281.582470000008</v>
      </c>
    </row>
    <row r="221" spans="1:16">
      <c r="A221" t="s">
        <v>310</v>
      </c>
      <c r="B221" t="s">
        <v>309</v>
      </c>
      <c r="C221" t="s">
        <v>300</v>
      </c>
      <c r="D221" t="s">
        <v>232</v>
      </c>
      <c r="E221" t="s">
        <v>259</v>
      </c>
      <c r="F221">
        <v>28340</v>
      </c>
      <c r="G221" s="44">
        <v>2.4900000000000002</v>
      </c>
      <c r="H221" s="42">
        <v>5.4300000000000001E-2</v>
      </c>
      <c r="I221" s="45">
        <v>1.4193</v>
      </c>
      <c r="J221" s="44">
        <f t="shared" si="15"/>
        <v>2.3547930000000004</v>
      </c>
      <c r="K221" s="43">
        <f t="shared" si="16"/>
        <v>66734.833620000005</v>
      </c>
      <c r="L221" s="43">
        <f t="shared" si="17"/>
        <v>40222.962</v>
      </c>
      <c r="M221" s="43">
        <f t="shared" si="18"/>
        <v>26511.871620000005</v>
      </c>
      <c r="N221" s="42">
        <f t="shared" si="19"/>
        <v>0.39727186211272081</v>
      </c>
      <c r="O221">
        <f>IF(AND(RawData[[#This Row],[Channel]]="Wholesale/Distributor", LEFT(RawData[[#This Row],[Month]], 4)="2025"),RawData[[#This Row],[List Price]]*(1-'2 - Diagnostics'!$B$1),RawData[[#This Row],[Net Price]])</f>
        <v>2.3547930000000004</v>
      </c>
      <c r="P221">
        <f>RawData[[#This Row],[Units]]*RawData[[#This Row],[Counterfactual Net Price]]</f>
        <v>66734.833620000005</v>
      </c>
    </row>
    <row r="222" spans="1:16">
      <c r="A222" t="s">
        <v>310</v>
      </c>
      <c r="B222" t="s">
        <v>309</v>
      </c>
      <c r="C222" t="s">
        <v>300</v>
      </c>
      <c r="D222" t="s">
        <v>232</v>
      </c>
      <c r="E222" t="s">
        <v>258</v>
      </c>
      <c r="F222">
        <v>23978</v>
      </c>
      <c r="G222" s="44">
        <v>2.4900000000000002</v>
      </c>
      <c r="H222" s="42">
        <v>5.33E-2</v>
      </c>
      <c r="I222" s="45">
        <v>1.4193</v>
      </c>
      <c r="J222" s="44">
        <f t="shared" si="15"/>
        <v>2.3572830000000002</v>
      </c>
      <c r="K222" s="43">
        <f t="shared" si="16"/>
        <v>56522.931774000004</v>
      </c>
      <c r="L222" s="43">
        <f t="shared" si="17"/>
        <v>34031.975400000003</v>
      </c>
      <c r="M222" s="43">
        <f t="shared" si="18"/>
        <v>22490.956374000001</v>
      </c>
      <c r="N222" s="42">
        <f t="shared" si="19"/>
        <v>0.39790852434773422</v>
      </c>
      <c r="O222">
        <f>IF(AND(RawData[[#This Row],[Channel]]="Wholesale/Distributor", LEFT(RawData[[#This Row],[Month]], 4)="2025"),RawData[[#This Row],[List Price]]*(1-'2 - Diagnostics'!$B$1),RawData[[#This Row],[Net Price]])</f>
        <v>2.3572830000000002</v>
      </c>
      <c r="P222">
        <f>RawData[[#This Row],[Units]]*RawData[[#This Row],[Counterfactual Net Price]]</f>
        <v>56522.931774000004</v>
      </c>
    </row>
    <row r="223" spans="1:16">
      <c r="A223" t="s">
        <v>310</v>
      </c>
      <c r="B223" t="s">
        <v>309</v>
      </c>
      <c r="C223" t="s">
        <v>300</v>
      </c>
      <c r="D223" t="s">
        <v>232</v>
      </c>
      <c r="E223" t="s">
        <v>257</v>
      </c>
      <c r="F223">
        <v>23531</v>
      </c>
      <c r="G223" s="44">
        <v>2.4900000000000002</v>
      </c>
      <c r="H223" s="42">
        <v>6.3200000000000006E-2</v>
      </c>
      <c r="I223" s="45">
        <v>1.4193</v>
      </c>
      <c r="J223" s="44">
        <f t="shared" si="15"/>
        <v>2.3326320000000003</v>
      </c>
      <c r="K223" s="43">
        <f t="shared" si="16"/>
        <v>54889.163592000004</v>
      </c>
      <c r="L223" s="43">
        <f t="shared" si="17"/>
        <v>33397.548300000002</v>
      </c>
      <c r="M223" s="43">
        <f t="shared" si="18"/>
        <v>21491.615292000002</v>
      </c>
      <c r="N223" s="42">
        <f t="shared" si="19"/>
        <v>0.39154568744662682</v>
      </c>
      <c r="O223">
        <f>IF(AND(RawData[[#This Row],[Channel]]="Wholesale/Distributor", LEFT(RawData[[#This Row],[Month]], 4)="2025"),RawData[[#This Row],[List Price]]*(1-'2 - Diagnostics'!$B$1),RawData[[#This Row],[Net Price]])</f>
        <v>2.3326320000000003</v>
      </c>
      <c r="P223">
        <f>RawData[[#This Row],[Units]]*RawData[[#This Row],[Counterfactual Net Price]]</f>
        <v>54889.163592000004</v>
      </c>
    </row>
    <row r="224" spans="1:16">
      <c r="A224" t="s">
        <v>310</v>
      </c>
      <c r="B224" t="s">
        <v>309</v>
      </c>
      <c r="C224" t="s">
        <v>300</v>
      </c>
      <c r="D224" t="s">
        <v>232</v>
      </c>
      <c r="E224" t="s">
        <v>256</v>
      </c>
      <c r="F224">
        <v>21082</v>
      </c>
      <c r="G224" s="44">
        <v>2.4900000000000002</v>
      </c>
      <c r="H224" s="42">
        <v>3.5200000000000002E-2</v>
      </c>
      <c r="I224" s="45">
        <v>1.4193</v>
      </c>
      <c r="J224" s="44">
        <f t="shared" si="15"/>
        <v>2.402352</v>
      </c>
      <c r="K224" s="43">
        <f t="shared" si="16"/>
        <v>50646.384864</v>
      </c>
      <c r="L224" s="43">
        <f t="shared" si="17"/>
        <v>29921.6826</v>
      </c>
      <c r="M224" s="43">
        <f t="shared" si="18"/>
        <v>20724.702264</v>
      </c>
      <c r="N224" s="42">
        <f t="shared" si="19"/>
        <v>0.40920398009950248</v>
      </c>
      <c r="O224">
        <f>IF(AND(RawData[[#This Row],[Channel]]="Wholesale/Distributor", LEFT(RawData[[#This Row],[Month]], 4)="2025"),RawData[[#This Row],[List Price]]*(1-'2 - Diagnostics'!$B$1),RawData[[#This Row],[Net Price]])</f>
        <v>2.402352</v>
      </c>
      <c r="P224">
        <f>RawData[[#This Row],[Units]]*RawData[[#This Row],[Counterfactual Net Price]]</f>
        <v>50646.384864</v>
      </c>
    </row>
    <row r="225" spans="1:16">
      <c r="A225" t="s">
        <v>310</v>
      </c>
      <c r="B225" t="s">
        <v>309</v>
      </c>
      <c r="C225" t="s">
        <v>300</v>
      </c>
      <c r="D225" t="s">
        <v>232</v>
      </c>
      <c r="E225" t="s">
        <v>255</v>
      </c>
      <c r="F225">
        <v>26115</v>
      </c>
      <c r="G225" s="44">
        <v>2.4900000000000002</v>
      </c>
      <c r="H225" s="42">
        <v>4.6699999999999998E-2</v>
      </c>
      <c r="I225" s="45">
        <v>1.4193</v>
      </c>
      <c r="J225" s="44">
        <f t="shared" si="15"/>
        <v>2.3737170000000001</v>
      </c>
      <c r="K225" s="43">
        <f t="shared" si="16"/>
        <v>61989.619455</v>
      </c>
      <c r="L225" s="43">
        <f t="shared" si="17"/>
        <v>37065.019500000002</v>
      </c>
      <c r="M225" s="43">
        <f t="shared" si="18"/>
        <v>24924.599954999998</v>
      </c>
      <c r="N225" s="42">
        <f t="shared" si="19"/>
        <v>0.40207699569915029</v>
      </c>
      <c r="O225">
        <f>IF(AND(RawData[[#This Row],[Channel]]="Wholesale/Distributor", LEFT(RawData[[#This Row],[Month]], 4)="2025"),RawData[[#This Row],[List Price]]*(1-'2 - Diagnostics'!$B$1),RawData[[#This Row],[Net Price]])</f>
        <v>2.3737170000000001</v>
      </c>
      <c r="P225">
        <f>RawData[[#This Row],[Units]]*RawData[[#This Row],[Counterfactual Net Price]]</f>
        <v>61989.619455</v>
      </c>
    </row>
    <row r="226" spans="1:16">
      <c r="A226" t="s">
        <v>310</v>
      </c>
      <c r="B226" t="s">
        <v>309</v>
      </c>
      <c r="C226" t="s">
        <v>300</v>
      </c>
      <c r="D226" t="s">
        <v>232</v>
      </c>
      <c r="E226" t="s">
        <v>254</v>
      </c>
      <c r="F226">
        <v>30562</v>
      </c>
      <c r="G226" s="44">
        <v>2.4900000000000002</v>
      </c>
      <c r="H226" s="42">
        <v>5.3800000000000001E-2</v>
      </c>
      <c r="I226" s="45">
        <v>1.4193</v>
      </c>
      <c r="J226" s="44">
        <f t="shared" si="15"/>
        <v>2.3560380000000003</v>
      </c>
      <c r="K226" s="43">
        <f t="shared" si="16"/>
        <v>72005.233356000012</v>
      </c>
      <c r="L226" s="43">
        <f t="shared" si="17"/>
        <v>43376.6466</v>
      </c>
      <c r="M226" s="43">
        <f t="shared" si="18"/>
        <v>28628.586756000012</v>
      </c>
      <c r="N226" s="42">
        <f t="shared" si="19"/>
        <v>0.39759036144578325</v>
      </c>
      <c r="O226">
        <f>IF(AND(RawData[[#This Row],[Channel]]="Wholesale/Distributor", LEFT(RawData[[#This Row],[Month]], 4)="2025"),RawData[[#This Row],[List Price]]*(1-'2 - Diagnostics'!$B$1),RawData[[#This Row],[Net Price]])</f>
        <v>2.3560380000000003</v>
      </c>
      <c r="P226">
        <f>RawData[[#This Row],[Units]]*RawData[[#This Row],[Counterfactual Net Price]]</f>
        <v>72005.233356000012</v>
      </c>
    </row>
    <row r="227" spans="1:16">
      <c r="A227" t="s">
        <v>310</v>
      </c>
      <c r="B227" t="s">
        <v>309</v>
      </c>
      <c r="C227" t="s">
        <v>300</v>
      </c>
      <c r="D227" t="s">
        <v>232</v>
      </c>
      <c r="E227" t="s">
        <v>253</v>
      </c>
      <c r="F227">
        <v>41466</v>
      </c>
      <c r="G227" s="44">
        <v>2.4900000000000002</v>
      </c>
      <c r="H227" s="42">
        <v>5.3499999999999999E-2</v>
      </c>
      <c r="I227" s="45">
        <v>1.4193</v>
      </c>
      <c r="J227" s="44">
        <f t="shared" si="15"/>
        <v>2.3567850000000004</v>
      </c>
      <c r="K227" s="43">
        <f t="shared" si="16"/>
        <v>97726.446810000009</v>
      </c>
      <c r="L227" s="43">
        <f t="shared" si="17"/>
        <v>58852.693800000001</v>
      </c>
      <c r="M227" s="43">
        <f t="shared" si="18"/>
        <v>38873.753010000008</v>
      </c>
      <c r="N227" s="42">
        <f t="shared" si="19"/>
        <v>0.3977812995245642</v>
      </c>
      <c r="O227">
        <f>IF(AND(RawData[[#This Row],[Channel]]="Wholesale/Distributor", LEFT(RawData[[#This Row],[Month]], 4)="2025"),RawData[[#This Row],[List Price]]*(1-'2 - Diagnostics'!$B$1),RawData[[#This Row],[Net Price]])</f>
        <v>2.3567850000000004</v>
      </c>
      <c r="P227">
        <f>RawData[[#This Row],[Units]]*RawData[[#This Row],[Counterfactual Net Price]]</f>
        <v>97726.446810000009</v>
      </c>
    </row>
    <row r="228" spans="1:16">
      <c r="A228" t="s">
        <v>310</v>
      </c>
      <c r="B228" t="s">
        <v>309</v>
      </c>
      <c r="C228" t="s">
        <v>300</v>
      </c>
      <c r="D228" t="s">
        <v>232</v>
      </c>
      <c r="E228" t="s">
        <v>252</v>
      </c>
      <c r="F228">
        <v>50634</v>
      </c>
      <c r="G228" s="44">
        <v>2.4900000000000002</v>
      </c>
      <c r="H228" s="42">
        <v>7.0800000000000002E-2</v>
      </c>
      <c r="I228" s="45">
        <v>1.4193</v>
      </c>
      <c r="J228" s="44">
        <f t="shared" si="15"/>
        <v>2.3137080000000001</v>
      </c>
      <c r="K228" s="43">
        <f t="shared" si="16"/>
        <v>117152.290872</v>
      </c>
      <c r="L228" s="43">
        <f t="shared" si="17"/>
        <v>71864.836200000005</v>
      </c>
      <c r="M228" s="43">
        <f t="shared" si="18"/>
        <v>45287.454671999993</v>
      </c>
      <c r="N228" s="42">
        <f t="shared" si="19"/>
        <v>0.38656909169177783</v>
      </c>
      <c r="O228">
        <f>IF(AND(RawData[[#This Row],[Channel]]="Wholesale/Distributor", LEFT(RawData[[#This Row],[Month]], 4)="2025"),RawData[[#This Row],[List Price]]*(1-'2 - Diagnostics'!$B$1),RawData[[#This Row],[Net Price]])</f>
        <v>2.3137080000000001</v>
      </c>
      <c r="P228">
        <f>RawData[[#This Row],[Units]]*RawData[[#This Row],[Counterfactual Net Price]]</f>
        <v>117152.290872</v>
      </c>
    </row>
    <row r="229" spans="1:16">
      <c r="A229" t="s">
        <v>310</v>
      </c>
      <c r="B229" t="s">
        <v>309</v>
      </c>
      <c r="C229" t="s">
        <v>300</v>
      </c>
      <c r="D229" t="s">
        <v>232</v>
      </c>
      <c r="E229" t="s">
        <v>251</v>
      </c>
      <c r="F229">
        <v>36627</v>
      </c>
      <c r="G229" s="44">
        <v>2.4900000000000002</v>
      </c>
      <c r="H229" s="42">
        <v>5.16E-2</v>
      </c>
      <c r="I229" s="45">
        <v>1.4193</v>
      </c>
      <c r="J229" s="44">
        <f t="shared" si="15"/>
        <v>2.3615160000000004</v>
      </c>
      <c r="K229" s="43">
        <f t="shared" si="16"/>
        <v>86495.246532000019</v>
      </c>
      <c r="L229" s="43">
        <f t="shared" si="17"/>
        <v>51984.701099999998</v>
      </c>
      <c r="M229" s="43">
        <f t="shared" si="18"/>
        <v>34510.545432000021</v>
      </c>
      <c r="N229" s="42">
        <f t="shared" si="19"/>
        <v>0.39898776887389303</v>
      </c>
      <c r="O229">
        <f>IF(AND(RawData[[#This Row],[Channel]]="Wholesale/Distributor", LEFT(RawData[[#This Row],[Month]], 4)="2025"),RawData[[#This Row],[List Price]]*(1-'2 - Diagnostics'!$B$1),RawData[[#This Row],[Net Price]])</f>
        <v>2.3615160000000004</v>
      </c>
      <c r="P229">
        <f>RawData[[#This Row],[Units]]*RawData[[#This Row],[Counterfactual Net Price]]</f>
        <v>86495.246532000019</v>
      </c>
    </row>
    <row r="230" spans="1:16">
      <c r="A230" t="s">
        <v>310</v>
      </c>
      <c r="B230" t="s">
        <v>309</v>
      </c>
      <c r="C230" t="s">
        <v>300</v>
      </c>
      <c r="D230" t="s">
        <v>232</v>
      </c>
      <c r="E230" t="s">
        <v>250</v>
      </c>
      <c r="F230">
        <v>22951</v>
      </c>
      <c r="G230" s="44">
        <v>2.54</v>
      </c>
      <c r="H230" s="42">
        <v>4.1500000000000002E-2</v>
      </c>
      <c r="I230" s="45">
        <v>1.4298999999999999</v>
      </c>
      <c r="J230" s="44">
        <f t="shared" si="15"/>
        <v>2.43459</v>
      </c>
      <c r="K230" s="43">
        <f t="shared" si="16"/>
        <v>55876.275090000003</v>
      </c>
      <c r="L230" s="43">
        <f t="shared" si="17"/>
        <v>32817.634899999997</v>
      </c>
      <c r="M230" s="43">
        <f t="shared" si="18"/>
        <v>23058.640190000006</v>
      </c>
      <c r="N230" s="42">
        <f t="shared" si="19"/>
        <v>0.41267318111057721</v>
      </c>
      <c r="O230">
        <f>IF(AND(RawData[[#This Row],[Channel]]="Wholesale/Distributor", LEFT(RawData[[#This Row],[Month]], 4)="2025"),RawData[[#This Row],[List Price]]*(1-'2 - Diagnostics'!$B$1),RawData[[#This Row],[Net Price]])</f>
        <v>2.43459</v>
      </c>
      <c r="P230">
        <f>RawData[[#This Row],[Units]]*RawData[[#This Row],[Counterfactual Net Price]]</f>
        <v>55876.275090000003</v>
      </c>
    </row>
    <row r="231" spans="1:16">
      <c r="A231" t="s">
        <v>310</v>
      </c>
      <c r="B231" t="s">
        <v>309</v>
      </c>
      <c r="C231" t="s">
        <v>300</v>
      </c>
      <c r="D231" t="s">
        <v>232</v>
      </c>
      <c r="E231" t="s">
        <v>249</v>
      </c>
      <c r="F231">
        <v>26980</v>
      </c>
      <c r="G231" s="44">
        <v>2.54</v>
      </c>
      <c r="H231" s="42">
        <v>4.9700000000000001E-2</v>
      </c>
      <c r="I231" s="45">
        <v>1.4406000000000001</v>
      </c>
      <c r="J231" s="44">
        <f t="shared" si="15"/>
        <v>2.4137620000000002</v>
      </c>
      <c r="K231" s="43">
        <f t="shared" si="16"/>
        <v>65123.298760000005</v>
      </c>
      <c r="L231" s="43">
        <f t="shared" si="17"/>
        <v>38867.388000000006</v>
      </c>
      <c r="M231" s="43">
        <f t="shared" si="18"/>
        <v>26255.910759999999</v>
      </c>
      <c r="N231" s="42">
        <f t="shared" si="19"/>
        <v>0.4031723094489017</v>
      </c>
      <c r="O231">
        <f>IF(AND(RawData[[#This Row],[Channel]]="Wholesale/Distributor", LEFT(RawData[[#This Row],[Month]], 4)="2025"),RawData[[#This Row],[List Price]]*(1-'2 - Diagnostics'!$B$1),RawData[[#This Row],[Net Price]])</f>
        <v>2.4137620000000002</v>
      </c>
      <c r="P231">
        <f>RawData[[#This Row],[Units]]*RawData[[#This Row],[Counterfactual Net Price]]</f>
        <v>65123.298760000005</v>
      </c>
    </row>
    <row r="232" spans="1:16">
      <c r="A232" t="s">
        <v>310</v>
      </c>
      <c r="B232" t="s">
        <v>309</v>
      </c>
      <c r="C232" t="s">
        <v>300</v>
      </c>
      <c r="D232" t="s">
        <v>232</v>
      </c>
      <c r="E232" t="s">
        <v>248</v>
      </c>
      <c r="F232">
        <v>26945</v>
      </c>
      <c r="G232" s="44">
        <v>2.54</v>
      </c>
      <c r="H232" s="42">
        <v>4.1700000000000001E-2</v>
      </c>
      <c r="I232" s="45">
        <v>1.4512</v>
      </c>
      <c r="J232" s="44">
        <f t="shared" si="15"/>
        <v>2.4340820000000001</v>
      </c>
      <c r="K232" s="43">
        <f t="shared" si="16"/>
        <v>65586.339489999998</v>
      </c>
      <c r="L232" s="43">
        <f t="shared" si="17"/>
        <v>39102.584000000003</v>
      </c>
      <c r="M232" s="43">
        <f t="shared" si="18"/>
        <v>26483.755489999996</v>
      </c>
      <c r="N232" s="42">
        <f t="shared" si="19"/>
        <v>0.40379987198459211</v>
      </c>
      <c r="O232">
        <f>IF(AND(RawData[[#This Row],[Channel]]="Wholesale/Distributor", LEFT(RawData[[#This Row],[Month]], 4)="2025"),RawData[[#This Row],[List Price]]*(1-'2 - Diagnostics'!$B$1),RawData[[#This Row],[Net Price]])</f>
        <v>2.4340820000000001</v>
      </c>
      <c r="P232">
        <f>RawData[[#This Row],[Units]]*RawData[[#This Row],[Counterfactual Net Price]]</f>
        <v>65586.339489999998</v>
      </c>
    </row>
    <row r="233" spans="1:16">
      <c r="A233" t="s">
        <v>310</v>
      </c>
      <c r="B233" t="s">
        <v>309</v>
      </c>
      <c r="C233" t="s">
        <v>300</v>
      </c>
      <c r="D233" t="s">
        <v>232</v>
      </c>
      <c r="E233" t="s">
        <v>247</v>
      </c>
      <c r="F233">
        <v>24548</v>
      </c>
      <c r="G233" s="44">
        <v>2.54</v>
      </c>
      <c r="H233" s="42">
        <v>2.93E-2</v>
      </c>
      <c r="I233" s="45">
        <v>1.4619</v>
      </c>
      <c r="J233" s="44">
        <f t="shared" si="15"/>
        <v>2.4655780000000003</v>
      </c>
      <c r="K233" s="43">
        <f t="shared" si="16"/>
        <v>60525.008744000006</v>
      </c>
      <c r="L233" s="43">
        <f t="shared" si="17"/>
        <v>35886.7212</v>
      </c>
      <c r="M233" s="43">
        <f t="shared" si="18"/>
        <v>24638.287544000006</v>
      </c>
      <c r="N233" s="42">
        <f t="shared" si="19"/>
        <v>0.40707615009543408</v>
      </c>
      <c r="O233">
        <f>IF(AND(RawData[[#This Row],[Channel]]="Wholesale/Distributor", LEFT(RawData[[#This Row],[Month]], 4)="2025"),RawData[[#This Row],[List Price]]*(1-'2 - Diagnostics'!$B$1),RawData[[#This Row],[Net Price]])</f>
        <v>2.4655780000000003</v>
      </c>
      <c r="P233">
        <f>RawData[[#This Row],[Units]]*RawData[[#This Row],[Counterfactual Net Price]]</f>
        <v>60525.008744000006</v>
      </c>
    </row>
    <row r="234" spans="1:16">
      <c r="A234" t="s">
        <v>310</v>
      </c>
      <c r="B234" t="s">
        <v>309</v>
      </c>
      <c r="C234" t="s">
        <v>300</v>
      </c>
      <c r="D234" t="s">
        <v>232</v>
      </c>
      <c r="E234" t="s">
        <v>246</v>
      </c>
      <c r="F234">
        <v>20831</v>
      </c>
      <c r="G234" s="44">
        <v>2.54</v>
      </c>
      <c r="H234" s="42">
        <v>4.5400000000000003E-2</v>
      </c>
      <c r="I234" s="45">
        <v>1.4724999999999999</v>
      </c>
      <c r="J234" s="44">
        <f t="shared" si="15"/>
        <v>2.4246840000000001</v>
      </c>
      <c r="K234" s="43">
        <f t="shared" si="16"/>
        <v>50508.592404000003</v>
      </c>
      <c r="L234" s="43">
        <f t="shared" si="17"/>
        <v>30673.647499999999</v>
      </c>
      <c r="M234" s="43">
        <f t="shared" si="18"/>
        <v>19834.944904000004</v>
      </c>
      <c r="N234" s="42">
        <f t="shared" si="19"/>
        <v>0.39270436889920507</v>
      </c>
      <c r="O234">
        <f>IF(AND(RawData[[#This Row],[Channel]]="Wholesale/Distributor", LEFT(RawData[[#This Row],[Month]], 4)="2025"),RawData[[#This Row],[List Price]]*(1-'2 - Diagnostics'!$B$1),RawData[[#This Row],[Net Price]])</f>
        <v>2.4246840000000001</v>
      </c>
      <c r="P234">
        <f>RawData[[#This Row],[Units]]*RawData[[#This Row],[Counterfactual Net Price]]</f>
        <v>50508.592404000003</v>
      </c>
    </row>
    <row r="235" spans="1:16">
      <c r="A235" t="s">
        <v>310</v>
      </c>
      <c r="B235" t="s">
        <v>309</v>
      </c>
      <c r="C235" t="s">
        <v>300</v>
      </c>
      <c r="D235" t="s">
        <v>232</v>
      </c>
      <c r="E235" t="s">
        <v>245</v>
      </c>
      <c r="F235">
        <v>20905</v>
      </c>
      <c r="G235" s="44">
        <v>2.54</v>
      </c>
      <c r="H235" s="42">
        <v>6.9400000000000003E-2</v>
      </c>
      <c r="I235" s="45">
        <v>1.4832000000000001</v>
      </c>
      <c r="J235" s="44">
        <f t="shared" si="15"/>
        <v>2.3637239999999999</v>
      </c>
      <c r="K235" s="43">
        <f t="shared" si="16"/>
        <v>49413.650219999996</v>
      </c>
      <c r="L235" s="43">
        <f t="shared" si="17"/>
        <v>31006.296000000002</v>
      </c>
      <c r="M235" s="43">
        <f t="shared" si="18"/>
        <v>18407.354219999994</v>
      </c>
      <c r="N235" s="42">
        <f t="shared" si="19"/>
        <v>0.37251557288414372</v>
      </c>
      <c r="O235">
        <f>IF(AND(RawData[[#This Row],[Channel]]="Wholesale/Distributor", LEFT(RawData[[#This Row],[Month]], 4)="2025"),RawData[[#This Row],[List Price]]*(1-'2 - Diagnostics'!$B$1),RawData[[#This Row],[Net Price]])</f>
        <v>2.3637239999999999</v>
      </c>
      <c r="P235">
        <f>RawData[[#This Row],[Units]]*RawData[[#This Row],[Counterfactual Net Price]]</f>
        <v>49413.650219999996</v>
      </c>
    </row>
    <row r="236" spans="1:16">
      <c r="A236" t="s">
        <v>310</v>
      </c>
      <c r="B236" t="s">
        <v>309</v>
      </c>
      <c r="C236" t="s">
        <v>300</v>
      </c>
      <c r="D236" t="s">
        <v>232</v>
      </c>
      <c r="E236" t="s">
        <v>244</v>
      </c>
      <c r="F236">
        <v>21643</v>
      </c>
      <c r="G236" s="44">
        <v>2.61</v>
      </c>
      <c r="H236" s="42">
        <v>4.0399999999999998E-2</v>
      </c>
      <c r="I236" s="45">
        <v>1.4938</v>
      </c>
      <c r="J236" s="44">
        <f t="shared" si="15"/>
        <v>2.504556</v>
      </c>
      <c r="K236" s="43">
        <f t="shared" si="16"/>
        <v>54206.105508000001</v>
      </c>
      <c r="L236" s="43">
        <f t="shared" si="17"/>
        <v>32330.313399999999</v>
      </c>
      <c r="M236" s="43">
        <f t="shared" si="18"/>
        <v>21875.792108000001</v>
      </c>
      <c r="N236" s="42">
        <f t="shared" si="19"/>
        <v>0.4035669396092561</v>
      </c>
      <c r="O236">
        <f>IF(AND(RawData[[#This Row],[Channel]]="Wholesale/Distributor", LEFT(RawData[[#This Row],[Month]], 4)="2025"),RawData[[#This Row],[List Price]]*(1-'2 - Diagnostics'!$B$1),RawData[[#This Row],[Net Price]])</f>
        <v>2.504556</v>
      </c>
      <c r="P236">
        <f>RawData[[#This Row],[Units]]*RawData[[#This Row],[Counterfactual Net Price]]</f>
        <v>54206.105508000001</v>
      </c>
    </row>
    <row r="237" spans="1:16">
      <c r="A237" t="s">
        <v>310</v>
      </c>
      <c r="B237" t="s">
        <v>309</v>
      </c>
      <c r="C237" t="s">
        <v>300</v>
      </c>
      <c r="D237" t="s">
        <v>232</v>
      </c>
      <c r="E237" t="s">
        <v>243</v>
      </c>
      <c r="F237">
        <v>23149</v>
      </c>
      <c r="G237" s="44">
        <v>2.61</v>
      </c>
      <c r="H237" s="42">
        <v>4.5900000000000003E-2</v>
      </c>
      <c r="I237" s="45">
        <v>1.5044999999999999</v>
      </c>
      <c r="J237" s="44">
        <f t="shared" si="15"/>
        <v>2.4902009999999999</v>
      </c>
      <c r="K237" s="43">
        <f t="shared" si="16"/>
        <v>57645.662948999998</v>
      </c>
      <c r="L237" s="43">
        <f t="shared" si="17"/>
        <v>34827.6705</v>
      </c>
      <c r="M237" s="43">
        <f t="shared" si="18"/>
        <v>22817.992448999998</v>
      </c>
      <c r="N237" s="42">
        <f t="shared" si="19"/>
        <v>0.3958319027259245</v>
      </c>
      <c r="O237">
        <f>IF(AND(RawData[[#This Row],[Channel]]="Wholesale/Distributor", LEFT(RawData[[#This Row],[Month]], 4)="2025"),RawData[[#This Row],[List Price]]*(1-'2 - Diagnostics'!$B$1),RawData[[#This Row],[Net Price]])</f>
        <v>2.4902009999999999</v>
      </c>
      <c r="P237">
        <f>RawData[[#This Row],[Units]]*RawData[[#This Row],[Counterfactual Net Price]]</f>
        <v>57645.662948999998</v>
      </c>
    </row>
    <row r="238" spans="1:16">
      <c r="A238" t="s">
        <v>310</v>
      </c>
      <c r="B238" t="s">
        <v>309</v>
      </c>
      <c r="C238" t="s">
        <v>300</v>
      </c>
      <c r="D238" t="s">
        <v>232</v>
      </c>
      <c r="E238" t="s">
        <v>242</v>
      </c>
      <c r="F238">
        <v>25841</v>
      </c>
      <c r="G238" s="44">
        <v>2.61</v>
      </c>
      <c r="H238" s="42">
        <v>5.1900000000000002E-2</v>
      </c>
      <c r="I238" s="45">
        <v>1.5150999999999999</v>
      </c>
      <c r="J238" s="44">
        <f t="shared" si="15"/>
        <v>2.4745409999999999</v>
      </c>
      <c r="K238" s="43">
        <f t="shared" si="16"/>
        <v>63944.613980999995</v>
      </c>
      <c r="L238" s="43">
        <f t="shared" si="17"/>
        <v>39151.699099999998</v>
      </c>
      <c r="M238" s="43">
        <f t="shared" si="18"/>
        <v>24792.914880999997</v>
      </c>
      <c r="N238" s="42">
        <f t="shared" si="19"/>
        <v>0.38772483462589624</v>
      </c>
      <c r="O238">
        <f>IF(AND(RawData[[#This Row],[Channel]]="Wholesale/Distributor", LEFT(RawData[[#This Row],[Month]], 4)="2025"),RawData[[#This Row],[List Price]]*(1-'2 - Diagnostics'!$B$1),RawData[[#This Row],[Net Price]])</f>
        <v>2.4745409999999999</v>
      </c>
      <c r="P238">
        <f>RawData[[#This Row],[Units]]*RawData[[#This Row],[Counterfactual Net Price]]</f>
        <v>63944.613980999995</v>
      </c>
    </row>
    <row r="239" spans="1:16">
      <c r="A239" t="s">
        <v>310</v>
      </c>
      <c r="B239" t="s">
        <v>309</v>
      </c>
      <c r="C239" t="s">
        <v>300</v>
      </c>
      <c r="D239" t="s">
        <v>232</v>
      </c>
      <c r="E239" t="s">
        <v>241</v>
      </c>
      <c r="F239">
        <v>40607</v>
      </c>
      <c r="G239" s="44">
        <v>2.61</v>
      </c>
      <c r="H239" s="42">
        <v>4.6600000000000003E-2</v>
      </c>
      <c r="I239" s="45">
        <v>1.5257000000000001</v>
      </c>
      <c r="J239" s="44">
        <f t="shared" si="15"/>
        <v>2.4883739999999999</v>
      </c>
      <c r="K239" s="43">
        <f t="shared" si="16"/>
        <v>101045.403018</v>
      </c>
      <c r="L239" s="43">
        <f t="shared" si="17"/>
        <v>61954.099900000001</v>
      </c>
      <c r="M239" s="43">
        <f t="shared" si="18"/>
        <v>39091.303117999996</v>
      </c>
      <c r="N239" s="42">
        <f t="shared" si="19"/>
        <v>0.38686869417539321</v>
      </c>
      <c r="O239">
        <f>IF(AND(RawData[[#This Row],[Channel]]="Wholesale/Distributor", LEFT(RawData[[#This Row],[Month]], 4)="2025"),RawData[[#This Row],[List Price]]*(1-'2 - Diagnostics'!$B$1),RawData[[#This Row],[Net Price]])</f>
        <v>2.4883739999999999</v>
      </c>
      <c r="P239">
        <f>RawData[[#This Row],[Units]]*RawData[[#This Row],[Counterfactual Net Price]]</f>
        <v>101045.403018</v>
      </c>
    </row>
    <row r="240" spans="1:16">
      <c r="A240" t="s">
        <v>310</v>
      </c>
      <c r="B240" t="s">
        <v>309</v>
      </c>
      <c r="C240" t="s">
        <v>300</v>
      </c>
      <c r="D240" t="s">
        <v>232</v>
      </c>
      <c r="E240" t="s">
        <v>240</v>
      </c>
      <c r="F240">
        <v>44517</v>
      </c>
      <c r="G240" s="44">
        <v>2.61</v>
      </c>
      <c r="H240" s="42">
        <v>3.8600000000000002E-2</v>
      </c>
      <c r="I240" s="45">
        <v>1.5364</v>
      </c>
      <c r="J240" s="44">
        <f t="shared" si="15"/>
        <v>2.5092539999999999</v>
      </c>
      <c r="K240" s="43">
        <f t="shared" si="16"/>
        <v>111704.460318</v>
      </c>
      <c r="L240" s="43">
        <f t="shared" si="17"/>
        <v>68395.918799999999</v>
      </c>
      <c r="M240" s="43">
        <f t="shared" si="18"/>
        <v>43308.541517999998</v>
      </c>
      <c r="N240" s="42">
        <f t="shared" si="19"/>
        <v>0.38770646574639317</v>
      </c>
      <c r="O240">
        <f>IF(AND(RawData[[#This Row],[Channel]]="Wholesale/Distributor", LEFT(RawData[[#This Row],[Month]], 4)="2025"),RawData[[#This Row],[List Price]]*(1-'2 - Diagnostics'!$B$1),RawData[[#This Row],[Net Price]])</f>
        <v>2.5092539999999999</v>
      </c>
      <c r="P240">
        <f>RawData[[#This Row],[Units]]*RawData[[#This Row],[Counterfactual Net Price]]</f>
        <v>111704.460318</v>
      </c>
    </row>
    <row r="241" spans="1:16">
      <c r="A241" t="s">
        <v>310</v>
      </c>
      <c r="B241" t="s">
        <v>309</v>
      </c>
      <c r="C241" t="s">
        <v>300</v>
      </c>
      <c r="D241" t="s">
        <v>232</v>
      </c>
      <c r="E241" t="s">
        <v>236</v>
      </c>
      <c r="F241">
        <v>33914</v>
      </c>
      <c r="G241" s="44">
        <v>2.61</v>
      </c>
      <c r="H241" s="42">
        <v>7.5999999999999998E-2</v>
      </c>
      <c r="I241" s="45">
        <v>1.5469999999999999</v>
      </c>
      <c r="J241" s="44">
        <f t="shared" si="15"/>
        <v>2.4116399999999998</v>
      </c>
      <c r="K241" s="43">
        <f t="shared" si="16"/>
        <v>81788.358959999998</v>
      </c>
      <c r="L241" s="43">
        <f t="shared" si="17"/>
        <v>52464.957999999999</v>
      </c>
      <c r="M241" s="43">
        <f t="shared" si="18"/>
        <v>29323.400959999999</v>
      </c>
      <c r="N241" s="42">
        <f t="shared" si="19"/>
        <v>0.35852780680366886</v>
      </c>
      <c r="O241">
        <f>IF(AND(RawData[[#This Row],[Channel]]="Wholesale/Distributor", LEFT(RawData[[#This Row],[Month]], 4)="2025"),RawData[[#This Row],[List Price]]*(1-'2 - Diagnostics'!$B$1),RawData[[#This Row],[Net Price]])</f>
        <v>2.4116399999999998</v>
      </c>
      <c r="P241">
        <f>RawData[[#This Row],[Units]]*RawData[[#This Row],[Counterfactual Net Price]]</f>
        <v>81788.358959999998</v>
      </c>
    </row>
    <row r="242" spans="1:16">
      <c r="A242" t="s">
        <v>310</v>
      </c>
      <c r="B242" t="s">
        <v>309</v>
      </c>
      <c r="C242" t="s">
        <v>300</v>
      </c>
      <c r="D242" t="s">
        <v>226</v>
      </c>
      <c r="E242" t="s">
        <v>262</v>
      </c>
      <c r="F242">
        <v>33668</v>
      </c>
      <c r="G242" s="44">
        <v>2.4900000000000002</v>
      </c>
      <c r="H242" s="42">
        <v>0.1115</v>
      </c>
      <c r="I242" s="45">
        <v>1.4193</v>
      </c>
      <c r="J242" s="44">
        <f t="shared" si="15"/>
        <v>2.2123650000000001</v>
      </c>
      <c r="K242" s="43">
        <f t="shared" si="16"/>
        <v>74485.904820000011</v>
      </c>
      <c r="L242" s="43">
        <f t="shared" si="17"/>
        <v>47784.992400000003</v>
      </c>
      <c r="M242" s="43">
        <f t="shared" si="18"/>
        <v>26700.912420000008</v>
      </c>
      <c r="N242" s="42">
        <f t="shared" si="19"/>
        <v>0.35846933033202033</v>
      </c>
      <c r="O242">
        <f>IF(AND(RawData[[#This Row],[Channel]]="Wholesale/Distributor", LEFT(RawData[[#This Row],[Month]], 4)="2025"),RawData[[#This Row],[List Price]]*(1-'2 - Diagnostics'!$B$1),RawData[[#This Row],[Net Price]])</f>
        <v>2.2123650000000001</v>
      </c>
      <c r="P242">
        <f>RawData[[#This Row],[Units]]*RawData[[#This Row],[Counterfactual Net Price]]</f>
        <v>74485.904820000011</v>
      </c>
    </row>
    <row r="243" spans="1:16">
      <c r="A243" t="s">
        <v>310</v>
      </c>
      <c r="B243" t="s">
        <v>309</v>
      </c>
      <c r="C243" t="s">
        <v>300</v>
      </c>
      <c r="D243" t="s">
        <v>226</v>
      </c>
      <c r="E243" t="s">
        <v>261</v>
      </c>
      <c r="F243">
        <v>41212</v>
      </c>
      <c r="G243" s="44">
        <v>2.4900000000000002</v>
      </c>
      <c r="H243" s="42">
        <v>9.8699999999999996E-2</v>
      </c>
      <c r="I243" s="45">
        <v>1.4193</v>
      </c>
      <c r="J243" s="44">
        <f t="shared" si="15"/>
        <v>2.244237</v>
      </c>
      <c r="K243" s="43">
        <f t="shared" si="16"/>
        <v>92489.495244000005</v>
      </c>
      <c r="L243" s="43">
        <f t="shared" si="17"/>
        <v>58492.191599999998</v>
      </c>
      <c r="M243" s="43">
        <f t="shared" si="18"/>
        <v>33997.303644000007</v>
      </c>
      <c r="N243" s="42">
        <f t="shared" si="19"/>
        <v>0.36758016198823928</v>
      </c>
      <c r="O243">
        <f>IF(AND(RawData[[#This Row],[Channel]]="Wholesale/Distributor", LEFT(RawData[[#This Row],[Month]], 4)="2025"),RawData[[#This Row],[List Price]]*(1-'2 - Diagnostics'!$B$1),RawData[[#This Row],[Net Price]])</f>
        <v>2.244237</v>
      </c>
      <c r="P243">
        <f>RawData[[#This Row],[Units]]*RawData[[#This Row],[Counterfactual Net Price]]</f>
        <v>92489.495244000005</v>
      </c>
    </row>
    <row r="244" spans="1:16">
      <c r="A244" t="s">
        <v>310</v>
      </c>
      <c r="B244" t="s">
        <v>309</v>
      </c>
      <c r="C244" t="s">
        <v>300</v>
      </c>
      <c r="D244" t="s">
        <v>226</v>
      </c>
      <c r="E244" t="s">
        <v>260</v>
      </c>
      <c r="F244">
        <v>40787</v>
      </c>
      <c r="G244" s="44">
        <v>2.4900000000000002</v>
      </c>
      <c r="H244" s="42">
        <v>8.7400000000000005E-2</v>
      </c>
      <c r="I244" s="45">
        <v>1.4193</v>
      </c>
      <c r="J244" s="44">
        <f t="shared" si="15"/>
        <v>2.2723740000000001</v>
      </c>
      <c r="K244" s="43">
        <f t="shared" si="16"/>
        <v>92683.318338000012</v>
      </c>
      <c r="L244" s="43">
        <f t="shared" si="17"/>
        <v>57888.989099999999</v>
      </c>
      <c r="M244" s="43">
        <f t="shared" si="18"/>
        <v>34794.329238000013</v>
      </c>
      <c r="N244" s="42">
        <f t="shared" si="19"/>
        <v>0.3754109138724524</v>
      </c>
      <c r="O244">
        <f>IF(AND(RawData[[#This Row],[Channel]]="Wholesale/Distributor", LEFT(RawData[[#This Row],[Month]], 4)="2025"),RawData[[#This Row],[List Price]]*(1-'2 - Diagnostics'!$B$1),RawData[[#This Row],[Net Price]])</f>
        <v>2.2723740000000001</v>
      </c>
      <c r="P244">
        <f>RawData[[#This Row],[Units]]*RawData[[#This Row],[Counterfactual Net Price]]</f>
        <v>92683.318338000012</v>
      </c>
    </row>
    <row r="245" spans="1:16">
      <c r="A245" t="s">
        <v>310</v>
      </c>
      <c r="B245" t="s">
        <v>309</v>
      </c>
      <c r="C245" t="s">
        <v>300</v>
      </c>
      <c r="D245" t="s">
        <v>226</v>
      </c>
      <c r="E245" t="s">
        <v>259</v>
      </c>
      <c r="F245">
        <v>40559</v>
      </c>
      <c r="G245" s="44">
        <v>2.4900000000000002</v>
      </c>
      <c r="H245" s="42">
        <v>9.6500000000000002E-2</v>
      </c>
      <c r="I245" s="45">
        <v>1.4193</v>
      </c>
      <c r="J245" s="44">
        <f t="shared" si="15"/>
        <v>2.2497150000000001</v>
      </c>
      <c r="K245" s="43">
        <f t="shared" si="16"/>
        <v>91246.190685000009</v>
      </c>
      <c r="L245" s="43">
        <f t="shared" si="17"/>
        <v>57565.388700000003</v>
      </c>
      <c r="M245" s="43">
        <f t="shared" si="18"/>
        <v>33680.801985000006</v>
      </c>
      <c r="N245" s="42">
        <f t="shared" si="19"/>
        <v>0.36912008854454897</v>
      </c>
      <c r="O245">
        <f>IF(AND(RawData[[#This Row],[Channel]]="Wholesale/Distributor", LEFT(RawData[[#This Row],[Month]], 4)="2025"),RawData[[#This Row],[List Price]]*(1-'2 - Diagnostics'!$B$1),RawData[[#This Row],[Net Price]])</f>
        <v>2.2497150000000001</v>
      </c>
      <c r="P245">
        <f>RawData[[#This Row],[Units]]*RawData[[#This Row],[Counterfactual Net Price]]</f>
        <v>91246.190685000009</v>
      </c>
    </row>
    <row r="246" spans="1:16">
      <c r="A246" t="s">
        <v>310</v>
      </c>
      <c r="B246" t="s">
        <v>309</v>
      </c>
      <c r="C246" t="s">
        <v>300</v>
      </c>
      <c r="D246" t="s">
        <v>226</v>
      </c>
      <c r="E246" t="s">
        <v>258</v>
      </c>
      <c r="F246">
        <v>33008</v>
      </c>
      <c r="G246" s="44">
        <v>2.4900000000000002</v>
      </c>
      <c r="H246" s="42">
        <v>0.1</v>
      </c>
      <c r="I246" s="45">
        <v>1.4193</v>
      </c>
      <c r="J246" s="44">
        <f t="shared" si="15"/>
        <v>2.2410000000000001</v>
      </c>
      <c r="K246" s="43">
        <f t="shared" si="16"/>
        <v>73970.928</v>
      </c>
      <c r="L246" s="43">
        <f t="shared" si="17"/>
        <v>46848.254399999998</v>
      </c>
      <c r="M246" s="43">
        <f t="shared" si="18"/>
        <v>27122.673600000002</v>
      </c>
      <c r="N246" s="42">
        <f t="shared" si="19"/>
        <v>0.3666666666666667</v>
      </c>
      <c r="O246">
        <f>IF(AND(RawData[[#This Row],[Channel]]="Wholesale/Distributor", LEFT(RawData[[#This Row],[Month]], 4)="2025"),RawData[[#This Row],[List Price]]*(1-'2 - Diagnostics'!$B$1),RawData[[#This Row],[Net Price]])</f>
        <v>2.2410000000000001</v>
      </c>
      <c r="P246">
        <f>RawData[[#This Row],[Units]]*RawData[[#This Row],[Counterfactual Net Price]]</f>
        <v>73970.928</v>
      </c>
    </row>
    <row r="247" spans="1:16">
      <c r="A247" t="s">
        <v>310</v>
      </c>
      <c r="B247" t="s">
        <v>309</v>
      </c>
      <c r="C247" t="s">
        <v>300</v>
      </c>
      <c r="D247" t="s">
        <v>226</v>
      </c>
      <c r="E247" t="s">
        <v>257</v>
      </c>
      <c r="F247">
        <v>35668</v>
      </c>
      <c r="G247" s="44">
        <v>2.4900000000000002</v>
      </c>
      <c r="H247" s="42">
        <v>9.5500000000000002E-2</v>
      </c>
      <c r="I247" s="45">
        <v>1.4193</v>
      </c>
      <c r="J247" s="44">
        <f t="shared" si="15"/>
        <v>2.252205</v>
      </c>
      <c r="K247" s="43">
        <f t="shared" si="16"/>
        <v>80331.647939999995</v>
      </c>
      <c r="L247" s="43">
        <f t="shared" si="17"/>
        <v>50623.592400000001</v>
      </c>
      <c r="M247" s="43">
        <f t="shared" si="18"/>
        <v>29708.055539999994</v>
      </c>
      <c r="N247" s="42">
        <f t="shared" si="19"/>
        <v>0.36981757877280258</v>
      </c>
      <c r="O247">
        <f>IF(AND(RawData[[#This Row],[Channel]]="Wholesale/Distributor", LEFT(RawData[[#This Row],[Month]], 4)="2025"),RawData[[#This Row],[List Price]]*(1-'2 - Diagnostics'!$B$1),RawData[[#This Row],[Net Price]])</f>
        <v>2.252205</v>
      </c>
      <c r="P247">
        <f>RawData[[#This Row],[Units]]*RawData[[#This Row],[Counterfactual Net Price]]</f>
        <v>80331.647939999995</v>
      </c>
    </row>
    <row r="248" spans="1:16">
      <c r="A248" t="s">
        <v>310</v>
      </c>
      <c r="B248" t="s">
        <v>309</v>
      </c>
      <c r="C248" t="s">
        <v>300</v>
      </c>
      <c r="D248" t="s">
        <v>226</v>
      </c>
      <c r="E248" t="s">
        <v>256</v>
      </c>
      <c r="F248">
        <v>30575</v>
      </c>
      <c r="G248" s="44">
        <v>2.4900000000000002</v>
      </c>
      <c r="H248" s="42">
        <v>9.6799999999999997E-2</v>
      </c>
      <c r="I248" s="45">
        <v>1.4193</v>
      </c>
      <c r="J248" s="44">
        <f t="shared" si="15"/>
        <v>2.2489680000000001</v>
      </c>
      <c r="K248" s="43">
        <f t="shared" si="16"/>
        <v>68762.196599999996</v>
      </c>
      <c r="L248" s="43">
        <f t="shared" si="17"/>
        <v>43395.097500000003</v>
      </c>
      <c r="M248" s="43">
        <f t="shared" si="18"/>
        <v>25367.099099999992</v>
      </c>
      <c r="N248" s="42">
        <f t="shared" si="19"/>
        <v>0.36891054030115139</v>
      </c>
      <c r="O248">
        <f>IF(AND(RawData[[#This Row],[Channel]]="Wholesale/Distributor", LEFT(RawData[[#This Row],[Month]], 4)="2025"),RawData[[#This Row],[List Price]]*(1-'2 - Diagnostics'!$B$1),RawData[[#This Row],[Net Price]])</f>
        <v>2.2489680000000001</v>
      </c>
      <c r="P248">
        <f>RawData[[#This Row],[Units]]*RawData[[#This Row],[Counterfactual Net Price]]</f>
        <v>68762.196599999996</v>
      </c>
    </row>
    <row r="249" spans="1:16">
      <c r="A249" t="s">
        <v>310</v>
      </c>
      <c r="B249" t="s">
        <v>309</v>
      </c>
      <c r="C249" t="s">
        <v>300</v>
      </c>
      <c r="D249" t="s">
        <v>226</v>
      </c>
      <c r="E249" t="s">
        <v>255</v>
      </c>
      <c r="F249">
        <v>34342</v>
      </c>
      <c r="G249" s="44">
        <v>2.4900000000000002</v>
      </c>
      <c r="H249" s="42">
        <v>0.104</v>
      </c>
      <c r="I249" s="45">
        <v>1.4193</v>
      </c>
      <c r="J249" s="44">
        <f t="shared" si="15"/>
        <v>2.2310400000000001</v>
      </c>
      <c r="K249" s="43">
        <f t="shared" si="16"/>
        <v>76618.375679999997</v>
      </c>
      <c r="L249" s="43">
        <f t="shared" si="17"/>
        <v>48741.600599999998</v>
      </c>
      <c r="M249" s="43">
        <f t="shared" si="18"/>
        <v>27876.775079999999</v>
      </c>
      <c r="N249" s="42">
        <f t="shared" si="19"/>
        <v>0.3638392857142857</v>
      </c>
      <c r="O249">
        <f>IF(AND(RawData[[#This Row],[Channel]]="Wholesale/Distributor", LEFT(RawData[[#This Row],[Month]], 4)="2025"),RawData[[#This Row],[List Price]]*(1-'2 - Diagnostics'!$B$1),RawData[[#This Row],[Net Price]])</f>
        <v>2.2310400000000001</v>
      </c>
      <c r="P249">
        <f>RawData[[#This Row],[Units]]*RawData[[#This Row],[Counterfactual Net Price]]</f>
        <v>76618.375679999997</v>
      </c>
    </row>
    <row r="250" spans="1:16">
      <c r="A250" t="s">
        <v>310</v>
      </c>
      <c r="B250" t="s">
        <v>309</v>
      </c>
      <c r="C250" t="s">
        <v>300</v>
      </c>
      <c r="D250" t="s">
        <v>226</v>
      </c>
      <c r="E250" t="s">
        <v>254</v>
      </c>
      <c r="F250">
        <v>35700</v>
      </c>
      <c r="G250" s="44">
        <v>2.4900000000000002</v>
      </c>
      <c r="H250" s="42">
        <v>8.5000000000000006E-2</v>
      </c>
      <c r="I250" s="45">
        <v>1.4193</v>
      </c>
      <c r="J250" s="44">
        <f t="shared" si="15"/>
        <v>2.2783500000000001</v>
      </c>
      <c r="K250" s="43">
        <f t="shared" si="16"/>
        <v>81337.095000000001</v>
      </c>
      <c r="L250" s="43">
        <f t="shared" si="17"/>
        <v>50669.01</v>
      </c>
      <c r="M250" s="43">
        <f t="shared" si="18"/>
        <v>30668.084999999999</v>
      </c>
      <c r="N250" s="42">
        <f t="shared" si="19"/>
        <v>0.37704918032786883</v>
      </c>
      <c r="O250">
        <f>IF(AND(RawData[[#This Row],[Channel]]="Wholesale/Distributor", LEFT(RawData[[#This Row],[Month]], 4)="2025"),RawData[[#This Row],[List Price]]*(1-'2 - Diagnostics'!$B$1),RawData[[#This Row],[Net Price]])</f>
        <v>2.2783500000000001</v>
      </c>
      <c r="P250">
        <f>RawData[[#This Row],[Units]]*RawData[[#This Row],[Counterfactual Net Price]]</f>
        <v>81337.095000000001</v>
      </c>
    </row>
    <row r="251" spans="1:16">
      <c r="A251" t="s">
        <v>310</v>
      </c>
      <c r="B251" t="s">
        <v>309</v>
      </c>
      <c r="C251" t="s">
        <v>300</v>
      </c>
      <c r="D251" t="s">
        <v>226</v>
      </c>
      <c r="E251" t="s">
        <v>253</v>
      </c>
      <c r="F251">
        <v>52026</v>
      </c>
      <c r="G251" s="44">
        <v>2.4900000000000002</v>
      </c>
      <c r="H251" s="42">
        <v>6.7599999999999993E-2</v>
      </c>
      <c r="I251" s="45">
        <v>1.4193</v>
      </c>
      <c r="J251" s="44">
        <f t="shared" si="15"/>
        <v>2.3216760000000001</v>
      </c>
      <c r="K251" s="43">
        <f t="shared" si="16"/>
        <v>120787.51557600001</v>
      </c>
      <c r="L251" s="43">
        <f t="shared" si="17"/>
        <v>73840.501799999998</v>
      </c>
      <c r="M251" s="43">
        <f t="shared" si="18"/>
        <v>46947.013776000007</v>
      </c>
      <c r="N251" s="42">
        <f t="shared" si="19"/>
        <v>0.38867438867438869</v>
      </c>
      <c r="O251">
        <f>IF(AND(RawData[[#This Row],[Channel]]="Wholesale/Distributor", LEFT(RawData[[#This Row],[Month]], 4)="2025"),RawData[[#This Row],[List Price]]*(1-'2 - Diagnostics'!$B$1),RawData[[#This Row],[Net Price]])</f>
        <v>2.3216760000000001</v>
      </c>
      <c r="P251">
        <f>RawData[[#This Row],[Units]]*RawData[[#This Row],[Counterfactual Net Price]]</f>
        <v>120787.51557600001</v>
      </c>
    </row>
    <row r="252" spans="1:16">
      <c r="A252" t="s">
        <v>310</v>
      </c>
      <c r="B252" t="s">
        <v>309</v>
      </c>
      <c r="C252" t="s">
        <v>300</v>
      </c>
      <c r="D252" t="s">
        <v>226</v>
      </c>
      <c r="E252" t="s">
        <v>252</v>
      </c>
      <c r="F252">
        <v>70494</v>
      </c>
      <c r="G252" s="44">
        <v>2.4900000000000002</v>
      </c>
      <c r="H252" s="42">
        <v>0.10340000000000001</v>
      </c>
      <c r="I252" s="45">
        <v>1.4193</v>
      </c>
      <c r="J252" s="44">
        <f t="shared" si="15"/>
        <v>2.2325340000000002</v>
      </c>
      <c r="K252" s="43">
        <f t="shared" si="16"/>
        <v>157380.25179600003</v>
      </c>
      <c r="L252" s="43">
        <f t="shared" si="17"/>
        <v>100052.1342</v>
      </c>
      <c r="M252" s="43">
        <f t="shared" si="18"/>
        <v>57328.117596000026</v>
      </c>
      <c r="N252" s="42">
        <f t="shared" si="19"/>
        <v>0.36426500111532467</v>
      </c>
      <c r="O252">
        <f>IF(AND(RawData[[#This Row],[Channel]]="Wholesale/Distributor", LEFT(RawData[[#This Row],[Month]], 4)="2025"),RawData[[#This Row],[List Price]]*(1-'2 - Diagnostics'!$B$1),RawData[[#This Row],[Net Price]])</f>
        <v>2.2325340000000002</v>
      </c>
      <c r="P252">
        <f>RawData[[#This Row],[Units]]*RawData[[#This Row],[Counterfactual Net Price]]</f>
        <v>157380.25179600003</v>
      </c>
    </row>
    <row r="253" spans="1:16">
      <c r="A253" t="s">
        <v>310</v>
      </c>
      <c r="B253" t="s">
        <v>309</v>
      </c>
      <c r="C253" t="s">
        <v>300</v>
      </c>
      <c r="D253" t="s">
        <v>226</v>
      </c>
      <c r="E253" t="s">
        <v>251</v>
      </c>
      <c r="F253">
        <v>49998</v>
      </c>
      <c r="G253" s="44">
        <v>2.4900000000000002</v>
      </c>
      <c r="H253" s="42">
        <v>6.7500000000000004E-2</v>
      </c>
      <c r="I253" s="45">
        <v>1.4193</v>
      </c>
      <c r="J253" s="44">
        <f t="shared" si="15"/>
        <v>2.3219250000000002</v>
      </c>
      <c r="K253" s="43">
        <f t="shared" si="16"/>
        <v>116091.60615000001</v>
      </c>
      <c r="L253" s="43">
        <f t="shared" si="17"/>
        <v>70962.161399999997</v>
      </c>
      <c r="M253" s="43">
        <f t="shared" si="18"/>
        <v>45129.44475000001</v>
      </c>
      <c r="N253" s="42">
        <f t="shared" si="19"/>
        <v>0.38873994638069709</v>
      </c>
      <c r="O253">
        <f>IF(AND(RawData[[#This Row],[Channel]]="Wholesale/Distributor", LEFT(RawData[[#This Row],[Month]], 4)="2025"),RawData[[#This Row],[List Price]]*(1-'2 - Diagnostics'!$B$1),RawData[[#This Row],[Net Price]])</f>
        <v>2.3219250000000002</v>
      </c>
      <c r="P253">
        <f>RawData[[#This Row],[Units]]*RawData[[#This Row],[Counterfactual Net Price]]</f>
        <v>116091.60615000001</v>
      </c>
    </row>
    <row r="254" spans="1:16">
      <c r="A254" t="s">
        <v>310</v>
      </c>
      <c r="B254" t="s">
        <v>309</v>
      </c>
      <c r="C254" t="s">
        <v>300</v>
      </c>
      <c r="D254" t="s">
        <v>226</v>
      </c>
      <c r="E254" t="s">
        <v>250</v>
      </c>
      <c r="F254">
        <v>24432</v>
      </c>
      <c r="G254" s="44">
        <v>2.54</v>
      </c>
      <c r="H254" s="42">
        <v>9.6799999999999997E-2</v>
      </c>
      <c r="I254" s="45">
        <v>1.4298999999999999</v>
      </c>
      <c r="J254" s="44">
        <f t="shared" si="15"/>
        <v>2.2941280000000002</v>
      </c>
      <c r="K254" s="43">
        <f t="shared" si="16"/>
        <v>56050.135296000008</v>
      </c>
      <c r="L254" s="43">
        <f t="shared" si="17"/>
        <v>34935.316800000001</v>
      </c>
      <c r="M254" s="43">
        <f t="shared" si="18"/>
        <v>21114.818496000007</v>
      </c>
      <c r="N254" s="42">
        <f t="shared" si="19"/>
        <v>0.37671306919230318</v>
      </c>
      <c r="O254">
        <f>IF(AND(RawData[[#This Row],[Channel]]="Wholesale/Distributor", LEFT(RawData[[#This Row],[Month]], 4)="2025"),RawData[[#This Row],[List Price]]*(1-'2 - Diagnostics'!$B$1),RawData[[#This Row],[Net Price]])</f>
        <v>2.3113999999999999</v>
      </c>
      <c r="P254">
        <f>RawData[[#This Row],[Units]]*RawData[[#This Row],[Counterfactual Net Price]]</f>
        <v>56472.124799999998</v>
      </c>
    </row>
    <row r="255" spans="1:16">
      <c r="A255" t="s">
        <v>310</v>
      </c>
      <c r="B255" t="s">
        <v>309</v>
      </c>
      <c r="C255" t="s">
        <v>300</v>
      </c>
      <c r="D255" t="s">
        <v>226</v>
      </c>
      <c r="E255" t="s">
        <v>249</v>
      </c>
      <c r="F255">
        <v>44536</v>
      </c>
      <c r="G255" s="44">
        <v>2.54</v>
      </c>
      <c r="H255" s="42">
        <v>0.1265</v>
      </c>
      <c r="I255" s="45">
        <v>1.4406000000000001</v>
      </c>
      <c r="J255" s="44">
        <f t="shared" si="15"/>
        <v>2.2186900000000001</v>
      </c>
      <c r="K255" s="43">
        <f t="shared" si="16"/>
        <v>98811.577839999998</v>
      </c>
      <c r="L255" s="43">
        <f t="shared" si="17"/>
        <v>64158.561600000008</v>
      </c>
      <c r="M255" s="43">
        <f t="shared" si="18"/>
        <v>34653.01623999999</v>
      </c>
      <c r="N255" s="42">
        <f t="shared" si="19"/>
        <v>0.35069793436667573</v>
      </c>
      <c r="O255">
        <f>IF(AND(RawData[[#This Row],[Channel]]="Wholesale/Distributor", LEFT(RawData[[#This Row],[Month]], 4)="2025"),RawData[[#This Row],[List Price]]*(1-'2 - Diagnostics'!$B$1),RawData[[#This Row],[Net Price]])</f>
        <v>2.3113999999999999</v>
      </c>
      <c r="P255">
        <f>RawData[[#This Row],[Units]]*RawData[[#This Row],[Counterfactual Net Price]]</f>
        <v>102940.5104</v>
      </c>
    </row>
    <row r="256" spans="1:16">
      <c r="A256" t="s">
        <v>310</v>
      </c>
      <c r="B256" t="s">
        <v>309</v>
      </c>
      <c r="C256" t="s">
        <v>300</v>
      </c>
      <c r="D256" t="s">
        <v>226</v>
      </c>
      <c r="E256" t="s">
        <v>248</v>
      </c>
      <c r="F256">
        <v>36592</v>
      </c>
      <c r="G256" s="44">
        <v>2.54</v>
      </c>
      <c r="H256" s="42">
        <v>0.14199999999999999</v>
      </c>
      <c r="I256" s="45">
        <v>1.4512</v>
      </c>
      <c r="J256" s="44">
        <f t="shared" si="15"/>
        <v>2.1793200000000001</v>
      </c>
      <c r="K256" s="43">
        <f t="shared" si="16"/>
        <v>79745.677439999999</v>
      </c>
      <c r="L256" s="43">
        <f t="shared" si="17"/>
        <v>53102.310400000002</v>
      </c>
      <c r="M256" s="43">
        <f t="shared" si="18"/>
        <v>26643.367039999997</v>
      </c>
      <c r="N256" s="42">
        <f t="shared" si="19"/>
        <v>0.33410421599397977</v>
      </c>
      <c r="O256">
        <f>IF(AND(RawData[[#This Row],[Channel]]="Wholesale/Distributor", LEFT(RawData[[#This Row],[Month]], 4)="2025"),RawData[[#This Row],[List Price]]*(1-'2 - Diagnostics'!$B$1),RawData[[#This Row],[Net Price]])</f>
        <v>2.3113999999999999</v>
      </c>
      <c r="P256">
        <f>RawData[[#This Row],[Units]]*RawData[[#This Row],[Counterfactual Net Price]]</f>
        <v>84578.748800000001</v>
      </c>
    </row>
    <row r="257" spans="1:16">
      <c r="A257" t="s">
        <v>310</v>
      </c>
      <c r="B257" t="s">
        <v>309</v>
      </c>
      <c r="C257" t="s">
        <v>300</v>
      </c>
      <c r="D257" t="s">
        <v>226</v>
      </c>
      <c r="E257" t="s">
        <v>247</v>
      </c>
      <c r="F257">
        <v>35538</v>
      </c>
      <c r="G257" s="44">
        <v>2.54</v>
      </c>
      <c r="H257" s="42">
        <v>0.14549999999999999</v>
      </c>
      <c r="I257" s="45">
        <v>1.4619</v>
      </c>
      <c r="J257" s="44">
        <f t="shared" si="15"/>
        <v>2.1704300000000001</v>
      </c>
      <c r="K257" s="43">
        <f t="shared" si="16"/>
        <v>77132.741340000008</v>
      </c>
      <c r="L257" s="43">
        <f t="shared" si="17"/>
        <v>51953.002200000003</v>
      </c>
      <c r="M257" s="43">
        <f t="shared" si="18"/>
        <v>25179.739140000005</v>
      </c>
      <c r="N257" s="42">
        <f t="shared" si="19"/>
        <v>0.32644683311601852</v>
      </c>
      <c r="O257">
        <f>IF(AND(RawData[[#This Row],[Channel]]="Wholesale/Distributor", LEFT(RawData[[#This Row],[Month]], 4)="2025"),RawData[[#This Row],[List Price]]*(1-'2 - Diagnostics'!$B$1),RawData[[#This Row],[Net Price]])</f>
        <v>2.3113999999999999</v>
      </c>
      <c r="P257">
        <f>RawData[[#This Row],[Units]]*RawData[[#This Row],[Counterfactual Net Price]]</f>
        <v>82142.533199999991</v>
      </c>
    </row>
    <row r="258" spans="1:16">
      <c r="A258" t="s">
        <v>310</v>
      </c>
      <c r="B258" t="s">
        <v>309</v>
      </c>
      <c r="C258" t="s">
        <v>300</v>
      </c>
      <c r="D258" t="s">
        <v>226</v>
      </c>
      <c r="E258" t="s">
        <v>246</v>
      </c>
      <c r="F258">
        <v>32870</v>
      </c>
      <c r="G258" s="44">
        <v>2.54</v>
      </c>
      <c r="H258" s="42">
        <v>0.16370000000000001</v>
      </c>
      <c r="I258" s="45">
        <v>1.4724999999999999</v>
      </c>
      <c r="J258" s="44">
        <f t="shared" ref="J258:J321" si="20">G258*(1-H258)</f>
        <v>2.1242019999999999</v>
      </c>
      <c r="K258" s="43">
        <f t="shared" ref="K258:K321" si="21">F258*J258</f>
        <v>69822.519740000003</v>
      </c>
      <c r="L258" s="43">
        <f t="shared" ref="L258:L321" si="22">F258*I258</f>
        <v>48401.074999999997</v>
      </c>
      <c r="M258" s="43">
        <f t="shared" ref="M258:M321" si="23">K258-L258</f>
        <v>21421.444740000006</v>
      </c>
      <c r="N258" s="42">
        <f t="shared" ref="N258:N321" si="24">IFERROR(M258/K258,"")</f>
        <v>0.30679850598012814</v>
      </c>
      <c r="O258">
        <f>IF(AND(RawData[[#This Row],[Channel]]="Wholesale/Distributor", LEFT(RawData[[#This Row],[Month]], 4)="2025"),RawData[[#This Row],[List Price]]*(1-'2 - Diagnostics'!$B$1),RawData[[#This Row],[Net Price]])</f>
        <v>2.3113999999999999</v>
      </c>
      <c r="P258">
        <f>RawData[[#This Row],[Units]]*RawData[[#This Row],[Counterfactual Net Price]]</f>
        <v>75975.717999999993</v>
      </c>
    </row>
    <row r="259" spans="1:16">
      <c r="A259" t="s">
        <v>310</v>
      </c>
      <c r="B259" t="s">
        <v>309</v>
      </c>
      <c r="C259" t="s">
        <v>300</v>
      </c>
      <c r="D259" t="s">
        <v>226</v>
      </c>
      <c r="E259" t="s">
        <v>245</v>
      </c>
      <c r="F259">
        <v>32536</v>
      </c>
      <c r="G259" s="44">
        <v>2.54</v>
      </c>
      <c r="H259" s="42">
        <v>0.1852</v>
      </c>
      <c r="I259" s="45">
        <v>1.4832000000000001</v>
      </c>
      <c r="J259" s="44">
        <f t="shared" si="20"/>
        <v>2.0695920000000001</v>
      </c>
      <c r="K259" s="43">
        <f t="shared" si="21"/>
        <v>67336.245311999999</v>
      </c>
      <c r="L259" s="43">
        <f t="shared" si="22"/>
        <v>48257.395199999999</v>
      </c>
      <c r="M259" s="43">
        <f t="shared" si="23"/>
        <v>19078.850112</v>
      </c>
      <c r="N259" s="42">
        <f t="shared" si="24"/>
        <v>0.28333700555471802</v>
      </c>
      <c r="O259">
        <f>IF(AND(RawData[[#This Row],[Channel]]="Wholesale/Distributor", LEFT(RawData[[#This Row],[Month]], 4)="2025"),RawData[[#This Row],[List Price]]*(1-'2 - Diagnostics'!$B$1),RawData[[#This Row],[Net Price]])</f>
        <v>2.3113999999999999</v>
      </c>
      <c r="P259">
        <f>RawData[[#This Row],[Units]]*RawData[[#This Row],[Counterfactual Net Price]]</f>
        <v>75203.710399999996</v>
      </c>
    </row>
    <row r="260" spans="1:16">
      <c r="A260" t="s">
        <v>310</v>
      </c>
      <c r="B260" t="s">
        <v>309</v>
      </c>
      <c r="C260" t="s">
        <v>300</v>
      </c>
      <c r="D260" t="s">
        <v>226</v>
      </c>
      <c r="E260" t="s">
        <v>244</v>
      </c>
      <c r="F260">
        <v>30373</v>
      </c>
      <c r="G260" s="44">
        <v>2.61</v>
      </c>
      <c r="H260" s="42">
        <v>0.1847</v>
      </c>
      <c r="I260" s="45">
        <v>1.4938</v>
      </c>
      <c r="J260" s="44">
        <f t="shared" si="20"/>
        <v>2.1279330000000001</v>
      </c>
      <c r="K260" s="43">
        <f t="shared" si="21"/>
        <v>64631.709009000006</v>
      </c>
      <c r="L260" s="43">
        <f t="shared" si="22"/>
        <v>45371.187400000003</v>
      </c>
      <c r="M260" s="43">
        <f t="shared" si="23"/>
        <v>19260.521609000003</v>
      </c>
      <c r="N260" s="42">
        <f t="shared" si="24"/>
        <v>0.2980042134785259</v>
      </c>
      <c r="O260">
        <f>IF(AND(RawData[[#This Row],[Channel]]="Wholesale/Distributor", LEFT(RawData[[#This Row],[Month]], 4)="2025"),RawData[[#This Row],[List Price]]*(1-'2 - Diagnostics'!$B$1),RawData[[#This Row],[Net Price]])</f>
        <v>2.3750999999999998</v>
      </c>
      <c r="P260">
        <f>RawData[[#This Row],[Units]]*RawData[[#This Row],[Counterfactual Net Price]]</f>
        <v>72138.912299999996</v>
      </c>
    </row>
    <row r="261" spans="1:16">
      <c r="A261" t="s">
        <v>310</v>
      </c>
      <c r="B261" t="s">
        <v>309</v>
      </c>
      <c r="C261" t="s">
        <v>300</v>
      </c>
      <c r="D261" t="s">
        <v>226</v>
      </c>
      <c r="E261" t="s">
        <v>243</v>
      </c>
      <c r="F261">
        <v>34695</v>
      </c>
      <c r="G261" s="44">
        <v>2.61</v>
      </c>
      <c r="H261" s="42">
        <v>0.2344</v>
      </c>
      <c r="I261" s="45">
        <v>1.5044999999999999</v>
      </c>
      <c r="J261" s="44">
        <f t="shared" si="20"/>
        <v>1.998216</v>
      </c>
      <c r="K261" s="43">
        <f t="shared" si="21"/>
        <v>69328.104120000004</v>
      </c>
      <c r="L261" s="43">
        <f t="shared" si="22"/>
        <v>52198.627499999995</v>
      </c>
      <c r="M261" s="43">
        <f t="shared" si="23"/>
        <v>17129.476620000009</v>
      </c>
      <c r="N261" s="42">
        <f t="shared" si="24"/>
        <v>0.24707839392738334</v>
      </c>
      <c r="O261">
        <f>IF(AND(RawData[[#This Row],[Channel]]="Wholesale/Distributor", LEFT(RawData[[#This Row],[Month]], 4)="2025"),RawData[[#This Row],[List Price]]*(1-'2 - Diagnostics'!$B$1),RawData[[#This Row],[Net Price]])</f>
        <v>2.3750999999999998</v>
      </c>
      <c r="P261">
        <f>RawData[[#This Row],[Units]]*RawData[[#This Row],[Counterfactual Net Price]]</f>
        <v>82404.094499999992</v>
      </c>
    </row>
    <row r="262" spans="1:16">
      <c r="A262" t="s">
        <v>310</v>
      </c>
      <c r="B262" t="s">
        <v>309</v>
      </c>
      <c r="C262" t="s">
        <v>300</v>
      </c>
      <c r="D262" t="s">
        <v>226</v>
      </c>
      <c r="E262" t="s">
        <v>242</v>
      </c>
      <c r="F262">
        <v>35497</v>
      </c>
      <c r="G262" s="44">
        <v>2.61</v>
      </c>
      <c r="H262" s="42">
        <v>0.2117</v>
      </c>
      <c r="I262" s="45">
        <v>1.5150999999999999</v>
      </c>
      <c r="J262" s="44">
        <f t="shared" si="20"/>
        <v>2.0574629999999998</v>
      </c>
      <c r="K262" s="43">
        <f t="shared" si="21"/>
        <v>73033.764110999997</v>
      </c>
      <c r="L262" s="43">
        <f t="shared" si="22"/>
        <v>53781.504699999998</v>
      </c>
      <c r="M262" s="43">
        <f t="shared" si="23"/>
        <v>19252.259410999999</v>
      </c>
      <c r="N262" s="42">
        <f t="shared" si="24"/>
        <v>0.26360765661399499</v>
      </c>
      <c r="O262">
        <f>IF(AND(RawData[[#This Row],[Channel]]="Wholesale/Distributor", LEFT(RawData[[#This Row],[Month]], 4)="2025"),RawData[[#This Row],[List Price]]*(1-'2 - Diagnostics'!$B$1),RawData[[#This Row],[Net Price]])</f>
        <v>2.3750999999999998</v>
      </c>
      <c r="P262">
        <f>RawData[[#This Row],[Units]]*RawData[[#This Row],[Counterfactual Net Price]]</f>
        <v>84308.924699999989</v>
      </c>
    </row>
    <row r="263" spans="1:16">
      <c r="A263" t="s">
        <v>310</v>
      </c>
      <c r="B263" t="s">
        <v>309</v>
      </c>
      <c r="C263" t="s">
        <v>300</v>
      </c>
      <c r="D263" t="s">
        <v>226</v>
      </c>
      <c r="E263" t="s">
        <v>241</v>
      </c>
      <c r="F263">
        <v>61475</v>
      </c>
      <c r="G263" s="44">
        <v>2.61</v>
      </c>
      <c r="H263" s="42">
        <v>0.23710000000000001</v>
      </c>
      <c r="I263" s="45">
        <v>1.5257000000000001</v>
      </c>
      <c r="J263" s="44">
        <f t="shared" si="20"/>
        <v>1.991169</v>
      </c>
      <c r="K263" s="43">
        <f t="shared" si="21"/>
        <v>122407.114275</v>
      </c>
      <c r="L263" s="43">
        <f t="shared" si="22"/>
        <v>93792.407500000001</v>
      </c>
      <c r="M263" s="43">
        <f t="shared" si="23"/>
        <v>28614.706774999999</v>
      </c>
      <c r="N263" s="42">
        <f t="shared" si="24"/>
        <v>0.23376669684994089</v>
      </c>
      <c r="O263">
        <f>IF(AND(RawData[[#This Row],[Channel]]="Wholesale/Distributor", LEFT(RawData[[#This Row],[Month]], 4)="2025"),RawData[[#This Row],[List Price]]*(1-'2 - Diagnostics'!$B$1),RawData[[#This Row],[Net Price]])</f>
        <v>2.3750999999999998</v>
      </c>
      <c r="P263">
        <f>RawData[[#This Row],[Units]]*RawData[[#This Row],[Counterfactual Net Price]]</f>
        <v>146009.27249999999</v>
      </c>
    </row>
    <row r="264" spans="1:16">
      <c r="A264" t="s">
        <v>310</v>
      </c>
      <c r="B264" t="s">
        <v>309</v>
      </c>
      <c r="C264" t="s">
        <v>300</v>
      </c>
      <c r="D264" t="s">
        <v>226</v>
      </c>
      <c r="E264" t="s">
        <v>240</v>
      </c>
      <c r="F264">
        <v>65726</v>
      </c>
      <c r="G264" s="44">
        <v>2.61</v>
      </c>
      <c r="H264" s="42">
        <v>0.24840000000000001</v>
      </c>
      <c r="I264" s="45">
        <v>1.5364</v>
      </c>
      <c r="J264" s="44">
        <f t="shared" si="20"/>
        <v>1.961676</v>
      </c>
      <c r="K264" s="43">
        <f t="shared" si="21"/>
        <v>128933.116776</v>
      </c>
      <c r="L264" s="43">
        <f t="shared" si="22"/>
        <v>100981.4264</v>
      </c>
      <c r="M264" s="43">
        <f t="shared" si="23"/>
        <v>27951.690375999999</v>
      </c>
      <c r="N264" s="42">
        <f t="shared" si="24"/>
        <v>0.21679217159204681</v>
      </c>
      <c r="O264">
        <f>IF(AND(RawData[[#This Row],[Channel]]="Wholesale/Distributor", LEFT(RawData[[#This Row],[Month]], 4)="2025"),RawData[[#This Row],[List Price]]*(1-'2 - Diagnostics'!$B$1),RawData[[#This Row],[Net Price]])</f>
        <v>2.3750999999999998</v>
      </c>
      <c r="P264">
        <f>RawData[[#This Row],[Units]]*RawData[[#This Row],[Counterfactual Net Price]]</f>
        <v>156105.82259999998</v>
      </c>
    </row>
    <row r="265" spans="1:16">
      <c r="A265" t="s">
        <v>310</v>
      </c>
      <c r="B265" t="s">
        <v>309</v>
      </c>
      <c r="C265" t="s">
        <v>300</v>
      </c>
      <c r="D265" t="s">
        <v>226</v>
      </c>
      <c r="E265" t="s">
        <v>236</v>
      </c>
      <c r="F265">
        <v>53952</v>
      </c>
      <c r="G265" s="44">
        <v>2.61</v>
      </c>
      <c r="H265" s="42">
        <v>0.27200000000000002</v>
      </c>
      <c r="I265" s="45">
        <v>1.5469999999999999</v>
      </c>
      <c r="J265" s="44">
        <f t="shared" si="20"/>
        <v>1.9000799999999998</v>
      </c>
      <c r="K265" s="43">
        <f t="shared" si="21"/>
        <v>102513.11615999999</v>
      </c>
      <c r="L265" s="43">
        <f t="shared" si="22"/>
        <v>83463.743999999992</v>
      </c>
      <c r="M265" s="43">
        <f t="shared" si="23"/>
        <v>19049.372159999999</v>
      </c>
      <c r="N265" s="42">
        <f t="shared" si="24"/>
        <v>0.18582375478927204</v>
      </c>
      <c r="O265">
        <f>IF(AND(RawData[[#This Row],[Channel]]="Wholesale/Distributor", LEFT(RawData[[#This Row],[Month]], 4)="2025"),RawData[[#This Row],[List Price]]*(1-'2 - Diagnostics'!$B$1),RawData[[#This Row],[Net Price]])</f>
        <v>2.3750999999999998</v>
      </c>
      <c r="P265">
        <f>RawData[[#This Row],[Units]]*RawData[[#This Row],[Counterfactual Net Price]]</f>
        <v>128141.39519999998</v>
      </c>
    </row>
    <row r="266" spans="1:16">
      <c r="A266" t="s">
        <v>310</v>
      </c>
      <c r="B266" t="s">
        <v>309</v>
      </c>
      <c r="C266" t="s">
        <v>300</v>
      </c>
      <c r="D266" t="s">
        <v>229</v>
      </c>
      <c r="E266" t="s">
        <v>262</v>
      </c>
      <c r="F266">
        <v>15577</v>
      </c>
      <c r="G266" s="44">
        <v>2.4900000000000002</v>
      </c>
      <c r="H266" s="42">
        <v>9.35E-2</v>
      </c>
      <c r="I266" s="45">
        <v>1.4193</v>
      </c>
      <c r="J266" s="44">
        <f t="shared" si="20"/>
        <v>2.2571850000000002</v>
      </c>
      <c r="K266" s="43">
        <f t="shared" si="21"/>
        <v>35160.170745000003</v>
      </c>
      <c r="L266" s="43">
        <f t="shared" si="22"/>
        <v>22108.436099999999</v>
      </c>
      <c r="M266" s="43">
        <f t="shared" si="23"/>
        <v>13051.734645000004</v>
      </c>
      <c r="N266" s="42">
        <f t="shared" si="24"/>
        <v>0.37120794263651413</v>
      </c>
      <c r="O266">
        <f>IF(AND(RawData[[#This Row],[Channel]]="Wholesale/Distributor", LEFT(RawData[[#This Row],[Month]], 4)="2025"),RawData[[#This Row],[List Price]]*(1-'2 - Diagnostics'!$B$1),RawData[[#This Row],[Net Price]])</f>
        <v>2.2571850000000002</v>
      </c>
      <c r="P266">
        <f>RawData[[#This Row],[Units]]*RawData[[#This Row],[Counterfactual Net Price]]</f>
        <v>35160.170745000003</v>
      </c>
    </row>
    <row r="267" spans="1:16">
      <c r="A267" t="s">
        <v>310</v>
      </c>
      <c r="B267" t="s">
        <v>309</v>
      </c>
      <c r="C267" t="s">
        <v>300</v>
      </c>
      <c r="D267" t="s">
        <v>229</v>
      </c>
      <c r="E267" t="s">
        <v>261</v>
      </c>
      <c r="F267">
        <v>18421</v>
      </c>
      <c r="G267" s="44">
        <v>2.4900000000000002</v>
      </c>
      <c r="H267" s="42">
        <v>5.5899999999999998E-2</v>
      </c>
      <c r="I267" s="45">
        <v>1.4193</v>
      </c>
      <c r="J267" s="44">
        <f t="shared" si="20"/>
        <v>2.3508090000000004</v>
      </c>
      <c r="K267" s="43">
        <f t="shared" si="21"/>
        <v>43304.252589000003</v>
      </c>
      <c r="L267" s="43">
        <f t="shared" si="22"/>
        <v>26144.925299999999</v>
      </c>
      <c r="M267" s="43">
        <f t="shared" si="23"/>
        <v>17159.327289000004</v>
      </c>
      <c r="N267" s="42">
        <f t="shared" si="24"/>
        <v>0.3962503972036861</v>
      </c>
      <c r="O267">
        <f>IF(AND(RawData[[#This Row],[Channel]]="Wholesale/Distributor", LEFT(RawData[[#This Row],[Month]], 4)="2025"),RawData[[#This Row],[List Price]]*(1-'2 - Diagnostics'!$B$1),RawData[[#This Row],[Net Price]])</f>
        <v>2.3508090000000004</v>
      </c>
      <c r="P267">
        <f>RawData[[#This Row],[Units]]*RawData[[#This Row],[Counterfactual Net Price]]</f>
        <v>43304.252589000003</v>
      </c>
    </row>
    <row r="268" spans="1:16">
      <c r="A268" t="s">
        <v>310</v>
      </c>
      <c r="B268" t="s">
        <v>309</v>
      </c>
      <c r="C268" t="s">
        <v>300</v>
      </c>
      <c r="D268" t="s">
        <v>229</v>
      </c>
      <c r="E268" t="s">
        <v>260</v>
      </c>
      <c r="F268">
        <v>18307</v>
      </c>
      <c r="G268" s="44">
        <v>2.4900000000000002</v>
      </c>
      <c r="H268" s="42">
        <v>7.6799999999999993E-2</v>
      </c>
      <c r="I268" s="45">
        <v>1.4193</v>
      </c>
      <c r="J268" s="44">
        <f t="shared" si="20"/>
        <v>2.2987680000000004</v>
      </c>
      <c r="K268" s="43">
        <f t="shared" si="21"/>
        <v>42083.545776000006</v>
      </c>
      <c r="L268" s="43">
        <f t="shared" si="22"/>
        <v>25983.125100000001</v>
      </c>
      <c r="M268" s="43">
        <f t="shared" si="23"/>
        <v>16100.420676000005</v>
      </c>
      <c r="N268" s="42">
        <f t="shared" si="24"/>
        <v>0.38258232235701911</v>
      </c>
      <c r="O268">
        <f>IF(AND(RawData[[#This Row],[Channel]]="Wholesale/Distributor", LEFT(RawData[[#This Row],[Month]], 4)="2025"),RawData[[#This Row],[List Price]]*(1-'2 - Diagnostics'!$B$1),RawData[[#This Row],[Net Price]])</f>
        <v>2.2987680000000004</v>
      </c>
      <c r="P268">
        <f>RawData[[#This Row],[Units]]*RawData[[#This Row],[Counterfactual Net Price]]</f>
        <v>42083.545776000006</v>
      </c>
    </row>
    <row r="269" spans="1:16">
      <c r="A269" t="s">
        <v>310</v>
      </c>
      <c r="B269" t="s">
        <v>309</v>
      </c>
      <c r="C269" t="s">
        <v>300</v>
      </c>
      <c r="D269" t="s">
        <v>229</v>
      </c>
      <c r="E269" t="s">
        <v>259</v>
      </c>
      <c r="F269">
        <v>17630</v>
      </c>
      <c r="G269" s="44">
        <v>2.4900000000000002</v>
      </c>
      <c r="H269" s="42">
        <v>7.9600000000000004E-2</v>
      </c>
      <c r="I269" s="45">
        <v>1.4193</v>
      </c>
      <c r="J269" s="44">
        <f t="shared" si="20"/>
        <v>2.2917960000000002</v>
      </c>
      <c r="K269" s="43">
        <f t="shared" si="21"/>
        <v>40404.36348</v>
      </c>
      <c r="L269" s="43">
        <f t="shared" si="22"/>
        <v>25022.259000000002</v>
      </c>
      <c r="M269" s="43">
        <f t="shared" si="23"/>
        <v>15382.104479999998</v>
      </c>
      <c r="N269" s="42">
        <f t="shared" si="24"/>
        <v>0.38070404172099082</v>
      </c>
      <c r="O269">
        <f>IF(AND(RawData[[#This Row],[Channel]]="Wholesale/Distributor", LEFT(RawData[[#This Row],[Month]], 4)="2025"),RawData[[#This Row],[List Price]]*(1-'2 - Diagnostics'!$B$1),RawData[[#This Row],[Net Price]])</f>
        <v>2.2917960000000002</v>
      </c>
      <c r="P269">
        <f>RawData[[#This Row],[Units]]*RawData[[#This Row],[Counterfactual Net Price]]</f>
        <v>40404.36348</v>
      </c>
    </row>
    <row r="270" spans="1:16">
      <c r="A270" t="s">
        <v>310</v>
      </c>
      <c r="B270" t="s">
        <v>309</v>
      </c>
      <c r="C270" t="s">
        <v>300</v>
      </c>
      <c r="D270" t="s">
        <v>229</v>
      </c>
      <c r="E270" t="s">
        <v>258</v>
      </c>
      <c r="F270">
        <v>15589</v>
      </c>
      <c r="G270" s="44">
        <v>2.4900000000000002</v>
      </c>
      <c r="H270" s="42">
        <v>8.72E-2</v>
      </c>
      <c r="I270" s="45">
        <v>1.4193</v>
      </c>
      <c r="J270" s="44">
        <f t="shared" si="20"/>
        <v>2.2728720000000004</v>
      </c>
      <c r="K270" s="43">
        <f t="shared" si="21"/>
        <v>35431.801608000009</v>
      </c>
      <c r="L270" s="43">
        <f t="shared" si="22"/>
        <v>22125.467700000001</v>
      </c>
      <c r="M270" s="43">
        <f t="shared" si="23"/>
        <v>13306.333908000008</v>
      </c>
      <c r="N270" s="42">
        <f t="shared" si="24"/>
        <v>0.37554776511831739</v>
      </c>
      <c r="O270">
        <f>IF(AND(RawData[[#This Row],[Channel]]="Wholesale/Distributor", LEFT(RawData[[#This Row],[Month]], 4)="2025"),RawData[[#This Row],[List Price]]*(1-'2 - Diagnostics'!$B$1),RawData[[#This Row],[Net Price]])</f>
        <v>2.2728720000000004</v>
      </c>
      <c r="P270">
        <f>RawData[[#This Row],[Units]]*RawData[[#This Row],[Counterfactual Net Price]]</f>
        <v>35431.801608000009</v>
      </c>
    </row>
    <row r="271" spans="1:16">
      <c r="A271" t="s">
        <v>310</v>
      </c>
      <c r="B271" t="s">
        <v>309</v>
      </c>
      <c r="C271" t="s">
        <v>300</v>
      </c>
      <c r="D271" t="s">
        <v>229</v>
      </c>
      <c r="E271" t="s">
        <v>257</v>
      </c>
      <c r="F271">
        <v>12736</v>
      </c>
      <c r="G271" s="44">
        <v>2.4900000000000002</v>
      </c>
      <c r="H271" s="42">
        <v>5.8200000000000002E-2</v>
      </c>
      <c r="I271" s="45">
        <v>1.4193</v>
      </c>
      <c r="J271" s="44">
        <f t="shared" si="20"/>
        <v>2.3450820000000001</v>
      </c>
      <c r="K271" s="43">
        <f t="shared" si="21"/>
        <v>29866.964352000003</v>
      </c>
      <c r="L271" s="43">
        <f t="shared" si="22"/>
        <v>18076.2048</v>
      </c>
      <c r="M271" s="43">
        <f t="shared" si="23"/>
        <v>11790.759552000003</v>
      </c>
      <c r="N271" s="42">
        <f t="shared" si="24"/>
        <v>0.39477596092588668</v>
      </c>
      <c r="O271">
        <f>IF(AND(RawData[[#This Row],[Channel]]="Wholesale/Distributor", LEFT(RawData[[#This Row],[Month]], 4)="2025"),RawData[[#This Row],[List Price]]*(1-'2 - Diagnostics'!$B$1),RawData[[#This Row],[Net Price]])</f>
        <v>2.3450820000000001</v>
      </c>
      <c r="P271">
        <f>RawData[[#This Row],[Units]]*RawData[[#This Row],[Counterfactual Net Price]]</f>
        <v>29866.964352000003</v>
      </c>
    </row>
    <row r="272" spans="1:16">
      <c r="A272" t="s">
        <v>310</v>
      </c>
      <c r="B272" t="s">
        <v>309</v>
      </c>
      <c r="C272" t="s">
        <v>300</v>
      </c>
      <c r="D272" t="s">
        <v>229</v>
      </c>
      <c r="E272" t="s">
        <v>256</v>
      </c>
      <c r="F272">
        <v>12700</v>
      </c>
      <c r="G272" s="44">
        <v>2.4900000000000002</v>
      </c>
      <c r="H272" s="42">
        <v>5.7599999999999998E-2</v>
      </c>
      <c r="I272" s="45">
        <v>1.4193</v>
      </c>
      <c r="J272" s="44">
        <f t="shared" si="20"/>
        <v>2.3465760000000002</v>
      </c>
      <c r="K272" s="43">
        <f t="shared" si="21"/>
        <v>29801.515200000002</v>
      </c>
      <c r="L272" s="43">
        <f t="shared" si="22"/>
        <v>18025.11</v>
      </c>
      <c r="M272" s="43">
        <f t="shared" si="23"/>
        <v>11776.405200000001</v>
      </c>
      <c r="N272" s="42">
        <f t="shared" si="24"/>
        <v>0.39516129032258068</v>
      </c>
      <c r="O272">
        <f>IF(AND(RawData[[#This Row],[Channel]]="Wholesale/Distributor", LEFT(RawData[[#This Row],[Month]], 4)="2025"),RawData[[#This Row],[List Price]]*(1-'2 - Diagnostics'!$B$1),RawData[[#This Row],[Net Price]])</f>
        <v>2.3465760000000002</v>
      </c>
      <c r="P272">
        <f>RawData[[#This Row],[Units]]*RawData[[#This Row],[Counterfactual Net Price]]</f>
        <v>29801.515200000002</v>
      </c>
    </row>
    <row r="273" spans="1:16">
      <c r="A273" t="s">
        <v>310</v>
      </c>
      <c r="B273" t="s">
        <v>309</v>
      </c>
      <c r="C273" t="s">
        <v>300</v>
      </c>
      <c r="D273" t="s">
        <v>229</v>
      </c>
      <c r="E273" t="s">
        <v>255</v>
      </c>
      <c r="F273">
        <v>16481</v>
      </c>
      <c r="G273" s="44">
        <v>2.4900000000000002</v>
      </c>
      <c r="H273" s="42">
        <v>6.7299999999999999E-2</v>
      </c>
      <c r="I273" s="45">
        <v>1.4193</v>
      </c>
      <c r="J273" s="44">
        <f t="shared" si="20"/>
        <v>2.3224230000000001</v>
      </c>
      <c r="K273" s="43">
        <f t="shared" si="21"/>
        <v>38275.853462999999</v>
      </c>
      <c r="L273" s="43">
        <f t="shared" si="22"/>
        <v>23391.4833</v>
      </c>
      <c r="M273" s="43">
        <f t="shared" si="23"/>
        <v>14884.370163</v>
      </c>
      <c r="N273" s="42">
        <f t="shared" si="24"/>
        <v>0.38887101962045673</v>
      </c>
      <c r="O273">
        <f>IF(AND(RawData[[#This Row],[Channel]]="Wholesale/Distributor", LEFT(RawData[[#This Row],[Month]], 4)="2025"),RawData[[#This Row],[List Price]]*(1-'2 - Diagnostics'!$B$1),RawData[[#This Row],[Net Price]])</f>
        <v>2.3224230000000001</v>
      </c>
      <c r="P273">
        <f>RawData[[#This Row],[Units]]*RawData[[#This Row],[Counterfactual Net Price]]</f>
        <v>38275.853462999999</v>
      </c>
    </row>
    <row r="274" spans="1:16">
      <c r="A274" t="s">
        <v>310</v>
      </c>
      <c r="B274" t="s">
        <v>309</v>
      </c>
      <c r="C274" t="s">
        <v>300</v>
      </c>
      <c r="D274" t="s">
        <v>229</v>
      </c>
      <c r="E274" t="s">
        <v>254</v>
      </c>
      <c r="F274">
        <v>18565</v>
      </c>
      <c r="G274" s="44">
        <v>2.4900000000000002</v>
      </c>
      <c r="H274" s="42">
        <v>6.7599999999999993E-2</v>
      </c>
      <c r="I274" s="45">
        <v>1.4193</v>
      </c>
      <c r="J274" s="44">
        <f t="shared" si="20"/>
        <v>2.3216760000000001</v>
      </c>
      <c r="K274" s="43">
        <f t="shared" si="21"/>
        <v>43101.914940000002</v>
      </c>
      <c r="L274" s="43">
        <f t="shared" si="22"/>
        <v>26349.304499999998</v>
      </c>
      <c r="M274" s="43">
        <f t="shared" si="23"/>
        <v>16752.610440000004</v>
      </c>
      <c r="N274" s="42">
        <f t="shared" si="24"/>
        <v>0.38867438867438875</v>
      </c>
      <c r="O274">
        <f>IF(AND(RawData[[#This Row],[Channel]]="Wholesale/Distributor", LEFT(RawData[[#This Row],[Month]], 4)="2025"),RawData[[#This Row],[List Price]]*(1-'2 - Diagnostics'!$B$1),RawData[[#This Row],[Net Price]])</f>
        <v>2.3216760000000001</v>
      </c>
      <c r="P274">
        <f>RawData[[#This Row],[Units]]*RawData[[#This Row],[Counterfactual Net Price]]</f>
        <v>43101.914940000002</v>
      </c>
    </row>
    <row r="275" spans="1:16">
      <c r="A275" t="s">
        <v>310</v>
      </c>
      <c r="B275" t="s">
        <v>309</v>
      </c>
      <c r="C275" t="s">
        <v>300</v>
      </c>
      <c r="D275" t="s">
        <v>229</v>
      </c>
      <c r="E275" t="s">
        <v>253</v>
      </c>
      <c r="F275">
        <v>28297</v>
      </c>
      <c r="G275" s="44">
        <v>2.4900000000000002</v>
      </c>
      <c r="H275" s="42">
        <v>5.4899999999999997E-2</v>
      </c>
      <c r="I275" s="45">
        <v>1.4193</v>
      </c>
      <c r="J275" s="44">
        <f t="shared" si="20"/>
        <v>2.3532990000000003</v>
      </c>
      <c r="K275" s="43">
        <f t="shared" si="21"/>
        <v>66591.301803000009</v>
      </c>
      <c r="L275" s="43">
        <f t="shared" si="22"/>
        <v>40161.932099999998</v>
      </c>
      <c r="M275" s="43">
        <f t="shared" si="23"/>
        <v>26429.369703000011</v>
      </c>
      <c r="N275" s="42">
        <f t="shared" si="24"/>
        <v>0.39688921807216176</v>
      </c>
      <c r="O275">
        <f>IF(AND(RawData[[#This Row],[Channel]]="Wholesale/Distributor", LEFT(RawData[[#This Row],[Month]], 4)="2025"),RawData[[#This Row],[List Price]]*(1-'2 - Diagnostics'!$B$1),RawData[[#This Row],[Net Price]])</f>
        <v>2.3532990000000003</v>
      </c>
      <c r="P275">
        <f>RawData[[#This Row],[Units]]*RawData[[#This Row],[Counterfactual Net Price]]</f>
        <v>66591.301803000009</v>
      </c>
    </row>
    <row r="276" spans="1:16">
      <c r="A276" t="s">
        <v>310</v>
      </c>
      <c r="B276" t="s">
        <v>309</v>
      </c>
      <c r="C276" t="s">
        <v>300</v>
      </c>
      <c r="D276" t="s">
        <v>229</v>
      </c>
      <c r="E276" t="s">
        <v>252</v>
      </c>
      <c r="F276">
        <v>31170</v>
      </c>
      <c r="G276" s="44">
        <v>2.4900000000000002</v>
      </c>
      <c r="H276" s="42">
        <v>7.9899999999999999E-2</v>
      </c>
      <c r="I276" s="45">
        <v>1.4193</v>
      </c>
      <c r="J276" s="44">
        <f t="shared" si="20"/>
        <v>2.2910490000000001</v>
      </c>
      <c r="K276" s="43">
        <f t="shared" si="21"/>
        <v>71411.997329999998</v>
      </c>
      <c r="L276" s="43">
        <f t="shared" si="22"/>
        <v>44239.580999999998</v>
      </c>
      <c r="M276" s="43">
        <f t="shared" si="23"/>
        <v>27172.41633</v>
      </c>
      <c r="N276" s="42">
        <f t="shared" si="24"/>
        <v>0.38050211933485489</v>
      </c>
      <c r="O276">
        <f>IF(AND(RawData[[#This Row],[Channel]]="Wholesale/Distributor", LEFT(RawData[[#This Row],[Month]], 4)="2025"),RawData[[#This Row],[List Price]]*(1-'2 - Diagnostics'!$B$1),RawData[[#This Row],[Net Price]])</f>
        <v>2.2910490000000001</v>
      </c>
      <c r="P276">
        <f>RawData[[#This Row],[Units]]*RawData[[#This Row],[Counterfactual Net Price]]</f>
        <v>71411.997329999998</v>
      </c>
    </row>
    <row r="277" spans="1:16">
      <c r="A277" t="s">
        <v>310</v>
      </c>
      <c r="B277" t="s">
        <v>309</v>
      </c>
      <c r="C277" t="s">
        <v>300</v>
      </c>
      <c r="D277" t="s">
        <v>229</v>
      </c>
      <c r="E277" t="s">
        <v>251</v>
      </c>
      <c r="F277">
        <v>24955</v>
      </c>
      <c r="G277" s="44">
        <v>2.4900000000000002</v>
      </c>
      <c r="H277" s="42">
        <v>7.8299999999999995E-2</v>
      </c>
      <c r="I277" s="45">
        <v>1.4193</v>
      </c>
      <c r="J277" s="44">
        <f t="shared" si="20"/>
        <v>2.2950330000000001</v>
      </c>
      <c r="K277" s="43">
        <f t="shared" si="21"/>
        <v>57272.548515000002</v>
      </c>
      <c r="L277" s="43">
        <f t="shared" si="22"/>
        <v>35418.631500000003</v>
      </c>
      <c r="M277" s="43">
        <f t="shared" si="23"/>
        <v>21853.917014999999</v>
      </c>
      <c r="N277" s="42">
        <f t="shared" si="24"/>
        <v>0.38157751980036886</v>
      </c>
      <c r="O277">
        <f>IF(AND(RawData[[#This Row],[Channel]]="Wholesale/Distributor", LEFT(RawData[[#This Row],[Month]], 4)="2025"),RawData[[#This Row],[List Price]]*(1-'2 - Diagnostics'!$B$1),RawData[[#This Row],[Net Price]])</f>
        <v>2.2950330000000001</v>
      </c>
      <c r="P277">
        <f>RawData[[#This Row],[Units]]*RawData[[#This Row],[Counterfactual Net Price]]</f>
        <v>57272.548515000002</v>
      </c>
    </row>
    <row r="278" spans="1:16">
      <c r="A278" t="s">
        <v>310</v>
      </c>
      <c r="B278" t="s">
        <v>309</v>
      </c>
      <c r="C278" t="s">
        <v>300</v>
      </c>
      <c r="D278" t="s">
        <v>229</v>
      </c>
      <c r="E278" t="s">
        <v>250</v>
      </c>
      <c r="F278">
        <v>14524</v>
      </c>
      <c r="G278" s="44">
        <v>2.54</v>
      </c>
      <c r="H278" s="42">
        <v>0.10050000000000001</v>
      </c>
      <c r="I278" s="45">
        <v>1.4298999999999999</v>
      </c>
      <c r="J278" s="44">
        <f t="shared" si="20"/>
        <v>2.2847300000000001</v>
      </c>
      <c r="K278" s="43">
        <f t="shared" si="21"/>
        <v>33183.418519999999</v>
      </c>
      <c r="L278" s="43">
        <f t="shared" si="22"/>
        <v>20767.867599999998</v>
      </c>
      <c r="M278" s="43">
        <f t="shared" si="23"/>
        <v>12415.550920000001</v>
      </c>
      <c r="N278" s="42">
        <f t="shared" si="24"/>
        <v>0.37414924301777458</v>
      </c>
      <c r="O278">
        <f>IF(AND(RawData[[#This Row],[Channel]]="Wholesale/Distributor", LEFT(RawData[[#This Row],[Month]], 4)="2025"),RawData[[#This Row],[List Price]]*(1-'2 - Diagnostics'!$B$1),RawData[[#This Row],[Net Price]])</f>
        <v>2.2847300000000001</v>
      </c>
      <c r="P278">
        <f>RawData[[#This Row],[Units]]*RawData[[#This Row],[Counterfactual Net Price]]</f>
        <v>33183.418519999999</v>
      </c>
    </row>
    <row r="279" spans="1:16">
      <c r="A279" t="s">
        <v>310</v>
      </c>
      <c r="B279" t="s">
        <v>309</v>
      </c>
      <c r="C279" t="s">
        <v>300</v>
      </c>
      <c r="D279" t="s">
        <v>229</v>
      </c>
      <c r="E279" t="s">
        <v>249</v>
      </c>
      <c r="F279">
        <v>17470</v>
      </c>
      <c r="G279" s="44">
        <v>2.54</v>
      </c>
      <c r="H279" s="42">
        <v>6.54E-2</v>
      </c>
      <c r="I279" s="45">
        <v>1.4406000000000001</v>
      </c>
      <c r="J279" s="44">
        <f t="shared" si="20"/>
        <v>2.3738839999999999</v>
      </c>
      <c r="K279" s="43">
        <f t="shared" si="21"/>
        <v>41471.753479999999</v>
      </c>
      <c r="L279" s="43">
        <f t="shared" si="22"/>
        <v>25167.282000000003</v>
      </c>
      <c r="M279" s="43">
        <f t="shared" si="23"/>
        <v>16304.471479999997</v>
      </c>
      <c r="N279" s="42">
        <f t="shared" si="24"/>
        <v>0.39314642164486546</v>
      </c>
      <c r="O279">
        <f>IF(AND(RawData[[#This Row],[Channel]]="Wholesale/Distributor", LEFT(RawData[[#This Row],[Month]], 4)="2025"),RawData[[#This Row],[List Price]]*(1-'2 - Diagnostics'!$B$1),RawData[[#This Row],[Net Price]])</f>
        <v>2.3738839999999999</v>
      </c>
      <c r="P279">
        <f>RawData[[#This Row],[Units]]*RawData[[#This Row],[Counterfactual Net Price]]</f>
        <v>41471.753479999999</v>
      </c>
    </row>
    <row r="280" spans="1:16">
      <c r="A280" t="s">
        <v>310</v>
      </c>
      <c r="B280" t="s">
        <v>309</v>
      </c>
      <c r="C280" t="s">
        <v>300</v>
      </c>
      <c r="D280" t="s">
        <v>229</v>
      </c>
      <c r="E280" t="s">
        <v>248</v>
      </c>
      <c r="F280">
        <v>16650</v>
      </c>
      <c r="G280" s="44">
        <v>2.54</v>
      </c>
      <c r="H280" s="42">
        <v>5.45E-2</v>
      </c>
      <c r="I280" s="45">
        <v>1.4512</v>
      </c>
      <c r="J280" s="44">
        <f t="shared" si="20"/>
        <v>2.40157</v>
      </c>
      <c r="K280" s="43">
        <f t="shared" si="21"/>
        <v>39986.140500000001</v>
      </c>
      <c r="L280" s="43">
        <f t="shared" si="22"/>
        <v>24162.48</v>
      </c>
      <c r="M280" s="43">
        <f t="shared" si="23"/>
        <v>15823.660500000002</v>
      </c>
      <c r="N280" s="42">
        <f t="shared" si="24"/>
        <v>0.39572862752282884</v>
      </c>
      <c r="O280">
        <f>IF(AND(RawData[[#This Row],[Channel]]="Wholesale/Distributor", LEFT(RawData[[#This Row],[Month]], 4)="2025"),RawData[[#This Row],[List Price]]*(1-'2 - Diagnostics'!$B$1),RawData[[#This Row],[Net Price]])</f>
        <v>2.40157</v>
      </c>
      <c r="P280">
        <f>RawData[[#This Row],[Units]]*RawData[[#This Row],[Counterfactual Net Price]]</f>
        <v>39986.140500000001</v>
      </c>
    </row>
    <row r="281" spans="1:16">
      <c r="A281" t="s">
        <v>310</v>
      </c>
      <c r="B281" t="s">
        <v>309</v>
      </c>
      <c r="C281" t="s">
        <v>300</v>
      </c>
      <c r="D281" t="s">
        <v>229</v>
      </c>
      <c r="E281" t="s">
        <v>247</v>
      </c>
      <c r="F281">
        <v>16810</v>
      </c>
      <c r="G281" s="44">
        <v>2.54</v>
      </c>
      <c r="H281" s="42">
        <v>5.67E-2</v>
      </c>
      <c r="I281" s="45">
        <v>1.4619</v>
      </c>
      <c r="J281" s="44">
        <f t="shared" si="20"/>
        <v>2.3959820000000001</v>
      </c>
      <c r="K281" s="43">
        <f t="shared" si="21"/>
        <v>40276.457419999999</v>
      </c>
      <c r="L281" s="43">
        <f t="shared" si="22"/>
        <v>24574.539000000001</v>
      </c>
      <c r="M281" s="43">
        <f t="shared" si="23"/>
        <v>15701.918419999998</v>
      </c>
      <c r="N281" s="42">
        <f t="shared" si="24"/>
        <v>0.38985351308983118</v>
      </c>
      <c r="O281">
        <f>IF(AND(RawData[[#This Row],[Channel]]="Wholesale/Distributor", LEFT(RawData[[#This Row],[Month]], 4)="2025"),RawData[[#This Row],[List Price]]*(1-'2 - Diagnostics'!$B$1),RawData[[#This Row],[Net Price]])</f>
        <v>2.3959820000000001</v>
      </c>
      <c r="P281">
        <f>RawData[[#This Row],[Units]]*RawData[[#This Row],[Counterfactual Net Price]]</f>
        <v>40276.457419999999</v>
      </c>
    </row>
    <row r="282" spans="1:16">
      <c r="A282" t="s">
        <v>310</v>
      </c>
      <c r="B282" t="s">
        <v>309</v>
      </c>
      <c r="C282" t="s">
        <v>300</v>
      </c>
      <c r="D282" t="s">
        <v>229</v>
      </c>
      <c r="E282" t="s">
        <v>246</v>
      </c>
      <c r="F282">
        <v>14991</v>
      </c>
      <c r="G282" s="44">
        <v>2.54</v>
      </c>
      <c r="H282" s="42">
        <v>7.4999999999999997E-2</v>
      </c>
      <c r="I282" s="45">
        <v>1.4724999999999999</v>
      </c>
      <c r="J282" s="44">
        <f t="shared" si="20"/>
        <v>2.3495000000000004</v>
      </c>
      <c r="K282" s="43">
        <f t="shared" si="21"/>
        <v>35221.354500000009</v>
      </c>
      <c r="L282" s="43">
        <f t="shared" si="22"/>
        <v>22074.247499999998</v>
      </c>
      <c r="M282" s="43">
        <f t="shared" si="23"/>
        <v>13147.107000000011</v>
      </c>
      <c r="N282" s="42">
        <f t="shared" si="24"/>
        <v>0.37327090870397978</v>
      </c>
      <c r="O282">
        <f>IF(AND(RawData[[#This Row],[Channel]]="Wholesale/Distributor", LEFT(RawData[[#This Row],[Month]], 4)="2025"),RawData[[#This Row],[List Price]]*(1-'2 - Diagnostics'!$B$1),RawData[[#This Row],[Net Price]])</f>
        <v>2.3495000000000004</v>
      </c>
      <c r="P282">
        <f>RawData[[#This Row],[Units]]*RawData[[#This Row],[Counterfactual Net Price]]</f>
        <v>35221.354500000009</v>
      </c>
    </row>
    <row r="283" spans="1:16">
      <c r="A283" t="s">
        <v>310</v>
      </c>
      <c r="B283" t="s">
        <v>309</v>
      </c>
      <c r="C283" t="s">
        <v>300</v>
      </c>
      <c r="D283" t="s">
        <v>229</v>
      </c>
      <c r="E283" t="s">
        <v>245</v>
      </c>
      <c r="F283">
        <v>14280</v>
      </c>
      <c r="G283" s="44">
        <v>2.54</v>
      </c>
      <c r="H283" s="42">
        <v>5.8500000000000003E-2</v>
      </c>
      <c r="I283" s="45">
        <v>1.4832000000000001</v>
      </c>
      <c r="J283" s="44">
        <f t="shared" si="20"/>
        <v>2.39141</v>
      </c>
      <c r="K283" s="43">
        <f t="shared" si="21"/>
        <v>34149.334799999997</v>
      </c>
      <c r="L283" s="43">
        <f t="shared" si="22"/>
        <v>21180.096000000001</v>
      </c>
      <c r="M283" s="43">
        <f t="shared" si="23"/>
        <v>12969.238799999996</v>
      </c>
      <c r="N283" s="42">
        <f t="shared" si="24"/>
        <v>0.37978012971426889</v>
      </c>
      <c r="O283">
        <f>IF(AND(RawData[[#This Row],[Channel]]="Wholesale/Distributor", LEFT(RawData[[#This Row],[Month]], 4)="2025"),RawData[[#This Row],[List Price]]*(1-'2 - Diagnostics'!$B$1),RawData[[#This Row],[Net Price]])</f>
        <v>2.39141</v>
      </c>
      <c r="P283">
        <f>RawData[[#This Row],[Units]]*RawData[[#This Row],[Counterfactual Net Price]]</f>
        <v>34149.334799999997</v>
      </c>
    </row>
    <row r="284" spans="1:16">
      <c r="A284" t="s">
        <v>310</v>
      </c>
      <c r="B284" t="s">
        <v>309</v>
      </c>
      <c r="C284" t="s">
        <v>300</v>
      </c>
      <c r="D284" t="s">
        <v>229</v>
      </c>
      <c r="E284" t="s">
        <v>244</v>
      </c>
      <c r="F284">
        <v>14236</v>
      </c>
      <c r="G284" s="44">
        <v>2.61</v>
      </c>
      <c r="H284" s="42">
        <v>8.1100000000000005E-2</v>
      </c>
      <c r="I284" s="45">
        <v>1.4938</v>
      </c>
      <c r="J284" s="44">
        <f t="shared" si="20"/>
        <v>2.3983289999999999</v>
      </c>
      <c r="K284" s="43">
        <f t="shared" si="21"/>
        <v>34142.611643999997</v>
      </c>
      <c r="L284" s="43">
        <f t="shared" si="22"/>
        <v>21265.736799999999</v>
      </c>
      <c r="M284" s="43">
        <f t="shared" si="23"/>
        <v>12876.874843999998</v>
      </c>
      <c r="N284" s="42">
        <f t="shared" si="24"/>
        <v>0.37714967379371217</v>
      </c>
      <c r="O284">
        <f>IF(AND(RawData[[#This Row],[Channel]]="Wholesale/Distributor", LEFT(RawData[[#This Row],[Month]], 4)="2025"),RawData[[#This Row],[List Price]]*(1-'2 - Diagnostics'!$B$1),RawData[[#This Row],[Net Price]])</f>
        <v>2.3983289999999999</v>
      </c>
      <c r="P284">
        <f>RawData[[#This Row],[Units]]*RawData[[#This Row],[Counterfactual Net Price]]</f>
        <v>34142.611643999997</v>
      </c>
    </row>
    <row r="285" spans="1:16">
      <c r="A285" t="s">
        <v>310</v>
      </c>
      <c r="B285" t="s">
        <v>309</v>
      </c>
      <c r="C285" t="s">
        <v>300</v>
      </c>
      <c r="D285" t="s">
        <v>229</v>
      </c>
      <c r="E285" t="s">
        <v>243</v>
      </c>
      <c r="F285">
        <v>14898</v>
      </c>
      <c r="G285" s="44">
        <v>2.61</v>
      </c>
      <c r="H285" s="42">
        <v>6.0199999999999997E-2</v>
      </c>
      <c r="I285" s="45">
        <v>1.5044999999999999</v>
      </c>
      <c r="J285" s="44">
        <f t="shared" si="20"/>
        <v>2.4528779999999997</v>
      </c>
      <c r="K285" s="43">
        <f t="shared" si="21"/>
        <v>36542.976443999993</v>
      </c>
      <c r="L285" s="43">
        <f t="shared" si="22"/>
        <v>22414.040999999997</v>
      </c>
      <c r="M285" s="43">
        <f t="shared" si="23"/>
        <v>14128.935443999995</v>
      </c>
      <c r="N285" s="42">
        <f t="shared" si="24"/>
        <v>0.38663887890062199</v>
      </c>
      <c r="O285">
        <f>IF(AND(RawData[[#This Row],[Channel]]="Wholesale/Distributor", LEFT(RawData[[#This Row],[Month]], 4)="2025"),RawData[[#This Row],[List Price]]*(1-'2 - Diagnostics'!$B$1),RawData[[#This Row],[Net Price]])</f>
        <v>2.4528779999999997</v>
      </c>
      <c r="P285">
        <f>RawData[[#This Row],[Units]]*RawData[[#This Row],[Counterfactual Net Price]]</f>
        <v>36542.976443999993</v>
      </c>
    </row>
    <row r="286" spans="1:16">
      <c r="A286" t="s">
        <v>310</v>
      </c>
      <c r="B286" t="s">
        <v>309</v>
      </c>
      <c r="C286" t="s">
        <v>300</v>
      </c>
      <c r="D286" t="s">
        <v>229</v>
      </c>
      <c r="E286" t="s">
        <v>242</v>
      </c>
      <c r="F286">
        <v>18252</v>
      </c>
      <c r="G286" s="44">
        <v>2.61</v>
      </c>
      <c r="H286" s="42">
        <v>7.2800000000000004E-2</v>
      </c>
      <c r="I286" s="45">
        <v>1.5150999999999999</v>
      </c>
      <c r="J286" s="44">
        <f t="shared" si="20"/>
        <v>2.4199920000000001</v>
      </c>
      <c r="K286" s="43">
        <f t="shared" si="21"/>
        <v>44169.693984000005</v>
      </c>
      <c r="L286" s="43">
        <f t="shared" si="22"/>
        <v>27653.605199999998</v>
      </c>
      <c r="M286" s="43">
        <f t="shared" si="23"/>
        <v>16516.088784000007</v>
      </c>
      <c r="N286" s="42">
        <f t="shared" si="24"/>
        <v>0.3739235501604965</v>
      </c>
      <c r="O286">
        <f>IF(AND(RawData[[#This Row],[Channel]]="Wholesale/Distributor", LEFT(RawData[[#This Row],[Month]], 4)="2025"),RawData[[#This Row],[List Price]]*(1-'2 - Diagnostics'!$B$1),RawData[[#This Row],[Net Price]])</f>
        <v>2.4199920000000001</v>
      </c>
      <c r="P286">
        <f>RawData[[#This Row],[Units]]*RawData[[#This Row],[Counterfactual Net Price]]</f>
        <v>44169.693984000005</v>
      </c>
    </row>
    <row r="287" spans="1:16">
      <c r="A287" t="s">
        <v>310</v>
      </c>
      <c r="B287" t="s">
        <v>309</v>
      </c>
      <c r="C287" t="s">
        <v>300</v>
      </c>
      <c r="D287" t="s">
        <v>229</v>
      </c>
      <c r="E287" t="s">
        <v>241</v>
      </c>
      <c r="F287">
        <v>23317</v>
      </c>
      <c r="G287" s="44">
        <v>2.61</v>
      </c>
      <c r="H287" s="42">
        <v>6.9000000000000006E-2</v>
      </c>
      <c r="I287" s="45">
        <v>1.5257000000000001</v>
      </c>
      <c r="J287" s="44">
        <f t="shared" si="20"/>
        <v>2.42991</v>
      </c>
      <c r="K287" s="43">
        <f t="shared" si="21"/>
        <v>56658.211470000002</v>
      </c>
      <c r="L287" s="43">
        <f t="shared" si="22"/>
        <v>35574.746899999998</v>
      </c>
      <c r="M287" s="43">
        <f t="shared" si="23"/>
        <v>21083.464570000004</v>
      </c>
      <c r="N287" s="42">
        <f t="shared" si="24"/>
        <v>0.3721166627570569</v>
      </c>
      <c r="O287">
        <f>IF(AND(RawData[[#This Row],[Channel]]="Wholesale/Distributor", LEFT(RawData[[#This Row],[Month]], 4)="2025"),RawData[[#This Row],[List Price]]*(1-'2 - Diagnostics'!$B$1),RawData[[#This Row],[Net Price]])</f>
        <v>2.42991</v>
      </c>
      <c r="P287">
        <f>RawData[[#This Row],[Units]]*RawData[[#This Row],[Counterfactual Net Price]]</f>
        <v>56658.211470000002</v>
      </c>
    </row>
    <row r="288" spans="1:16">
      <c r="A288" t="s">
        <v>310</v>
      </c>
      <c r="B288" t="s">
        <v>309</v>
      </c>
      <c r="C288" t="s">
        <v>300</v>
      </c>
      <c r="D288" t="s">
        <v>229</v>
      </c>
      <c r="E288" t="s">
        <v>240</v>
      </c>
      <c r="F288">
        <v>28128</v>
      </c>
      <c r="G288" s="44">
        <v>2.61</v>
      </c>
      <c r="H288" s="42">
        <v>5.6500000000000002E-2</v>
      </c>
      <c r="I288" s="45">
        <v>1.5364</v>
      </c>
      <c r="J288" s="44">
        <f t="shared" si="20"/>
        <v>2.4625349999999999</v>
      </c>
      <c r="K288" s="43">
        <f t="shared" si="21"/>
        <v>69266.184479999996</v>
      </c>
      <c r="L288" s="43">
        <f t="shared" si="22"/>
        <v>43215.859199999999</v>
      </c>
      <c r="M288" s="43">
        <f t="shared" si="23"/>
        <v>26050.325279999997</v>
      </c>
      <c r="N288" s="42">
        <f t="shared" si="24"/>
        <v>0.37609008602923411</v>
      </c>
      <c r="O288">
        <f>IF(AND(RawData[[#This Row],[Channel]]="Wholesale/Distributor", LEFT(RawData[[#This Row],[Month]], 4)="2025"),RawData[[#This Row],[List Price]]*(1-'2 - Diagnostics'!$B$1),RawData[[#This Row],[Net Price]])</f>
        <v>2.4625349999999999</v>
      </c>
      <c r="P288">
        <f>RawData[[#This Row],[Units]]*RawData[[#This Row],[Counterfactual Net Price]]</f>
        <v>69266.184479999996</v>
      </c>
    </row>
    <row r="289" spans="1:16">
      <c r="A289" t="s">
        <v>310</v>
      </c>
      <c r="B289" t="s">
        <v>309</v>
      </c>
      <c r="C289" t="s">
        <v>300</v>
      </c>
      <c r="D289" t="s">
        <v>229</v>
      </c>
      <c r="E289" t="s">
        <v>236</v>
      </c>
      <c r="F289">
        <v>22899</v>
      </c>
      <c r="G289" s="44">
        <v>2.61</v>
      </c>
      <c r="H289" s="42">
        <v>4.82E-2</v>
      </c>
      <c r="I289" s="45">
        <v>1.5469999999999999</v>
      </c>
      <c r="J289" s="44">
        <f t="shared" si="20"/>
        <v>2.4841979999999997</v>
      </c>
      <c r="K289" s="43">
        <f t="shared" si="21"/>
        <v>56885.650001999995</v>
      </c>
      <c r="L289" s="43">
        <f t="shared" si="22"/>
        <v>35424.752999999997</v>
      </c>
      <c r="M289" s="43">
        <f t="shared" si="23"/>
        <v>21460.897001999998</v>
      </c>
      <c r="N289" s="42">
        <f t="shared" si="24"/>
        <v>0.37726380908446105</v>
      </c>
      <c r="O289">
        <f>IF(AND(RawData[[#This Row],[Channel]]="Wholesale/Distributor", LEFT(RawData[[#This Row],[Month]], 4)="2025"),RawData[[#This Row],[List Price]]*(1-'2 - Diagnostics'!$B$1),RawData[[#This Row],[Net Price]])</f>
        <v>2.4841979999999997</v>
      </c>
      <c r="P289">
        <f>RawData[[#This Row],[Units]]*RawData[[#This Row],[Counterfactual Net Price]]</f>
        <v>56885.650001999995</v>
      </c>
    </row>
    <row r="290" spans="1:16">
      <c r="A290" t="s">
        <v>308</v>
      </c>
      <c r="B290" t="s">
        <v>307</v>
      </c>
      <c r="C290" t="s">
        <v>300</v>
      </c>
      <c r="D290" t="s">
        <v>228</v>
      </c>
      <c r="E290" t="s">
        <v>262</v>
      </c>
      <c r="F290">
        <v>83655</v>
      </c>
      <c r="G290" s="44">
        <v>1.39</v>
      </c>
      <c r="H290" s="42">
        <v>0.1187</v>
      </c>
      <c r="I290" s="45">
        <v>0.82010000000000005</v>
      </c>
      <c r="J290" s="44">
        <f t="shared" si="20"/>
        <v>1.225007</v>
      </c>
      <c r="K290" s="43">
        <f t="shared" si="21"/>
        <v>102477.96058499999</v>
      </c>
      <c r="L290" s="43">
        <f t="shared" si="22"/>
        <v>68605.465500000006</v>
      </c>
      <c r="M290" s="43">
        <f t="shared" si="23"/>
        <v>33872.495084999988</v>
      </c>
      <c r="N290" s="42">
        <f t="shared" si="24"/>
        <v>0.33053443776239638</v>
      </c>
      <c r="O290">
        <f>IF(AND(RawData[[#This Row],[Channel]]="Wholesale/Distributor", LEFT(RawData[[#This Row],[Month]], 4)="2025"),RawData[[#This Row],[List Price]]*(1-'2 - Diagnostics'!$B$1),RawData[[#This Row],[Net Price]])</f>
        <v>1.225007</v>
      </c>
      <c r="P290">
        <f>RawData[[#This Row],[Units]]*RawData[[#This Row],[Counterfactual Net Price]]</f>
        <v>102477.96058499999</v>
      </c>
    </row>
    <row r="291" spans="1:16">
      <c r="A291" t="s">
        <v>308</v>
      </c>
      <c r="B291" t="s">
        <v>307</v>
      </c>
      <c r="C291" t="s">
        <v>300</v>
      </c>
      <c r="D291" t="s">
        <v>228</v>
      </c>
      <c r="E291" t="s">
        <v>261</v>
      </c>
      <c r="F291">
        <v>92830</v>
      </c>
      <c r="G291" s="44">
        <v>1.39</v>
      </c>
      <c r="H291" s="42">
        <v>0.1055</v>
      </c>
      <c r="I291" s="45">
        <v>0.82010000000000005</v>
      </c>
      <c r="J291" s="44">
        <f t="shared" si="20"/>
        <v>1.2433549999999998</v>
      </c>
      <c r="K291" s="43">
        <f t="shared" si="21"/>
        <v>115420.64464999997</v>
      </c>
      <c r="L291" s="43">
        <f t="shared" si="22"/>
        <v>76129.883000000002</v>
      </c>
      <c r="M291" s="43">
        <f t="shared" si="23"/>
        <v>39290.761649999971</v>
      </c>
      <c r="N291" s="42">
        <f t="shared" si="24"/>
        <v>0.34041363890441573</v>
      </c>
      <c r="O291">
        <f>IF(AND(RawData[[#This Row],[Channel]]="Wholesale/Distributor", LEFT(RawData[[#This Row],[Month]], 4)="2025"),RawData[[#This Row],[List Price]]*(1-'2 - Diagnostics'!$B$1),RawData[[#This Row],[Net Price]])</f>
        <v>1.2433549999999998</v>
      </c>
      <c r="P291">
        <f>RawData[[#This Row],[Units]]*RawData[[#This Row],[Counterfactual Net Price]]</f>
        <v>115420.64464999997</v>
      </c>
    </row>
    <row r="292" spans="1:16">
      <c r="A292" t="s">
        <v>308</v>
      </c>
      <c r="B292" t="s">
        <v>307</v>
      </c>
      <c r="C292" t="s">
        <v>300</v>
      </c>
      <c r="D292" t="s">
        <v>228</v>
      </c>
      <c r="E292" t="s">
        <v>260</v>
      </c>
      <c r="F292">
        <v>78558</v>
      </c>
      <c r="G292" s="44">
        <v>1.39</v>
      </c>
      <c r="H292" s="42">
        <v>8.2699999999999996E-2</v>
      </c>
      <c r="I292" s="45">
        <v>0.82010000000000005</v>
      </c>
      <c r="J292" s="44">
        <f t="shared" si="20"/>
        <v>1.2750469999999998</v>
      </c>
      <c r="K292" s="43">
        <f t="shared" si="21"/>
        <v>100165.14222599998</v>
      </c>
      <c r="L292" s="43">
        <f t="shared" si="22"/>
        <v>64425.415800000002</v>
      </c>
      <c r="M292" s="43">
        <f t="shared" si="23"/>
        <v>35739.726425999979</v>
      </c>
      <c r="N292" s="42">
        <f t="shared" si="24"/>
        <v>0.35680802354736713</v>
      </c>
      <c r="O292">
        <f>IF(AND(RawData[[#This Row],[Channel]]="Wholesale/Distributor", LEFT(RawData[[#This Row],[Month]], 4)="2025"),RawData[[#This Row],[List Price]]*(1-'2 - Diagnostics'!$B$1),RawData[[#This Row],[Net Price]])</f>
        <v>1.2750469999999998</v>
      </c>
      <c r="P292">
        <f>RawData[[#This Row],[Units]]*RawData[[#This Row],[Counterfactual Net Price]]</f>
        <v>100165.14222599998</v>
      </c>
    </row>
    <row r="293" spans="1:16">
      <c r="A293" t="s">
        <v>308</v>
      </c>
      <c r="B293" t="s">
        <v>307</v>
      </c>
      <c r="C293" t="s">
        <v>300</v>
      </c>
      <c r="D293" t="s">
        <v>228</v>
      </c>
      <c r="E293" t="s">
        <v>259</v>
      </c>
      <c r="F293">
        <v>96964</v>
      </c>
      <c r="G293" s="44">
        <v>1.39</v>
      </c>
      <c r="H293" s="42">
        <v>8.3900000000000002E-2</v>
      </c>
      <c r="I293" s="45">
        <v>0.82010000000000005</v>
      </c>
      <c r="J293" s="44">
        <f t="shared" si="20"/>
        <v>1.273379</v>
      </c>
      <c r="K293" s="43">
        <f t="shared" si="21"/>
        <v>123471.92135600001</v>
      </c>
      <c r="L293" s="43">
        <f t="shared" si="22"/>
        <v>79520.176400000011</v>
      </c>
      <c r="M293" s="43">
        <f t="shared" si="23"/>
        <v>43951.744955999995</v>
      </c>
      <c r="N293" s="42">
        <f t="shared" si="24"/>
        <v>0.35596550594913212</v>
      </c>
      <c r="O293">
        <f>IF(AND(RawData[[#This Row],[Channel]]="Wholesale/Distributor", LEFT(RawData[[#This Row],[Month]], 4)="2025"),RawData[[#This Row],[List Price]]*(1-'2 - Diagnostics'!$B$1),RawData[[#This Row],[Net Price]])</f>
        <v>1.273379</v>
      </c>
      <c r="P293">
        <f>RawData[[#This Row],[Units]]*RawData[[#This Row],[Counterfactual Net Price]]</f>
        <v>123471.92135600001</v>
      </c>
    </row>
    <row r="294" spans="1:16">
      <c r="A294" t="s">
        <v>308</v>
      </c>
      <c r="B294" t="s">
        <v>307</v>
      </c>
      <c r="C294" t="s">
        <v>300</v>
      </c>
      <c r="D294" t="s">
        <v>228</v>
      </c>
      <c r="E294" t="s">
        <v>258</v>
      </c>
      <c r="F294">
        <v>85051</v>
      </c>
      <c r="G294" s="44">
        <v>1.39</v>
      </c>
      <c r="H294" s="42">
        <v>0.13</v>
      </c>
      <c r="I294" s="45">
        <v>0.82010000000000005</v>
      </c>
      <c r="J294" s="44">
        <f t="shared" si="20"/>
        <v>1.2092999999999998</v>
      </c>
      <c r="K294" s="43">
        <f t="shared" si="21"/>
        <v>102852.17429999998</v>
      </c>
      <c r="L294" s="43">
        <f t="shared" si="22"/>
        <v>69750.325100000002</v>
      </c>
      <c r="M294" s="43">
        <f t="shared" si="23"/>
        <v>33101.849199999982</v>
      </c>
      <c r="N294" s="42">
        <f t="shared" si="24"/>
        <v>0.32183908045977</v>
      </c>
      <c r="O294">
        <f>IF(AND(RawData[[#This Row],[Channel]]="Wholesale/Distributor", LEFT(RawData[[#This Row],[Month]], 4)="2025"),RawData[[#This Row],[List Price]]*(1-'2 - Diagnostics'!$B$1),RawData[[#This Row],[Net Price]])</f>
        <v>1.2092999999999998</v>
      </c>
      <c r="P294">
        <f>RawData[[#This Row],[Units]]*RawData[[#This Row],[Counterfactual Net Price]]</f>
        <v>102852.17429999998</v>
      </c>
    </row>
    <row r="295" spans="1:16">
      <c r="A295" t="s">
        <v>308</v>
      </c>
      <c r="B295" t="s">
        <v>307</v>
      </c>
      <c r="C295" t="s">
        <v>300</v>
      </c>
      <c r="D295" t="s">
        <v>228</v>
      </c>
      <c r="E295" t="s">
        <v>257</v>
      </c>
      <c r="F295">
        <v>70199</v>
      </c>
      <c r="G295" s="44">
        <v>1.39</v>
      </c>
      <c r="H295" s="42">
        <v>8.7400000000000005E-2</v>
      </c>
      <c r="I295" s="45">
        <v>0.82010000000000005</v>
      </c>
      <c r="J295" s="44">
        <f t="shared" si="20"/>
        <v>1.2685139999999999</v>
      </c>
      <c r="K295" s="43">
        <f t="shared" si="21"/>
        <v>89048.414285999999</v>
      </c>
      <c r="L295" s="43">
        <f t="shared" si="22"/>
        <v>57570.199900000007</v>
      </c>
      <c r="M295" s="43">
        <f t="shared" si="23"/>
        <v>31478.214385999992</v>
      </c>
      <c r="N295" s="42">
        <f t="shared" si="24"/>
        <v>0.35349550734166113</v>
      </c>
      <c r="O295">
        <f>IF(AND(RawData[[#This Row],[Channel]]="Wholesale/Distributor", LEFT(RawData[[#This Row],[Month]], 4)="2025"),RawData[[#This Row],[List Price]]*(1-'2 - Diagnostics'!$B$1),RawData[[#This Row],[Net Price]])</f>
        <v>1.2685139999999999</v>
      </c>
      <c r="P295">
        <f>RawData[[#This Row],[Units]]*RawData[[#This Row],[Counterfactual Net Price]]</f>
        <v>89048.414285999999</v>
      </c>
    </row>
    <row r="296" spans="1:16">
      <c r="A296" t="s">
        <v>308</v>
      </c>
      <c r="B296" t="s">
        <v>307</v>
      </c>
      <c r="C296" t="s">
        <v>300</v>
      </c>
      <c r="D296" t="s">
        <v>228</v>
      </c>
      <c r="E296" t="s">
        <v>256</v>
      </c>
      <c r="F296">
        <v>73187</v>
      </c>
      <c r="G296" s="44">
        <v>1.39</v>
      </c>
      <c r="H296" s="42">
        <v>0.1242</v>
      </c>
      <c r="I296" s="45">
        <v>0.82010000000000005</v>
      </c>
      <c r="J296" s="44">
        <f t="shared" si="20"/>
        <v>1.2173620000000001</v>
      </c>
      <c r="K296" s="43">
        <f t="shared" si="21"/>
        <v>89095.072694000002</v>
      </c>
      <c r="L296" s="43">
        <f t="shared" si="22"/>
        <v>60020.658700000007</v>
      </c>
      <c r="M296" s="43">
        <f t="shared" si="23"/>
        <v>29074.413993999995</v>
      </c>
      <c r="N296" s="42">
        <f t="shared" si="24"/>
        <v>0.32633021237725501</v>
      </c>
      <c r="O296">
        <f>IF(AND(RawData[[#This Row],[Channel]]="Wholesale/Distributor", LEFT(RawData[[#This Row],[Month]], 4)="2025"),RawData[[#This Row],[List Price]]*(1-'2 - Diagnostics'!$B$1),RawData[[#This Row],[Net Price]])</f>
        <v>1.2173620000000001</v>
      </c>
      <c r="P296">
        <f>RawData[[#This Row],[Units]]*RawData[[#This Row],[Counterfactual Net Price]]</f>
        <v>89095.072694000002</v>
      </c>
    </row>
    <row r="297" spans="1:16">
      <c r="A297" t="s">
        <v>308</v>
      </c>
      <c r="B297" t="s">
        <v>307</v>
      </c>
      <c r="C297" t="s">
        <v>300</v>
      </c>
      <c r="D297" t="s">
        <v>228</v>
      </c>
      <c r="E297" t="s">
        <v>255</v>
      </c>
      <c r="F297">
        <v>74069</v>
      </c>
      <c r="G297" s="44">
        <v>1.39</v>
      </c>
      <c r="H297" s="42">
        <v>0.1037</v>
      </c>
      <c r="I297" s="45">
        <v>0.82010000000000005</v>
      </c>
      <c r="J297" s="44">
        <f t="shared" si="20"/>
        <v>1.245857</v>
      </c>
      <c r="K297" s="43">
        <f t="shared" si="21"/>
        <v>92279.382133000006</v>
      </c>
      <c r="L297" s="43">
        <f t="shared" si="22"/>
        <v>60743.986900000004</v>
      </c>
      <c r="M297" s="43">
        <f t="shared" si="23"/>
        <v>31535.395233000003</v>
      </c>
      <c r="N297" s="42">
        <f t="shared" si="24"/>
        <v>0.34173825727992863</v>
      </c>
      <c r="O297">
        <f>IF(AND(RawData[[#This Row],[Channel]]="Wholesale/Distributor", LEFT(RawData[[#This Row],[Month]], 4)="2025"),RawData[[#This Row],[List Price]]*(1-'2 - Diagnostics'!$B$1),RawData[[#This Row],[Net Price]])</f>
        <v>1.245857</v>
      </c>
      <c r="P297">
        <f>RawData[[#This Row],[Units]]*RawData[[#This Row],[Counterfactual Net Price]]</f>
        <v>92279.382133000006</v>
      </c>
    </row>
    <row r="298" spans="1:16">
      <c r="A298" t="s">
        <v>308</v>
      </c>
      <c r="B298" t="s">
        <v>307</v>
      </c>
      <c r="C298" t="s">
        <v>300</v>
      </c>
      <c r="D298" t="s">
        <v>228</v>
      </c>
      <c r="E298" t="s">
        <v>254</v>
      </c>
      <c r="F298">
        <v>106548</v>
      </c>
      <c r="G298" s="44">
        <v>1.39</v>
      </c>
      <c r="H298" s="42">
        <v>7.5200000000000003E-2</v>
      </c>
      <c r="I298" s="45">
        <v>0.82010000000000005</v>
      </c>
      <c r="J298" s="44">
        <f t="shared" si="20"/>
        <v>1.2854719999999999</v>
      </c>
      <c r="K298" s="43">
        <f t="shared" si="21"/>
        <v>136964.47065599999</v>
      </c>
      <c r="L298" s="43">
        <f t="shared" si="22"/>
        <v>87380.014800000004</v>
      </c>
      <c r="M298" s="43">
        <f t="shared" si="23"/>
        <v>49584.455855999986</v>
      </c>
      <c r="N298" s="42">
        <f t="shared" si="24"/>
        <v>0.36202422145328711</v>
      </c>
      <c r="O298">
        <f>IF(AND(RawData[[#This Row],[Channel]]="Wholesale/Distributor", LEFT(RawData[[#This Row],[Month]], 4)="2025"),RawData[[#This Row],[List Price]]*(1-'2 - Diagnostics'!$B$1),RawData[[#This Row],[Net Price]])</f>
        <v>1.2854719999999999</v>
      </c>
      <c r="P298">
        <f>RawData[[#This Row],[Units]]*RawData[[#This Row],[Counterfactual Net Price]]</f>
        <v>136964.47065599999</v>
      </c>
    </row>
    <row r="299" spans="1:16">
      <c r="A299" t="s">
        <v>308</v>
      </c>
      <c r="B299" t="s">
        <v>307</v>
      </c>
      <c r="C299" t="s">
        <v>300</v>
      </c>
      <c r="D299" t="s">
        <v>228</v>
      </c>
      <c r="E299" t="s">
        <v>253</v>
      </c>
      <c r="F299">
        <v>126990</v>
      </c>
      <c r="G299" s="44">
        <v>1.39</v>
      </c>
      <c r="H299" s="42">
        <v>9.3600000000000003E-2</v>
      </c>
      <c r="I299" s="45">
        <v>0.82010000000000005</v>
      </c>
      <c r="J299" s="44">
        <f t="shared" si="20"/>
        <v>1.2598959999999999</v>
      </c>
      <c r="K299" s="43">
        <f t="shared" si="21"/>
        <v>159994.19303999998</v>
      </c>
      <c r="L299" s="43">
        <f t="shared" si="22"/>
        <v>104144.49900000001</v>
      </c>
      <c r="M299" s="43">
        <f t="shared" si="23"/>
        <v>55849.694039999973</v>
      </c>
      <c r="N299" s="42">
        <f t="shared" si="24"/>
        <v>0.34907325684024698</v>
      </c>
      <c r="O299">
        <f>IF(AND(RawData[[#This Row],[Channel]]="Wholesale/Distributor", LEFT(RawData[[#This Row],[Month]], 4)="2025"),RawData[[#This Row],[List Price]]*(1-'2 - Diagnostics'!$B$1),RawData[[#This Row],[Net Price]])</f>
        <v>1.2598959999999999</v>
      </c>
      <c r="P299">
        <f>RawData[[#This Row],[Units]]*RawData[[#This Row],[Counterfactual Net Price]]</f>
        <v>159994.19303999998</v>
      </c>
    </row>
    <row r="300" spans="1:16">
      <c r="A300" t="s">
        <v>308</v>
      </c>
      <c r="B300" t="s">
        <v>307</v>
      </c>
      <c r="C300" t="s">
        <v>300</v>
      </c>
      <c r="D300" t="s">
        <v>228</v>
      </c>
      <c r="E300" t="s">
        <v>252</v>
      </c>
      <c r="F300">
        <v>143088</v>
      </c>
      <c r="G300" s="44">
        <v>1.39</v>
      </c>
      <c r="H300" s="42">
        <v>0.11219999999999999</v>
      </c>
      <c r="I300" s="45">
        <v>0.82010000000000005</v>
      </c>
      <c r="J300" s="44">
        <f t="shared" si="20"/>
        <v>1.2340419999999999</v>
      </c>
      <c r="K300" s="43">
        <f t="shared" si="21"/>
        <v>176576.60169599997</v>
      </c>
      <c r="L300" s="43">
        <f t="shared" si="22"/>
        <v>117346.4688</v>
      </c>
      <c r="M300" s="43">
        <f t="shared" si="23"/>
        <v>59230.132895999966</v>
      </c>
      <c r="N300" s="42">
        <f t="shared" si="24"/>
        <v>0.33543590898851078</v>
      </c>
      <c r="O300">
        <f>IF(AND(RawData[[#This Row],[Channel]]="Wholesale/Distributor", LEFT(RawData[[#This Row],[Month]], 4)="2025"),RawData[[#This Row],[List Price]]*(1-'2 - Diagnostics'!$B$1),RawData[[#This Row],[Net Price]])</f>
        <v>1.2340419999999999</v>
      </c>
      <c r="P300">
        <f>RawData[[#This Row],[Units]]*RawData[[#This Row],[Counterfactual Net Price]]</f>
        <v>176576.60169599997</v>
      </c>
    </row>
    <row r="301" spans="1:16">
      <c r="A301" t="s">
        <v>308</v>
      </c>
      <c r="B301" t="s">
        <v>307</v>
      </c>
      <c r="C301" t="s">
        <v>300</v>
      </c>
      <c r="D301" t="s">
        <v>228</v>
      </c>
      <c r="E301" t="s">
        <v>251</v>
      </c>
      <c r="F301">
        <v>123555</v>
      </c>
      <c r="G301" s="44">
        <v>1.39</v>
      </c>
      <c r="H301" s="42">
        <v>7.3400000000000007E-2</v>
      </c>
      <c r="I301" s="45">
        <v>0.82010000000000005</v>
      </c>
      <c r="J301" s="44">
        <f t="shared" si="20"/>
        <v>1.287974</v>
      </c>
      <c r="K301" s="43">
        <f t="shared" si="21"/>
        <v>159135.62756999998</v>
      </c>
      <c r="L301" s="43">
        <f t="shared" si="22"/>
        <v>101327.45550000001</v>
      </c>
      <c r="M301" s="43">
        <f t="shared" si="23"/>
        <v>57808.172069999971</v>
      </c>
      <c r="N301" s="42">
        <f t="shared" si="24"/>
        <v>0.36326354413986606</v>
      </c>
      <c r="O301">
        <f>IF(AND(RawData[[#This Row],[Channel]]="Wholesale/Distributor", LEFT(RawData[[#This Row],[Month]], 4)="2025"),RawData[[#This Row],[List Price]]*(1-'2 - Diagnostics'!$B$1),RawData[[#This Row],[Net Price]])</f>
        <v>1.287974</v>
      </c>
      <c r="P301">
        <f>RawData[[#This Row],[Units]]*RawData[[#This Row],[Counterfactual Net Price]]</f>
        <v>159135.62756999998</v>
      </c>
    </row>
    <row r="302" spans="1:16">
      <c r="A302" t="s">
        <v>308</v>
      </c>
      <c r="B302" t="s">
        <v>307</v>
      </c>
      <c r="C302" t="s">
        <v>300</v>
      </c>
      <c r="D302" t="s">
        <v>228</v>
      </c>
      <c r="E302" t="s">
        <v>250</v>
      </c>
      <c r="F302">
        <v>73712</v>
      </c>
      <c r="G302" s="44">
        <v>1.42</v>
      </c>
      <c r="H302" s="42">
        <v>9.1300000000000006E-2</v>
      </c>
      <c r="I302" s="45">
        <v>0.82630000000000003</v>
      </c>
      <c r="J302" s="44">
        <f t="shared" si="20"/>
        <v>1.2903539999999998</v>
      </c>
      <c r="K302" s="43">
        <f t="shared" si="21"/>
        <v>95114.57404799998</v>
      </c>
      <c r="L302" s="43">
        <f t="shared" si="22"/>
        <v>60908.225600000005</v>
      </c>
      <c r="M302" s="43">
        <f t="shared" si="23"/>
        <v>34206.348447999975</v>
      </c>
      <c r="N302" s="42">
        <f t="shared" si="24"/>
        <v>0.35963309293418688</v>
      </c>
      <c r="O302">
        <f>IF(AND(RawData[[#This Row],[Channel]]="Wholesale/Distributor", LEFT(RawData[[#This Row],[Month]], 4)="2025"),RawData[[#This Row],[List Price]]*(1-'2 - Diagnostics'!$B$1),RawData[[#This Row],[Net Price]])</f>
        <v>1.2903539999999998</v>
      </c>
      <c r="P302">
        <f>RawData[[#This Row],[Units]]*RawData[[#This Row],[Counterfactual Net Price]]</f>
        <v>95114.57404799998</v>
      </c>
    </row>
    <row r="303" spans="1:16">
      <c r="A303" t="s">
        <v>308</v>
      </c>
      <c r="B303" t="s">
        <v>307</v>
      </c>
      <c r="C303" t="s">
        <v>300</v>
      </c>
      <c r="D303" t="s">
        <v>228</v>
      </c>
      <c r="E303" t="s">
        <v>249</v>
      </c>
      <c r="F303">
        <v>95725</v>
      </c>
      <c r="G303" s="44">
        <v>1.42</v>
      </c>
      <c r="H303" s="42">
        <v>9.06E-2</v>
      </c>
      <c r="I303" s="45">
        <v>0.83240000000000003</v>
      </c>
      <c r="J303" s="44">
        <f t="shared" si="20"/>
        <v>1.2913479999999999</v>
      </c>
      <c r="K303" s="43">
        <f t="shared" si="21"/>
        <v>123614.2873</v>
      </c>
      <c r="L303" s="43">
        <f t="shared" si="22"/>
        <v>79681.490000000005</v>
      </c>
      <c r="M303" s="43">
        <f t="shared" si="23"/>
        <v>43932.797299999991</v>
      </c>
      <c r="N303" s="42">
        <f t="shared" si="24"/>
        <v>0.3554022618225296</v>
      </c>
      <c r="O303">
        <f>IF(AND(RawData[[#This Row],[Channel]]="Wholesale/Distributor", LEFT(RawData[[#This Row],[Month]], 4)="2025"),RawData[[#This Row],[List Price]]*(1-'2 - Diagnostics'!$B$1),RawData[[#This Row],[Net Price]])</f>
        <v>1.2913479999999999</v>
      </c>
      <c r="P303">
        <f>RawData[[#This Row],[Units]]*RawData[[#This Row],[Counterfactual Net Price]]</f>
        <v>123614.2873</v>
      </c>
    </row>
    <row r="304" spans="1:16">
      <c r="A304" t="s">
        <v>308</v>
      </c>
      <c r="B304" t="s">
        <v>307</v>
      </c>
      <c r="C304" t="s">
        <v>300</v>
      </c>
      <c r="D304" t="s">
        <v>228</v>
      </c>
      <c r="E304" t="s">
        <v>248</v>
      </c>
      <c r="F304">
        <v>83969</v>
      </c>
      <c r="G304" s="44">
        <v>1.42</v>
      </c>
      <c r="H304" s="42">
        <v>0.1081</v>
      </c>
      <c r="I304" s="45">
        <v>0.83860000000000001</v>
      </c>
      <c r="J304" s="44">
        <f t="shared" si="20"/>
        <v>1.2664979999999999</v>
      </c>
      <c r="K304" s="43">
        <f t="shared" si="21"/>
        <v>106346.57056199999</v>
      </c>
      <c r="L304" s="43">
        <f t="shared" si="22"/>
        <v>70416.403399999996</v>
      </c>
      <c r="M304" s="43">
        <f t="shared" si="23"/>
        <v>35930.167161999998</v>
      </c>
      <c r="N304" s="42">
        <f t="shared" si="24"/>
        <v>0.33785919914599155</v>
      </c>
      <c r="O304">
        <f>IF(AND(RawData[[#This Row],[Channel]]="Wholesale/Distributor", LEFT(RawData[[#This Row],[Month]], 4)="2025"),RawData[[#This Row],[List Price]]*(1-'2 - Diagnostics'!$B$1),RawData[[#This Row],[Net Price]])</f>
        <v>1.2664979999999999</v>
      </c>
      <c r="P304">
        <f>RawData[[#This Row],[Units]]*RawData[[#This Row],[Counterfactual Net Price]]</f>
        <v>106346.57056199999</v>
      </c>
    </row>
    <row r="305" spans="1:16">
      <c r="A305" t="s">
        <v>308</v>
      </c>
      <c r="B305" t="s">
        <v>307</v>
      </c>
      <c r="C305" t="s">
        <v>300</v>
      </c>
      <c r="D305" t="s">
        <v>228</v>
      </c>
      <c r="E305" t="s">
        <v>247</v>
      </c>
      <c r="F305">
        <v>96987</v>
      </c>
      <c r="G305" s="44">
        <v>1.42</v>
      </c>
      <c r="H305" s="42">
        <v>0.1067</v>
      </c>
      <c r="I305" s="45">
        <v>0.84470000000000001</v>
      </c>
      <c r="J305" s="44">
        <f t="shared" si="20"/>
        <v>1.268486</v>
      </c>
      <c r="K305" s="43">
        <f t="shared" si="21"/>
        <v>123026.651682</v>
      </c>
      <c r="L305" s="43">
        <f t="shared" si="22"/>
        <v>81924.918900000004</v>
      </c>
      <c r="M305" s="43">
        <f t="shared" si="23"/>
        <v>41101.732781999992</v>
      </c>
      <c r="N305" s="42">
        <f t="shared" si="24"/>
        <v>0.33408803881162263</v>
      </c>
      <c r="O305">
        <f>IF(AND(RawData[[#This Row],[Channel]]="Wholesale/Distributor", LEFT(RawData[[#This Row],[Month]], 4)="2025"),RawData[[#This Row],[List Price]]*(1-'2 - Diagnostics'!$B$1),RawData[[#This Row],[Net Price]])</f>
        <v>1.268486</v>
      </c>
      <c r="P305">
        <f>RawData[[#This Row],[Units]]*RawData[[#This Row],[Counterfactual Net Price]]</f>
        <v>123026.651682</v>
      </c>
    </row>
    <row r="306" spans="1:16">
      <c r="A306" t="s">
        <v>308</v>
      </c>
      <c r="B306" t="s">
        <v>307</v>
      </c>
      <c r="C306" t="s">
        <v>300</v>
      </c>
      <c r="D306" t="s">
        <v>228</v>
      </c>
      <c r="E306" t="s">
        <v>246</v>
      </c>
      <c r="F306">
        <v>66442</v>
      </c>
      <c r="G306" s="44">
        <v>1.42</v>
      </c>
      <c r="H306" s="42">
        <v>0.1081</v>
      </c>
      <c r="I306" s="45">
        <v>0.85089999999999999</v>
      </c>
      <c r="J306" s="44">
        <f t="shared" si="20"/>
        <v>1.2664979999999999</v>
      </c>
      <c r="K306" s="43">
        <f t="shared" si="21"/>
        <v>84148.660115999999</v>
      </c>
      <c r="L306" s="43">
        <f t="shared" si="22"/>
        <v>56535.497799999997</v>
      </c>
      <c r="M306" s="43">
        <f t="shared" si="23"/>
        <v>27613.162316000002</v>
      </c>
      <c r="N306" s="42">
        <f t="shared" si="24"/>
        <v>0.32814737962476059</v>
      </c>
      <c r="O306">
        <f>IF(AND(RawData[[#This Row],[Channel]]="Wholesale/Distributor", LEFT(RawData[[#This Row],[Month]], 4)="2025"),RawData[[#This Row],[List Price]]*(1-'2 - Diagnostics'!$B$1),RawData[[#This Row],[Net Price]])</f>
        <v>1.2664979999999999</v>
      </c>
      <c r="P306">
        <f>RawData[[#This Row],[Units]]*RawData[[#This Row],[Counterfactual Net Price]]</f>
        <v>84148.660115999999</v>
      </c>
    </row>
    <row r="307" spans="1:16">
      <c r="A307" t="s">
        <v>308</v>
      </c>
      <c r="B307" t="s">
        <v>307</v>
      </c>
      <c r="C307" t="s">
        <v>300</v>
      </c>
      <c r="D307" t="s">
        <v>228</v>
      </c>
      <c r="E307" t="s">
        <v>245</v>
      </c>
      <c r="F307">
        <v>65994</v>
      </c>
      <c r="G307" s="44">
        <v>1.42</v>
      </c>
      <c r="H307" s="42">
        <v>0.10349999999999999</v>
      </c>
      <c r="I307" s="45">
        <v>0.85699999999999998</v>
      </c>
      <c r="J307" s="44">
        <f t="shared" si="20"/>
        <v>1.2730299999999999</v>
      </c>
      <c r="K307" s="43">
        <f t="shared" si="21"/>
        <v>84012.341819999987</v>
      </c>
      <c r="L307" s="43">
        <f t="shared" si="22"/>
        <v>56556.858</v>
      </c>
      <c r="M307" s="43">
        <f t="shared" si="23"/>
        <v>27455.483819999987</v>
      </c>
      <c r="N307" s="42">
        <f t="shared" si="24"/>
        <v>0.32680298186217127</v>
      </c>
      <c r="O307">
        <f>IF(AND(RawData[[#This Row],[Channel]]="Wholesale/Distributor", LEFT(RawData[[#This Row],[Month]], 4)="2025"),RawData[[#This Row],[List Price]]*(1-'2 - Diagnostics'!$B$1),RawData[[#This Row],[Net Price]])</f>
        <v>1.2730299999999999</v>
      </c>
      <c r="P307">
        <f>RawData[[#This Row],[Units]]*RawData[[#This Row],[Counterfactual Net Price]]</f>
        <v>84012.341819999987</v>
      </c>
    </row>
    <row r="308" spans="1:16">
      <c r="A308" t="s">
        <v>308</v>
      </c>
      <c r="B308" t="s">
        <v>307</v>
      </c>
      <c r="C308" t="s">
        <v>300</v>
      </c>
      <c r="D308" t="s">
        <v>228</v>
      </c>
      <c r="E308" t="s">
        <v>244</v>
      </c>
      <c r="F308">
        <v>60287</v>
      </c>
      <c r="G308" s="44">
        <v>1.46</v>
      </c>
      <c r="H308" s="42">
        <v>0.1067</v>
      </c>
      <c r="I308" s="45">
        <v>0.86319999999999997</v>
      </c>
      <c r="J308" s="44">
        <f t="shared" si="20"/>
        <v>1.3042179999999999</v>
      </c>
      <c r="K308" s="43">
        <f t="shared" si="21"/>
        <v>78627.390565999987</v>
      </c>
      <c r="L308" s="43">
        <f t="shared" si="22"/>
        <v>52039.738399999995</v>
      </c>
      <c r="M308" s="43">
        <f t="shared" si="23"/>
        <v>26587.652165999993</v>
      </c>
      <c r="N308" s="42">
        <f t="shared" si="24"/>
        <v>0.33814745694354775</v>
      </c>
      <c r="O308">
        <f>IF(AND(RawData[[#This Row],[Channel]]="Wholesale/Distributor", LEFT(RawData[[#This Row],[Month]], 4)="2025"),RawData[[#This Row],[List Price]]*(1-'2 - Diagnostics'!$B$1),RawData[[#This Row],[Net Price]])</f>
        <v>1.3042179999999999</v>
      </c>
      <c r="P308">
        <f>RawData[[#This Row],[Units]]*RawData[[#This Row],[Counterfactual Net Price]]</f>
        <v>78627.390565999987</v>
      </c>
    </row>
    <row r="309" spans="1:16">
      <c r="A309" t="s">
        <v>308</v>
      </c>
      <c r="B309" t="s">
        <v>307</v>
      </c>
      <c r="C309" t="s">
        <v>300</v>
      </c>
      <c r="D309" t="s">
        <v>228</v>
      </c>
      <c r="E309" t="s">
        <v>243</v>
      </c>
      <c r="F309">
        <v>71077</v>
      </c>
      <c r="G309" s="44">
        <v>1.46</v>
      </c>
      <c r="H309" s="42">
        <v>8.0799999999999997E-2</v>
      </c>
      <c r="I309" s="45">
        <v>0.86929999999999996</v>
      </c>
      <c r="J309" s="44">
        <f t="shared" si="20"/>
        <v>1.3420319999999999</v>
      </c>
      <c r="K309" s="43">
        <f t="shared" si="21"/>
        <v>95387.60846399999</v>
      </c>
      <c r="L309" s="43">
        <f t="shared" si="22"/>
        <v>61787.236099999995</v>
      </c>
      <c r="M309" s="43">
        <f t="shared" si="23"/>
        <v>33600.372363999995</v>
      </c>
      <c r="N309" s="42">
        <f t="shared" si="24"/>
        <v>0.35225091503034206</v>
      </c>
      <c r="O309">
        <f>IF(AND(RawData[[#This Row],[Channel]]="Wholesale/Distributor", LEFT(RawData[[#This Row],[Month]], 4)="2025"),RawData[[#This Row],[List Price]]*(1-'2 - Diagnostics'!$B$1),RawData[[#This Row],[Net Price]])</f>
        <v>1.3420319999999999</v>
      </c>
      <c r="P309">
        <f>RawData[[#This Row],[Units]]*RawData[[#This Row],[Counterfactual Net Price]]</f>
        <v>95387.60846399999</v>
      </c>
    </row>
    <row r="310" spans="1:16">
      <c r="A310" t="s">
        <v>308</v>
      </c>
      <c r="B310" t="s">
        <v>307</v>
      </c>
      <c r="C310" t="s">
        <v>300</v>
      </c>
      <c r="D310" t="s">
        <v>228</v>
      </c>
      <c r="E310" t="s">
        <v>242</v>
      </c>
      <c r="F310">
        <v>92276</v>
      </c>
      <c r="G310" s="44">
        <v>1.46</v>
      </c>
      <c r="H310" s="42">
        <v>0.1036</v>
      </c>
      <c r="I310" s="45">
        <v>0.87549999999999994</v>
      </c>
      <c r="J310" s="44">
        <f t="shared" si="20"/>
        <v>1.3087439999999999</v>
      </c>
      <c r="K310" s="43">
        <f t="shared" si="21"/>
        <v>120765.66134399999</v>
      </c>
      <c r="L310" s="43">
        <f t="shared" si="22"/>
        <v>80787.637999999992</v>
      </c>
      <c r="M310" s="43">
        <f t="shared" si="23"/>
        <v>39978.023344000001</v>
      </c>
      <c r="N310" s="42">
        <f t="shared" si="24"/>
        <v>0.33103800284853269</v>
      </c>
      <c r="O310">
        <f>IF(AND(RawData[[#This Row],[Channel]]="Wholesale/Distributor", LEFT(RawData[[#This Row],[Month]], 4)="2025"),RawData[[#This Row],[List Price]]*(1-'2 - Diagnostics'!$B$1),RawData[[#This Row],[Net Price]])</f>
        <v>1.3087439999999999</v>
      </c>
      <c r="P310">
        <f>RawData[[#This Row],[Units]]*RawData[[#This Row],[Counterfactual Net Price]]</f>
        <v>120765.66134399999</v>
      </c>
    </row>
    <row r="311" spans="1:16">
      <c r="A311" t="s">
        <v>308</v>
      </c>
      <c r="B311" t="s">
        <v>307</v>
      </c>
      <c r="C311" t="s">
        <v>300</v>
      </c>
      <c r="D311" t="s">
        <v>228</v>
      </c>
      <c r="E311" t="s">
        <v>241</v>
      </c>
      <c r="F311">
        <v>124159</v>
      </c>
      <c r="G311" s="44">
        <v>1.46</v>
      </c>
      <c r="H311" s="42">
        <v>0.12180000000000001</v>
      </c>
      <c r="I311" s="45">
        <v>0.88160000000000005</v>
      </c>
      <c r="J311" s="44">
        <f t="shared" si="20"/>
        <v>1.2821719999999999</v>
      </c>
      <c r="K311" s="43">
        <f t="shared" si="21"/>
        <v>159193.19334799997</v>
      </c>
      <c r="L311" s="43">
        <f t="shared" si="22"/>
        <v>109458.57440000001</v>
      </c>
      <c r="M311" s="43">
        <f t="shared" si="23"/>
        <v>49734.618947999959</v>
      </c>
      <c r="N311" s="42">
        <f t="shared" si="24"/>
        <v>0.31241674283949405</v>
      </c>
      <c r="O311">
        <f>IF(AND(RawData[[#This Row],[Channel]]="Wholesale/Distributor", LEFT(RawData[[#This Row],[Month]], 4)="2025"),RawData[[#This Row],[List Price]]*(1-'2 - Diagnostics'!$B$1),RawData[[#This Row],[Net Price]])</f>
        <v>1.2821719999999999</v>
      </c>
      <c r="P311">
        <f>RawData[[#This Row],[Units]]*RawData[[#This Row],[Counterfactual Net Price]]</f>
        <v>159193.19334799997</v>
      </c>
    </row>
    <row r="312" spans="1:16">
      <c r="A312" t="s">
        <v>308</v>
      </c>
      <c r="B312" t="s">
        <v>307</v>
      </c>
      <c r="C312" t="s">
        <v>300</v>
      </c>
      <c r="D312" t="s">
        <v>228</v>
      </c>
      <c r="E312" t="s">
        <v>240</v>
      </c>
      <c r="F312">
        <v>133845</v>
      </c>
      <c r="G312" s="44">
        <v>1.46</v>
      </c>
      <c r="H312" s="42">
        <v>0.10050000000000001</v>
      </c>
      <c r="I312" s="45">
        <v>0.88780000000000003</v>
      </c>
      <c r="J312" s="44">
        <f t="shared" si="20"/>
        <v>1.3132699999999999</v>
      </c>
      <c r="K312" s="43">
        <f t="shared" si="21"/>
        <v>175774.62315</v>
      </c>
      <c r="L312" s="43">
        <f t="shared" si="22"/>
        <v>118827.591</v>
      </c>
      <c r="M312" s="43">
        <f t="shared" si="23"/>
        <v>56947.032149999999</v>
      </c>
      <c r="N312" s="42">
        <f t="shared" si="24"/>
        <v>0.3239775522169851</v>
      </c>
      <c r="O312">
        <f>IF(AND(RawData[[#This Row],[Channel]]="Wholesale/Distributor", LEFT(RawData[[#This Row],[Month]], 4)="2025"),RawData[[#This Row],[List Price]]*(1-'2 - Diagnostics'!$B$1),RawData[[#This Row],[Net Price]])</f>
        <v>1.3132699999999999</v>
      </c>
      <c r="P312">
        <f>RawData[[#This Row],[Units]]*RawData[[#This Row],[Counterfactual Net Price]]</f>
        <v>175774.62315</v>
      </c>
    </row>
    <row r="313" spans="1:16">
      <c r="A313" t="s">
        <v>308</v>
      </c>
      <c r="B313" t="s">
        <v>307</v>
      </c>
      <c r="C313" t="s">
        <v>300</v>
      </c>
      <c r="D313" t="s">
        <v>228</v>
      </c>
      <c r="E313" t="s">
        <v>236</v>
      </c>
      <c r="F313">
        <v>115122</v>
      </c>
      <c r="G313" s="44">
        <v>1.46</v>
      </c>
      <c r="H313" s="42">
        <v>9.0700000000000003E-2</v>
      </c>
      <c r="I313" s="45">
        <v>0.89390000000000003</v>
      </c>
      <c r="J313" s="44">
        <f t="shared" si="20"/>
        <v>1.3275779999999999</v>
      </c>
      <c r="K313" s="43">
        <f t="shared" si="21"/>
        <v>152833.43451599998</v>
      </c>
      <c r="L313" s="43">
        <f t="shared" si="22"/>
        <v>102907.5558</v>
      </c>
      <c r="M313" s="43">
        <f t="shared" si="23"/>
        <v>49925.878715999977</v>
      </c>
      <c r="N313" s="42">
        <f t="shared" si="24"/>
        <v>0.32666856486021906</v>
      </c>
      <c r="O313">
        <f>IF(AND(RawData[[#This Row],[Channel]]="Wholesale/Distributor", LEFT(RawData[[#This Row],[Month]], 4)="2025"),RawData[[#This Row],[List Price]]*(1-'2 - Diagnostics'!$B$1),RawData[[#This Row],[Net Price]])</f>
        <v>1.3275779999999999</v>
      </c>
      <c r="P313">
        <f>RawData[[#This Row],[Units]]*RawData[[#This Row],[Counterfactual Net Price]]</f>
        <v>152833.43451599998</v>
      </c>
    </row>
    <row r="314" spans="1:16">
      <c r="A314" t="s">
        <v>308</v>
      </c>
      <c r="B314" t="s">
        <v>307</v>
      </c>
      <c r="C314" t="s">
        <v>300</v>
      </c>
      <c r="D314" t="s">
        <v>231</v>
      </c>
      <c r="E314" t="s">
        <v>262</v>
      </c>
      <c r="F314">
        <v>67169</v>
      </c>
      <c r="G314" s="44">
        <v>1.39</v>
      </c>
      <c r="H314" s="42">
        <v>0.122</v>
      </c>
      <c r="I314" s="45">
        <v>0.82010000000000005</v>
      </c>
      <c r="J314" s="44">
        <f t="shared" si="20"/>
        <v>1.2204199999999998</v>
      </c>
      <c r="K314" s="43">
        <f t="shared" si="21"/>
        <v>81974.390979999982</v>
      </c>
      <c r="L314" s="43">
        <f t="shared" si="22"/>
        <v>55085.296900000001</v>
      </c>
      <c r="M314" s="43">
        <f t="shared" si="23"/>
        <v>26889.094079999981</v>
      </c>
      <c r="N314" s="42">
        <f t="shared" si="24"/>
        <v>0.32801822323462398</v>
      </c>
      <c r="O314">
        <f>IF(AND(RawData[[#This Row],[Channel]]="Wholesale/Distributor", LEFT(RawData[[#This Row],[Month]], 4)="2025"),RawData[[#This Row],[List Price]]*(1-'2 - Diagnostics'!$B$1),RawData[[#This Row],[Net Price]])</f>
        <v>1.2204199999999998</v>
      </c>
      <c r="P314">
        <f>RawData[[#This Row],[Units]]*RawData[[#This Row],[Counterfactual Net Price]]</f>
        <v>81974.390979999982</v>
      </c>
    </row>
    <row r="315" spans="1:16">
      <c r="A315" t="s">
        <v>308</v>
      </c>
      <c r="B315" t="s">
        <v>307</v>
      </c>
      <c r="C315" t="s">
        <v>300</v>
      </c>
      <c r="D315" t="s">
        <v>231</v>
      </c>
      <c r="E315" t="s">
        <v>261</v>
      </c>
      <c r="F315">
        <v>78010</v>
      </c>
      <c r="G315" s="44">
        <v>1.39</v>
      </c>
      <c r="H315" s="42">
        <v>0.15040000000000001</v>
      </c>
      <c r="I315" s="45">
        <v>0.82010000000000005</v>
      </c>
      <c r="J315" s="44">
        <f t="shared" si="20"/>
        <v>1.180944</v>
      </c>
      <c r="K315" s="43">
        <f t="shared" si="21"/>
        <v>92125.441439999995</v>
      </c>
      <c r="L315" s="43">
        <f t="shared" si="22"/>
        <v>63976.001000000004</v>
      </c>
      <c r="M315" s="43">
        <f t="shared" si="23"/>
        <v>28149.440439999991</v>
      </c>
      <c r="N315" s="42">
        <f t="shared" si="24"/>
        <v>0.30555555555555547</v>
      </c>
      <c r="O315">
        <f>IF(AND(RawData[[#This Row],[Channel]]="Wholesale/Distributor", LEFT(RawData[[#This Row],[Month]], 4)="2025"),RawData[[#This Row],[List Price]]*(1-'2 - Diagnostics'!$B$1),RawData[[#This Row],[Net Price]])</f>
        <v>1.180944</v>
      </c>
      <c r="P315">
        <f>RawData[[#This Row],[Units]]*RawData[[#This Row],[Counterfactual Net Price]]</f>
        <v>92125.441439999995</v>
      </c>
    </row>
    <row r="316" spans="1:16">
      <c r="A316" t="s">
        <v>308</v>
      </c>
      <c r="B316" t="s">
        <v>307</v>
      </c>
      <c r="C316" t="s">
        <v>300</v>
      </c>
      <c r="D316" t="s">
        <v>231</v>
      </c>
      <c r="E316" t="s">
        <v>260</v>
      </c>
      <c r="F316">
        <v>74474</v>
      </c>
      <c r="G316" s="44">
        <v>1.39</v>
      </c>
      <c r="H316" s="42">
        <v>9.3799999999999994E-2</v>
      </c>
      <c r="I316" s="45">
        <v>0.82010000000000005</v>
      </c>
      <c r="J316" s="44">
        <f t="shared" si="20"/>
        <v>1.2596179999999999</v>
      </c>
      <c r="K316" s="43">
        <f t="shared" si="21"/>
        <v>93808.790931999989</v>
      </c>
      <c r="L316" s="43">
        <f t="shared" si="22"/>
        <v>61076.127400000005</v>
      </c>
      <c r="M316" s="43">
        <f t="shared" si="23"/>
        <v>32732.663531999984</v>
      </c>
      <c r="N316" s="42">
        <f t="shared" si="24"/>
        <v>0.34892959611564761</v>
      </c>
      <c r="O316">
        <f>IF(AND(RawData[[#This Row],[Channel]]="Wholesale/Distributor", LEFT(RawData[[#This Row],[Month]], 4)="2025"),RawData[[#This Row],[List Price]]*(1-'2 - Diagnostics'!$B$1),RawData[[#This Row],[Net Price]])</f>
        <v>1.2596179999999999</v>
      </c>
      <c r="P316">
        <f>RawData[[#This Row],[Units]]*RawData[[#This Row],[Counterfactual Net Price]]</f>
        <v>93808.790931999989</v>
      </c>
    </row>
    <row r="317" spans="1:16">
      <c r="A317" t="s">
        <v>308</v>
      </c>
      <c r="B317" t="s">
        <v>307</v>
      </c>
      <c r="C317" t="s">
        <v>300</v>
      </c>
      <c r="D317" t="s">
        <v>231</v>
      </c>
      <c r="E317" t="s">
        <v>259</v>
      </c>
      <c r="F317">
        <v>93639</v>
      </c>
      <c r="G317" s="44">
        <v>1.39</v>
      </c>
      <c r="H317" s="42">
        <v>0.16819999999999999</v>
      </c>
      <c r="I317" s="45">
        <v>0.82010000000000005</v>
      </c>
      <c r="J317" s="44">
        <f t="shared" si="20"/>
        <v>1.156202</v>
      </c>
      <c r="K317" s="43">
        <f t="shared" si="21"/>
        <v>108265.599078</v>
      </c>
      <c r="L317" s="43">
        <f t="shared" si="22"/>
        <v>76793.343900000007</v>
      </c>
      <c r="M317" s="43">
        <f t="shared" si="23"/>
        <v>31472.255177999992</v>
      </c>
      <c r="N317" s="42">
        <f t="shared" si="24"/>
        <v>0.29069487857658083</v>
      </c>
      <c r="O317">
        <f>IF(AND(RawData[[#This Row],[Channel]]="Wholesale/Distributor", LEFT(RawData[[#This Row],[Month]], 4)="2025"),RawData[[#This Row],[List Price]]*(1-'2 - Diagnostics'!$B$1),RawData[[#This Row],[Net Price]])</f>
        <v>1.156202</v>
      </c>
      <c r="P317">
        <f>RawData[[#This Row],[Units]]*RawData[[#This Row],[Counterfactual Net Price]]</f>
        <v>108265.599078</v>
      </c>
    </row>
    <row r="318" spans="1:16">
      <c r="A318" t="s">
        <v>308</v>
      </c>
      <c r="B318" t="s">
        <v>307</v>
      </c>
      <c r="C318" t="s">
        <v>300</v>
      </c>
      <c r="D318" t="s">
        <v>231</v>
      </c>
      <c r="E318" t="s">
        <v>258</v>
      </c>
      <c r="F318">
        <v>66897</v>
      </c>
      <c r="G318" s="44">
        <v>1.39</v>
      </c>
      <c r="H318" s="42">
        <v>0.1009</v>
      </c>
      <c r="I318" s="45">
        <v>0.82010000000000005</v>
      </c>
      <c r="J318" s="44">
        <f t="shared" si="20"/>
        <v>1.249749</v>
      </c>
      <c r="K318" s="43">
        <f t="shared" si="21"/>
        <v>83604.458853000004</v>
      </c>
      <c r="L318" s="43">
        <f t="shared" si="22"/>
        <v>54862.229700000004</v>
      </c>
      <c r="M318" s="43">
        <f t="shared" si="23"/>
        <v>28742.229153</v>
      </c>
      <c r="N318" s="42">
        <f t="shared" si="24"/>
        <v>0.34378823267712155</v>
      </c>
      <c r="O318">
        <f>IF(AND(RawData[[#This Row],[Channel]]="Wholesale/Distributor", LEFT(RawData[[#This Row],[Month]], 4)="2025"),RawData[[#This Row],[List Price]]*(1-'2 - Diagnostics'!$B$1),RawData[[#This Row],[Net Price]])</f>
        <v>1.249749</v>
      </c>
      <c r="P318">
        <f>RawData[[#This Row],[Units]]*RawData[[#This Row],[Counterfactual Net Price]]</f>
        <v>83604.458853000004</v>
      </c>
    </row>
    <row r="319" spans="1:16">
      <c r="A319" t="s">
        <v>308</v>
      </c>
      <c r="B319" t="s">
        <v>307</v>
      </c>
      <c r="C319" t="s">
        <v>300</v>
      </c>
      <c r="D319" t="s">
        <v>231</v>
      </c>
      <c r="E319" t="s">
        <v>257</v>
      </c>
      <c r="F319">
        <v>63612</v>
      </c>
      <c r="G319" s="44">
        <v>1.39</v>
      </c>
      <c r="H319" s="42">
        <v>0.12570000000000001</v>
      </c>
      <c r="I319" s="45">
        <v>0.82010000000000005</v>
      </c>
      <c r="J319" s="44">
        <f t="shared" si="20"/>
        <v>1.2152769999999999</v>
      </c>
      <c r="K319" s="43">
        <f t="shared" si="21"/>
        <v>77306.200524</v>
      </c>
      <c r="L319" s="43">
        <f t="shared" si="22"/>
        <v>52168.201200000003</v>
      </c>
      <c r="M319" s="43">
        <f t="shared" si="23"/>
        <v>25137.999323999997</v>
      </c>
      <c r="N319" s="42">
        <f t="shared" si="24"/>
        <v>0.32517442525448925</v>
      </c>
      <c r="O319">
        <f>IF(AND(RawData[[#This Row],[Channel]]="Wholesale/Distributor", LEFT(RawData[[#This Row],[Month]], 4)="2025"),RawData[[#This Row],[List Price]]*(1-'2 - Diagnostics'!$B$1),RawData[[#This Row],[Net Price]])</f>
        <v>1.2152769999999999</v>
      </c>
      <c r="P319">
        <f>RawData[[#This Row],[Units]]*RawData[[#This Row],[Counterfactual Net Price]]</f>
        <v>77306.200524</v>
      </c>
    </row>
    <row r="320" spans="1:16">
      <c r="A320" t="s">
        <v>308</v>
      </c>
      <c r="B320" t="s">
        <v>307</v>
      </c>
      <c r="C320" t="s">
        <v>300</v>
      </c>
      <c r="D320" t="s">
        <v>231</v>
      </c>
      <c r="E320" t="s">
        <v>256</v>
      </c>
      <c r="F320">
        <v>60386</v>
      </c>
      <c r="G320" s="44">
        <v>1.39</v>
      </c>
      <c r="H320" s="42">
        <v>0.1133</v>
      </c>
      <c r="I320" s="45">
        <v>0.82010000000000005</v>
      </c>
      <c r="J320" s="44">
        <f t="shared" si="20"/>
        <v>1.232513</v>
      </c>
      <c r="K320" s="43">
        <f t="shared" si="21"/>
        <v>74426.530018000005</v>
      </c>
      <c r="L320" s="43">
        <f t="shared" si="22"/>
        <v>49522.558600000004</v>
      </c>
      <c r="M320" s="43">
        <f t="shared" si="23"/>
        <v>24903.971418000001</v>
      </c>
      <c r="N320" s="42">
        <f t="shared" si="24"/>
        <v>0.33461148077139957</v>
      </c>
      <c r="O320">
        <f>IF(AND(RawData[[#This Row],[Channel]]="Wholesale/Distributor", LEFT(RawData[[#This Row],[Month]], 4)="2025"),RawData[[#This Row],[List Price]]*(1-'2 - Diagnostics'!$B$1),RawData[[#This Row],[Net Price]])</f>
        <v>1.232513</v>
      </c>
      <c r="P320">
        <f>RawData[[#This Row],[Units]]*RawData[[#This Row],[Counterfactual Net Price]]</f>
        <v>74426.530018000005</v>
      </c>
    </row>
    <row r="321" spans="1:16">
      <c r="A321" t="s">
        <v>308</v>
      </c>
      <c r="B321" t="s">
        <v>307</v>
      </c>
      <c r="C321" t="s">
        <v>300</v>
      </c>
      <c r="D321" t="s">
        <v>231</v>
      </c>
      <c r="E321" t="s">
        <v>255</v>
      </c>
      <c r="F321">
        <v>71643</v>
      </c>
      <c r="G321" s="44">
        <v>1.39</v>
      </c>
      <c r="H321" s="42">
        <v>0.13789999999999999</v>
      </c>
      <c r="I321" s="45">
        <v>0.82010000000000005</v>
      </c>
      <c r="J321" s="44">
        <f t="shared" si="20"/>
        <v>1.1983189999999999</v>
      </c>
      <c r="K321" s="43">
        <f t="shared" si="21"/>
        <v>85851.168116999994</v>
      </c>
      <c r="L321" s="43">
        <f t="shared" si="22"/>
        <v>58754.424300000006</v>
      </c>
      <c r="M321" s="43">
        <f t="shared" si="23"/>
        <v>27096.743816999988</v>
      </c>
      <c r="N321" s="42">
        <f t="shared" si="24"/>
        <v>0.31562463751304942</v>
      </c>
      <c r="O321">
        <f>IF(AND(RawData[[#This Row],[Channel]]="Wholesale/Distributor", LEFT(RawData[[#This Row],[Month]], 4)="2025"),RawData[[#This Row],[List Price]]*(1-'2 - Diagnostics'!$B$1),RawData[[#This Row],[Net Price]])</f>
        <v>1.1983189999999999</v>
      </c>
      <c r="P321">
        <f>RawData[[#This Row],[Units]]*RawData[[#This Row],[Counterfactual Net Price]]</f>
        <v>85851.168116999994</v>
      </c>
    </row>
    <row r="322" spans="1:16">
      <c r="A322" t="s">
        <v>308</v>
      </c>
      <c r="B322" t="s">
        <v>307</v>
      </c>
      <c r="C322" t="s">
        <v>300</v>
      </c>
      <c r="D322" t="s">
        <v>231</v>
      </c>
      <c r="E322" t="s">
        <v>254</v>
      </c>
      <c r="F322">
        <v>71922</v>
      </c>
      <c r="G322" s="44">
        <v>1.39</v>
      </c>
      <c r="H322" s="42">
        <v>0.14050000000000001</v>
      </c>
      <c r="I322" s="45">
        <v>0.82010000000000005</v>
      </c>
      <c r="J322" s="44">
        <f t="shared" ref="J322:J385" si="25">G322*(1-H322)</f>
        <v>1.1947049999999999</v>
      </c>
      <c r="K322" s="43">
        <f t="shared" ref="K322:K385" si="26">F322*J322</f>
        <v>85925.573009999993</v>
      </c>
      <c r="L322" s="43">
        <f t="shared" ref="L322:L385" si="27">F322*I322</f>
        <v>58983.232200000006</v>
      </c>
      <c r="M322" s="43">
        <f t="shared" ref="M322:M385" si="28">K322-L322</f>
        <v>26942.340809999987</v>
      </c>
      <c r="N322" s="42">
        <f t="shared" ref="N322:N385" si="29">IFERROR(M322/K322,"")</f>
        <v>0.31355439208842339</v>
      </c>
      <c r="O322">
        <f>IF(AND(RawData[[#This Row],[Channel]]="Wholesale/Distributor", LEFT(RawData[[#This Row],[Month]], 4)="2025"),RawData[[#This Row],[List Price]]*(1-'2 - Diagnostics'!$B$1),RawData[[#This Row],[Net Price]])</f>
        <v>1.1947049999999999</v>
      </c>
      <c r="P322">
        <f>RawData[[#This Row],[Units]]*RawData[[#This Row],[Counterfactual Net Price]]</f>
        <v>85925.573009999993</v>
      </c>
    </row>
    <row r="323" spans="1:16">
      <c r="A323" t="s">
        <v>308</v>
      </c>
      <c r="B323" t="s">
        <v>307</v>
      </c>
      <c r="C323" t="s">
        <v>300</v>
      </c>
      <c r="D323" t="s">
        <v>231</v>
      </c>
      <c r="E323" t="s">
        <v>253</v>
      </c>
      <c r="F323">
        <v>135613</v>
      </c>
      <c r="G323" s="44">
        <v>1.39</v>
      </c>
      <c r="H323" s="42">
        <v>0.1326</v>
      </c>
      <c r="I323" s="45">
        <v>0.82010000000000005</v>
      </c>
      <c r="J323" s="44">
        <f t="shared" si="25"/>
        <v>1.2056859999999998</v>
      </c>
      <c r="K323" s="43">
        <f t="shared" si="26"/>
        <v>163506.69551799996</v>
      </c>
      <c r="L323" s="43">
        <f t="shared" si="27"/>
        <v>111216.2213</v>
      </c>
      <c r="M323" s="43">
        <f t="shared" si="28"/>
        <v>52290.474217999959</v>
      </c>
      <c r="N323" s="42">
        <f t="shared" si="29"/>
        <v>0.31980631773115037</v>
      </c>
      <c r="O323">
        <f>IF(AND(RawData[[#This Row],[Channel]]="Wholesale/Distributor", LEFT(RawData[[#This Row],[Month]], 4)="2025"),RawData[[#This Row],[List Price]]*(1-'2 - Diagnostics'!$B$1),RawData[[#This Row],[Net Price]])</f>
        <v>1.2056859999999998</v>
      </c>
      <c r="P323">
        <f>RawData[[#This Row],[Units]]*RawData[[#This Row],[Counterfactual Net Price]]</f>
        <v>163506.69551799996</v>
      </c>
    </row>
    <row r="324" spans="1:16">
      <c r="A324" t="s">
        <v>308</v>
      </c>
      <c r="B324" t="s">
        <v>307</v>
      </c>
      <c r="C324" t="s">
        <v>300</v>
      </c>
      <c r="D324" t="s">
        <v>231</v>
      </c>
      <c r="E324" t="s">
        <v>252</v>
      </c>
      <c r="F324">
        <v>123244</v>
      </c>
      <c r="G324" s="44">
        <v>1.39</v>
      </c>
      <c r="H324" s="42">
        <v>0.12790000000000001</v>
      </c>
      <c r="I324" s="45">
        <v>0.82010000000000005</v>
      </c>
      <c r="J324" s="44">
        <f t="shared" si="25"/>
        <v>1.2122189999999999</v>
      </c>
      <c r="K324" s="43">
        <f t="shared" si="26"/>
        <v>149398.718436</v>
      </c>
      <c r="L324" s="43">
        <f t="shared" si="27"/>
        <v>101072.4044</v>
      </c>
      <c r="M324" s="43">
        <f t="shared" si="28"/>
        <v>48326.314035999996</v>
      </c>
      <c r="N324" s="42">
        <f t="shared" si="29"/>
        <v>0.32347207889003554</v>
      </c>
      <c r="O324">
        <f>IF(AND(RawData[[#This Row],[Channel]]="Wholesale/Distributor", LEFT(RawData[[#This Row],[Month]], 4)="2025"),RawData[[#This Row],[List Price]]*(1-'2 - Diagnostics'!$B$1),RawData[[#This Row],[Net Price]])</f>
        <v>1.2122189999999999</v>
      </c>
      <c r="P324">
        <f>RawData[[#This Row],[Units]]*RawData[[#This Row],[Counterfactual Net Price]]</f>
        <v>149398.718436</v>
      </c>
    </row>
    <row r="325" spans="1:16">
      <c r="A325" t="s">
        <v>308</v>
      </c>
      <c r="B325" t="s">
        <v>307</v>
      </c>
      <c r="C325" t="s">
        <v>300</v>
      </c>
      <c r="D325" t="s">
        <v>231</v>
      </c>
      <c r="E325" t="s">
        <v>251</v>
      </c>
      <c r="F325">
        <v>107723</v>
      </c>
      <c r="G325" s="44">
        <v>1.39</v>
      </c>
      <c r="H325" s="42">
        <v>0.104</v>
      </c>
      <c r="I325" s="45">
        <v>0.82010000000000005</v>
      </c>
      <c r="J325" s="44">
        <f t="shared" si="25"/>
        <v>1.2454399999999999</v>
      </c>
      <c r="K325" s="43">
        <f t="shared" si="26"/>
        <v>134162.53311999998</v>
      </c>
      <c r="L325" s="43">
        <f t="shared" si="27"/>
        <v>88343.632300000012</v>
      </c>
      <c r="M325" s="43">
        <f t="shared" si="28"/>
        <v>45818.900819999966</v>
      </c>
      <c r="N325" s="42">
        <f t="shared" si="29"/>
        <v>0.34151785714285693</v>
      </c>
      <c r="O325">
        <f>IF(AND(RawData[[#This Row],[Channel]]="Wholesale/Distributor", LEFT(RawData[[#This Row],[Month]], 4)="2025"),RawData[[#This Row],[List Price]]*(1-'2 - Diagnostics'!$B$1),RawData[[#This Row],[Net Price]])</f>
        <v>1.2454399999999999</v>
      </c>
      <c r="P325">
        <f>RawData[[#This Row],[Units]]*RawData[[#This Row],[Counterfactual Net Price]]</f>
        <v>134162.53311999998</v>
      </c>
    </row>
    <row r="326" spans="1:16">
      <c r="A326" t="s">
        <v>308</v>
      </c>
      <c r="B326" t="s">
        <v>307</v>
      </c>
      <c r="C326" t="s">
        <v>300</v>
      </c>
      <c r="D326" t="s">
        <v>231</v>
      </c>
      <c r="E326" t="s">
        <v>250</v>
      </c>
      <c r="F326">
        <v>61169</v>
      </c>
      <c r="G326" s="44">
        <v>1.42</v>
      </c>
      <c r="H326" s="42">
        <v>0.1241</v>
      </c>
      <c r="I326" s="45">
        <v>0.82630000000000003</v>
      </c>
      <c r="J326" s="44">
        <f t="shared" si="25"/>
        <v>1.2437780000000001</v>
      </c>
      <c r="K326" s="43">
        <f t="shared" si="26"/>
        <v>76080.656482000006</v>
      </c>
      <c r="L326" s="43">
        <f t="shared" si="27"/>
        <v>50543.9447</v>
      </c>
      <c r="M326" s="43">
        <f t="shared" si="28"/>
        <v>25536.711782000006</v>
      </c>
      <c r="N326" s="42">
        <f t="shared" si="29"/>
        <v>0.33565314710503003</v>
      </c>
      <c r="O326">
        <f>IF(AND(RawData[[#This Row],[Channel]]="Wholesale/Distributor", LEFT(RawData[[#This Row],[Month]], 4)="2025"),RawData[[#This Row],[List Price]]*(1-'2 - Diagnostics'!$B$1),RawData[[#This Row],[Net Price]])</f>
        <v>1.2437780000000001</v>
      </c>
      <c r="P326">
        <f>RawData[[#This Row],[Units]]*RawData[[#This Row],[Counterfactual Net Price]]</f>
        <v>76080.656482000006</v>
      </c>
    </row>
    <row r="327" spans="1:16">
      <c r="A327" t="s">
        <v>308</v>
      </c>
      <c r="B327" t="s">
        <v>307</v>
      </c>
      <c r="C327" t="s">
        <v>300</v>
      </c>
      <c r="D327" t="s">
        <v>231</v>
      </c>
      <c r="E327" t="s">
        <v>249</v>
      </c>
      <c r="F327">
        <v>84365</v>
      </c>
      <c r="G327" s="44">
        <v>1.42</v>
      </c>
      <c r="H327" s="42">
        <v>0.12740000000000001</v>
      </c>
      <c r="I327" s="45">
        <v>0.83240000000000003</v>
      </c>
      <c r="J327" s="44">
        <f t="shared" si="25"/>
        <v>1.2390920000000001</v>
      </c>
      <c r="K327" s="43">
        <f t="shared" si="26"/>
        <v>104535.99658000001</v>
      </c>
      <c r="L327" s="43">
        <f t="shared" si="27"/>
        <v>70225.426000000007</v>
      </c>
      <c r="M327" s="43">
        <f t="shared" si="28"/>
        <v>34310.57058</v>
      </c>
      <c r="N327" s="42">
        <f t="shared" si="29"/>
        <v>0.32821775945611786</v>
      </c>
      <c r="O327">
        <f>IF(AND(RawData[[#This Row],[Channel]]="Wholesale/Distributor", LEFT(RawData[[#This Row],[Month]], 4)="2025"),RawData[[#This Row],[List Price]]*(1-'2 - Diagnostics'!$B$1),RawData[[#This Row],[Net Price]])</f>
        <v>1.2390920000000001</v>
      </c>
      <c r="P327">
        <f>RawData[[#This Row],[Units]]*RawData[[#This Row],[Counterfactual Net Price]]</f>
        <v>104535.99658000001</v>
      </c>
    </row>
    <row r="328" spans="1:16">
      <c r="A328" t="s">
        <v>308</v>
      </c>
      <c r="B328" t="s">
        <v>307</v>
      </c>
      <c r="C328" t="s">
        <v>300</v>
      </c>
      <c r="D328" t="s">
        <v>231</v>
      </c>
      <c r="E328" t="s">
        <v>248</v>
      </c>
      <c r="F328">
        <v>83424</v>
      </c>
      <c r="G328" s="44">
        <v>1.42</v>
      </c>
      <c r="H328" s="42">
        <v>0.1134</v>
      </c>
      <c r="I328" s="45">
        <v>0.83860000000000001</v>
      </c>
      <c r="J328" s="44">
        <f t="shared" si="25"/>
        <v>1.258972</v>
      </c>
      <c r="K328" s="43">
        <f t="shared" si="26"/>
        <v>105028.480128</v>
      </c>
      <c r="L328" s="43">
        <f t="shared" si="27"/>
        <v>69959.366399999999</v>
      </c>
      <c r="M328" s="43">
        <f t="shared" si="28"/>
        <v>35069.113727999997</v>
      </c>
      <c r="N328" s="42">
        <f t="shared" si="29"/>
        <v>0.3339009922381117</v>
      </c>
      <c r="O328">
        <f>IF(AND(RawData[[#This Row],[Channel]]="Wholesale/Distributor", LEFT(RawData[[#This Row],[Month]], 4)="2025"),RawData[[#This Row],[List Price]]*(1-'2 - Diagnostics'!$B$1),RawData[[#This Row],[Net Price]])</f>
        <v>1.258972</v>
      </c>
      <c r="P328">
        <f>RawData[[#This Row],[Units]]*RawData[[#This Row],[Counterfactual Net Price]]</f>
        <v>105028.480128</v>
      </c>
    </row>
    <row r="329" spans="1:16">
      <c r="A329" t="s">
        <v>308</v>
      </c>
      <c r="B329" t="s">
        <v>307</v>
      </c>
      <c r="C329" t="s">
        <v>300</v>
      </c>
      <c r="D329" t="s">
        <v>231</v>
      </c>
      <c r="E329" t="s">
        <v>247</v>
      </c>
      <c r="F329">
        <v>81477</v>
      </c>
      <c r="G329" s="44">
        <v>1.42</v>
      </c>
      <c r="H329" s="42">
        <v>0.1348</v>
      </c>
      <c r="I329" s="45">
        <v>0.84470000000000001</v>
      </c>
      <c r="J329" s="44">
        <f t="shared" si="25"/>
        <v>1.2285839999999999</v>
      </c>
      <c r="K329" s="43">
        <f t="shared" si="26"/>
        <v>100101.33856799999</v>
      </c>
      <c r="L329" s="43">
        <f t="shared" si="27"/>
        <v>68823.621899999998</v>
      </c>
      <c r="M329" s="43">
        <f t="shared" si="28"/>
        <v>31277.716667999994</v>
      </c>
      <c r="N329" s="42">
        <f t="shared" si="29"/>
        <v>0.31246052365975785</v>
      </c>
      <c r="O329">
        <f>IF(AND(RawData[[#This Row],[Channel]]="Wholesale/Distributor", LEFT(RawData[[#This Row],[Month]], 4)="2025"),RawData[[#This Row],[List Price]]*(1-'2 - Diagnostics'!$B$1),RawData[[#This Row],[Net Price]])</f>
        <v>1.2285839999999999</v>
      </c>
      <c r="P329">
        <f>RawData[[#This Row],[Units]]*RawData[[#This Row],[Counterfactual Net Price]]</f>
        <v>100101.33856799999</v>
      </c>
    </row>
    <row r="330" spans="1:16">
      <c r="A330" t="s">
        <v>308</v>
      </c>
      <c r="B330" t="s">
        <v>307</v>
      </c>
      <c r="C330" t="s">
        <v>300</v>
      </c>
      <c r="D330" t="s">
        <v>231</v>
      </c>
      <c r="E330" t="s">
        <v>246</v>
      </c>
      <c r="F330">
        <v>60135</v>
      </c>
      <c r="G330" s="44">
        <v>1.42</v>
      </c>
      <c r="H330" s="42">
        <v>0.13270000000000001</v>
      </c>
      <c r="I330" s="45">
        <v>0.85089999999999999</v>
      </c>
      <c r="J330" s="44">
        <f t="shared" si="25"/>
        <v>1.2315659999999999</v>
      </c>
      <c r="K330" s="43">
        <f t="shared" si="26"/>
        <v>74060.221409999998</v>
      </c>
      <c r="L330" s="43">
        <f t="shared" si="27"/>
        <v>51168.871500000001</v>
      </c>
      <c r="M330" s="43">
        <f t="shared" si="28"/>
        <v>22891.349909999997</v>
      </c>
      <c r="N330" s="42">
        <f t="shared" si="29"/>
        <v>0.3090910271962688</v>
      </c>
      <c r="O330">
        <f>IF(AND(RawData[[#This Row],[Channel]]="Wholesale/Distributor", LEFT(RawData[[#This Row],[Month]], 4)="2025"),RawData[[#This Row],[List Price]]*(1-'2 - Diagnostics'!$B$1),RawData[[#This Row],[Net Price]])</f>
        <v>1.2315659999999999</v>
      </c>
      <c r="P330">
        <f>RawData[[#This Row],[Units]]*RawData[[#This Row],[Counterfactual Net Price]]</f>
        <v>74060.221409999998</v>
      </c>
    </row>
    <row r="331" spans="1:16">
      <c r="A331" t="s">
        <v>308</v>
      </c>
      <c r="B331" t="s">
        <v>307</v>
      </c>
      <c r="C331" t="s">
        <v>300</v>
      </c>
      <c r="D331" t="s">
        <v>231</v>
      </c>
      <c r="E331" t="s">
        <v>245</v>
      </c>
      <c r="F331">
        <v>65606</v>
      </c>
      <c r="G331" s="44">
        <v>1.42</v>
      </c>
      <c r="H331" s="42">
        <v>0.12509999999999999</v>
      </c>
      <c r="I331" s="45">
        <v>0.85699999999999998</v>
      </c>
      <c r="J331" s="44">
        <f t="shared" si="25"/>
        <v>1.2423579999999999</v>
      </c>
      <c r="K331" s="43">
        <f t="shared" si="26"/>
        <v>81506.138947999993</v>
      </c>
      <c r="L331" s="43">
        <f t="shared" si="27"/>
        <v>56224.341999999997</v>
      </c>
      <c r="M331" s="43">
        <f t="shared" si="28"/>
        <v>25281.796947999996</v>
      </c>
      <c r="N331" s="42">
        <f t="shared" si="29"/>
        <v>0.31018273315743122</v>
      </c>
      <c r="O331">
        <f>IF(AND(RawData[[#This Row],[Channel]]="Wholesale/Distributor", LEFT(RawData[[#This Row],[Month]], 4)="2025"),RawData[[#This Row],[List Price]]*(1-'2 - Diagnostics'!$B$1),RawData[[#This Row],[Net Price]])</f>
        <v>1.2423579999999999</v>
      </c>
      <c r="P331">
        <f>RawData[[#This Row],[Units]]*RawData[[#This Row],[Counterfactual Net Price]]</f>
        <v>81506.138947999993</v>
      </c>
    </row>
    <row r="332" spans="1:16">
      <c r="A332" t="s">
        <v>308</v>
      </c>
      <c r="B332" t="s">
        <v>307</v>
      </c>
      <c r="C332" t="s">
        <v>300</v>
      </c>
      <c r="D332" t="s">
        <v>231</v>
      </c>
      <c r="E332" t="s">
        <v>244</v>
      </c>
      <c r="F332">
        <v>50175</v>
      </c>
      <c r="G332" s="44">
        <v>1.46</v>
      </c>
      <c r="H332" s="42">
        <v>0.12970000000000001</v>
      </c>
      <c r="I332" s="45">
        <v>0.86319999999999997</v>
      </c>
      <c r="J332" s="44">
        <f t="shared" si="25"/>
        <v>1.2706379999999999</v>
      </c>
      <c r="K332" s="43">
        <f t="shared" si="26"/>
        <v>63754.261649999993</v>
      </c>
      <c r="L332" s="43">
        <f t="shared" si="27"/>
        <v>43311.06</v>
      </c>
      <c r="M332" s="43">
        <f t="shared" si="28"/>
        <v>20443.201649999995</v>
      </c>
      <c r="N332" s="42">
        <f t="shared" si="29"/>
        <v>0.32065623726033687</v>
      </c>
      <c r="O332">
        <f>IF(AND(RawData[[#This Row],[Channel]]="Wholesale/Distributor", LEFT(RawData[[#This Row],[Month]], 4)="2025"),RawData[[#This Row],[List Price]]*(1-'2 - Diagnostics'!$B$1),RawData[[#This Row],[Net Price]])</f>
        <v>1.2706379999999999</v>
      </c>
      <c r="P332">
        <f>RawData[[#This Row],[Units]]*RawData[[#This Row],[Counterfactual Net Price]]</f>
        <v>63754.261649999993</v>
      </c>
    </row>
    <row r="333" spans="1:16">
      <c r="A333" t="s">
        <v>308</v>
      </c>
      <c r="B333" t="s">
        <v>307</v>
      </c>
      <c r="C333" t="s">
        <v>300</v>
      </c>
      <c r="D333" t="s">
        <v>231</v>
      </c>
      <c r="E333" t="s">
        <v>243</v>
      </c>
      <c r="F333">
        <v>59986</v>
      </c>
      <c r="G333" s="44">
        <v>1.46</v>
      </c>
      <c r="H333" s="42">
        <v>0.1249</v>
      </c>
      <c r="I333" s="45">
        <v>0.86929999999999996</v>
      </c>
      <c r="J333" s="44">
        <f t="shared" si="25"/>
        <v>1.2776460000000001</v>
      </c>
      <c r="K333" s="43">
        <f t="shared" si="26"/>
        <v>76640.872956000007</v>
      </c>
      <c r="L333" s="43">
        <f t="shared" si="27"/>
        <v>52145.8298</v>
      </c>
      <c r="M333" s="43">
        <f t="shared" si="28"/>
        <v>24495.043156000007</v>
      </c>
      <c r="N333" s="42">
        <f t="shared" si="29"/>
        <v>0.31960809175624555</v>
      </c>
      <c r="O333">
        <f>IF(AND(RawData[[#This Row],[Channel]]="Wholesale/Distributor", LEFT(RawData[[#This Row],[Month]], 4)="2025"),RawData[[#This Row],[List Price]]*(1-'2 - Diagnostics'!$B$1),RawData[[#This Row],[Net Price]])</f>
        <v>1.2776460000000001</v>
      </c>
      <c r="P333">
        <f>RawData[[#This Row],[Units]]*RawData[[#This Row],[Counterfactual Net Price]]</f>
        <v>76640.872956000007</v>
      </c>
    </row>
    <row r="334" spans="1:16">
      <c r="A334" t="s">
        <v>308</v>
      </c>
      <c r="B334" t="s">
        <v>307</v>
      </c>
      <c r="C334" t="s">
        <v>300</v>
      </c>
      <c r="D334" t="s">
        <v>231</v>
      </c>
      <c r="E334" t="s">
        <v>242</v>
      </c>
      <c r="F334">
        <v>74276</v>
      </c>
      <c r="G334" s="44">
        <v>1.46</v>
      </c>
      <c r="H334" s="42">
        <v>0.10440000000000001</v>
      </c>
      <c r="I334" s="45">
        <v>0.87549999999999994</v>
      </c>
      <c r="J334" s="44">
        <f t="shared" si="25"/>
        <v>1.3075759999999998</v>
      </c>
      <c r="K334" s="43">
        <f t="shared" si="26"/>
        <v>97121.514975999991</v>
      </c>
      <c r="L334" s="43">
        <f t="shared" si="27"/>
        <v>65028.637999999999</v>
      </c>
      <c r="M334" s="43">
        <f t="shared" si="28"/>
        <v>32092.876975999992</v>
      </c>
      <c r="N334" s="42">
        <f t="shared" si="29"/>
        <v>0.33044044858578003</v>
      </c>
      <c r="O334">
        <f>IF(AND(RawData[[#This Row],[Channel]]="Wholesale/Distributor", LEFT(RawData[[#This Row],[Month]], 4)="2025"),RawData[[#This Row],[List Price]]*(1-'2 - Diagnostics'!$B$1),RawData[[#This Row],[Net Price]])</f>
        <v>1.3075759999999998</v>
      </c>
      <c r="P334">
        <f>RawData[[#This Row],[Units]]*RawData[[#This Row],[Counterfactual Net Price]]</f>
        <v>97121.514975999991</v>
      </c>
    </row>
    <row r="335" spans="1:16">
      <c r="A335" t="s">
        <v>308</v>
      </c>
      <c r="B335" t="s">
        <v>307</v>
      </c>
      <c r="C335" t="s">
        <v>300</v>
      </c>
      <c r="D335" t="s">
        <v>231</v>
      </c>
      <c r="E335" t="s">
        <v>241</v>
      </c>
      <c r="F335">
        <v>97803</v>
      </c>
      <c r="G335" s="44">
        <v>1.46</v>
      </c>
      <c r="H335" s="42">
        <v>0.13719999999999999</v>
      </c>
      <c r="I335" s="45">
        <v>0.88160000000000005</v>
      </c>
      <c r="J335" s="44">
        <f t="shared" si="25"/>
        <v>1.2596879999999999</v>
      </c>
      <c r="K335" s="43">
        <f t="shared" si="26"/>
        <v>123201.265464</v>
      </c>
      <c r="L335" s="43">
        <f t="shared" si="27"/>
        <v>86223.124800000005</v>
      </c>
      <c r="M335" s="43">
        <f t="shared" si="28"/>
        <v>36978.140663999991</v>
      </c>
      <c r="N335" s="42">
        <f t="shared" si="29"/>
        <v>0.30014416268155281</v>
      </c>
      <c r="O335">
        <f>IF(AND(RawData[[#This Row],[Channel]]="Wholesale/Distributor", LEFT(RawData[[#This Row],[Month]], 4)="2025"),RawData[[#This Row],[List Price]]*(1-'2 - Diagnostics'!$B$1),RawData[[#This Row],[Net Price]])</f>
        <v>1.2596879999999999</v>
      </c>
      <c r="P335">
        <f>RawData[[#This Row],[Units]]*RawData[[#This Row],[Counterfactual Net Price]]</f>
        <v>123201.265464</v>
      </c>
    </row>
    <row r="336" spans="1:16">
      <c r="A336" t="s">
        <v>308</v>
      </c>
      <c r="B336" t="s">
        <v>307</v>
      </c>
      <c r="C336" t="s">
        <v>300</v>
      </c>
      <c r="D336" t="s">
        <v>231</v>
      </c>
      <c r="E336" t="s">
        <v>240</v>
      </c>
      <c r="F336">
        <v>113094</v>
      </c>
      <c r="G336" s="44">
        <v>1.46</v>
      </c>
      <c r="H336" s="42">
        <v>9.1499999999999998E-2</v>
      </c>
      <c r="I336" s="45">
        <v>0.88780000000000003</v>
      </c>
      <c r="J336" s="44">
        <f t="shared" si="25"/>
        <v>1.3264099999999999</v>
      </c>
      <c r="K336" s="43">
        <f t="shared" si="26"/>
        <v>150009.01254</v>
      </c>
      <c r="L336" s="43">
        <f t="shared" si="27"/>
        <v>100404.8532</v>
      </c>
      <c r="M336" s="43">
        <f t="shared" si="28"/>
        <v>49604.159339999998</v>
      </c>
      <c r="N336" s="42">
        <f t="shared" si="29"/>
        <v>0.33067452748396048</v>
      </c>
      <c r="O336">
        <f>IF(AND(RawData[[#This Row],[Channel]]="Wholesale/Distributor", LEFT(RawData[[#This Row],[Month]], 4)="2025"),RawData[[#This Row],[List Price]]*(1-'2 - Diagnostics'!$B$1),RawData[[#This Row],[Net Price]])</f>
        <v>1.3264099999999999</v>
      </c>
      <c r="P336">
        <f>RawData[[#This Row],[Units]]*RawData[[#This Row],[Counterfactual Net Price]]</f>
        <v>150009.01254</v>
      </c>
    </row>
    <row r="337" spans="1:16">
      <c r="A337" t="s">
        <v>308</v>
      </c>
      <c r="B337" t="s">
        <v>307</v>
      </c>
      <c r="C337" t="s">
        <v>300</v>
      </c>
      <c r="D337" t="s">
        <v>231</v>
      </c>
      <c r="E337" t="s">
        <v>236</v>
      </c>
      <c r="F337">
        <v>101322</v>
      </c>
      <c r="G337" s="44">
        <v>1.46</v>
      </c>
      <c r="H337" s="42">
        <v>0.1341</v>
      </c>
      <c r="I337" s="45">
        <v>0.89390000000000003</v>
      </c>
      <c r="J337" s="44">
        <f t="shared" si="25"/>
        <v>1.2642139999999999</v>
      </c>
      <c r="K337" s="43">
        <f t="shared" si="26"/>
        <v>128092.69090799999</v>
      </c>
      <c r="L337" s="43">
        <f t="shared" si="27"/>
        <v>90571.735800000009</v>
      </c>
      <c r="M337" s="43">
        <f t="shared" si="28"/>
        <v>37520.95510799998</v>
      </c>
      <c r="N337" s="42">
        <f t="shared" si="29"/>
        <v>0.29292034418223484</v>
      </c>
      <c r="O337">
        <f>IF(AND(RawData[[#This Row],[Channel]]="Wholesale/Distributor", LEFT(RawData[[#This Row],[Month]], 4)="2025"),RawData[[#This Row],[List Price]]*(1-'2 - Diagnostics'!$B$1),RawData[[#This Row],[Net Price]])</f>
        <v>1.2642139999999999</v>
      </c>
      <c r="P337">
        <f>RawData[[#This Row],[Units]]*RawData[[#This Row],[Counterfactual Net Price]]</f>
        <v>128092.69090799999</v>
      </c>
    </row>
    <row r="338" spans="1:16">
      <c r="A338" t="s">
        <v>308</v>
      </c>
      <c r="B338" t="s">
        <v>307</v>
      </c>
      <c r="C338" t="s">
        <v>300</v>
      </c>
      <c r="D338" t="s">
        <v>230</v>
      </c>
      <c r="E338" t="s">
        <v>262</v>
      </c>
      <c r="F338">
        <v>39972</v>
      </c>
      <c r="G338" s="44">
        <v>1.39</v>
      </c>
      <c r="H338" s="42">
        <v>0.16020000000000001</v>
      </c>
      <c r="I338" s="45">
        <v>0.82010000000000005</v>
      </c>
      <c r="J338" s="44">
        <f t="shared" si="25"/>
        <v>1.167322</v>
      </c>
      <c r="K338" s="43">
        <f t="shared" si="26"/>
        <v>46660.194984000002</v>
      </c>
      <c r="L338" s="43">
        <f t="shared" si="27"/>
        <v>32781.037199999999</v>
      </c>
      <c r="M338" s="43">
        <f t="shared" si="28"/>
        <v>13879.157784000003</v>
      </c>
      <c r="N338" s="42">
        <f t="shared" si="29"/>
        <v>0.29745177423196006</v>
      </c>
      <c r="O338">
        <f>IF(AND(RawData[[#This Row],[Channel]]="Wholesale/Distributor", LEFT(RawData[[#This Row],[Month]], 4)="2025"),RawData[[#This Row],[List Price]]*(1-'2 - Diagnostics'!$B$1),RawData[[#This Row],[Net Price]])</f>
        <v>1.167322</v>
      </c>
      <c r="P338">
        <f>RawData[[#This Row],[Units]]*RawData[[#This Row],[Counterfactual Net Price]]</f>
        <v>46660.194984000002</v>
      </c>
    </row>
    <row r="339" spans="1:16">
      <c r="A339" t="s">
        <v>308</v>
      </c>
      <c r="B339" t="s">
        <v>307</v>
      </c>
      <c r="C339" t="s">
        <v>300</v>
      </c>
      <c r="D339" t="s">
        <v>230</v>
      </c>
      <c r="E339" t="s">
        <v>261</v>
      </c>
      <c r="F339">
        <v>55016</v>
      </c>
      <c r="G339" s="44">
        <v>1.39</v>
      </c>
      <c r="H339" s="42">
        <v>0.1852</v>
      </c>
      <c r="I339" s="45">
        <v>0.82010000000000005</v>
      </c>
      <c r="J339" s="44">
        <f t="shared" si="25"/>
        <v>1.1325719999999999</v>
      </c>
      <c r="K339" s="43">
        <f t="shared" si="26"/>
        <v>62309.581151999992</v>
      </c>
      <c r="L339" s="43">
        <f t="shared" si="27"/>
        <v>45118.621600000006</v>
      </c>
      <c r="M339" s="43">
        <f t="shared" si="28"/>
        <v>17190.959551999986</v>
      </c>
      <c r="N339" s="42">
        <f t="shared" si="29"/>
        <v>0.27589592538046126</v>
      </c>
      <c r="O339">
        <f>IF(AND(RawData[[#This Row],[Channel]]="Wholesale/Distributor", LEFT(RawData[[#This Row],[Month]], 4)="2025"),RawData[[#This Row],[List Price]]*(1-'2 - Diagnostics'!$B$1),RawData[[#This Row],[Net Price]])</f>
        <v>1.1325719999999999</v>
      </c>
      <c r="P339">
        <f>RawData[[#This Row],[Units]]*RawData[[#This Row],[Counterfactual Net Price]]</f>
        <v>62309.581151999992</v>
      </c>
    </row>
    <row r="340" spans="1:16">
      <c r="A340" t="s">
        <v>308</v>
      </c>
      <c r="B340" t="s">
        <v>307</v>
      </c>
      <c r="C340" t="s">
        <v>300</v>
      </c>
      <c r="D340" t="s">
        <v>230</v>
      </c>
      <c r="E340" t="s">
        <v>260</v>
      </c>
      <c r="F340">
        <v>60644</v>
      </c>
      <c r="G340" s="44">
        <v>1.39</v>
      </c>
      <c r="H340" s="42">
        <v>0.18629999999999999</v>
      </c>
      <c r="I340" s="45">
        <v>0.82010000000000005</v>
      </c>
      <c r="J340" s="44">
        <f t="shared" si="25"/>
        <v>1.1310429999999998</v>
      </c>
      <c r="K340" s="43">
        <f t="shared" si="26"/>
        <v>68590.971691999992</v>
      </c>
      <c r="L340" s="43">
        <f t="shared" si="27"/>
        <v>49734.144400000005</v>
      </c>
      <c r="M340" s="43">
        <f t="shared" si="28"/>
        <v>18856.827291999987</v>
      </c>
      <c r="N340" s="42">
        <f t="shared" si="29"/>
        <v>0.27491704559419916</v>
      </c>
      <c r="O340">
        <f>IF(AND(RawData[[#This Row],[Channel]]="Wholesale/Distributor", LEFT(RawData[[#This Row],[Month]], 4)="2025"),RawData[[#This Row],[List Price]]*(1-'2 - Diagnostics'!$B$1),RawData[[#This Row],[Net Price]])</f>
        <v>1.1310429999999998</v>
      </c>
      <c r="P340">
        <f>RawData[[#This Row],[Units]]*RawData[[#This Row],[Counterfactual Net Price]]</f>
        <v>68590.971691999992</v>
      </c>
    </row>
    <row r="341" spans="1:16">
      <c r="A341" t="s">
        <v>308</v>
      </c>
      <c r="B341" t="s">
        <v>307</v>
      </c>
      <c r="C341" t="s">
        <v>300</v>
      </c>
      <c r="D341" t="s">
        <v>230</v>
      </c>
      <c r="E341" t="s">
        <v>259</v>
      </c>
      <c r="F341">
        <v>55928</v>
      </c>
      <c r="G341" s="44">
        <v>1.39</v>
      </c>
      <c r="H341" s="42">
        <v>0.17749999999999999</v>
      </c>
      <c r="I341" s="45">
        <v>0.82010000000000005</v>
      </c>
      <c r="J341" s="44">
        <f t="shared" si="25"/>
        <v>1.143275</v>
      </c>
      <c r="K341" s="43">
        <f t="shared" si="26"/>
        <v>63941.084200000005</v>
      </c>
      <c r="L341" s="43">
        <f t="shared" si="27"/>
        <v>45866.552800000005</v>
      </c>
      <c r="M341" s="43">
        <f t="shared" si="28"/>
        <v>18074.5314</v>
      </c>
      <c r="N341" s="42">
        <f t="shared" si="29"/>
        <v>0.28267477203647412</v>
      </c>
      <c r="O341">
        <f>IF(AND(RawData[[#This Row],[Channel]]="Wholesale/Distributor", LEFT(RawData[[#This Row],[Month]], 4)="2025"),RawData[[#This Row],[List Price]]*(1-'2 - Diagnostics'!$B$1),RawData[[#This Row],[Net Price]])</f>
        <v>1.143275</v>
      </c>
      <c r="P341">
        <f>RawData[[#This Row],[Units]]*RawData[[#This Row],[Counterfactual Net Price]]</f>
        <v>63941.084200000005</v>
      </c>
    </row>
    <row r="342" spans="1:16">
      <c r="A342" t="s">
        <v>308</v>
      </c>
      <c r="B342" t="s">
        <v>307</v>
      </c>
      <c r="C342" t="s">
        <v>300</v>
      </c>
      <c r="D342" t="s">
        <v>230</v>
      </c>
      <c r="E342" t="s">
        <v>258</v>
      </c>
      <c r="F342">
        <v>47097</v>
      </c>
      <c r="G342" s="44">
        <v>1.39</v>
      </c>
      <c r="H342" s="42">
        <v>0.18940000000000001</v>
      </c>
      <c r="I342" s="45">
        <v>0.82010000000000005</v>
      </c>
      <c r="J342" s="44">
        <f t="shared" si="25"/>
        <v>1.1267339999999999</v>
      </c>
      <c r="K342" s="43">
        <f t="shared" si="26"/>
        <v>53065.791197999999</v>
      </c>
      <c r="L342" s="43">
        <f t="shared" si="27"/>
        <v>38624.2497</v>
      </c>
      <c r="M342" s="43">
        <f t="shared" si="28"/>
        <v>14441.541497999999</v>
      </c>
      <c r="N342" s="42">
        <f t="shared" si="29"/>
        <v>0.27214409079694052</v>
      </c>
      <c r="O342">
        <f>IF(AND(RawData[[#This Row],[Channel]]="Wholesale/Distributor", LEFT(RawData[[#This Row],[Month]], 4)="2025"),RawData[[#This Row],[List Price]]*(1-'2 - Diagnostics'!$B$1),RawData[[#This Row],[Net Price]])</f>
        <v>1.1267339999999999</v>
      </c>
      <c r="P342">
        <f>RawData[[#This Row],[Units]]*RawData[[#This Row],[Counterfactual Net Price]]</f>
        <v>53065.791197999999</v>
      </c>
    </row>
    <row r="343" spans="1:16">
      <c r="A343" t="s">
        <v>308</v>
      </c>
      <c r="B343" t="s">
        <v>307</v>
      </c>
      <c r="C343" t="s">
        <v>300</v>
      </c>
      <c r="D343" t="s">
        <v>230</v>
      </c>
      <c r="E343" t="s">
        <v>257</v>
      </c>
      <c r="F343">
        <v>45762</v>
      </c>
      <c r="G343" s="44">
        <v>1.39</v>
      </c>
      <c r="H343" s="42">
        <v>0.17219999999999999</v>
      </c>
      <c r="I343" s="45">
        <v>0.82010000000000005</v>
      </c>
      <c r="J343" s="44">
        <f t="shared" si="25"/>
        <v>1.1506419999999999</v>
      </c>
      <c r="K343" s="43">
        <f t="shared" si="26"/>
        <v>52655.679204</v>
      </c>
      <c r="L343" s="43">
        <f t="shared" si="27"/>
        <v>37529.4162</v>
      </c>
      <c r="M343" s="43">
        <f t="shared" si="28"/>
        <v>15126.263004</v>
      </c>
      <c r="N343" s="42">
        <f t="shared" si="29"/>
        <v>0.28726745590722397</v>
      </c>
      <c r="O343">
        <f>IF(AND(RawData[[#This Row],[Channel]]="Wholesale/Distributor", LEFT(RawData[[#This Row],[Month]], 4)="2025"),RawData[[#This Row],[List Price]]*(1-'2 - Diagnostics'!$B$1),RawData[[#This Row],[Net Price]])</f>
        <v>1.1506419999999999</v>
      </c>
      <c r="P343">
        <f>RawData[[#This Row],[Units]]*RawData[[#This Row],[Counterfactual Net Price]]</f>
        <v>52655.679204</v>
      </c>
    </row>
    <row r="344" spans="1:16">
      <c r="A344" t="s">
        <v>308</v>
      </c>
      <c r="B344" t="s">
        <v>307</v>
      </c>
      <c r="C344" t="s">
        <v>300</v>
      </c>
      <c r="D344" t="s">
        <v>230</v>
      </c>
      <c r="E344" t="s">
        <v>256</v>
      </c>
      <c r="F344">
        <v>38393</v>
      </c>
      <c r="G344" s="44">
        <v>1.39</v>
      </c>
      <c r="H344" s="42">
        <v>0.17280000000000001</v>
      </c>
      <c r="I344" s="45">
        <v>0.82010000000000005</v>
      </c>
      <c r="J344" s="44">
        <f t="shared" si="25"/>
        <v>1.1498079999999997</v>
      </c>
      <c r="K344" s="43">
        <f t="shared" si="26"/>
        <v>44144.578543999989</v>
      </c>
      <c r="L344" s="43">
        <f t="shared" si="27"/>
        <v>31486.099300000002</v>
      </c>
      <c r="M344" s="43">
        <f t="shared" si="28"/>
        <v>12658.479243999987</v>
      </c>
      <c r="N344" s="42">
        <f t="shared" si="29"/>
        <v>0.28675048355899396</v>
      </c>
      <c r="O344">
        <f>IF(AND(RawData[[#This Row],[Channel]]="Wholesale/Distributor", LEFT(RawData[[#This Row],[Month]], 4)="2025"),RawData[[#This Row],[List Price]]*(1-'2 - Diagnostics'!$B$1),RawData[[#This Row],[Net Price]])</f>
        <v>1.1498079999999997</v>
      </c>
      <c r="P344">
        <f>RawData[[#This Row],[Units]]*RawData[[#This Row],[Counterfactual Net Price]]</f>
        <v>44144.578543999989</v>
      </c>
    </row>
    <row r="345" spans="1:16">
      <c r="A345" t="s">
        <v>308</v>
      </c>
      <c r="B345" t="s">
        <v>307</v>
      </c>
      <c r="C345" t="s">
        <v>300</v>
      </c>
      <c r="D345" t="s">
        <v>230</v>
      </c>
      <c r="E345" t="s">
        <v>255</v>
      </c>
      <c r="F345">
        <v>47016</v>
      </c>
      <c r="G345" s="44">
        <v>1.39</v>
      </c>
      <c r="H345" s="42">
        <v>0.20250000000000001</v>
      </c>
      <c r="I345" s="45">
        <v>0.82010000000000005</v>
      </c>
      <c r="J345" s="44">
        <f t="shared" si="25"/>
        <v>1.108525</v>
      </c>
      <c r="K345" s="43">
        <f t="shared" si="26"/>
        <v>52118.411399999997</v>
      </c>
      <c r="L345" s="43">
        <f t="shared" si="27"/>
        <v>38557.821600000003</v>
      </c>
      <c r="M345" s="43">
        <f t="shared" si="28"/>
        <v>13560.589799999994</v>
      </c>
      <c r="N345" s="42">
        <f t="shared" si="29"/>
        <v>0.26018808777429459</v>
      </c>
      <c r="O345">
        <f>IF(AND(RawData[[#This Row],[Channel]]="Wholesale/Distributor", LEFT(RawData[[#This Row],[Month]], 4)="2025"),RawData[[#This Row],[List Price]]*(1-'2 - Diagnostics'!$B$1),RawData[[#This Row],[Net Price]])</f>
        <v>1.108525</v>
      </c>
      <c r="P345">
        <f>RawData[[#This Row],[Units]]*RawData[[#This Row],[Counterfactual Net Price]]</f>
        <v>52118.411399999997</v>
      </c>
    </row>
    <row r="346" spans="1:16">
      <c r="A346" t="s">
        <v>308</v>
      </c>
      <c r="B346" t="s">
        <v>307</v>
      </c>
      <c r="C346" t="s">
        <v>300</v>
      </c>
      <c r="D346" t="s">
        <v>230</v>
      </c>
      <c r="E346" t="s">
        <v>254</v>
      </c>
      <c r="F346">
        <v>50306</v>
      </c>
      <c r="G346" s="44">
        <v>1.39</v>
      </c>
      <c r="H346" s="42">
        <v>0.1736</v>
      </c>
      <c r="I346" s="45">
        <v>0.82010000000000005</v>
      </c>
      <c r="J346" s="44">
        <f t="shared" si="25"/>
        <v>1.1486959999999999</v>
      </c>
      <c r="K346" s="43">
        <f t="shared" si="26"/>
        <v>57786.300975999999</v>
      </c>
      <c r="L346" s="43">
        <f t="shared" si="27"/>
        <v>41255.950600000004</v>
      </c>
      <c r="M346" s="43">
        <f t="shared" si="28"/>
        <v>16530.350375999995</v>
      </c>
      <c r="N346" s="42">
        <f t="shared" si="29"/>
        <v>0.28606001936108416</v>
      </c>
      <c r="O346">
        <f>IF(AND(RawData[[#This Row],[Channel]]="Wholesale/Distributor", LEFT(RawData[[#This Row],[Month]], 4)="2025"),RawData[[#This Row],[List Price]]*(1-'2 - Diagnostics'!$B$1),RawData[[#This Row],[Net Price]])</f>
        <v>1.1486959999999999</v>
      </c>
      <c r="P346">
        <f>RawData[[#This Row],[Units]]*RawData[[#This Row],[Counterfactual Net Price]]</f>
        <v>57786.300975999999</v>
      </c>
    </row>
    <row r="347" spans="1:16">
      <c r="A347" t="s">
        <v>308</v>
      </c>
      <c r="B347" t="s">
        <v>307</v>
      </c>
      <c r="C347" t="s">
        <v>300</v>
      </c>
      <c r="D347" t="s">
        <v>230</v>
      </c>
      <c r="E347" t="s">
        <v>253</v>
      </c>
      <c r="F347">
        <v>78412</v>
      </c>
      <c r="G347" s="44">
        <v>1.39</v>
      </c>
      <c r="H347" s="42">
        <v>0.17630000000000001</v>
      </c>
      <c r="I347" s="45">
        <v>0.82010000000000005</v>
      </c>
      <c r="J347" s="44">
        <f t="shared" si="25"/>
        <v>1.1449429999999998</v>
      </c>
      <c r="K347" s="43">
        <f t="shared" si="26"/>
        <v>89777.27051599999</v>
      </c>
      <c r="L347" s="43">
        <f t="shared" si="27"/>
        <v>64305.681200000006</v>
      </c>
      <c r="M347" s="43">
        <f t="shared" si="28"/>
        <v>25471.589315999983</v>
      </c>
      <c r="N347" s="42">
        <f t="shared" si="29"/>
        <v>0.28371980089838517</v>
      </c>
      <c r="O347">
        <f>IF(AND(RawData[[#This Row],[Channel]]="Wholesale/Distributor", LEFT(RawData[[#This Row],[Month]], 4)="2025"),RawData[[#This Row],[List Price]]*(1-'2 - Diagnostics'!$B$1),RawData[[#This Row],[Net Price]])</f>
        <v>1.1449429999999998</v>
      </c>
      <c r="P347">
        <f>RawData[[#This Row],[Units]]*RawData[[#This Row],[Counterfactual Net Price]]</f>
        <v>89777.27051599999</v>
      </c>
    </row>
    <row r="348" spans="1:16">
      <c r="A348" t="s">
        <v>308</v>
      </c>
      <c r="B348" t="s">
        <v>307</v>
      </c>
      <c r="C348" t="s">
        <v>300</v>
      </c>
      <c r="D348" t="s">
        <v>230</v>
      </c>
      <c r="E348" t="s">
        <v>252</v>
      </c>
      <c r="F348">
        <v>87118</v>
      </c>
      <c r="G348" s="44">
        <v>1.39</v>
      </c>
      <c r="H348" s="42">
        <v>0.1462</v>
      </c>
      <c r="I348" s="45">
        <v>0.82010000000000005</v>
      </c>
      <c r="J348" s="44">
        <f t="shared" si="25"/>
        <v>1.186782</v>
      </c>
      <c r="K348" s="43">
        <f t="shared" si="26"/>
        <v>103390.074276</v>
      </c>
      <c r="L348" s="43">
        <f t="shared" si="27"/>
        <v>71445.471799999999</v>
      </c>
      <c r="M348" s="43">
        <f t="shared" si="28"/>
        <v>31944.602476</v>
      </c>
      <c r="N348" s="42">
        <f t="shared" si="29"/>
        <v>0.30897165612555633</v>
      </c>
      <c r="O348">
        <f>IF(AND(RawData[[#This Row],[Channel]]="Wholesale/Distributor", LEFT(RawData[[#This Row],[Month]], 4)="2025"),RawData[[#This Row],[List Price]]*(1-'2 - Diagnostics'!$B$1),RawData[[#This Row],[Net Price]])</f>
        <v>1.186782</v>
      </c>
      <c r="P348">
        <f>RawData[[#This Row],[Units]]*RawData[[#This Row],[Counterfactual Net Price]]</f>
        <v>103390.074276</v>
      </c>
    </row>
    <row r="349" spans="1:16">
      <c r="A349" t="s">
        <v>308</v>
      </c>
      <c r="B349" t="s">
        <v>307</v>
      </c>
      <c r="C349" t="s">
        <v>300</v>
      </c>
      <c r="D349" t="s">
        <v>230</v>
      </c>
      <c r="E349" t="s">
        <v>251</v>
      </c>
      <c r="F349">
        <v>62958</v>
      </c>
      <c r="G349" s="44">
        <v>1.39</v>
      </c>
      <c r="H349" s="42">
        <v>0.16830000000000001</v>
      </c>
      <c r="I349" s="45">
        <v>0.82010000000000005</v>
      </c>
      <c r="J349" s="44">
        <f t="shared" si="25"/>
        <v>1.1560629999999998</v>
      </c>
      <c r="K349" s="43">
        <f t="shared" si="26"/>
        <v>72783.414353999993</v>
      </c>
      <c r="L349" s="43">
        <f t="shared" si="27"/>
        <v>51631.855800000005</v>
      </c>
      <c r="M349" s="43">
        <f t="shared" si="28"/>
        <v>21151.558553999988</v>
      </c>
      <c r="N349" s="42">
        <f t="shared" si="29"/>
        <v>0.29060959480581927</v>
      </c>
      <c r="O349">
        <f>IF(AND(RawData[[#This Row],[Channel]]="Wholesale/Distributor", LEFT(RawData[[#This Row],[Month]], 4)="2025"),RawData[[#This Row],[List Price]]*(1-'2 - Diagnostics'!$B$1),RawData[[#This Row],[Net Price]])</f>
        <v>1.1560629999999998</v>
      </c>
      <c r="P349">
        <f>RawData[[#This Row],[Units]]*RawData[[#This Row],[Counterfactual Net Price]]</f>
        <v>72783.414353999993</v>
      </c>
    </row>
    <row r="350" spans="1:16">
      <c r="A350" t="s">
        <v>308</v>
      </c>
      <c r="B350" t="s">
        <v>307</v>
      </c>
      <c r="C350" t="s">
        <v>300</v>
      </c>
      <c r="D350" t="s">
        <v>230</v>
      </c>
      <c r="E350" t="s">
        <v>250</v>
      </c>
      <c r="F350">
        <v>32774</v>
      </c>
      <c r="G350" s="44">
        <v>1.42</v>
      </c>
      <c r="H350" s="42">
        <v>0.16550000000000001</v>
      </c>
      <c r="I350" s="45">
        <v>0.82630000000000003</v>
      </c>
      <c r="J350" s="44">
        <f t="shared" si="25"/>
        <v>1.18499</v>
      </c>
      <c r="K350" s="43">
        <f t="shared" si="26"/>
        <v>38836.862260000002</v>
      </c>
      <c r="L350" s="43">
        <f t="shared" si="27"/>
        <v>27081.156200000001</v>
      </c>
      <c r="M350" s="43">
        <f t="shared" si="28"/>
        <v>11755.70606</v>
      </c>
      <c r="N350" s="42">
        <f t="shared" si="29"/>
        <v>0.3026945375066456</v>
      </c>
      <c r="O350">
        <f>IF(AND(RawData[[#This Row],[Channel]]="Wholesale/Distributor", LEFT(RawData[[#This Row],[Month]], 4)="2025"),RawData[[#This Row],[List Price]]*(1-'2 - Diagnostics'!$B$1),RawData[[#This Row],[Net Price]])</f>
        <v>1.18499</v>
      </c>
      <c r="P350">
        <f>RawData[[#This Row],[Units]]*RawData[[#This Row],[Counterfactual Net Price]]</f>
        <v>38836.862260000002</v>
      </c>
    </row>
    <row r="351" spans="1:16">
      <c r="A351" t="s">
        <v>308</v>
      </c>
      <c r="B351" t="s">
        <v>307</v>
      </c>
      <c r="C351" t="s">
        <v>300</v>
      </c>
      <c r="D351" t="s">
        <v>230</v>
      </c>
      <c r="E351" t="s">
        <v>249</v>
      </c>
      <c r="F351">
        <v>45240</v>
      </c>
      <c r="G351" s="44">
        <v>1.42</v>
      </c>
      <c r="H351" s="42">
        <v>0.17699999999999999</v>
      </c>
      <c r="I351" s="45">
        <v>0.83240000000000003</v>
      </c>
      <c r="J351" s="44">
        <f t="shared" si="25"/>
        <v>1.1686599999999998</v>
      </c>
      <c r="K351" s="43">
        <f t="shared" si="26"/>
        <v>52870.17839999999</v>
      </c>
      <c r="L351" s="43">
        <f t="shared" si="27"/>
        <v>37657.775999999998</v>
      </c>
      <c r="M351" s="43">
        <f t="shared" si="28"/>
        <v>15212.402399999992</v>
      </c>
      <c r="N351" s="42">
        <f t="shared" si="29"/>
        <v>0.28773124775383763</v>
      </c>
      <c r="O351">
        <f>IF(AND(RawData[[#This Row],[Channel]]="Wholesale/Distributor", LEFT(RawData[[#This Row],[Month]], 4)="2025"),RawData[[#This Row],[List Price]]*(1-'2 - Diagnostics'!$B$1),RawData[[#This Row],[Net Price]])</f>
        <v>1.1686599999999998</v>
      </c>
      <c r="P351">
        <f>RawData[[#This Row],[Units]]*RawData[[#This Row],[Counterfactual Net Price]]</f>
        <v>52870.17839999999</v>
      </c>
    </row>
    <row r="352" spans="1:16">
      <c r="A352" t="s">
        <v>308</v>
      </c>
      <c r="B352" t="s">
        <v>307</v>
      </c>
      <c r="C352" t="s">
        <v>300</v>
      </c>
      <c r="D352" t="s">
        <v>230</v>
      </c>
      <c r="E352" t="s">
        <v>248</v>
      </c>
      <c r="F352">
        <v>52103</v>
      </c>
      <c r="G352" s="44">
        <v>1.42</v>
      </c>
      <c r="H352" s="42">
        <v>0.17630000000000001</v>
      </c>
      <c r="I352" s="45">
        <v>0.83860000000000001</v>
      </c>
      <c r="J352" s="44">
        <f t="shared" si="25"/>
        <v>1.169654</v>
      </c>
      <c r="K352" s="43">
        <f t="shared" si="26"/>
        <v>60942.482361999995</v>
      </c>
      <c r="L352" s="43">
        <f t="shared" si="27"/>
        <v>43693.575799999999</v>
      </c>
      <c r="M352" s="43">
        <f t="shared" si="28"/>
        <v>17248.906561999996</v>
      </c>
      <c r="N352" s="42">
        <f t="shared" si="29"/>
        <v>0.28303583794865828</v>
      </c>
      <c r="O352">
        <f>IF(AND(RawData[[#This Row],[Channel]]="Wholesale/Distributor", LEFT(RawData[[#This Row],[Month]], 4)="2025"),RawData[[#This Row],[List Price]]*(1-'2 - Diagnostics'!$B$1),RawData[[#This Row],[Net Price]])</f>
        <v>1.169654</v>
      </c>
      <c r="P352">
        <f>RawData[[#This Row],[Units]]*RawData[[#This Row],[Counterfactual Net Price]]</f>
        <v>60942.482361999995</v>
      </c>
    </row>
    <row r="353" spans="1:16">
      <c r="A353" t="s">
        <v>308</v>
      </c>
      <c r="B353" t="s">
        <v>307</v>
      </c>
      <c r="C353" t="s">
        <v>300</v>
      </c>
      <c r="D353" t="s">
        <v>230</v>
      </c>
      <c r="E353" t="s">
        <v>247</v>
      </c>
      <c r="F353">
        <v>46985</v>
      </c>
      <c r="G353" s="44">
        <v>1.42</v>
      </c>
      <c r="H353" s="42">
        <v>0.17910000000000001</v>
      </c>
      <c r="I353" s="45">
        <v>0.84470000000000001</v>
      </c>
      <c r="J353" s="44">
        <f t="shared" si="25"/>
        <v>1.165678</v>
      </c>
      <c r="K353" s="43">
        <f t="shared" si="26"/>
        <v>54769.380830000002</v>
      </c>
      <c r="L353" s="43">
        <f t="shared" si="27"/>
        <v>39688.229500000001</v>
      </c>
      <c r="M353" s="43">
        <f t="shared" si="28"/>
        <v>15081.151330000001</v>
      </c>
      <c r="N353" s="42">
        <f t="shared" si="29"/>
        <v>0.27535734568208375</v>
      </c>
      <c r="O353">
        <f>IF(AND(RawData[[#This Row],[Channel]]="Wholesale/Distributor", LEFT(RawData[[#This Row],[Month]], 4)="2025"),RawData[[#This Row],[List Price]]*(1-'2 - Diagnostics'!$B$1),RawData[[#This Row],[Net Price]])</f>
        <v>1.165678</v>
      </c>
      <c r="P353">
        <f>RawData[[#This Row],[Units]]*RawData[[#This Row],[Counterfactual Net Price]]</f>
        <v>54769.380830000002</v>
      </c>
    </row>
    <row r="354" spans="1:16">
      <c r="A354" t="s">
        <v>308</v>
      </c>
      <c r="B354" t="s">
        <v>307</v>
      </c>
      <c r="C354" t="s">
        <v>300</v>
      </c>
      <c r="D354" t="s">
        <v>230</v>
      </c>
      <c r="E354" t="s">
        <v>246</v>
      </c>
      <c r="F354">
        <v>44474</v>
      </c>
      <c r="G354" s="44">
        <v>1.42</v>
      </c>
      <c r="H354" s="42">
        <v>0.16539999999999999</v>
      </c>
      <c r="I354" s="45">
        <v>0.85089999999999999</v>
      </c>
      <c r="J354" s="44">
        <f t="shared" si="25"/>
        <v>1.1851319999999999</v>
      </c>
      <c r="K354" s="43">
        <f t="shared" si="26"/>
        <v>52707.560567999994</v>
      </c>
      <c r="L354" s="43">
        <f t="shared" si="27"/>
        <v>37842.926599999999</v>
      </c>
      <c r="M354" s="43">
        <f t="shared" si="28"/>
        <v>14864.633967999995</v>
      </c>
      <c r="N354" s="42">
        <f t="shared" si="29"/>
        <v>0.2820209056881427</v>
      </c>
      <c r="O354">
        <f>IF(AND(RawData[[#This Row],[Channel]]="Wholesale/Distributor", LEFT(RawData[[#This Row],[Month]], 4)="2025"),RawData[[#This Row],[List Price]]*(1-'2 - Diagnostics'!$B$1),RawData[[#This Row],[Net Price]])</f>
        <v>1.1851319999999999</v>
      </c>
      <c r="P354">
        <f>RawData[[#This Row],[Units]]*RawData[[#This Row],[Counterfactual Net Price]]</f>
        <v>52707.560567999994</v>
      </c>
    </row>
    <row r="355" spans="1:16">
      <c r="A355" t="s">
        <v>308</v>
      </c>
      <c r="B355" t="s">
        <v>307</v>
      </c>
      <c r="C355" t="s">
        <v>300</v>
      </c>
      <c r="D355" t="s">
        <v>230</v>
      </c>
      <c r="E355" t="s">
        <v>245</v>
      </c>
      <c r="F355">
        <v>36636</v>
      </c>
      <c r="G355" s="44">
        <v>1.42</v>
      </c>
      <c r="H355" s="42">
        <v>0.18840000000000001</v>
      </c>
      <c r="I355" s="45">
        <v>0.85699999999999998</v>
      </c>
      <c r="J355" s="44">
        <f t="shared" si="25"/>
        <v>1.1524719999999999</v>
      </c>
      <c r="K355" s="43">
        <f t="shared" si="26"/>
        <v>42221.964191999999</v>
      </c>
      <c r="L355" s="43">
        <f t="shared" si="27"/>
        <v>31397.052</v>
      </c>
      <c r="M355" s="43">
        <f t="shared" si="28"/>
        <v>10824.912192</v>
      </c>
      <c r="N355" s="42">
        <f t="shared" si="29"/>
        <v>0.25638106609097661</v>
      </c>
      <c r="O355">
        <f>IF(AND(RawData[[#This Row],[Channel]]="Wholesale/Distributor", LEFT(RawData[[#This Row],[Month]], 4)="2025"),RawData[[#This Row],[List Price]]*(1-'2 - Diagnostics'!$B$1),RawData[[#This Row],[Net Price]])</f>
        <v>1.1524719999999999</v>
      </c>
      <c r="P355">
        <f>RawData[[#This Row],[Units]]*RawData[[#This Row],[Counterfactual Net Price]]</f>
        <v>42221.964191999999</v>
      </c>
    </row>
    <row r="356" spans="1:16">
      <c r="A356" t="s">
        <v>308</v>
      </c>
      <c r="B356" t="s">
        <v>307</v>
      </c>
      <c r="C356" t="s">
        <v>300</v>
      </c>
      <c r="D356" t="s">
        <v>230</v>
      </c>
      <c r="E356" t="s">
        <v>244</v>
      </c>
      <c r="F356">
        <v>36257</v>
      </c>
      <c r="G356" s="44">
        <v>1.46</v>
      </c>
      <c r="H356" s="42">
        <v>0.18970000000000001</v>
      </c>
      <c r="I356" s="45">
        <v>0.86319999999999997</v>
      </c>
      <c r="J356" s="44">
        <f t="shared" si="25"/>
        <v>1.183038</v>
      </c>
      <c r="K356" s="43">
        <f t="shared" si="26"/>
        <v>42893.408766</v>
      </c>
      <c r="L356" s="43">
        <f t="shared" si="27"/>
        <v>31297.042399999998</v>
      </c>
      <c r="M356" s="43">
        <f t="shared" si="28"/>
        <v>11596.366366000002</v>
      </c>
      <c r="N356" s="42">
        <f t="shared" si="29"/>
        <v>0.27035310784607092</v>
      </c>
      <c r="O356">
        <f>IF(AND(RawData[[#This Row],[Channel]]="Wholesale/Distributor", LEFT(RawData[[#This Row],[Month]], 4)="2025"),RawData[[#This Row],[List Price]]*(1-'2 - Diagnostics'!$B$1),RawData[[#This Row],[Net Price]])</f>
        <v>1.183038</v>
      </c>
      <c r="P356">
        <f>RawData[[#This Row],[Units]]*RawData[[#This Row],[Counterfactual Net Price]]</f>
        <v>42893.408766</v>
      </c>
    </row>
    <row r="357" spans="1:16">
      <c r="A357" t="s">
        <v>308</v>
      </c>
      <c r="B357" t="s">
        <v>307</v>
      </c>
      <c r="C357" t="s">
        <v>300</v>
      </c>
      <c r="D357" t="s">
        <v>230</v>
      </c>
      <c r="E357" t="s">
        <v>243</v>
      </c>
      <c r="F357">
        <v>41392</v>
      </c>
      <c r="G357" s="44">
        <v>1.46</v>
      </c>
      <c r="H357" s="42">
        <v>0.1905</v>
      </c>
      <c r="I357" s="45">
        <v>0.86929999999999996</v>
      </c>
      <c r="J357" s="44">
        <f t="shared" si="25"/>
        <v>1.18187</v>
      </c>
      <c r="K357" s="43">
        <f t="shared" si="26"/>
        <v>48919.963040000002</v>
      </c>
      <c r="L357" s="43">
        <f t="shared" si="27"/>
        <v>35982.065600000002</v>
      </c>
      <c r="M357" s="43">
        <f t="shared" si="28"/>
        <v>12937.897440000001</v>
      </c>
      <c r="N357" s="42">
        <f t="shared" si="29"/>
        <v>0.26447071166879604</v>
      </c>
      <c r="O357">
        <f>IF(AND(RawData[[#This Row],[Channel]]="Wholesale/Distributor", LEFT(RawData[[#This Row],[Month]], 4)="2025"),RawData[[#This Row],[List Price]]*(1-'2 - Diagnostics'!$B$1),RawData[[#This Row],[Net Price]])</f>
        <v>1.18187</v>
      </c>
      <c r="P357">
        <f>RawData[[#This Row],[Units]]*RawData[[#This Row],[Counterfactual Net Price]]</f>
        <v>48919.963040000002</v>
      </c>
    </row>
    <row r="358" spans="1:16">
      <c r="A358" t="s">
        <v>308</v>
      </c>
      <c r="B358" t="s">
        <v>307</v>
      </c>
      <c r="C358" t="s">
        <v>300</v>
      </c>
      <c r="D358" t="s">
        <v>230</v>
      </c>
      <c r="E358" t="s">
        <v>242</v>
      </c>
      <c r="F358">
        <v>44834</v>
      </c>
      <c r="G358" s="44">
        <v>1.46</v>
      </c>
      <c r="H358" s="42">
        <v>0.17979999999999999</v>
      </c>
      <c r="I358" s="45">
        <v>0.87549999999999994</v>
      </c>
      <c r="J358" s="44">
        <f t="shared" si="25"/>
        <v>1.197492</v>
      </c>
      <c r="K358" s="43">
        <f t="shared" si="26"/>
        <v>53688.356328000002</v>
      </c>
      <c r="L358" s="43">
        <f t="shared" si="27"/>
        <v>39252.166999999994</v>
      </c>
      <c r="M358" s="43">
        <f t="shared" si="28"/>
        <v>14436.189328000008</v>
      </c>
      <c r="N358" s="42">
        <f t="shared" si="29"/>
        <v>0.26888864393248568</v>
      </c>
      <c r="O358">
        <f>IF(AND(RawData[[#This Row],[Channel]]="Wholesale/Distributor", LEFT(RawData[[#This Row],[Month]], 4)="2025"),RawData[[#This Row],[List Price]]*(1-'2 - Diagnostics'!$B$1),RawData[[#This Row],[Net Price]])</f>
        <v>1.197492</v>
      </c>
      <c r="P358">
        <f>RawData[[#This Row],[Units]]*RawData[[#This Row],[Counterfactual Net Price]]</f>
        <v>53688.356328000002</v>
      </c>
    </row>
    <row r="359" spans="1:16">
      <c r="A359" t="s">
        <v>308</v>
      </c>
      <c r="B359" t="s">
        <v>307</v>
      </c>
      <c r="C359" t="s">
        <v>300</v>
      </c>
      <c r="D359" t="s">
        <v>230</v>
      </c>
      <c r="E359" t="s">
        <v>241</v>
      </c>
      <c r="F359">
        <v>70302</v>
      </c>
      <c r="G359" s="44">
        <v>1.46</v>
      </c>
      <c r="H359" s="42">
        <v>0.1618</v>
      </c>
      <c r="I359" s="45">
        <v>0.88160000000000005</v>
      </c>
      <c r="J359" s="44">
        <f t="shared" si="25"/>
        <v>1.2237720000000001</v>
      </c>
      <c r="K359" s="43">
        <f t="shared" si="26"/>
        <v>86033.619144000011</v>
      </c>
      <c r="L359" s="43">
        <f t="shared" si="27"/>
        <v>61978.243200000004</v>
      </c>
      <c r="M359" s="43">
        <f t="shared" si="28"/>
        <v>24055.375944000007</v>
      </c>
      <c r="N359" s="42">
        <f t="shared" si="29"/>
        <v>0.27960437074879968</v>
      </c>
      <c r="O359">
        <f>IF(AND(RawData[[#This Row],[Channel]]="Wholesale/Distributor", LEFT(RawData[[#This Row],[Month]], 4)="2025"),RawData[[#This Row],[List Price]]*(1-'2 - Diagnostics'!$B$1),RawData[[#This Row],[Net Price]])</f>
        <v>1.2237720000000001</v>
      </c>
      <c r="P359">
        <f>RawData[[#This Row],[Units]]*RawData[[#This Row],[Counterfactual Net Price]]</f>
        <v>86033.619144000011</v>
      </c>
    </row>
    <row r="360" spans="1:16">
      <c r="A360" t="s">
        <v>308</v>
      </c>
      <c r="B360" t="s">
        <v>307</v>
      </c>
      <c r="C360" t="s">
        <v>300</v>
      </c>
      <c r="D360" t="s">
        <v>230</v>
      </c>
      <c r="E360" t="s">
        <v>240</v>
      </c>
      <c r="F360">
        <v>67645</v>
      </c>
      <c r="G360" s="44">
        <v>1.46</v>
      </c>
      <c r="H360" s="42">
        <v>0.1903</v>
      </c>
      <c r="I360" s="45">
        <v>0.88780000000000003</v>
      </c>
      <c r="J360" s="44">
        <f t="shared" si="25"/>
        <v>1.1821619999999999</v>
      </c>
      <c r="K360" s="43">
        <f t="shared" si="26"/>
        <v>79967.348489999989</v>
      </c>
      <c r="L360" s="43">
        <f t="shared" si="27"/>
        <v>60055.231</v>
      </c>
      <c r="M360" s="43">
        <f t="shared" si="28"/>
        <v>19912.11748999999</v>
      </c>
      <c r="N360" s="42">
        <f t="shared" si="29"/>
        <v>0.24900309771418797</v>
      </c>
      <c r="O360">
        <f>IF(AND(RawData[[#This Row],[Channel]]="Wholesale/Distributor", LEFT(RawData[[#This Row],[Month]], 4)="2025"),RawData[[#This Row],[List Price]]*(1-'2 - Diagnostics'!$B$1),RawData[[#This Row],[Net Price]])</f>
        <v>1.1821619999999999</v>
      </c>
      <c r="P360">
        <f>RawData[[#This Row],[Units]]*RawData[[#This Row],[Counterfactual Net Price]]</f>
        <v>79967.348489999989</v>
      </c>
    </row>
    <row r="361" spans="1:16">
      <c r="A361" t="s">
        <v>308</v>
      </c>
      <c r="B361" t="s">
        <v>307</v>
      </c>
      <c r="C361" t="s">
        <v>300</v>
      </c>
      <c r="D361" t="s">
        <v>230</v>
      </c>
      <c r="E361" t="s">
        <v>236</v>
      </c>
      <c r="F361">
        <v>60620</v>
      </c>
      <c r="G361" s="44">
        <v>1.46</v>
      </c>
      <c r="H361" s="42">
        <v>0.16470000000000001</v>
      </c>
      <c r="I361" s="45">
        <v>0.89390000000000003</v>
      </c>
      <c r="J361" s="44">
        <f t="shared" si="25"/>
        <v>1.2195379999999998</v>
      </c>
      <c r="K361" s="43">
        <f t="shared" si="26"/>
        <v>73928.393559999982</v>
      </c>
      <c r="L361" s="43">
        <f t="shared" si="27"/>
        <v>54188.218000000001</v>
      </c>
      <c r="M361" s="43">
        <f t="shared" si="28"/>
        <v>19740.175559999981</v>
      </c>
      <c r="N361" s="42">
        <f t="shared" si="29"/>
        <v>0.26701750990949014</v>
      </c>
      <c r="O361">
        <f>IF(AND(RawData[[#This Row],[Channel]]="Wholesale/Distributor", LEFT(RawData[[#This Row],[Month]], 4)="2025"),RawData[[#This Row],[List Price]]*(1-'2 - Diagnostics'!$B$1),RawData[[#This Row],[Net Price]])</f>
        <v>1.2195379999999998</v>
      </c>
      <c r="P361">
        <f>RawData[[#This Row],[Units]]*RawData[[#This Row],[Counterfactual Net Price]]</f>
        <v>73928.393559999982</v>
      </c>
    </row>
    <row r="362" spans="1:16">
      <c r="A362" t="s">
        <v>308</v>
      </c>
      <c r="B362" t="s">
        <v>307</v>
      </c>
      <c r="C362" t="s">
        <v>300</v>
      </c>
      <c r="D362" t="s">
        <v>232</v>
      </c>
      <c r="E362" t="s">
        <v>262</v>
      </c>
      <c r="F362">
        <v>34193</v>
      </c>
      <c r="G362" s="44">
        <v>1.39</v>
      </c>
      <c r="H362" s="42">
        <v>6.13E-2</v>
      </c>
      <c r="I362" s="45">
        <v>0.82010000000000005</v>
      </c>
      <c r="J362" s="44">
        <f t="shared" si="25"/>
        <v>1.3047929999999999</v>
      </c>
      <c r="K362" s="43">
        <f t="shared" si="26"/>
        <v>44614.787048999999</v>
      </c>
      <c r="L362" s="43">
        <f t="shared" si="27"/>
        <v>28041.679300000003</v>
      </c>
      <c r="M362" s="43">
        <f t="shared" si="28"/>
        <v>16573.107748999995</v>
      </c>
      <c r="N362" s="42">
        <f t="shared" si="29"/>
        <v>0.37147118355172037</v>
      </c>
      <c r="O362">
        <f>IF(AND(RawData[[#This Row],[Channel]]="Wholesale/Distributor", LEFT(RawData[[#This Row],[Month]], 4)="2025"),RawData[[#This Row],[List Price]]*(1-'2 - Diagnostics'!$B$1),RawData[[#This Row],[Net Price]])</f>
        <v>1.3047929999999999</v>
      </c>
      <c r="P362">
        <f>RawData[[#This Row],[Units]]*RawData[[#This Row],[Counterfactual Net Price]]</f>
        <v>44614.787048999999</v>
      </c>
    </row>
    <row r="363" spans="1:16">
      <c r="A363" t="s">
        <v>308</v>
      </c>
      <c r="B363" t="s">
        <v>307</v>
      </c>
      <c r="C363" t="s">
        <v>300</v>
      </c>
      <c r="D363" t="s">
        <v>232</v>
      </c>
      <c r="E363" t="s">
        <v>261</v>
      </c>
      <c r="F363">
        <v>35736</v>
      </c>
      <c r="G363" s="44">
        <v>1.39</v>
      </c>
      <c r="H363" s="42">
        <v>3.5000000000000003E-2</v>
      </c>
      <c r="I363" s="45">
        <v>0.82010000000000005</v>
      </c>
      <c r="J363" s="44">
        <f t="shared" si="25"/>
        <v>1.3413499999999998</v>
      </c>
      <c r="K363" s="43">
        <f t="shared" si="26"/>
        <v>47934.483599999992</v>
      </c>
      <c r="L363" s="43">
        <f t="shared" si="27"/>
        <v>29307.0936</v>
      </c>
      <c r="M363" s="43">
        <f t="shared" si="28"/>
        <v>18627.389999999992</v>
      </c>
      <c r="N363" s="42">
        <f t="shared" si="29"/>
        <v>0.38860103626942993</v>
      </c>
      <c r="O363">
        <f>IF(AND(RawData[[#This Row],[Channel]]="Wholesale/Distributor", LEFT(RawData[[#This Row],[Month]], 4)="2025"),RawData[[#This Row],[List Price]]*(1-'2 - Diagnostics'!$B$1),RawData[[#This Row],[Net Price]])</f>
        <v>1.3413499999999998</v>
      </c>
      <c r="P363">
        <f>RawData[[#This Row],[Units]]*RawData[[#This Row],[Counterfactual Net Price]]</f>
        <v>47934.483599999992</v>
      </c>
    </row>
    <row r="364" spans="1:16">
      <c r="A364" t="s">
        <v>308</v>
      </c>
      <c r="B364" t="s">
        <v>307</v>
      </c>
      <c r="C364" t="s">
        <v>300</v>
      </c>
      <c r="D364" t="s">
        <v>232</v>
      </c>
      <c r="E364" t="s">
        <v>260</v>
      </c>
      <c r="F364">
        <v>39778</v>
      </c>
      <c r="G364" s="44">
        <v>1.39</v>
      </c>
      <c r="H364" s="42">
        <v>6.4600000000000005E-2</v>
      </c>
      <c r="I364" s="45">
        <v>0.82010000000000005</v>
      </c>
      <c r="J364" s="44">
        <f t="shared" si="25"/>
        <v>1.300206</v>
      </c>
      <c r="K364" s="43">
        <f t="shared" si="26"/>
        <v>51719.594268000001</v>
      </c>
      <c r="L364" s="43">
        <f t="shared" si="27"/>
        <v>32621.937800000003</v>
      </c>
      <c r="M364" s="43">
        <f t="shared" si="28"/>
        <v>19097.656467999997</v>
      </c>
      <c r="N364" s="42">
        <f t="shared" si="29"/>
        <v>0.36925379516784257</v>
      </c>
      <c r="O364">
        <f>IF(AND(RawData[[#This Row],[Channel]]="Wholesale/Distributor", LEFT(RawData[[#This Row],[Month]], 4)="2025"),RawData[[#This Row],[List Price]]*(1-'2 - Diagnostics'!$B$1),RawData[[#This Row],[Net Price]])</f>
        <v>1.300206</v>
      </c>
      <c r="P364">
        <f>RawData[[#This Row],[Units]]*RawData[[#This Row],[Counterfactual Net Price]]</f>
        <v>51719.594268000001</v>
      </c>
    </row>
    <row r="365" spans="1:16">
      <c r="A365" t="s">
        <v>308</v>
      </c>
      <c r="B365" t="s">
        <v>307</v>
      </c>
      <c r="C365" t="s">
        <v>300</v>
      </c>
      <c r="D365" t="s">
        <v>232</v>
      </c>
      <c r="E365" t="s">
        <v>259</v>
      </c>
      <c r="F365">
        <v>45431</v>
      </c>
      <c r="G365" s="44">
        <v>1.39</v>
      </c>
      <c r="H365" s="42">
        <v>5.7700000000000001E-2</v>
      </c>
      <c r="I365" s="45">
        <v>0.82010000000000005</v>
      </c>
      <c r="J365" s="44">
        <f t="shared" si="25"/>
        <v>1.3097969999999999</v>
      </c>
      <c r="K365" s="43">
        <f t="shared" si="26"/>
        <v>59505.387506999992</v>
      </c>
      <c r="L365" s="43">
        <f t="shared" si="27"/>
        <v>37257.963100000001</v>
      </c>
      <c r="M365" s="43">
        <f t="shared" si="28"/>
        <v>22247.424406999991</v>
      </c>
      <c r="N365" s="42">
        <f t="shared" si="29"/>
        <v>0.37387243977501849</v>
      </c>
      <c r="O365">
        <f>IF(AND(RawData[[#This Row],[Channel]]="Wholesale/Distributor", LEFT(RawData[[#This Row],[Month]], 4)="2025"),RawData[[#This Row],[List Price]]*(1-'2 - Diagnostics'!$B$1),RawData[[#This Row],[Net Price]])</f>
        <v>1.3097969999999999</v>
      </c>
      <c r="P365">
        <f>RawData[[#This Row],[Units]]*RawData[[#This Row],[Counterfactual Net Price]]</f>
        <v>59505.387506999992</v>
      </c>
    </row>
    <row r="366" spans="1:16">
      <c r="A366" t="s">
        <v>308</v>
      </c>
      <c r="B366" t="s">
        <v>307</v>
      </c>
      <c r="C366" t="s">
        <v>300</v>
      </c>
      <c r="D366" t="s">
        <v>232</v>
      </c>
      <c r="E366" t="s">
        <v>258</v>
      </c>
      <c r="F366">
        <v>33541</v>
      </c>
      <c r="G366" s="44">
        <v>1.39</v>
      </c>
      <c r="H366" s="42">
        <v>3.8800000000000001E-2</v>
      </c>
      <c r="I366" s="45">
        <v>0.82010000000000005</v>
      </c>
      <c r="J366" s="44">
        <f t="shared" si="25"/>
        <v>1.336068</v>
      </c>
      <c r="K366" s="43">
        <f t="shared" si="26"/>
        <v>44813.056788000002</v>
      </c>
      <c r="L366" s="43">
        <f t="shared" si="27"/>
        <v>27506.974100000003</v>
      </c>
      <c r="M366" s="43">
        <f t="shared" si="28"/>
        <v>17306.082687999999</v>
      </c>
      <c r="N366" s="42">
        <f t="shared" si="29"/>
        <v>0.38618393674573448</v>
      </c>
      <c r="O366">
        <f>IF(AND(RawData[[#This Row],[Channel]]="Wholesale/Distributor", LEFT(RawData[[#This Row],[Month]], 4)="2025"),RawData[[#This Row],[List Price]]*(1-'2 - Diagnostics'!$B$1),RawData[[#This Row],[Net Price]])</f>
        <v>1.336068</v>
      </c>
      <c r="P366">
        <f>RawData[[#This Row],[Units]]*RawData[[#This Row],[Counterfactual Net Price]]</f>
        <v>44813.056788000002</v>
      </c>
    </row>
    <row r="367" spans="1:16">
      <c r="A367" t="s">
        <v>308</v>
      </c>
      <c r="B367" t="s">
        <v>307</v>
      </c>
      <c r="C367" t="s">
        <v>300</v>
      </c>
      <c r="D367" t="s">
        <v>232</v>
      </c>
      <c r="E367" t="s">
        <v>257</v>
      </c>
      <c r="F367">
        <v>35504</v>
      </c>
      <c r="G367" s="44">
        <v>1.39</v>
      </c>
      <c r="H367" s="42">
        <v>5.0599999999999999E-2</v>
      </c>
      <c r="I367" s="45">
        <v>0.82010000000000005</v>
      </c>
      <c r="J367" s="44">
        <f t="shared" si="25"/>
        <v>1.319666</v>
      </c>
      <c r="K367" s="43">
        <f t="shared" si="26"/>
        <v>46853.421664000001</v>
      </c>
      <c r="L367" s="43">
        <f t="shared" si="27"/>
        <v>29116.830400000003</v>
      </c>
      <c r="M367" s="43">
        <f t="shared" si="28"/>
        <v>17736.591263999999</v>
      </c>
      <c r="N367" s="42">
        <f t="shared" si="29"/>
        <v>0.37855487676427213</v>
      </c>
      <c r="O367">
        <f>IF(AND(RawData[[#This Row],[Channel]]="Wholesale/Distributor", LEFT(RawData[[#This Row],[Month]], 4)="2025"),RawData[[#This Row],[List Price]]*(1-'2 - Diagnostics'!$B$1),RawData[[#This Row],[Net Price]])</f>
        <v>1.319666</v>
      </c>
      <c r="P367">
        <f>RawData[[#This Row],[Units]]*RawData[[#This Row],[Counterfactual Net Price]]</f>
        <v>46853.421664000001</v>
      </c>
    </row>
    <row r="368" spans="1:16">
      <c r="A368" t="s">
        <v>308</v>
      </c>
      <c r="B368" t="s">
        <v>307</v>
      </c>
      <c r="C368" t="s">
        <v>300</v>
      </c>
      <c r="D368" t="s">
        <v>232</v>
      </c>
      <c r="E368" t="s">
        <v>256</v>
      </c>
      <c r="F368">
        <v>33645</v>
      </c>
      <c r="G368" s="44">
        <v>1.39</v>
      </c>
      <c r="H368" s="42">
        <v>4.8099999999999997E-2</v>
      </c>
      <c r="I368" s="45">
        <v>0.82010000000000005</v>
      </c>
      <c r="J368" s="44">
        <f t="shared" si="25"/>
        <v>1.3231409999999999</v>
      </c>
      <c r="K368" s="43">
        <f t="shared" si="26"/>
        <v>44517.078944999994</v>
      </c>
      <c r="L368" s="43">
        <f t="shared" si="27"/>
        <v>27592.264500000001</v>
      </c>
      <c r="M368" s="43">
        <f t="shared" si="28"/>
        <v>16924.814444999993</v>
      </c>
      <c r="N368" s="42">
        <f t="shared" si="29"/>
        <v>0.38018699443218812</v>
      </c>
      <c r="O368">
        <f>IF(AND(RawData[[#This Row],[Channel]]="Wholesale/Distributor", LEFT(RawData[[#This Row],[Month]], 4)="2025"),RawData[[#This Row],[List Price]]*(1-'2 - Diagnostics'!$B$1),RawData[[#This Row],[Net Price]])</f>
        <v>1.3231409999999999</v>
      </c>
      <c r="P368">
        <f>RawData[[#This Row],[Units]]*RawData[[#This Row],[Counterfactual Net Price]]</f>
        <v>44517.078944999994</v>
      </c>
    </row>
    <row r="369" spans="1:16">
      <c r="A369" t="s">
        <v>308</v>
      </c>
      <c r="B369" t="s">
        <v>307</v>
      </c>
      <c r="C369" t="s">
        <v>300</v>
      </c>
      <c r="D369" t="s">
        <v>232</v>
      </c>
      <c r="E369" t="s">
        <v>255</v>
      </c>
      <c r="F369">
        <v>37160</v>
      </c>
      <c r="G369" s="44">
        <v>1.39</v>
      </c>
      <c r="H369" s="42">
        <v>5.16E-2</v>
      </c>
      <c r="I369" s="45">
        <v>0.82010000000000005</v>
      </c>
      <c r="J369" s="44">
        <f t="shared" si="25"/>
        <v>1.318276</v>
      </c>
      <c r="K369" s="43">
        <f t="shared" si="26"/>
        <v>48987.136160000002</v>
      </c>
      <c r="L369" s="43">
        <f t="shared" si="27"/>
        <v>30474.916000000001</v>
      </c>
      <c r="M369" s="43">
        <f t="shared" si="28"/>
        <v>18512.220160000001</v>
      </c>
      <c r="N369" s="42">
        <f t="shared" si="29"/>
        <v>0.3778996204133277</v>
      </c>
      <c r="O369">
        <f>IF(AND(RawData[[#This Row],[Channel]]="Wholesale/Distributor", LEFT(RawData[[#This Row],[Month]], 4)="2025"),RawData[[#This Row],[List Price]]*(1-'2 - Diagnostics'!$B$1),RawData[[#This Row],[Net Price]])</f>
        <v>1.318276</v>
      </c>
      <c r="P369">
        <f>RawData[[#This Row],[Units]]*RawData[[#This Row],[Counterfactual Net Price]]</f>
        <v>48987.136160000002</v>
      </c>
    </row>
    <row r="370" spans="1:16">
      <c r="A370" t="s">
        <v>308</v>
      </c>
      <c r="B370" t="s">
        <v>307</v>
      </c>
      <c r="C370" t="s">
        <v>300</v>
      </c>
      <c r="D370" t="s">
        <v>232</v>
      </c>
      <c r="E370" t="s">
        <v>254</v>
      </c>
      <c r="F370">
        <v>44840</v>
      </c>
      <c r="G370" s="44">
        <v>1.39</v>
      </c>
      <c r="H370" s="42">
        <v>5.8099999999999999E-2</v>
      </c>
      <c r="I370" s="45">
        <v>0.82010000000000005</v>
      </c>
      <c r="J370" s="44">
        <f t="shared" si="25"/>
        <v>1.3092409999999999</v>
      </c>
      <c r="K370" s="43">
        <f t="shared" si="26"/>
        <v>58706.366439999998</v>
      </c>
      <c r="L370" s="43">
        <f t="shared" si="27"/>
        <v>36773.284</v>
      </c>
      <c r="M370" s="43">
        <f t="shared" si="28"/>
        <v>21933.082439999998</v>
      </c>
      <c r="N370" s="42">
        <f t="shared" si="29"/>
        <v>0.37360653997239618</v>
      </c>
      <c r="O370">
        <f>IF(AND(RawData[[#This Row],[Channel]]="Wholesale/Distributor", LEFT(RawData[[#This Row],[Month]], 4)="2025"),RawData[[#This Row],[List Price]]*(1-'2 - Diagnostics'!$B$1),RawData[[#This Row],[Net Price]])</f>
        <v>1.3092409999999999</v>
      </c>
      <c r="P370">
        <f>RawData[[#This Row],[Units]]*RawData[[#This Row],[Counterfactual Net Price]]</f>
        <v>58706.366439999998</v>
      </c>
    </row>
    <row r="371" spans="1:16">
      <c r="A371" t="s">
        <v>308</v>
      </c>
      <c r="B371" t="s">
        <v>307</v>
      </c>
      <c r="C371" t="s">
        <v>300</v>
      </c>
      <c r="D371" t="s">
        <v>232</v>
      </c>
      <c r="E371" t="s">
        <v>253</v>
      </c>
      <c r="F371">
        <v>55657</v>
      </c>
      <c r="G371" s="44">
        <v>1.39</v>
      </c>
      <c r="H371" s="42">
        <v>2.75E-2</v>
      </c>
      <c r="I371" s="45">
        <v>0.82010000000000005</v>
      </c>
      <c r="J371" s="44">
        <f t="shared" si="25"/>
        <v>1.3517749999999999</v>
      </c>
      <c r="K371" s="43">
        <f t="shared" si="26"/>
        <v>75235.741175000003</v>
      </c>
      <c r="L371" s="43">
        <f t="shared" si="27"/>
        <v>45644.305700000004</v>
      </c>
      <c r="M371" s="43">
        <f t="shared" si="28"/>
        <v>29591.435474999998</v>
      </c>
      <c r="N371" s="42">
        <f t="shared" si="29"/>
        <v>0.39331619537275059</v>
      </c>
      <c r="O371">
        <f>IF(AND(RawData[[#This Row],[Channel]]="Wholesale/Distributor", LEFT(RawData[[#This Row],[Month]], 4)="2025"),RawData[[#This Row],[List Price]]*(1-'2 - Diagnostics'!$B$1),RawData[[#This Row],[Net Price]])</f>
        <v>1.3517749999999999</v>
      </c>
      <c r="P371">
        <f>RawData[[#This Row],[Units]]*RawData[[#This Row],[Counterfactual Net Price]]</f>
        <v>75235.741175000003</v>
      </c>
    </row>
    <row r="372" spans="1:16">
      <c r="A372" t="s">
        <v>308</v>
      </c>
      <c r="B372" t="s">
        <v>307</v>
      </c>
      <c r="C372" t="s">
        <v>300</v>
      </c>
      <c r="D372" t="s">
        <v>232</v>
      </c>
      <c r="E372" t="s">
        <v>252</v>
      </c>
      <c r="F372">
        <v>71511</v>
      </c>
      <c r="G372" s="44">
        <v>1.39</v>
      </c>
      <c r="H372" s="42">
        <v>6.1899999999999997E-2</v>
      </c>
      <c r="I372" s="45">
        <v>0.82010000000000005</v>
      </c>
      <c r="J372" s="44">
        <f t="shared" si="25"/>
        <v>1.3039589999999999</v>
      </c>
      <c r="K372" s="43">
        <f t="shared" si="26"/>
        <v>93247.412048999991</v>
      </c>
      <c r="L372" s="43">
        <f t="shared" si="27"/>
        <v>58646.171100000007</v>
      </c>
      <c r="M372" s="43">
        <f t="shared" si="28"/>
        <v>34601.240948999985</v>
      </c>
      <c r="N372" s="42">
        <f t="shared" si="29"/>
        <v>0.37106918238993697</v>
      </c>
      <c r="O372">
        <f>IF(AND(RawData[[#This Row],[Channel]]="Wholesale/Distributor", LEFT(RawData[[#This Row],[Month]], 4)="2025"),RawData[[#This Row],[List Price]]*(1-'2 - Diagnostics'!$B$1),RawData[[#This Row],[Net Price]])</f>
        <v>1.3039589999999999</v>
      </c>
      <c r="P372">
        <f>RawData[[#This Row],[Units]]*RawData[[#This Row],[Counterfactual Net Price]]</f>
        <v>93247.412048999991</v>
      </c>
    </row>
    <row r="373" spans="1:16">
      <c r="A373" t="s">
        <v>308</v>
      </c>
      <c r="B373" t="s">
        <v>307</v>
      </c>
      <c r="C373" t="s">
        <v>300</v>
      </c>
      <c r="D373" t="s">
        <v>232</v>
      </c>
      <c r="E373" t="s">
        <v>251</v>
      </c>
      <c r="F373">
        <v>50769</v>
      </c>
      <c r="G373" s="44">
        <v>1.39</v>
      </c>
      <c r="H373" s="42">
        <v>3.1399999999999997E-2</v>
      </c>
      <c r="I373" s="45">
        <v>0.82010000000000005</v>
      </c>
      <c r="J373" s="44">
        <f t="shared" si="25"/>
        <v>1.3463539999999998</v>
      </c>
      <c r="K373" s="43">
        <f t="shared" si="26"/>
        <v>68353.046225999991</v>
      </c>
      <c r="L373" s="43">
        <f t="shared" si="27"/>
        <v>41635.656900000002</v>
      </c>
      <c r="M373" s="43">
        <f t="shared" si="28"/>
        <v>26717.38932599999</v>
      </c>
      <c r="N373" s="42">
        <f t="shared" si="29"/>
        <v>0.39087342556266769</v>
      </c>
      <c r="O373">
        <f>IF(AND(RawData[[#This Row],[Channel]]="Wholesale/Distributor", LEFT(RawData[[#This Row],[Month]], 4)="2025"),RawData[[#This Row],[List Price]]*(1-'2 - Diagnostics'!$B$1),RawData[[#This Row],[Net Price]])</f>
        <v>1.3463539999999998</v>
      </c>
      <c r="P373">
        <f>RawData[[#This Row],[Units]]*RawData[[#This Row],[Counterfactual Net Price]]</f>
        <v>68353.046225999991</v>
      </c>
    </row>
    <row r="374" spans="1:16">
      <c r="A374" t="s">
        <v>308</v>
      </c>
      <c r="B374" t="s">
        <v>307</v>
      </c>
      <c r="C374" t="s">
        <v>300</v>
      </c>
      <c r="D374" t="s">
        <v>232</v>
      </c>
      <c r="E374" t="s">
        <v>250</v>
      </c>
      <c r="F374">
        <v>32237</v>
      </c>
      <c r="G374" s="44">
        <v>1.42</v>
      </c>
      <c r="H374" s="42">
        <v>5.9299999999999999E-2</v>
      </c>
      <c r="I374" s="45">
        <v>0.82630000000000003</v>
      </c>
      <c r="J374" s="44">
        <f t="shared" si="25"/>
        <v>1.3357939999999999</v>
      </c>
      <c r="K374" s="43">
        <f t="shared" si="26"/>
        <v>43061.991177999997</v>
      </c>
      <c r="L374" s="43">
        <f t="shared" si="27"/>
        <v>26637.433100000002</v>
      </c>
      <c r="M374" s="43">
        <f t="shared" si="28"/>
        <v>16424.558077999995</v>
      </c>
      <c r="N374" s="42">
        <f t="shared" si="29"/>
        <v>0.38141659567268599</v>
      </c>
      <c r="O374">
        <f>IF(AND(RawData[[#This Row],[Channel]]="Wholesale/Distributor", LEFT(RawData[[#This Row],[Month]], 4)="2025"),RawData[[#This Row],[List Price]]*(1-'2 - Diagnostics'!$B$1),RawData[[#This Row],[Net Price]])</f>
        <v>1.3357939999999999</v>
      </c>
      <c r="P374">
        <f>RawData[[#This Row],[Units]]*RawData[[#This Row],[Counterfactual Net Price]]</f>
        <v>43061.991177999997</v>
      </c>
    </row>
    <row r="375" spans="1:16">
      <c r="A375" t="s">
        <v>308</v>
      </c>
      <c r="B375" t="s">
        <v>307</v>
      </c>
      <c r="C375" t="s">
        <v>300</v>
      </c>
      <c r="D375" t="s">
        <v>232</v>
      </c>
      <c r="E375" t="s">
        <v>249</v>
      </c>
      <c r="F375">
        <v>44525</v>
      </c>
      <c r="G375" s="44">
        <v>1.42</v>
      </c>
      <c r="H375" s="42">
        <v>5.5199999999999999E-2</v>
      </c>
      <c r="I375" s="45">
        <v>0.83240000000000003</v>
      </c>
      <c r="J375" s="44">
        <f t="shared" si="25"/>
        <v>1.3416159999999999</v>
      </c>
      <c r="K375" s="43">
        <f t="shared" si="26"/>
        <v>59735.452399999995</v>
      </c>
      <c r="L375" s="43">
        <f t="shared" si="27"/>
        <v>37062.61</v>
      </c>
      <c r="M375" s="43">
        <f t="shared" si="28"/>
        <v>22672.842399999994</v>
      </c>
      <c r="N375" s="42">
        <f t="shared" si="29"/>
        <v>0.37955420925212574</v>
      </c>
      <c r="O375">
        <f>IF(AND(RawData[[#This Row],[Channel]]="Wholesale/Distributor", LEFT(RawData[[#This Row],[Month]], 4)="2025"),RawData[[#This Row],[List Price]]*(1-'2 - Diagnostics'!$B$1),RawData[[#This Row],[Net Price]])</f>
        <v>1.3416159999999999</v>
      </c>
      <c r="P375">
        <f>RawData[[#This Row],[Units]]*RawData[[#This Row],[Counterfactual Net Price]]</f>
        <v>59735.452399999995</v>
      </c>
    </row>
    <row r="376" spans="1:16">
      <c r="A376" t="s">
        <v>308</v>
      </c>
      <c r="B376" t="s">
        <v>307</v>
      </c>
      <c r="C376" t="s">
        <v>300</v>
      </c>
      <c r="D376" t="s">
        <v>232</v>
      </c>
      <c r="E376" t="s">
        <v>248</v>
      </c>
      <c r="F376">
        <v>38519</v>
      </c>
      <c r="G376" s="44">
        <v>1.42</v>
      </c>
      <c r="H376" s="42">
        <v>4.1099999999999998E-2</v>
      </c>
      <c r="I376" s="45">
        <v>0.83860000000000001</v>
      </c>
      <c r="J376" s="44">
        <f t="shared" si="25"/>
        <v>1.3616379999999999</v>
      </c>
      <c r="K376" s="43">
        <f t="shared" si="26"/>
        <v>52448.934121999999</v>
      </c>
      <c r="L376" s="43">
        <f t="shared" si="27"/>
        <v>32302.0334</v>
      </c>
      <c r="M376" s="43">
        <f t="shared" si="28"/>
        <v>20146.900721999998</v>
      </c>
      <c r="N376" s="42">
        <f t="shared" si="29"/>
        <v>0.38412412109532779</v>
      </c>
      <c r="O376">
        <f>IF(AND(RawData[[#This Row],[Channel]]="Wholesale/Distributor", LEFT(RawData[[#This Row],[Month]], 4)="2025"),RawData[[#This Row],[List Price]]*(1-'2 - Diagnostics'!$B$1),RawData[[#This Row],[Net Price]])</f>
        <v>1.3616379999999999</v>
      </c>
      <c r="P376">
        <f>RawData[[#This Row],[Units]]*RawData[[#This Row],[Counterfactual Net Price]]</f>
        <v>52448.934121999999</v>
      </c>
    </row>
    <row r="377" spans="1:16">
      <c r="A377" t="s">
        <v>308</v>
      </c>
      <c r="B377" t="s">
        <v>307</v>
      </c>
      <c r="C377" t="s">
        <v>300</v>
      </c>
      <c r="D377" t="s">
        <v>232</v>
      </c>
      <c r="E377" t="s">
        <v>247</v>
      </c>
      <c r="F377">
        <v>41465</v>
      </c>
      <c r="G377" s="44">
        <v>1.42</v>
      </c>
      <c r="H377" s="42">
        <v>4.7E-2</v>
      </c>
      <c r="I377" s="45">
        <v>0.84470000000000001</v>
      </c>
      <c r="J377" s="44">
        <f t="shared" si="25"/>
        <v>1.3532599999999999</v>
      </c>
      <c r="K377" s="43">
        <f t="shared" si="26"/>
        <v>56112.925899999995</v>
      </c>
      <c r="L377" s="43">
        <f t="shared" si="27"/>
        <v>35025.485500000003</v>
      </c>
      <c r="M377" s="43">
        <f t="shared" si="28"/>
        <v>21087.440399999992</v>
      </c>
      <c r="N377" s="42">
        <f t="shared" si="29"/>
        <v>0.37580361497421033</v>
      </c>
      <c r="O377">
        <f>IF(AND(RawData[[#This Row],[Channel]]="Wholesale/Distributor", LEFT(RawData[[#This Row],[Month]], 4)="2025"),RawData[[#This Row],[List Price]]*(1-'2 - Diagnostics'!$B$1),RawData[[#This Row],[Net Price]])</f>
        <v>1.3532599999999999</v>
      </c>
      <c r="P377">
        <f>RawData[[#This Row],[Units]]*RawData[[#This Row],[Counterfactual Net Price]]</f>
        <v>56112.925899999995</v>
      </c>
    </row>
    <row r="378" spans="1:16">
      <c r="A378" t="s">
        <v>308</v>
      </c>
      <c r="B378" t="s">
        <v>307</v>
      </c>
      <c r="C378" t="s">
        <v>300</v>
      </c>
      <c r="D378" t="s">
        <v>232</v>
      </c>
      <c r="E378" t="s">
        <v>246</v>
      </c>
      <c r="F378">
        <v>31490</v>
      </c>
      <c r="G378" s="44">
        <v>1.42</v>
      </c>
      <c r="H378" s="42">
        <v>7.0499999999999993E-2</v>
      </c>
      <c r="I378" s="45">
        <v>0.85089999999999999</v>
      </c>
      <c r="J378" s="44">
        <f t="shared" si="25"/>
        <v>1.31989</v>
      </c>
      <c r="K378" s="43">
        <f t="shared" si="26"/>
        <v>41563.3361</v>
      </c>
      <c r="L378" s="43">
        <f t="shared" si="27"/>
        <v>26794.841</v>
      </c>
      <c r="M378" s="43">
        <f t="shared" si="28"/>
        <v>14768.4951</v>
      </c>
      <c r="N378" s="42">
        <f t="shared" si="29"/>
        <v>0.35532506496753519</v>
      </c>
      <c r="O378">
        <f>IF(AND(RawData[[#This Row],[Channel]]="Wholesale/Distributor", LEFT(RawData[[#This Row],[Month]], 4)="2025"),RawData[[#This Row],[List Price]]*(1-'2 - Diagnostics'!$B$1),RawData[[#This Row],[Net Price]])</f>
        <v>1.31989</v>
      </c>
      <c r="P378">
        <f>RawData[[#This Row],[Units]]*RawData[[#This Row],[Counterfactual Net Price]]</f>
        <v>41563.3361</v>
      </c>
    </row>
    <row r="379" spans="1:16">
      <c r="A379" t="s">
        <v>308</v>
      </c>
      <c r="B379" t="s">
        <v>307</v>
      </c>
      <c r="C379" t="s">
        <v>300</v>
      </c>
      <c r="D379" t="s">
        <v>232</v>
      </c>
      <c r="E379" t="s">
        <v>245</v>
      </c>
      <c r="F379">
        <v>36016</v>
      </c>
      <c r="G379" s="44">
        <v>1.42</v>
      </c>
      <c r="H379" s="42">
        <v>6.1400000000000003E-2</v>
      </c>
      <c r="I379" s="45">
        <v>0.85699999999999998</v>
      </c>
      <c r="J379" s="44">
        <f t="shared" si="25"/>
        <v>1.3328119999999999</v>
      </c>
      <c r="K379" s="43">
        <f t="shared" si="26"/>
        <v>48002.556991999998</v>
      </c>
      <c r="L379" s="43">
        <f t="shared" si="27"/>
        <v>30865.712</v>
      </c>
      <c r="M379" s="43">
        <f t="shared" si="28"/>
        <v>17136.844991999998</v>
      </c>
      <c r="N379" s="42">
        <f t="shared" si="29"/>
        <v>0.35699858644730087</v>
      </c>
      <c r="O379">
        <f>IF(AND(RawData[[#This Row],[Channel]]="Wholesale/Distributor", LEFT(RawData[[#This Row],[Month]], 4)="2025"),RawData[[#This Row],[List Price]]*(1-'2 - Diagnostics'!$B$1),RawData[[#This Row],[Net Price]])</f>
        <v>1.3328119999999999</v>
      </c>
      <c r="P379">
        <f>RawData[[#This Row],[Units]]*RawData[[#This Row],[Counterfactual Net Price]]</f>
        <v>48002.556991999998</v>
      </c>
    </row>
    <row r="380" spans="1:16">
      <c r="A380" t="s">
        <v>308</v>
      </c>
      <c r="B380" t="s">
        <v>307</v>
      </c>
      <c r="C380" t="s">
        <v>300</v>
      </c>
      <c r="D380" t="s">
        <v>232</v>
      </c>
      <c r="E380" t="s">
        <v>244</v>
      </c>
      <c r="F380">
        <v>28190</v>
      </c>
      <c r="G380" s="44">
        <v>1.46</v>
      </c>
      <c r="H380" s="42">
        <v>5.8599999999999999E-2</v>
      </c>
      <c r="I380" s="45">
        <v>0.86319999999999997</v>
      </c>
      <c r="J380" s="44">
        <f t="shared" si="25"/>
        <v>1.374444</v>
      </c>
      <c r="K380" s="43">
        <f t="shared" si="26"/>
        <v>38745.576359999999</v>
      </c>
      <c r="L380" s="43">
        <f t="shared" si="27"/>
        <v>24333.608</v>
      </c>
      <c r="M380" s="43">
        <f t="shared" si="28"/>
        <v>14411.968359999999</v>
      </c>
      <c r="N380" s="42">
        <f t="shared" si="29"/>
        <v>0.3719642269892407</v>
      </c>
      <c r="O380">
        <f>IF(AND(RawData[[#This Row],[Channel]]="Wholesale/Distributor", LEFT(RawData[[#This Row],[Month]], 4)="2025"),RawData[[#This Row],[List Price]]*(1-'2 - Diagnostics'!$B$1),RawData[[#This Row],[Net Price]])</f>
        <v>1.374444</v>
      </c>
      <c r="P380">
        <f>RawData[[#This Row],[Units]]*RawData[[#This Row],[Counterfactual Net Price]]</f>
        <v>38745.576359999999</v>
      </c>
    </row>
    <row r="381" spans="1:16">
      <c r="A381" t="s">
        <v>308</v>
      </c>
      <c r="B381" t="s">
        <v>307</v>
      </c>
      <c r="C381" t="s">
        <v>300</v>
      </c>
      <c r="D381" t="s">
        <v>232</v>
      </c>
      <c r="E381" t="s">
        <v>243</v>
      </c>
      <c r="F381">
        <v>35416</v>
      </c>
      <c r="G381" s="44">
        <v>1.46</v>
      </c>
      <c r="H381" s="42">
        <v>5.4399999999999997E-2</v>
      </c>
      <c r="I381" s="45">
        <v>0.86929999999999996</v>
      </c>
      <c r="J381" s="44">
        <f t="shared" si="25"/>
        <v>1.380576</v>
      </c>
      <c r="K381" s="43">
        <f t="shared" si="26"/>
        <v>48894.479616000004</v>
      </c>
      <c r="L381" s="43">
        <f t="shared" si="27"/>
        <v>30787.128799999999</v>
      </c>
      <c r="M381" s="43">
        <f t="shared" si="28"/>
        <v>18107.350816000006</v>
      </c>
      <c r="N381" s="42">
        <f t="shared" si="29"/>
        <v>0.37033528034675389</v>
      </c>
      <c r="O381">
        <f>IF(AND(RawData[[#This Row],[Channel]]="Wholesale/Distributor", LEFT(RawData[[#This Row],[Month]], 4)="2025"),RawData[[#This Row],[List Price]]*(1-'2 - Diagnostics'!$B$1),RawData[[#This Row],[Net Price]])</f>
        <v>1.380576</v>
      </c>
      <c r="P381">
        <f>RawData[[#This Row],[Units]]*RawData[[#This Row],[Counterfactual Net Price]]</f>
        <v>48894.479616000004</v>
      </c>
    </row>
    <row r="382" spans="1:16">
      <c r="A382" t="s">
        <v>308</v>
      </c>
      <c r="B382" t="s">
        <v>307</v>
      </c>
      <c r="C382" t="s">
        <v>300</v>
      </c>
      <c r="D382" t="s">
        <v>232</v>
      </c>
      <c r="E382" t="s">
        <v>242</v>
      </c>
      <c r="F382">
        <v>43008</v>
      </c>
      <c r="G382" s="44">
        <v>1.46</v>
      </c>
      <c r="H382" s="42">
        <v>5.6399999999999999E-2</v>
      </c>
      <c r="I382" s="45">
        <v>0.87549999999999994</v>
      </c>
      <c r="J382" s="44">
        <f t="shared" si="25"/>
        <v>1.377656</v>
      </c>
      <c r="K382" s="43">
        <f t="shared" si="26"/>
        <v>59250.229248000003</v>
      </c>
      <c r="L382" s="43">
        <f t="shared" si="27"/>
        <v>37653.504000000001</v>
      </c>
      <c r="M382" s="43">
        <f t="shared" si="28"/>
        <v>21596.725248000002</v>
      </c>
      <c r="N382" s="42">
        <f t="shared" si="29"/>
        <v>0.36450028163779641</v>
      </c>
      <c r="O382">
        <f>IF(AND(RawData[[#This Row],[Channel]]="Wholesale/Distributor", LEFT(RawData[[#This Row],[Month]], 4)="2025"),RawData[[#This Row],[List Price]]*(1-'2 - Diagnostics'!$B$1),RawData[[#This Row],[Net Price]])</f>
        <v>1.377656</v>
      </c>
      <c r="P382">
        <f>RawData[[#This Row],[Units]]*RawData[[#This Row],[Counterfactual Net Price]]</f>
        <v>59250.229248000003</v>
      </c>
    </row>
    <row r="383" spans="1:16">
      <c r="A383" t="s">
        <v>308</v>
      </c>
      <c r="B383" t="s">
        <v>307</v>
      </c>
      <c r="C383" t="s">
        <v>300</v>
      </c>
      <c r="D383" t="s">
        <v>232</v>
      </c>
      <c r="E383" t="s">
        <v>241</v>
      </c>
      <c r="F383">
        <v>61405</v>
      </c>
      <c r="G383" s="44">
        <v>1.46</v>
      </c>
      <c r="H383" s="42">
        <v>5.6399999999999999E-2</v>
      </c>
      <c r="I383" s="45">
        <v>0.88160000000000005</v>
      </c>
      <c r="J383" s="44">
        <f t="shared" si="25"/>
        <v>1.377656</v>
      </c>
      <c r="K383" s="43">
        <f t="shared" si="26"/>
        <v>84594.966679999998</v>
      </c>
      <c r="L383" s="43">
        <f t="shared" si="27"/>
        <v>54134.648000000001</v>
      </c>
      <c r="M383" s="43">
        <f t="shared" si="28"/>
        <v>30460.318679999997</v>
      </c>
      <c r="N383" s="42">
        <f t="shared" si="29"/>
        <v>0.36007247092162337</v>
      </c>
      <c r="O383">
        <f>IF(AND(RawData[[#This Row],[Channel]]="Wholesale/Distributor", LEFT(RawData[[#This Row],[Month]], 4)="2025"),RawData[[#This Row],[List Price]]*(1-'2 - Diagnostics'!$B$1),RawData[[#This Row],[Net Price]])</f>
        <v>1.377656</v>
      </c>
      <c r="P383">
        <f>RawData[[#This Row],[Units]]*RawData[[#This Row],[Counterfactual Net Price]]</f>
        <v>84594.966679999998</v>
      </c>
    </row>
    <row r="384" spans="1:16">
      <c r="A384" t="s">
        <v>308</v>
      </c>
      <c r="B384" t="s">
        <v>307</v>
      </c>
      <c r="C384" t="s">
        <v>300</v>
      </c>
      <c r="D384" t="s">
        <v>232</v>
      </c>
      <c r="E384" t="s">
        <v>240</v>
      </c>
      <c r="F384">
        <v>63630</v>
      </c>
      <c r="G384" s="44">
        <v>1.46</v>
      </c>
      <c r="H384" s="42">
        <v>3.2199999999999999E-2</v>
      </c>
      <c r="I384" s="45">
        <v>0.88780000000000003</v>
      </c>
      <c r="J384" s="44">
        <f t="shared" si="25"/>
        <v>1.4129879999999999</v>
      </c>
      <c r="K384" s="43">
        <f t="shared" si="26"/>
        <v>89908.426439999996</v>
      </c>
      <c r="L384" s="43">
        <f t="shared" si="27"/>
        <v>56490.714</v>
      </c>
      <c r="M384" s="43">
        <f t="shared" si="28"/>
        <v>33417.712439999996</v>
      </c>
      <c r="N384" s="42">
        <f t="shared" si="29"/>
        <v>0.37168610066044439</v>
      </c>
      <c r="O384">
        <f>IF(AND(RawData[[#This Row],[Channel]]="Wholesale/Distributor", LEFT(RawData[[#This Row],[Month]], 4)="2025"),RawData[[#This Row],[List Price]]*(1-'2 - Diagnostics'!$B$1),RawData[[#This Row],[Net Price]])</f>
        <v>1.4129879999999999</v>
      </c>
      <c r="P384">
        <f>RawData[[#This Row],[Units]]*RawData[[#This Row],[Counterfactual Net Price]]</f>
        <v>89908.426439999996</v>
      </c>
    </row>
    <row r="385" spans="1:16">
      <c r="A385" t="s">
        <v>308</v>
      </c>
      <c r="B385" t="s">
        <v>307</v>
      </c>
      <c r="C385" t="s">
        <v>300</v>
      </c>
      <c r="D385" t="s">
        <v>232</v>
      </c>
      <c r="E385" t="s">
        <v>236</v>
      </c>
      <c r="F385">
        <v>51145</v>
      </c>
      <c r="G385" s="44">
        <v>1.46</v>
      </c>
      <c r="H385" s="42">
        <v>4.4400000000000002E-2</v>
      </c>
      <c r="I385" s="45">
        <v>0.89390000000000003</v>
      </c>
      <c r="J385" s="44">
        <f t="shared" si="25"/>
        <v>1.395176</v>
      </c>
      <c r="K385" s="43">
        <f t="shared" si="26"/>
        <v>71356.276519999999</v>
      </c>
      <c r="L385" s="43">
        <f t="shared" si="27"/>
        <v>45718.515500000001</v>
      </c>
      <c r="M385" s="43">
        <f t="shared" si="28"/>
        <v>25637.761019999998</v>
      </c>
      <c r="N385" s="42">
        <f t="shared" si="29"/>
        <v>0.35929230434009757</v>
      </c>
      <c r="O385">
        <f>IF(AND(RawData[[#This Row],[Channel]]="Wholesale/Distributor", LEFT(RawData[[#This Row],[Month]], 4)="2025"),RawData[[#This Row],[List Price]]*(1-'2 - Diagnostics'!$B$1),RawData[[#This Row],[Net Price]])</f>
        <v>1.395176</v>
      </c>
      <c r="P385">
        <f>RawData[[#This Row],[Units]]*RawData[[#This Row],[Counterfactual Net Price]]</f>
        <v>71356.276519999999</v>
      </c>
    </row>
    <row r="386" spans="1:16">
      <c r="A386" t="s">
        <v>308</v>
      </c>
      <c r="B386" t="s">
        <v>307</v>
      </c>
      <c r="C386" t="s">
        <v>300</v>
      </c>
      <c r="D386" t="s">
        <v>226</v>
      </c>
      <c r="E386" t="s">
        <v>262</v>
      </c>
      <c r="F386">
        <v>45270</v>
      </c>
      <c r="G386" s="44">
        <v>1.39</v>
      </c>
      <c r="H386" s="42">
        <v>0.1152</v>
      </c>
      <c r="I386" s="45">
        <v>0.82010000000000005</v>
      </c>
      <c r="J386" s="44">
        <f t="shared" ref="J386:J449" si="30">G386*(1-H386)</f>
        <v>1.2298719999999999</v>
      </c>
      <c r="K386" s="43">
        <f t="shared" ref="K386:K449" si="31">F386*J386</f>
        <v>55676.305439999996</v>
      </c>
      <c r="L386" s="43">
        <f t="shared" ref="L386:L449" si="32">F386*I386</f>
        <v>37125.927000000003</v>
      </c>
      <c r="M386" s="43">
        <f t="shared" ref="M386:M449" si="33">K386-L386</f>
        <v>18550.378439999993</v>
      </c>
      <c r="N386" s="42">
        <f t="shared" ref="N386:N449" si="34">IFERROR(M386/K386,"")</f>
        <v>0.33318264014466537</v>
      </c>
      <c r="O386">
        <f>IF(AND(RawData[[#This Row],[Channel]]="Wholesale/Distributor", LEFT(RawData[[#This Row],[Month]], 4)="2025"),RawData[[#This Row],[List Price]]*(1-'2 - Diagnostics'!$B$1),RawData[[#This Row],[Net Price]])</f>
        <v>1.2298719999999999</v>
      </c>
      <c r="P386">
        <f>RawData[[#This Row],[Units]]*RawData[[#This Row],[Counterfactual Net Price]]</f>
        <v>55676.305439999996</v>
      </c>
    </row>
    <row r="387" spans="1:16">
      <c r="A387" t="s">
        <v>308</v>
      </c>
      <c r="B387" t="s">
        <v>307</v>
      </c>
      <c r="C387" t="s">
        <v>300</v>
      </c>
      <c r="D387" t="s">
        <v>226</v>
      </c>
      <c r="E387" t="s">
        <v>261</v>
      </c>
      <c r="F387">
        <v>68859</v>
      </c>
      <c r="G387" s="44">
        <v>1.39</v>
      </c>
      <c r="H387" s="42">
        <v>0.1104</v>
      </c>
      <c r="I387" s="45">
        <v>0.82010000000000005</v>
      </c>
      <c r="J387" s="44">
        <f t="shared" si="30"/>
        <v>1.2365439999999999</v>
      </c>
      <c r="K387" s="43">
        <f t="shared" si="31"/>
        <v>85147.183295999988</v>
      </c>
      <c r="L387" s="43">
        <f t="shared" si="32"/>
        <v>56471.265900000006</v>
      </c>
      <c r="M387" s="43">
        <f t="shared" si="33"/>
        <v>28675.917395999983</v>
      </c>
      <c r="N387" s="42">
        <f t="shared" si="34"/>
        <v>0.33678057553956819</v>
      </c>
      <c r="O387">
        <f>IF(AND(RawData[[#This Row],[Channel]]="Wholesale/Distributor", LEFT(RawData[[#This Row],[Month]], 4)="2025"),RawData[[#This Row],[List Price]]*(1-'2 - Diagnostics'!$B$1),RawData[[#This Row],[Net Price]])</f>
        <v>1.2365439999999999</v>
      </c>
      <c r="P387">
        <f>RawData[[#This Row],[Units]]*RawData[[#This Row],[Counterfactual Net Price]]</f>
        <v>85147.183295999988</v>
      </c>
    </row>
    <row r="388" spans="1:16">
      <c r="A388" t="s">
        <v>308</v>
      </c>
      <c r="B388" t="s">
        <v>307</v>
      </c>
      <c r="C388" t="s">
        <v>300</v>
      </c>
      <c r="D388" t="s">
        <v>226</v>
      </c>
      <c r="E388" t="s">
        <v>260</v>
      </c>
      <c r="F388">
        <v>62522</v>
      </c>
      <c r="G388" s="44">
        <v>1.39</v>
      </c>
      <c r="H388" s="42">
        <v>0.1103</v>
      </c>
      <c r="I388" s="45">
        <v>0.82010000000000005</v>
      </c>
      <c r="J388" s="44">
        <f t="shared" si="30"/>
        <v>1.236683</v>
      </c>
      <c r="K388" s="43">
        <f t="shared" si="31"/>
        <v>77319.894526000004</v>
      </c>
      <c r="L388" s="43">
        <f t="shared" si="32"/>
        <v>51274.292200000004</v>
      </c>
      <c r="M388" s="43">
        <f t="shared" si="33"/>
        <v>26045.602326</v>
      </c>
      <c r="N388" s="42">
        <f t="shared" si="34"/>
        <v>0.33685511970327076</v>
      </c>
      <c r="O388">
        <f>IF(AND(RawData[[#This Row],[Channel]]="Wholesale/Distributor", LEFT(RawData[[#This Row],[Month]], 4)="2025"),RawData[[#This Row],[List Price]]*(1-'2 - Diagnostics'!$B$1),RawData[[#This Row],[Net Price]])</f>
        <v>1.236683</v>
      </c>
      <c r="P388">
        <f>RawData[[#This Row],[Units]]*RawData[[#This Row],[Counterfactual Net Price]]</f>
        <v>77319.894526000004</v>
      </c>
    </row>
    <row r="389" spans="1:16">
      <c r="A389" t="s">
        <v>308</v>
      </c>
      <c r="B389" t="s">
        <v>307</v>
      </c>
      <c r="C389" t="s">
        <v>300</v>
      </c>
      <c r="D389" t="s">
        <v>226</v>
      </c>
      <c r="E389" t="s">
        <v>259</v>
      </c>
      <c r="F389">
        <v>64404</v>
      </c>
      <c r="G389" s="44">
        <v>1.39</v>
      </c>
      <c r="H389" s="42">
        <v>9.2999999999999999E-2</v>
      </c>
      <c r="I389" s="45">
        <v>0.82010000000000005</v>
      </c>
      <c r="J389" s="44">
        <f t="shared" si="30"/>
        <v>1.2607299999999999</v>
      </c>
      <c r="K389" s="43">
        <f t="shared" si="31"/>
        <v>81196.054919999995</v>
      </c>
      <c r="L389" s="43">
        <f t="shared" si="32"/>
        <v>52817.720400000006</v>
      </c>
      <c r="M389" s="43">
        <f t="shared" si="33"/>
        <v>28378.334519999989</v>
      </c>
      <c r="N389" s="42">
        <f t="shared" si="34"/>
        <v>0.34950385887541335</v>
      </c>
      <c r="O389">
        <f>IF(AND(RawData[[#This Row],[Channel]]="Wholesale/Distributor", LEFT(RawData[[#This Row],[Month]], 4)="2025"),RawData[[#This Row],[List Price]]*(1-'2 - Diagnostics'!$B$1),RawData[[#This Row],[Net Price]])</f>
        <v>1.2607299999999999</v>
      </c>
      <c r="P389">
        <f>RawData[[#This Row],[Units]]*RawData[[#This Row],[Counterfactual Net Price]]</f>
        <v>81196.054919999995</v>
      </c>
    </row>
    <row r="390" spans="1:16">
      <c r="A390" t="s">
        <v>308</v>
      </c>
      <c r="B390" t="s">
        <v>307</v>
      </c>
      <c r="C390" t="s">
        <v>300</v>
      </c>
      <c r="D390" t="s">
        <v>226</v>
      </c>
      <c r="E390" t="s">
        <v>258</v>
      </c>
      <c r="F390">
        <v>48620</v>
      </c>
      <c r="G390" s="44">
        <v>1.39</v>
      </c>
      <c r="H390" s="42">
        <v>9.6000000000000002E-2</v>
      </c>
      <c r="I390" s="45">
        <v>0.82010000000000005</v>
      </c>
      <c r="J390" s="44">
        <f t="shared" si="30"/>
        <v>1.2565599999999999</v>
      </c>
      <c r="K390" s="43">
        <f t="shared" si="31"/>
        <v>61093.947199999995</v>
      </c>
      <c r="L390" s="43">
        <f t="shared" si="32"/>
        <v>39873.262000000002</v>
      </c>
      <c r="M390" s="43">
        <f t="shared" si="33"/>
        <v>21220.685199999993</v>
      </c>
      <c r="N390" s="42">
        <f t="shared" si="34"/>
        <v>0.34734513274336276</v>
      </c>
      <c r="O390">
        <f>IF(AND(RawData[[#This Row],[Channel]]="Wholesale/Distributor", LEFT(RawData[[#This Row],[Month]], 4)="2025"),RawData[[#This Row],[List Price]]*(1-'2 - Diagnostics'!$B$1),RawData[[#This Row],[Net Price]])</f>
        <v>1.2565599999999999</v>
      </c>
      <c r="P390">
        <f>RawData[[#This Row],[Units]]*RawData[[#This Row],[Counterfactual Net Price]]</f>
        <v>61093.947199999995</v>
      </c>
    </row>
    <row r="391" spans="1:16">
      <c r="A391" t="s">
        <v>308</v>
      </c>
      <c r="B391" t="s">
        <v>307</v>
      </c>
      <c r="C391" t="s">
        <v>300</v>
      </c>
      <c r="D391" t="s">
        <v>226</v>
      </c>
      <c r="E391" t="s">
        <v>257</v>
      </c>
      <c r="F391">
        <v>49935</v>
      </c>
      <c r="G391" s="44">
        <v>1.39</v>
      </c>
      <c r="H391" s="42">
        <v>7.0499999999999993E-2</v>
      </c>
      <c r="I391" s="45">
        <v>0.82010000000000005</v>
      </c>
      <c r="J391" s="44">
        <f t="shared" si="30"/>
        <v>1.2920049999999998</v>
      </c>
      <c r="K391" s="43">
        <f t="shared" si="31"/>
        <v>64516.269674999996</v>
      </c>
      <c r="L391" s="43">
        <f t="shared" si="32"/>
        <v>40951.693500000001</v>
      </c>
      <c r="M391" s="43">
        <f t="shared" si="33"/>
        <v>23564.576174999995</v>
      </c>
      <c r="N391" s="42">
        <f t="shared" si="34"/>
        <v>0.36525013448090365</v>
      </c>
      <c r="O391">
        <f>IF(AND(RawData[[#This Row],[Channel]]="Wholesale/Distributor", LEFT(RawData[[#This Row],[Month]], 4)="2025"),RawData[[#This Row],[List Price]]*(1-'2 - Diagnostics'!$B$1),RawData[[#This Row],[Net Price]])</f>
        <v>1.2920049999999998</v>
      </c>
      <c r="P391">
        <f>RawData[[#This Row],[Units]]*RawData[[#This Row],[Counterfactual Net Price]]</f>
        <v>64516.269674999996</v>
      </c>
    </row>
    <row r="392" spans="1:16">
      <c r="A392" t="s">
        <v>308</v>
      </c>
      <c r="B392" t="s">
        <v>307</v>
      </c>
      <c r="C392" t="s">
        <v>300</v>
      </c>
      <c r="D392" t="s">
        <v>226</v>
      </c>
      <c r="E392" t="s">
        <v>256</v>
      </c>
      <c r="F392">
        <v>46632</v>
      </c>
      <c r="G392" s="44">
        <v>1.39</v>
      </c>
      <c r="H392" s="42">
        <v>8.8800000000000004E-2</v>
      </c>
      <c r="I392" s="45">
        <v>0.82010000000000005</v>
      </c>
      <c r="J392" s="44">
        <f t="shared" si="30"/>
        <v>1.2665679999999999</v>
      </c>
      <c r="K392" s="43">
        <f t="shared" si="31"/>
        <v>59062.598975999994</v>
      </c>
      <c r="L392" s="43">
        <f t="shared" si="32"/>
        <v>38242.903200000001</v>
      </c>
      <c r="M392" s="43">
        <f t="shared" si="33"/>
        <v>20819.695775999993</v>
      </c>
      <c r="N392" s="42">
        <f t="shared" si="34"/>
        <v>0.35250219490781382</v>
      </c>
      <c r="O392">
        <f>IF(AND(RawData[[#This Row],[Channel]]="Wholesale/Distributor", LEFT(RawData[[#This Row],[Month]], 4)="2025"),RawData[[#This Row],[List Price]]*(1-'2 - Diagnostics'!$B$1),RawData[[#This Row],[Net Price]])</f>
        <v>1.2665679999999999</v>
      </c>
      <c r="P392">
        <f>RawData[[#This Row],[Units]]*RawData[[#This Row],[Counterfactual Net Price]]</f>
        <v>59062.598975999994</v>
      </c>
    </row>
    <row r="393" spans="1:16">
      <c r="A393" t="s">
        <v>308</v>
      </c>
      <c r="B393" t="s">
        <v>307</v>
      </c>
      <c r="C393" t="s">
        <v>300</v>
      </c>
      <c r="D393" t="s">
        <v>226</v>
      </c>
      <c r="E393" t="s">
        <v>255</v>
      </c>
      <c r="F393">
        <v>59275</v>
      </c>
      <c r="G393" s="44">
        <v>1.39</v>
      </c>
      <c r="H393" s="42">
        <v>0.10340000000000001</v>
      </c>
      <c r="I393" s="45">
        <v>0.82010000000000005</v>
      </c>
      <c r="J393" s="44">
        <f t="shared" si="30"/>
        <v>1.2462739999999999</v>
      </c>
      <c r="K393" s="43">
        <f t="shared" si="31"/>
        <v>73872.891349999991</v>
      </c>
      <c r="L393" s="43">
        <f t="shared" si="32"/>
        <v>48611.427500000005</v>
      </c>
      <c r="M393" s="43">
        <f t="shared" si="33"/>
        <v>25261.463849999986</v>
      </c>
      <c r="N393" s="42">
        <f t="shared" si="34"/>
        <v>0.34195850992638843</v>
      </c>
      <c r="O393">
        <f>IF(AND(RawData[[#This Row],[Channel]]="Wholesale/Distributor", LEFT(RawData[[#This Row],[Month]], 4)="2025"),RawData[[#This Row],[List Price]]*(1-'2 - Diagnostics'!$B$1),RawData[[#This Row],[Net Price]])</f>
        <v>1.2462739999999999</v>
      </c>
      <c r="P393">
        <f>RawData[[#This Row],[Units]]*RawData[[#This Row],[Counterfactual Net Price]]</f>
        <v>73872.891349999991</v>
      </c>
    </row>
    <row r="394" spans="1:16">
      <c r="A394" t="s">
        <v>308</v>
      </c>
      <c r="B394" t="s">
        <v>307</v>
      </c>
      <c r="C394" t="s">
        <v>300</v>
      </c>
      <c r="D394" t="s">
        <v>226</v>
      </c>
      <c r="E394" t="s">
        <v>254</v>
      </c>
      <c r="F394">
        <v>61474</v>
      </c>
      <c r="G394" s="44">
        <v>1.39</v>
      </c>
      <c r="H394" s="42">
        <v>9.3700000000000006E-2</v>
      </c>
      <c r="I394" s="45">
        <v>0.82010000000000005</v>
      </c>
      <c r="J394" s="44">
        <f t="shared" si="30"/>
        <v>1.2597569999999998</v>
      </c>
      <c r="K394" s="43">
        <f t="shared" si="31"/>
        <v>77442.301817999993</v>
      </c>
      <c r="L394" s="43">
        <f t="shared" si="32"/>
        <v>50414.827400000002</v>
      </c>
      <c r="M394" s="43">
        <f t="shared" si="33"/>
        <v>27027.474417999991</v>
      </c>
      <c r="N394" s="42">
        <f t="shared" si="34"/>
        <v>0.34900143440361903</v>
      </c>
      <c r="O394">
        <f>IF(AND(RawData[[#This Row],[Channel]]="Wholesale/Distributor", LEFT(RawData[[#This Row],[Month]], 4)="2025"),RawData[[#This Row],[List Price]]*(1-'2 - Diagnostics'!$B$1),RawData[[#This Row],[Net Price]])</f>
        <v>1.2597569999999998</v>
      </c>
      <c r="P394">
        <f>RawData[[#This Row],[Units]]*RawData[[#This Row],[Counterfactual Net Price]]</f>
        <v>77442.301817999993</v>
      </c>
    </row>
    <row r="395" spans="1:16">
      <c r="A395" t="s">
        <v>308</v>
      </c>
      <c r="B395" t="s">
        <v>307</v>
      </c>
      <c r="C395" t="s">
        <v>300</v>
      </c>
      <c r="D395" t="s">
        <v>226</v>
      </c>
      <c r="E395" t="s">
        <v>253</v>
      </c>
      <c r="F395">
        <v>90956</v>
      </c>
      <c r="G395" s="44">
        <v>1.39</v>
      </c>
      <c r="H395" s="42">
        <v>8.6999999999999994E-2</v>
      </c>
      <c r="I395" s="45">
        <v>0.82010000000000005</v>
      </c>
      <c r="J395" s="44">
        <f t="shared" si="30"/>
        <v>1.2690699999999999</v>
      </c>
      <c r="K395" s="43">
        <f t="shared" si="31"/>
        <v>115429.53091999999</v>
      </c>
      <c r="L395" s="43">
        <f t="shared" si="32"/>
        <v>74593.015599999999</v>
      </c>
      <c r="M395" s="43">
        <f t="shared" si="33"/>
        <v>40836.515319999991</v>
      </c>
      <c r="N395" s="42">
        <f t="shared" si="34"/>
        <v>0.35377875136911274</v>
      </c>
      <c r="O395">
        <f>IF(AND(RawData[[#This Row],[Channel]]="Wholesale/Distributor", LEFT(RawData[[#This Row],[Month]], 4)="2025"),RawData[[#This Row],[List Price]]*(1-'2 - Diagnostics'!$B$1),RawData[[#This Row],[Net Price]])</f>
        <v>1.2690699999999999</v>
      </c>
      <c r="P395">
        <f>RawData[[#This Row],[Units]]*RawData[[#This Row],[Counterfactual Net Price]]</f>
        <v>115429.53091999999</v>
      </c>
    </row>
    <row r="396" spans="1:16">
      <c r="A396" t="s">
        <v>308</v>
      </c>
      <c r="B396" t="s">
        <v>307</v>
      </c>
      <c r="C396" t="s">
        <v>300</v>
      </c>
      <c r="D396" t="s">
        <v>226</v>
      </c>
      <c r="E396" t="s">
        <v>252</v>
      </c>
      <c r="F396">
        <v>89211</v>
      </c>
      <c r="G396" s="44">
        <v>1.39</v>
      </c>
      <c r="H396" s="42">
        <v>8.77E-2</v>
      </c>
      <c r="I396" s="45">
        <v>0.82010000000000005</v>
      </c>
      <c r="J396" s="44">
        <f t="shared" si="30"/>
        <v>1.2680969999999998</v>
      </c>
      <c r="K396" s="43">
        <f t="shared" si="31"/>
        <v>113128.20146699998</v>
      </c>
      <c r="L396" s="43">
        <f t="shared" si="32"/>
        <v>73161.941100000011</v>
      </c>
      <c r="M396" s="43">
        <f t="shared" si="33"/>
        <v>39966.260366999966</v>
      </c>
      <c r="N396" s="42">
        <f t="shared" si="34"/>
        <v>0.35328291132302947</v>
      </c>
      <c r="O396">
        <f>IF(AND(RawData[[#This Row],[Channel]]="Wholesale/Distributor", LEFT(RawData[[#This Row],[Month]], 4)="2025"),RawData[[#This Row],[List Price]]*(1-'2 - Diagnostics'!$B$1),RawData[[#This Row],[Net Price]])</f>
        <v>1.2680969999999998</v>
      </c>
      <c r="P396">
        <f>RawData[[#This Row],[Units]]*RawData[[#This Row],[Counterfactual Net Price]]</f>
        <v>113128.20146699998</v>
      </c>
    </row>
    <row r="397" spans="1:16">
      <c r="A397" t="s">
        <v>308</v>
      </c>
      <c r="B397" t="s">
        <v>307</v>
      </c>
      <c r="C397" t="s">
        <v>300</v>
      </c>
      <c r="D397" t="s">
        <v>226</v>
      </c>
      <c r="E397" t="s">
        <v>251</v>
      </c>
      <c r="F397">
        <v>74850</v>
      </c>
      <c r="G397" s="44">
        <v>1.39</v>
      </c>
      <c r="H397" s="42">
        <v>7.1199999999999999E-2</v>
      </c>
      <c r="I397" s="45">
        <v>0.82010000000000005</v>
      </c>
      <c r="J397" s="44">
        <f t="shared" si="30"/>
        <v>1.291032</v>
      </c>
      <c r="K397" s="43">
        <f t="shared" si="31"/>
        <v>96633.74519999999</v>
      </c>
      <c r="L397" s="43">
        <f t="shared" si="32"/>
        <v>61384.485000000001</v>
      </c>
      <c r="M397" s="43">
        <f t="shared" si="33"/>
        <v>35249.26019999999</v>
      </c>
      <c r="N397" s="42">
        <f t="shared" si="34"/>
        <v>0.36477174849267868</v>
      </c>
      <c r="O397">
        <f>IF(AND(RawData[[#This Row],[Channel]]="Wholesale/Distributor", LEFT(RawData[[#This Row],[Month]], 4)="2025"),RawData[[#This Row],[List Price]]*(1-'2 - Diagnostics'!$B$1),RawData[[#This Row],[Net Price]])</f>
        <v>1.291032</v>
      </c>
      <c r="P397">
        <f>RawData[[#This Row],[Units]]*RawData[[#This Row],[Counterfactual Net Price]]</f>
        <v>96633.74519999999</v>
      </c>
    </row>
    <row r="398" spans="1:16">
      <c r="A398" t="s">
        <v>308</v>
      </c>
      <c r="B398" t="s">
        <v>307</v>
      </c>
      <c r="C398" t="s">
        <v>300</v>
      </c>
      <c r="D398" t="s">
        <v>226</v>
      </c>
      <c r="E398" t="s">
        <v>250</v>
      </c>
      <c r="F398">
        <v>47899</v>
      </c>
      <c r="G398" s="44">
        <v>1.42</v>
      </c>
      <c r="H398" s="42">
        <v>0.1109</v>
      </c>
      <c r="I398" s="45">
        <v>0.82630000000000003</v>
      </c>
      <c r="J398" s="44">
        <f t="shared" si="30"/>
        <v>1.2625219999999999</v>
      </c>
      <c r="K398" s="43">
        <f t="shared" si="31"/>
        <v>60473.541277999997</v>
      </c>
      <c r="L398" s="43">
        <f t="shared" si="32"/>
        <v>39578.943700000003</v>
      </c>
      <c r="M398" s="43">
        <f t="shared" si="33"/>
        <v>20894.597577999994</v>
      </c>
      <c r="N398" s="42">
        <f t="shared" si="34"/>
        <v>0.34551635535856001</v>
      </c>
      <c r="O398">
        <f>IF(AND(RawData[[#This Row],[Channel]]="Wholesale/Distributor", LEFT(RawData[[#This Row],[Month]], 4)="2025"),RawData[[#This Row],[List Price]]*(1-'2 - Diagnostics'!$B$1),RawData[[#This Row],[Net Price]])</f>
        <v>1.2922</v>
      </c>
      <c r="P398">
        <f>RawData[[#This Row],[Units]]*RawData[[#This Row],[Counterfactual Net Price]]</f>
        <v>61895.087800000001</v>
      </c>
    </row>
    <row r="399" spans="1:16">
      <c r="A399" t="s">
        <v>308</v>
      </c>
      <c r="B399" t="s">
        <v>307</v>
      </c>
      <c r="C399" t="s">
        <v>300</v>
      </c>
      <c r="D399" t="s">
        <v>226</v>
      </c>
      <c r="E399" t="s">
        <v>249</v>
      </c>
      <c r="F399">
        <v>49981</v>
      </c>
      <c r="G399" s="44">
        <v>1.42</v>
      </c>
      <c r="H399" s="42">
        <v>0.1182</v>
      </c>
      <c r="I399" s="45">
        <v>0.83240000000000003</v>
      </c>
      <c r="J399" s="44">
        <f t="shared" si="30"/>
        <v>1.252156</v>
      </c>
      <c r="K399" s="43">
        <f t="shared" si="31"/>
        <v>62584.009036000003</v>
      </c>
      <c r="L399" s="43">
        <f t="shared" si="32"/>
        <v>41604.184399999998</v>
      </c>
      <c r="M399" s="43">
        <f t="shared" si="33"/>
        <v>20979.824636000005</v>
      </c>
      <c r="N399" s="42">
        <f t="shared" si="34"/>
        <v>0.3352266011583222</v>
      </c>
      <c r="O399">
        <f>IF(AND(RawData[[#This Row],[Channel]]="Wholesale/Distributor", LEFT(RawData[[#This Row],[Month]], 4)="2025"),RawData[[#This Row],[List Price]]*(1-'2 - Diagnostics'!$B$1),RawData[[#This Row],[Net Price]])</f>
        <v>1.2922</v>
      </c>
      <c r="P399">
        <f>RawData[[#This Row],[Units]]*RawData[[#This Row],[Counterfactual Net Price]]</f>
        <v>64585.448199999999</v>
      </c>
    </row>
    <row r="400" spans="1:16">
      <c r="A400" t="s">
        <v>308</v>
      </c>
      <c r="B400" t="s">
        <v>307</v>
      </c>
      <c r="C400" t="s">
        <v>300</v>
      </c>
      <c r="D400" t="s">
        <v>226</v>
      </c>
      <c r="E400" t="s">
        <v>248</v>
      </c>
      <c r="F400">
        <v>61107</v>
      </c>
      <c r="G400" s="44">
        <v>1.42</v>
      </c>
      <c r="H400" s="42">
        <v>0.15090000000000001</v>
      </c>
      <c r="I400" s="45">
        <v>0.83860000000000001</v>
      </c>
      <c r="J400" s="44">
        <f t="shared" si="30"/>
        <v>1.205722</v>
      </c>
      <c r="K400" s="43">
        <f t="shared" si="31"/>
        <v>73678.054254000002</v>
      </c>
      <c r="L400" s="43">
        <f t="shared" si="32"/>
        <v>51244.330200000004</v>
      </c>
      <c r="M400" s="43">
        <f t="shared" si="33"/>
        <v>22433.724053999998</v>
      </c>
      <c r="N400" s="42">
        <f t="shared" si="34"/>
        <v>0.30448312297527952</v>
      </c>
      <c r="O400">
        <f>IF(AND(RawData[[#This Row],[Channel]]="Wholesale/Distributor", LEFT(RawData[[#This Row],[Month]], 4)="2025"),RawData[[#This Row],[List Price]]*(1-'2 - Diagnostics'!$B$1),RawData[[#This Row],[Net Price]])</f>
        <v>1.2922</v>
      </c>
      <c r="P400">
        <f>RawData[[#This Row],[Units]]*RawData[[#This Row],[Counterfactual Net Price]]</f>
        <v>78962.465400000001</v>
      </c>
    </row>
    <row r="401" spans="1:16">
      <c r="A401" t="s">
        <v>308</v>
      </c>
      <c r="B401" t="s">
        <v>307</v>
      </c>
      <c r="C401" t="s">
        <v>300</v>
      </c>
      <c r="D401" t="s">
        <v>226</v>
      </c>
      <c r="E401" t="s">
        <v>247</v>
      </c>
      <c r="F401">
        <v>64143</v>
      </c>
      <c r="G401" s="44">
        <v>1.42</v>
      </c>
      <c r="H401" s="42">
        <v>0.15060000000000001</v>
      </c>
      <c r="I401" s="45">
        <v>0.84470000000000001</v>
      </c>
      <c r="J401" s="44">
        <f t="shared" si="30"/>
        <v>1.2061479999999998</v>
      </c>
      <c r="K401" s="43">
        <f t="shared" si="31"/>
        <v>77365.951163999984</v>
      </c>
      <c r="L401" s="43">
        <f t="shared" si="32"/>
        <v>54181.592100000002</v>
      </c>
      <c r="M401" s="43">
        <f t="shared" si="33"/>
        <v>23184.359063999982</v>
      </c>
      <c r="N401" s="42">
        <f t="shared" si="34"/>
        <v>0.29967135044787191</v>
      </c>
      <c r="O401">
        <f>IF(AND(RawData[[#This Row],[Channel]]="Wholesale/Distributor", LEFT(RawData[[#This Row],[Month]], 4)="2025"),RawData[[#This Row],[List Price]]*(1-'2 - Diagnostics'!$B$1),RawData[[#This Row],[Net Price]])</f>
        <v>1.2922</v>
      </c>
      <c r="P401">
        <f>RawData[[#This Row],[Units]]*RawData[[#This Row],[Counterfactual Net Price]]</f>
        <v>82885.584600000002</v>
      </c>
    </row>
    <row r="402" spans="1:16">
      <c r="A402" t="s">
        <v>308</v>
      </c>
      <c r="B402" t="s">
        <v>307</v>
      </c>
      <c r="C402" t="s">
        <v>300</v>
      </c>
      <c r="D402" t="s">
        <v>226</v>
      </c>
      <c r="E402" t="s">
        <v>246</v>
      </c>
      <c r="F402">
        <v>46068</v>
      </c>
      <c r="G402" s="44">
        <v>1.42</v>
      </c>
      <c r="H402" s="42">
        <v>0.1487</v>
      </c>
      <c r="I402" s="45">
        <v>0.85089999999999999</v>
      </c>
      <c r="J402" s="44">
        <f t="shared" si="30"/>
        <v>1.2088459999999999</v>
      </c>
      <c r="K402" s="43">
        <f t="shared" si="31"/>
        <v>55689.117527999995</v>
      </c>
      <c r="L402" s="43">
        <f t="shared" si="32"/>
        <v>39199.261200000001</v>
      </c>
      <c r="M402" s="43">
        <f t="shared" si="33"/>
        <v>16489.856327999994</v>
      </c>
      <c r="N402" s="42">
        <f t="shared" si="34"/>
        <v>0.29610554197970618</v>
      </c>
      <c r="O402">
        <f>IF(AND(RawData[[#This Row],[Channel]]="Wholesale/Distributor", LEFT(RawData[[#This Row],[Month]], 4)="2025"),RawData[[#This Row],[List Price]]*(1-'2 - Diagnostics'!$B$1),RawData[[#This Row],[Net Price]])</f>
        <v>1.2922</v>
      </c>
      <c r="P402">
        <f>RawData[[#This Row],[Units]]*RawData[[#This Row],[Counterfactual Net Price]]</f>
        <v>59529.069600000003</v>
      </c>
    </row>
    <row r="403" spans="1:16">
      <c r="A403" t="s">
        <v>308</v>
      </c>
      <c r="B403" t="s">
        <v>307</v>
      </c>
      <c r="C403" t="s">
        <v>300</v>
      </c>
      <c r="D403" t="s">
        <v>226</v>
      </c>
      <c r="E403" t="s">
        <v>245</v>
      </c>
      <c r="F403">
        <v>47360</v>
      </c>
      <c r="G403" s="44">
        <v>1.42</v>
      </c>
      <c r="H403" s="42">
        <v>0.1857</v>
      </c>
      <c r="I403" s="45">
        <v>0.85699999999999998</v>
      </c>
      <c r="J403" s="44">
        <f t="shared" si="30"/>
        <v>1.1563060000000001</v>
      </c>
      <c r="K403" s="43">
        <f t="shared" si="31"/>
        <v>54762.652160000005</v>
      </c>
      <c r="L403" s="43">
        <f t="shared" si="32"/>
        <v>40587.519999999997</v>
      </c>
      <c r="M403" s="43">
        <f t="shared" si="33"/>
        <v>14175.132160000008</v>
      </c>
      <c r="N403" s="42">
        <f t="shared" si="34"/>
        <v>0.25884670666761234</v>
      </c>
      <c r="O403">
        <f>IF(AND(RawData[[#This Row],[Channel]]="Wholesale/Distributor", LEFT(RawData[[#This Row],[Month]], 4)="2025"),RawData[[#This Row],[List Price]]*(1-'2 - Diagnostics'!$B$1),RawData[[#This Row],[Net Price]])</f>
        <v>1.2922</v>
      </c>
      <c r="P403">
        <f>RawData[[#This Row],[Units]]*RawData[[#This Row],[Counterfactual Net Price]]</f>
        <v>61198.592000000004</v>
      </c>
    </row>
    <row r="404" spans="1:16">
      <c r="A404" t="s">
        <v>308</v>
      </c>
      <c r="B404" t="s">
        <v>307</v>
      </c>
      <c r="C404" t="s">
        <v>300</v>
      </c>
      <c r="D404" t="s">
        <v>226</v>
      </c>
      <c r="E404" t="s">
        <v>244</v>
      </c>
      <c r="F404">
        <v>47446</v>
      </c>
      <c r="G404" s="44">
        <v>1.46</v>
      </c>
      <c r="H404" s="42">
        <v>0.21149999999999999</v>
      </c>
      <c r="I404" s="45">
        <v>0.86319999999999997</v>
      </c>
      <c r="J404" s="44">
        <f t="shared" si="30"/>
        <v>1.1512099999999998</v>
      </c>
      <c r="K404" s="43">
        <f t="shared" si="31"/>
        <v>54620.309659999992</v>
      </c>
      <c r="L404" s="43">
        <f t="shared" si="32"/>
        <v>40955.387199999997</v>
      </c>
      <c r="M404" s="43">
        <f t="shared" si="33"/>
        <v>13664.922459999994</v>
      </c>
      <c r="N404" s="42">
        <f t="shared" si="34"/>
        <v>0.25018024513338133</v>
      </c>
      <c r="O404">
        <f>IF(AND(RawData[[#This Row],[Channel]]="Wholesale/Distributor", LEFT(RawData[[#This Row],[Month]], 4)="2025"),RawData[[#This Row],[List Price]]*(1-'2 - Diagnostics'!$B$1),RawData[[#This Row],[Net Price]])</f>
        <v>1.3286</v>
      </c>
      <c r="P404">
        <f>RawData[[#This Row],[Units]]*RawData[[#This Row],[Counterfactual Net Price]]</f>
        <v>63036.755599999997</v>
      </c>
    </row>
    <row r="405" spans="1:16">
      <c r="A405" t="s">
        <v>308</v>
      </c>
      <c r="B405" t="s">
        <v>307</v>
      </c>
      <c r="C405" t="s">
        <v>300</v>
      </c>
      <c r="D405" t="s">
        <v>226</v>
      </c>
      <c r="E405" t="s">
        <v>243</v>
      </c>
      <c r="F405">
        <v>48511</v>
      </c>
      <c r="G405" s="44">
        <v>1.46</v>
      </c>
      <c r="H405" s="42">
        <v>0.1913</v>
      </c>
      <c r="I405" s="45">
        <v>0.86929999999999996</v>
      </c>
      <c r="J405" s="44">
        <f t="shared" si="30"/>
        <v>1.1807019999999999</v>
      </c>
      <c r="K405" s="43">
        <f t="shared" si="31"/>
        <v>57277.034721999997</v>
      </c>
      <c r="L405" s="43">
        <f t="shared" si="32"/>
        <v>42170.612300000001</v>
      </c>
      <c r="M405" s="43">
        <f t="shared" si="33"/>
        <v>15106.422421999996</v>
      </c>
      <c r="N405" s="42">
        <f t="shared" si="34"/>
        <v>0.2637430952094601</v>
      </c>
      <c r="O405">
        <f>IF(AND(RawData[[#This Row],[Channel]]="Wholesale/Distributor", LEFT(RawData[[#This Row],[Month]], 4)="2025"),RawData[[#This Row],[List Price]]*(1-'2 - Diagnostics'!$B$1),RawData[[#This Row],[Net Price]])</f>
        <v>1.3286</v>
      </c>
      <c r="P405">
        <f>RawData[[#This Row],[Units]]*RawData[[#This Row],[Counterfactual Net Price]]</f>
        <v>64451.714599999999</v>
      </c>
    </row>
    <row r="406" spans="1:16">
      <c r="A406" t="s">
        <v>308</v>
      </c>
      <c r="B406" t="s">
        <v>307</v>
      </c>
      <c r="C406" t="s">
        <v>300</v>
      </c>
      <c r="D406" t="s">
        <v>226</v>
      </c>
      <c r="E406" t="s">
        <v>242</v>
      </c>
      <c r="F406">
        <v>55849</v>
      </c>
      <c r="G406" s="44">
        <v>1.46</v>
      </c>
      <c r="H406" s="42">
        <v>0.2283</v>
      </c>
      <c r="I406" s="45">
        <v>0.87549999999999994</v>
      </c>
      <c r="J406" s="44">
        <f t="shared" si="30"/>
        <v>1.126682</v>
      </c>
      <c r="K406" s="43">
        <f t="shared" si="31"/>
        <v>62924.063018000001</v>
      </c>
      <c r="L406" s="43">
        <f t="shared" si="32"/>
        <v>48895.799499999994</v>
      </c>
      <c r="M406" s="43">
        <f t="shared" si="33"/>
        <v>14028.263518000007</v>
      </c>
      <c r="N406" s="42">
        <f t="shared" si="34"/>
        <v>0.2229395694614808</v>
      </c>
      <c r="O406">
        <f>IF(AND(RawData[[#This Row],[Channel]]="Wholesale/Distributor", LEFT(RawData[[#This Row],[Month]], 4)="2025"),RawData[[#This Row],[List Price]]*(1-'2 - Diagnostics'!$B$1),RawData[[#This Row],[Net Price]])</f>
        <v>1.3286</v>
      </c>
      <c r="P406">
        <f>RawData[[#This Row],[Units]]*RawData[[#This Row],[Counterfactual Net Price]]</f>
        <v>74200.981400000004</v>
      </c>
    </row>
    <row r="407" spans="1:16">
      <c r="A407" t="s">
        <v>308</v>
      </c>
      <c r="B407" t="s">
        <v>307</v>
      </c>
      <c r="C407" t="s">
        <v>300</v>
      </c>
      <c r="D407" t="s">
        <v>226</v>
      </c>
      <c r="E407" t="s">
        <v>241</v>
      </c>
      <c r="F407">
        <v>83135</v>
      </c>
      <c r="G407" s="44">
        <v>1.46</v>
      </c>
      <c r="H407" s="42">
        <v>0.23130000000000001</v>
      </c>
      <c r="I407" s="45">
        <v>0.88160000000000005</v>
      </c>
      <c r="J407" s="44">
        <f t="shared" si="30"/>
        <v>1.1223019999999999</v>
      </c>
      <c r="K407" s="43">
        <f t="shared" si="31"/>
        <v>93302.57677</v>
      </c>
      <c r="L407" s="43">
        <f t="shared" si="32"/>
        <v>73291.816000000006</v>
      </c>
      <c r="M407" s="43">
        <f t="shared" si="33"/>
        <v>20010.760769999993</v>
      </c>
      <c r="N407" s="42">
        <f t="shared" si="34"/>
        <v>0.2144716840921605</v>
      </c>
      <c r="O407">
        <f>IF(AND(RawData[[#This Row],[Channel]]="Wholesale/Distributor", LEFT(RawData[[#This Row],[Month]], 4)="2025"),RawData[[#This Row],[List Price]]*(1-'2 - Diagnostics'!$B$1),RawData[[#This Row],[Net Price]])</f>
        <v>1.3286</v>
      </c>
      <c r="P407">
        <f>RawData[[#This Row],[Units]]*RawData[[#This Row],[Counterfactual Net Price]]</f>
        <v>110453.16100000001</v>
      </c>
    </row>
    <row r="408" spans="1:16">
      <c r="A408" t="s">
        <v>308</v>
      </c>
      <c r="B408" t="s">
        <v>307</v>
      </c>
      <c r="C408" t="s">
        <v>300</v>
      </c>
      <c r="D408" t="s">
        <v>226</v>
      </c>
      <c r="E408" t="s">
        <v>240</v>
      </c>
      <c r="F408">
        <v>91357</v>
      </c>
      <c r="G408" s="44">
        <v>1.46</v>
      </c>
      <c r="H408" s="42">
        <v>0.24740000000000001</v>
      </c>
      <c r="I408" s="45">
        <v>0.88780000000000003</v>
      </c>
      <c r="J408" s="44">
        <f t="shared" si="30"/>
        <v>1.0987959999999999</v>
      </c>
      <c r="K408" s="43">
        <f t="shared" si="31"/>
        <v>100382.70617199999</v>
      </c>
      <c r="L408" s="43">
        <f t="shared" si="32"/>
        <v>81106.744600000005</v>
      </c>
      <c r="M408" s="43">
        <f t="shared" si="33"/>
        <v>19275.961571999986</v>
      </c>
      <c r="N408" s="42">
        <f t="shared" si="34"/>
        <v>0.19202472524472228</v>
      </c>
      <c r="O408">
        <f>IF(AND(RawData[[#This Row],[Channel]]="Wholesale/Distributor", LEFT(RawData[[#This Row],[Month]], 4)="2025"),RawData[[#This Row],[List Price]]*(1-'2 - Diagnostics'!$B$1),RawData[[#This Row],[Net Price]])</f>
        <v>1.3286</v>
      </c>
      <c r="P408">
        <f>RawData[[#This Row],[Units]]*RawData[[#This Row],[Counterfactual Net Price]]</f>
        <v>121376.9102</v>
      </c>
    </row>
    <row r="409" spans="1:16">
      <c r="A409" t="s">
        <v>308</v>
      </c>
      <c r="B409" t="s">
        <v>307</v>
      </c>
      <c r="C409" t="s">
        <v>300</v>
      </c>
      <c r="D409" t="s">
        <v>226</v>
      </c>
      <c r="E409" t="s">
        <v>236</v>
      </c>
      <c r="F409">
        <v>70218</v>
      </c>
      <c r="G409" s="44">
        <v>1.46</v>
      </c>
      <c r="H409" s="42">
        <v>0.2747</v>
      </c>
      <c r="I409" s="45">
        <v>0.89390000000000003</v>
      </c>
      <c r="J409" s="44">
        <f t="shared" si="30"/>
        <v>1.0589380000000002</v>
      </c>
      <c r="K409" s="43">
        <f t="shared" si="31"/>
        <v>74356.508484000005</v>
      </c>
      <c r="L409" s="43">
        <f t="shared" si="32"/>
        <v>62767.870200000005</v>
      </c>
      <c r="M409" s="43">
        <f t="shared" si="33"/>
        <v>11588.638284000001</v>
      </c>
      <c r="N409" s="42">
        <f t="shared" si="34"/>
        <v>0.1558523728490242</v>
      </c>
      <c r="O409">
        <f>IF(AND(RawData[[#This Row],[Channel]]="Wholesale/Distributor", LEFT(RawData[[#This Row],[Month]], 4)="2025"),RawData[[#This Row],[List Price]]*(1-'2 - Diagnostics'!$B$1),RawData[[#This Row],[Net Price]])</f>
        <v>1.3286</v>
      </c>
      <c r="P409">
        <f>RawData[[#This Row],[Units]]*RawData[[#This Row],[Counterfactual Net Price]]</f>
        <v>93291.6348</v>
      </c>
    </row>
    <row r="410" spans="1:16">
      <c r="A410" t="s">
        <v>308</v>
      </c>
      <c r="B410" t="s">
        <v>307</v>
      </c>
      <c r="C410" t="s">
        <v>300</v>
      </c>
      <c r="D410" t="s">
        <v>229</v>
      </c>
      <c r="E410" t="s">
        <v>262</v>
      </c>
      <c r="F410">
        <v>22304</v>
      </c>
      <c r="G410" s="44">
        <v>1.39</v>
      </c>
      <c r="H410" s="42">
        <v>7.3700000000000002E-2</v>
      </c>
      <c r="I410" s="45">
        <v>0.82010000000000005</v>
      </c>
      <c r="J410" s="44">
        <f t="shared" si="30"/>
        <v>1.2875569999999998</v>
      </c>
      <c r="K410" s="43">
        <f t="shared" si="31"/>
        <v>28717.671327999997</v>
      </c>
      <c r="L410" s="43">
        <f t="shared" si="32"/>
        <v>18291.510400000003</v>
      </c>
      <c r="M410" s="43">
        <f t="shared" si="33"/>
        <v>10426.160927999994</v>
      </c>
      <c r="N410" s="42">
        <f t="shared" si="34"/>
        <v>0.36305732484076414</v>
      </c>
      <c r="O410">
        <f>IF(AND(RawData[[#This Row],[Channel]]="Wholesale/Distributor", LEFT(RawData[[#This Row],[Month]], 4)="2025"),RawData[[#This Row],[List Price]]*(1-'2 - Diagnostics'!$B$1),RawData[[#This Row],[Net Price]])</f>
        <v>1.2875569999999998</v>
      </c>
      <c r="P410">
        <f>RawData[[#This Row],[Units]]*RawData[[#This Row],[Counterfactual Net Price]]</f>
        <v>28717.671327999997</v>
      </c>
    </row>
    <row r="411" spans="1:16">
      <c r="A411" t="s">
        <v>308</v>
      </c>
      <c r="B411" t="s">
        <v>307</v>
      </c>
      <c r="C411" t="s">
        <v>300</v>
      </c>
      <c r="D411" t="s">
        <v>229</v>
      </c>
      <c r="E411" t="s">
        <v>261</v>
      </c>
      <c r="F411">
        <v>28892</v>
      </c>
      <c r="G411" s="44">
        <v>1.39</v>
      </c>
      <c r="H411" s="42">
        <v>5.2900000000000003E-2</v>
      </c>
      <c r="I411" s="45">
        <v>0.82010000000000005</v>
      </c>
      <c r="J411" s="44">
        <f t="shared" si="30"/>
        <v>1.3164689999999999</v>
      </c>
      <c r="K411" s="43">
        <f t="shared" si="31"/>
        <v>38035.422348</v>
      </c>
      <c r="L411" s="43">
        <f t="shared" si="32"/>
        <v>23694.3292</v>
      </c>
      <c r="M411" s="43">
        <f t="shared" si="33"/>
        <v>14341.093148</v>
      </c>
      <c r="N411" s="42">
        <f t="shared" si="34"/>
        <v>0.37704571850913315</v>
      </c>
      <c r="O411">
        <f>IF(AND(RawData[[#This Row],[Channel]]="Wholesale/Distributor", LEFT(RawData[[#This Row],[Month]], 4)="2025"),RawData[[#This Row],[List Price]]*(1-'2 - Diagnostics'!$B$1),RawData[[#This Row],[Net Price]])</f>
        <v>1.3164689999999999</v>
      </c>
      <c r="P411">
        <f>RawData[[#This Row],[Units]]*RawData[[#This Row],[Counterfactual Net Price]]</f>
        <v>38035.422348</v>
      </c>
    </row>
    <row r="412" spans="1:16">
      <c r="A412" t="s">
        <v>308</v>
      </c>
      <c r="B412" t="s">
        <v>307</v>
      </c>
      <c r="C412" t="s">
        <v>300</v>
      </c>
      <c r="D412" t="s">
        <v>229</v>
      </c>
      <c r="E412" t="s">
        <v>260</v>
      </c>
      <c r="F412">
        <v>27395</v>
      </c>
      <c r="G412" s="44">
        <v>1.39</v>
      </c>
      <c r="H412" s="42">
        <v>9.1600000000000001E-2</v>
      </c>
      <c r="I412" s="45">
        <v>0.82010000000000005</v>
      </c>
      <c r="J412" s="44">
        <f t="shared" si="30"/>
        <v>1.2626759999999999</v>
      </c>
      <c r="K412" s="43">
        <f t="shared" si="31"/>
        <v>34591.009019999998</v>
      </c>
      <c r="L412" s="43">
        <f t="shared" si="32"/>
        <v>22466.639500000001</v>
      </c>
      <c r="M412" s="43">
        <f t="shared" si="33"/>
        <v>12124.369519999997</v>
      </c>
      <c r="N412" s="42">
        <f t="shared" si="34"/>
        <v>0.35050638485248781</v>
      </c>
      <c r="O412">
        <f>IF(AND(RawData[[#This Row],[Channel]]="Wholesale/Distributor", LEFT(RawData[[#This Row],[Month]], 4)="2025"),RawData[[#This Row],[List Price]]*(1-'2 - Diagnostics'!$B$1),RawData[[#This Row],[Net Price]])</f>
        <v>1.2626759999999999</v>
      </c>
      <c r="P412">
        <f>RawData[[#This Row],[Units]]*RawData[[#This Row],[Counterfactual Net Price]]</f>
        <v>34591.009019999998</v>
      </c>
    </row>
    <row r="413" spans="1:16">
      <c r="A413" t="s">
        <v>308</v>
      </c>
      <c r="B413" t="s">
        <v>307</v>
      </c>
      <c r="C413" t="s">
        <v>300</v>
      </c>
      <c r="D413" t="s">
        <v>229</v>
      </c>
      <c r="E413" t="s">
        <v>259</v>
      </c>
      <c r="F413">
        <v>27284</v>
      </c>
      <c r="G413" s="44">
        <v>1.39</v>
      </c>
      <c r="H413" s="42">
        <v>3.8300000000000001E-2</v>
      </c>
      <c r="I413" s="45">
        <v>0.82010000000000005</v>
      </c>
      <c r="J413" s="44">
        <f t="shared" si="30"/>
        <v>1.3367629999999999</v>
      </c>
      <c r="K413" s="43">
        <f t="shared" si="31"/>
        <v>36472.241691999996</v>
      </c>
      <c r="L413" s="43">
        <f t="shared" si="32"/>
        <v>22375.608400000001</v>
      </c>
      <c r="M413" s="43">
        <f t="shared" si="33"/>
        <v>14096.633291999995</v>
      </c>
      <c r="N413" s="42">
        <f t="shared" si="34"/>
        <v>0.38650306748466245</v>
      </c>
      <c r="O413">
        <f>IF(AND(RawData[[#This Row],[Channel]]="Wholesale/Distributor", LEFT(RawData[[#This Row],[Month]], 4)="2025"),RawData[[#This Row],[List Price]]*(1-'2 - Diagnostics'!$B$1),RawData[[#This Row],[Net Price]])</f>
        <v>1.3367629999999999</v>
      </c>
      <c r="P413">
        <f>RawData[[#This Row],[Units]]*RawData[[#This Row],[Counterfactual Net Price]]</f>
        <v>36472.241691999996</v>
      </c>
    </row>
    <row r="414" spans="1:16">
      <c r="A414" t="s">
        <v>308</v>
      </c>
      <c r="B414" t="s">
        <v>307</v>
      </c>
      <c r="C414" t="s">
        <v>300</v>
      </c>
      <c r="D414" t="s">
        <v>229</v>
      </c>
      <c r="E414" t="s">
        <v>258</v>
      </c>
      <c r="F414">
        <v>21133</v>
      </c>
      <c r="G414" s="44">
        <v>1.39</v>
      </c>
      <c r="H414" s="42">
        <v>7.0400000000000004E-2</v>
      </c>
      <c r="I414" s="45">
        <v>0.82010000000000005</v>
      </c>
      <c r="J414" s="44">
        <f t="shared" si="30"/>
        <v>1.292144</v>
      </c>
      <c r="K414" s="43">
        <f t="shared" si="31"/>
        <v>27306.879151999998</v>
      </c>
      <c r="L414" s="43">
        <f t="shared" si="32"/>
        <v>17331.173300000002</v>
      </c>
      <c r="M414" s="43">
        <f t="shared" si="33"/>
        <v>9975.7058519999955</v>
      </c>
      <c r="N414" s="42">
        <f t="shared" si="34"/>
        <v>0.36531841652323566</v>
      </c>
      <c r="O414">
        <f>IF(AND(RawData[[#This Row],[Channel]]="Wholesale/Distributor", LEFT(RawData[[#This Row],[Month]], 4)="2025"),RawData[[#This Row],[List Price]]*(1-'2 - Diagnostics'!$B$1),RawData[[#This Row],[Net Price]])</f>
        <v>1.292144</v>
      </c>
      <c r="P414">
        <f>RawData[[#This Row],[Units]]*RawData[[#This Row],[Counterfactual Net Price]]</f>
        <v>27306.879151999998</v>
      </c>
    </row>
    <row r="415" spans="1:16">
      <c r="A415" t="s">
        <v>308</v>
      </c>
      <c r="B415" t="s">
        <v>307</v>
      </c>
      <c r="C415" t="s">
        <v>300</v>
      </c>
      <c r="D415" t="s">
        <v>229</v>
      </c>
      <c r="E415" t="s">
        <v>257</v>
      </c>
      <c r="F415">
        <v>23000</v>
      </c>
      <c r="G415" s="44">
        <v>1.39</v>
      </c>
      <c r="H415" s="42">
        <v>6.8199999999999997E-2</v>
      </c>
      <c r="I415" s="45">
        <v>0.82010000000000005</v>
      </c>
      <c r="J415" s="44">
        <f t="shared" si="30"/>
        <v>1.295202</v>
      </c>
      <c r="K415" s="43">
        <f t="shared" si="31"/>
        <v>29789.646000000001</v>
      </c>
      <c r="L415" s="43">
        <f t="shared" si="32"/>
        <v>18862.300000000003</v>
      </c>
      <c r="M415" s="43">
        <f t="shared" si="33"/>
        <v>10927.345999999998</v>
      </c>
      <c r="N415" s="42">
        <f t="shared" si="34"/>
        <v>0.36681691350075113</v>
      </c>
      <c r="O415">
        <f>IF(AND(RawData[[#This Row],[Channel]]="Wholesale/Distributor", LEFT(RawData[[#This Row],[Month]], 4)="2025"),RawData[[#This Row],[List Price]]*(1-'2 - Diagnostics'!$B$1),RawData[[#This Row],[Net Price]])</f>
        <v>1.295202</v>
      </c>
      <c r="P415">
        <f>RawData[[#This Row],[Units]]*RawData[[#This Row],[Counterfactual Net Price]]</f>
        <v>29789.646000000001</v>
      </c>
    </row>
    <row r="416" spans="1:16">
      <c r="A416" t="s">
        <v>308</v>
      </c>
      <c r="B416" t="s">
        <v>307</v>
      </c>
      <c r="C416" t="s">
        <v>300</v>
      </c>
      <c r="D416" t="s">
        <v>229</v>
      </c>
      <c r="E416" t="s">
        <v>256</v>
      </c>
      <c r="F416">
        <v>23436</v>
      </c>
      <c r="G416" s="44">
        <v>1.39</v>
      </c>
      <c r="H416" s="42">
        <v>2.9899999999999999E-2</v>
      </c>
      <c r="I416" s="45">
        <v>0.82010000000000005</v>
      </c>
      <c r="J416" s="44">
        <f t="shared" si="30"/>
        <v>1.3484389999999999</v>
      </c>
      <c r="K416" s="43">
        <f t="shared" si="31"/>
        <v>31602.016403999998</v>
      </c>
      <c r="L416" s="43">
        <f t="shared" si="32"/>
        <v>19219.863600000001</v>
      </c>
      <c r="M416" s="43">
        <f t="shared" si="33"/>
        <v>12382.152803999998</v>
      </c>
      <c r="N416" s="42">
        <f t="shared" si="34"/>
        <v>0.39181527677559008</v>
      </c>
      <c r="O416">
        <f>IF(AND(RawData[[#This Row],[Channel]]="Wholesale/Distributor", LEFT(RawData[[#This Row],[Month]], 4)="2025"),RawData[[#This Row],[List Price]]*(1-'2 - Diagnostics'!$B$1),RawData[[#This Row],[Net Price]])</f>
        <v>1.3484389999999999</v>
      </c>
      <c r="P416">
        <f>RawData[[#This Row],[Units]]*RawData[[#This Row],[Counterfactual Net Price]]</f>
        <v>31602.016403999998</v>
      </c>
    </row>
    <row r="417" spans="1:16">
      <c r="A417" t="s">
        <v>308</v>
      </c>
      <c r="B417" t="s">
        <v>307</v>
      </c>
      <c r="C417" t="s">
        <v>300</v>
      </c>
      <c r="D417" t="s">
        <v>229</v>
      </c>
      <c r="E417" t="s">
        <v>255</v>
      </c>
      <c r="F417">
        <v>24973</v>
      </c>
      <c r="G417" s="44">
        <v>1.39</v>
      </c>
      <c r="H417" s="42">
        <v>9.3399999999999997E-2</v>
      </c>
      <c r="I417" s="45">
        <v>0.82010000000000005</v>
      </c>
      <c r="J417" s="44">
        <f t="shared" si="30"/>
        <v>1.2601739999999999</v>
      </c>
      <c r="K417" s="43">
        <f t="shared" si="31"/>
        <v>31470.325301999997</v>
      </c>
      <c r="L417" s="43">
        <f t="shared" si="32"/>
        <v>20480.3573</v>
      </c>
      <c r="M417" s="43">
        <f t="shared" si="33"/>
        <v>10989.968001999998</v>
      </c>
      <c r="N417" s="42">
        <f t="shared" si="34"/>
        <v>0.34921685418045439</v>
      </c>
      <c r="O417">
        <f>IF(AND(RawData[[#This Row],[Channel]]="Wholesale/Distributor", LEFT(RawData[[#This Row],[Month]], 4)="2025"),RawData[[#This Row],[List Price]]*(1-'2 - Diagnostics'!$B$1),RawData[[#This Row],[Net Price]])</f>
        <v>1.2601739999999999</v>
      </c>
      <c r="P417">
        <f>RawData[[#This Row],[Units]]*RawData[[#This Row],[Counterfactual Net Price]]</f>
        <v>31470.325301999997</v>
      </c>
    </row>
    <row r="418" spans="1:16">
      <c r="A418" t="s">
        <v>308</v>
      </c>
      <c r="B418" t="s">
        <v>307</v>
      </c>
      <c r="C418" t="s">
        <v>300</v>
      </c>
      <c r="D418" t="s">
        <v>229</v>
      </c>
      <c r="E418" t="s">
        <v>254</v>
      </c>
      <c r="F418">
        <v>26112</v>
      </c>
      <c r="G418" s="44">
        <v>1.39</v>
      </c>
      <c r="H418" s="42">
        <v>6.4299999999999996E-2</v>
      </c>
      <c r="I418" s="45">
        <v>0.82010000000000005</v>
      </c>
      <c r="J418" s="44">
        <f t="shared" si="30"/>
        <v>1.3006229999999999</v>
      </c>
      <c r="K418" s="43">
        <f t="shared" si="31"/>
        <v>33961.867775999999</v>
      </c>
      <c r="L418" s="43">
        <f t="shared" si="32"/>
        <v>21414.451200000003</v>
      </c>
      <c r="M418" s="43">
        <f t="shared" si="33"/>
        <v>12547.416575999996</v>
      </c>
      <c r="N418" s="42">
        <f t="shared" si="34"/>
        <v>0.36945602222934693</v>
      </c>
      <c r="O418">
        <f>IF(AND(RawData[[#This Row],[Channel]]="Wholesale/Distributor", LEFT(RawData[[#This Row],[Month]], 4)="2025"),RawData[[#This Row],[List Price]]*(1-'2 - Diagnostics'!$B$1),RawData[[#This Row],[Net Price]])</f>
        <v>1.3006229999999999</v>
      </c>
      <c r="P418">
        <f>RawData[[#This Row],[Units]]*RawData[[#This Row],[Counterfactual Net Price]]</f>
        <v>33961.867775999999</v>
      </c>
    </row>
    <row r="419" spans="1:16">
      <c r="A419" t="s">
        <v>308</v>
      </c>
      <c r="B419" t="s">
        <v>307</v>
      </c>
      <c r="C419" t="s">
        <v>300</v>
      </c>
      <c r="D419" t="s">
        <v>229</v>
      </c>
      <c r="E419" t="s">
        <v>253</v>
      </c>
      <c r="F419">
        <v>39644</v>
      </c>
      <c r="G419" s="44">
        <v>1.39</v>
      </c>
      <c r="H419" s="42">
        <v>5.6599999999999998E-2</v>
      </c>
      <c r="I419" s="45">
        <v>0.82010000000000005</v>
      </c>
      <c r="J419" s="44">
        <f t="shared" si="30"/>
        <v>1.311326</v>
      </c>
      <c r="K419" s="43">
        <f t="shared" si="31"/>
        <v>51986.207944000002</v>
      </c>
      <c r="L419" s="43">
        <f t="shared" si="32"/>
        <v>32512.044400000002</v>
      </c>
      <c r="M419" s="43">
        <f t="shared" si="33"/>
        <v>19474.163543999999</v>
      </c>
      <c r="N419" s="42">
        <f t="shared" si="34"/>
        <v>0.37460250158999359</v>
      </c>
      <c r="O419">
        <f>IF(AND(RawData[[#This Row],[Channel]]="Wholesale/Distributor", LEFT(RawData[[#This Row],[Month]], 4)="2025"),RawData[[#This Row],[List Price]]*(1-'2 - Diagnostics'!$B$1),RawData[[#This Row],[Net Price]])</f>
        <v>1.311326</v>
      </c>
      <c r="P419">
        <f>RawData[[#This Row],[Units]]*RawData[[#This Row],[Counterfactual Net Price]]</f>
        <v>51986.207944000002</v>
      </c>
    </row>
    <row r="420" spans="1:16">
      <c r="A420" t="s">
        <v>308</v>
      </c>
      <c r="B420" t="s">
        <v>307</v>
      </c>
      <c r="C420" t="s">
        <v>300</v>
      </c>
      <c r="D420" t="s">
        <v>229</v>
      </c>
      <c r="E420" t="s">
        <v>252</v>
      </c>
      <c r="F420">
        <v>43533</v>
      </c>
      <c r="G420" s="44">
        <v>1.39</v>
      </c>
      <c r="H420" s="42">
        <v>9.1399999999999995E-2</v>
      </c>
      <c r="I420" s="45">
        <v>0.82010000000000005</v>
      </c>
      <c r="J420" s="44">
        <f t="shared" si="30"/>
        <v>1.2629539999999999</v>
      </c>
      <c r="K420" s="43">
        <f t="shared" si="31"/>
        <v>54980.176481999995</v>
      </c>
      <c r="L420" s="43">
        <f t="shared" si="32"/>
        <v>35701.4133</v>
      </c>
      <c r="M420" s="43">
        <f t="shared" si="33"/>
        <v>19278.763181999995</v>
      </c>
      <c r="N420" s="42">
        <f t="shared" si="34"/>
        <v>0.3506493506493506</v>
      </c>
      <c r="O420">
        <f>IF(AND(RawData[[#This Row],[Channel]]="Wholesale/Distributor", LEFT(RawData[[#This Row],[Month]], 4)="2025"),RawData[[#This Row],[List Price]]*(1-'2 - Diagnostics'!$B$1),RawData[[#This Row],[Net Price]])</f>
        <v>1.2629539999999999</v>
      </c>
      <c r="P420">
        <f>RawData[[#This Row],[Units]]*RawData[[#This Row],[Counterfactual Net Price]]</f>
        <v>54980.176481999995</v>
      </c>
    </row>
    <row r="421" spans="1:16">
      <c r="A421" t="s">
        <v>308</v>
      </c>
      <c r="B421" t="s">
        <v>307</v>
      </c>
      <c r="C421" t="s">
        <v>300</v>
      </c>
      <c r="D421" t="s">
        <v>229</v>
      </c>
      <c r="E421" t="s">
        <v>251</v>
      </c>
      <c r="F421">
        <v>41138</v>
      </c>
      <c r="G421" s="44">
        <v>1.39</v>
      </c>
      <c r="H421" s="42">
        <v>6.5000000000000002E-2</v>
      </c>
      <c r="I421" s="45">
        <v>0.82010000000000005</v>
      </c>
      <c r="J421" s="44">
        <f t="shared" si="30"/>
        <v>1.29965</v>
      </c>
      <c r="K421" s="43">
        <f t="shared" si="31"/>
        <v>53465.001700000001</v>
      </c>
      <c r="L421" s="43">
        <f t="shared" si="32"/>
        <v>33737.273800000003</v>
      </c>
      <c r="M421" s="43">
        <f t="shared" si="33"/>
        <v>19727.727899999998</v>
      </c>
      <c r="N421" s="42">
        <f t="shared" si="34"/>
        <v>0.36898395721925131</v>
      </c>
      <c r="O421">
        <f>IF(AND(RawData[[#This Row],[Channel]]="Wholesale/Distributor", LEFT(RawData[[#This Row],[Month]], 4)="2025"),RawData[[#This Row],[List Price]]*(1-'2 - Diagnostics'!$B$1),RawData[[#This Row],[Net Price]])</f>
        <v>1.29965</v>
      </c>
      <c r="P421">
        <f>RawData[[#This Row],[Units]]*RawData[[#This Row],[Counterfactual Net Price]]</f>
        <v>53465.001700000001</v>
      </c>
    </row>
    <row r="422" spans="1:16">
      <c r="A422" t="s">
        <v>308</v>
      </c>
      <c r="B422" t="s">
        <v>307</v>
      </c>
      <c r="C422" t="s">
        <v>300</v>
      </c>
      <c r="D422" t="s">
        <v>229</v>
      </c>
      <c r="E422" t="s">
        <v>250</v>
      </c>
      <c r="F422">
        <v>24190</v>
      </c>
      <c r="G422" s="44">
        <v>1.42</v>
      </c>
      <c r="H422" s="42">
        <v>7.0499999999999993E-2</v>
      </c>
      <c r="I422" s="45">
        <v>0.82630000000000003</v>
      </c>
      <c r="J422" s="44">
        <f t="shared" si="30"/>
        <v>1.31989</v>
      </c>
      <c r="K422" s="43">
        <f t="shared" si="31"/>
        <v>31928.1391</v>
      </c>
      <c r="L422" s="43">
        <f t="shared" si="32"/>
        <v>19988.197</v>
      </c>
      <c r="M422" s="43">
        <f t="shared" si="33"/>
        <v>11939.9421</v>
      </c>
      <c r="N422" s="42">
        <f t="shared" si="34"/>
        <v>0.3739629817636318</v>
      </c>
      <c r="O422">
        <f>IF(AND(RawData[[#This Row],[Channel]]="Wholesale/Distributor", LEFT(RawData[[#This Row],[Month]], 4)="2025"),RawData[[#This Row],[List Price]]*(1-'2 - Diagnostics'!$B$1),RawData[[#This Row],[Net Price]])</f>
        <v>1.31989</v>
      </c>
      <c r="P422">
        <f>RawData[[#This Row],[Units]]*RawData[[#This Row],[Counterfactual Net Price]]</f>
        <v>31928.1391</v>
      </c>
    </row>
    <row r="423" spans="1:16">
      <c r="A423" t="s">
        <v>308</v>
      </c>
      <c r="B423" t="s">
        <v>307</v>
      </c>
      <c r="C423" t="s">
        <v>300</v>
      </c>
      <c r="D423" t="s">
        <v>229</v>
      </c>
      <c r="E423" t="s">
        <v>249</v>
      </c>
      <c r="F423">
        <v>29602</v>
      </c>
      <c r="G423" s="44">
        <v>1.42</v>
      </c>
      <c r="H423" s="42">
        <v>6.8599999999999994E-2</v>
      </c>
      <c r="I423" s="45">
        <v>0.83240000000000003</v>
      </c>
      <c r="J423" s="44">
        <f t="shared" si="30"/>
        <v>1.3225879999999999</v>
      </c>
      <c r="K423" s="43">
        <f t="shared" si="31"/>
        <v>39151.249975999999</v>
      </c>
      <c r="L423" s="43">
        <f t="shared" si="32"/>
        <v>24640.7048</v>
      </c>
      <c r="M423" s="43">
        <f t="shared" si="33"/>
        <v>14510.545176</v>
      </c>
      <c r="N423" s="42">
        <f t="shared" si="34"/>
        <v>0.37062789016685466</v>
      </c>
      <c r="O423">
        <f>IF(AND(RawData[[#This Row],[Channel]]="Wholesale/Distributor", LEFT(RawData[[#This Row],[Month]], 4)="2025"),RawData[[#This Row],[List Price]]*(1-'2 - Diagnostics'!$B$1),RawData[[#This Row],[Net Price]])</f>
        <v>1.3225879999999999</v>
      </c>
      <c r="P423">
        <f>RawData[[#This Row],[Units]]*RawData[[#This Row],[Counterfactual Net Price]]</f>
        <v>39151.249975999999</v>
      </c>
    </row>
    <row r="424" spans="1:16">
      <c r="A424" t="s">
        <v>308</v>
      </c>
      <c r="B424" t="s">
        <v>307</v>
      </c>
      <c r="C424" t="s">
        <v>300</v>
      </c>
      <c r="D424" t="s">
        <v>229</v>
      </c>
      <c r="E424" t="s">
        <v>248</v>
      </c>
      <c r="F424">
        <v>26607</v>
      </c>
      <c r="G424" s="44">
        <v>1.42</v>
      </c>
      <c r="H424" s="42">
        <v>7.5499999999999998E-2</v>
      </c>
      <c r="I424" s="45">
        <v>0.83860000000000001</v>
      </c>
      <c r="J424" s="44">
        <f t="shared" si="30"/>
        <v>1.3127899999999999</v>
      </c>
      <c r="K424" s="43">
        <f t="shared" si="31"/>
        <v>34929.403529999996</v>
      </c>
      <c r="L424" s="43">
        <f t="shared" si="32"/>
        <v>22312.6302</v>
      </c>
      <c r="M424" s="43">
        <f t="shared" si="33"/>
        <v>12616.773329999996</v>
      </c>
      <c r="N424" s="42">
        <f t="shared" si="34"/>
        <v>0.36120780932213065</v>
      </c>
      <c r="O424">
        <f>IF(AND(RawData[[#This Row],[Channel]]="Wholesale/Distributor", LEFT(RawData[[#This Row],[Month]], 4)="2025"),RawData[[#This Row],[List Price]]*(1-'2 - Diagnostics'!$B$1),RawData[[#This Row],[Net Price]])</f>
        <v>1.3127899999999999</v>
      </c>
      <c r="P424">
        <f>RawData[[#This Row],[Units]]*RawData[[#This Row],[Counterfactual Net Price]]</f>
        <v>34929.403529999996</v>
      </c>
    </row>
    <row r="425" spans="1:16">
      <c r="A425" t="s">
        <v>308</v>
      </c>
      <c r="B425" t="s">
        <v>307</v>
      </c>
      <c r="C425" t="s">
        <v>300</v>
      </c>
      <c r="D425" t="s">
        <v>229</v>
      </c>
      <c r="E425" t="s">
        <v>247</v>
      </c>
      <c r="F425">
        <v>33767</v>
      </c>
      <c r="G425" s="44">
        <v>1.42</v>
      </c>
      <c r="H425" s="42">
        <v>8.2799999999999999E-2</v>
      </c>
      <c r="I425" s="45">
        <v>0.84470000000000001</v>
      </c>
      <c r="J425" s="44">
        <f t="shared" si="30"/>
        <v>1.302424</v>
      </c>
      <c r="K425" s="43">
        <f t="shared" si="31"/>
        <v>43978.951207999999</v>
      </c>
      <c r="L425" s="43">
        <f t="shared" si="32"/>
        <v>28522.984899999999</v>
      </c>
      <c r="M425" s="43">
        <f t="shared" si="33"/>
        <v>15455.966307999999</v>
      </c>
      <c r="N425" s="42">
        <f t="shared" si="34"/>
        <v>0.35144008402793558</v>
      </c>
      <c r="O425">
        <f>IF(AND(RawData[[#This Row],[Channel]]="Wholesale/Distributor", LEFT(RawData[[#This Row],[Month]], 4)="2025"),RawData[[#This Row],[List Price]]*(1-'2 - Diagnostics'!$B$1),RawData[[#This Row],[Net Price]])</f>
        <v>1.302424</v>
      </c>
      <c r="P425">
        <f>RawData[[#This Row],[Units]]*RawData[[#This Row],[Counterfactual Net Price]]</f>
        <v>43978.951207999999</v>
      </c>
    </row>
    <row r="426" spans="1:16">
      <c r="A426" t="s">
        <v>308</v>
      </c>
      <c r="B426" t="s">
        <v>307</v>
      </c>
      <c r="C426" t="s">
        <v>300</v>
      </c>
      <c r="D426" t="s">
        <v>229</v>
      </c>
      <c r="E426" t="s">
        <v>246</v>
      </c>
      <c r="F426">
        <v>21480</v>
      </c>
      <c r="G426" s="44">
        <v>1.42</v>
      </c>
      <c r="H426" s="42">
        <v>8.4500000000000006E-2</v>
      </c>
      <c r="I426" s="45">
        <v>0.85089999999999999</v>
      </c>
      <c r="J426" s="44">
        <f t="shared" si="30"/>
        <v>1.3000099999999999</v>
      </c>
      <c r="K426" s="43">
        <f t="shared" si="31"/>
        <v>27924.214799999998</v>
      </c>
      <c r="L426" s="43">
        <f t="shared" si="32"/>
        <v>18277.331999999999</v>
      </c>
      <c r="M426" s="43">
        <f t="shared" si="33"/>
        <v>9646.8827999999994</v>
      </c>
      <c r="N426" s="42">
        <f t="shared" si="34"/>
        <v>0.34546657333405129</v>
      </c>
      <c r="O426">
        <f>IF(AND(RawData[[#This Row],[Channel]]="Wholesale/Distributor", LEFT(RawData[[#This Row],[Month]], 4)="2025"),RawData[[#This Row],[List Price]]*(1-'2 - Diagnostics'!$B$1),RawData[[#This Row],[Net Price]])</f>
        <v>1.3000099999999999</v>
      </c>
      <c r="P426">
        <f>RawData[[#This Row],[Units]]*RawData[[#This Row],[Counterfactual Net Price]]</f>
        <v>27924.214799999998</v>
      </c>
    </row>
    <row r="427" spans="1:16">
      <c r="A427" t="s">
        <v>308</v>
      </c>
      <c r="B427" t="s">
        <v>307</v>
      </c>
      <c r="C427" t="s">
        <v>300</v>
      </c>
      <c r="D427" t="s">
        <v>229</v>
      </c>
      <c r="E427" t="s">
        <v>245</v>
      </c>
      <c r="F427">
        <v>20803</v>
      </c>
      <c r="G427" s="44">
        <v>1.42</v>
      </c>
      <c r="H427" s="42">
        <v>6.2700000000000006E-2</v>
      </c>
      <c r="I427" s="45">
        <v>0.85699999999999998</v>
      </c>
      <c r="J427" s="44">
        <f t="shared" si="30"/>
        <v>1.3309659999999999</v>
      </c>
      <c r="K427" s="43">
        <f t="shared" si="31"/>
        <v>27688.085697999999</v>
      </c>
      <c r="L427" s="43">
        <f t="shared" si="32"/>
        <v>17828.170999999998</v>
      </c>
      <c r="M427" s="43">
        <f t="shared" si="33"/>
        <v>9859.9146980000005</v>
      </c>
      <c r="N427" s="42">
        <f t="shared" si="34"/>
        <v>0.35610676756581311</v>
      </c>
      <c r="O427">
        <f>IF(AND(RawData[[#This Row],[Channel]]="Wholesale/Distributor", LEFT(RawData[[#This Row],[Month]], 4)="2025"),RawData[[#This Row],[List Price]]*(1-'2 - Diagnostics'!$B$1),RawData[[#This Row],[Net Price]])</f>
        <v>1.3309659999999999</v>
      </c>
      <c r="P427">
        <f>RawData[[#This Row],[Units]]*RawData[[#This Row],[Counterfactual Net Price]]</f>
        <v>27688.085697999999</v>
      </c>
    </row>
    <row r="428" spans="1:16">
      <c r="A428" t="s">
        <v>308</v>
      </c>
      <c r="B428" t="s">
        <v>307</v>
      </c>
      <c r="C428" t="s">
        <v>300</v>
      </c>
      <c r="D428" t="s">
        <v>229</v>
      </c>
      <c r="E428" t="s">
        <v>244</v>
      </c>
      <c r="F428">
        <v>21366</v>
      </c>
      <c r="G428" s="44">
        <v>1.46</v>
      </c>
      <c r="H428" s="42">
        <v>7.0499999999999993E-2</v>
      </c>
      <c r="I428" s="45">
        <v>0.86319999999999997</v>
      </c>
      <c r="J428" s="44">
        <f t="shared" si="30"/>
        <v>1.35707</v>
      </c>
      <c r="K428" s="43">
        <f t="shared" si="31"/>
        <v>28995.157620000002</v>
      </c>
      <c r="L428" s="43">
        <f t="shared" si="32"/>
        <v>18443.1312</v>
      </c>
      <c r="M428" s="43">
        <f t="shared" si="33"/>
        <v>10552.026420000002</v>
      </c>
      <c r="N428" s="42">
        <f t="shared" si="34"/>
        <v>0.36392374748539136</v>
      </c>
      <c r="O428">
        <f>IF(AND(RawData[[#This Row],[Channel]]="Wholesale/Distributor", LEFT(RawData[[#This Row],[Month]], 4)="2025"),RawData[[#This Row],[List Price]]*(1-'2 - Diagnostics'!$B$1),RawData[[#This Row],[Net Price]])</f>
        <v>1.35707</v>
      </c>
      <c r="P428">
        <f>RawData[[#This Row],[Units]]*RawData[[#This Row],[Counterfactual Net Price]]</f>
        <v>28995.157620000002</v>
      </c>
    </row>
    <row r="429" spans="1:16">
      <c r="A429" t="s">
        <v>308</v>
      </c>
      <c r="B429" t="s">
        <v>307</v>
      </c>
      <c r="C429" t="s">
        <v>300</v>
      </c>
      <c r="D429" t="s">
        <v>229</v>
      </c>
      <c r="E429" t="s">
        <v>243</v>
      </c>
      <c r="F429">
        <v>23040</v>
      </c>
      <c r="G429" s="44">
        <v>1.46</v>
      </c>
      <c r="H429" s="42">
        <v>7.0199999999999999E-2</v>
      </c>
      <c r="I429" s="45">
        <v>0.86929999999999996</v>
      </c>
      <c r="J429" s="44">
        <f t="shared" si="30"/>
        <v>1.3575079999999999</v>
      </c>
      <c r="K429" s="43">
        <f t="shared" si="31"/>
        <v>31276.98432</v>
      </c>
      <c r="L429" s="43">
        <f t="shared" si="32"/>
        <v>20028.671999999999</v>
      </c>
      <c r="M429" s="43">
        <f t="shared" si="33"/>
        <v>11248.312320000001</v>
      </c>
      <c r="N429" s="42">
        <f t="shared" si="34"/>
        <v>0.35963544966217514</v>
      </c>
      <c r="O429">
        <f>IF(AND(RawData[[#This Row],[Channel]]="Wholesale/Distributor", LEFT(RawData[[#This Row],[Month]], 4)="2025"),RawData[[#This Row],[List Price]]*(1-'2 - Diagnostics'!$B$1),RawData[[#This Row],[Net Price]])</f>
        <v>1.3575079999999999</v>
      </c>
      <c r="P429">
        <f>RawData[[#This Row],[Units]]*RawData[[#This Row],[Counterfactual Net Price]]</f>
        <v>31276.98432</v>
      </c>
    </row>
    <row r="430" spans="1:16">
      <c r="A430" t="s">
        <v>308</v>
      </c>
      <c r="B430" t="s">
        <v>307</v>
      </c>
      <c r="C430" t="s">
        <v>300</v>
      </c>
      <c r="D430" t="s">
        <v>229</v>
      </c>
      <c r="E430" t="s">
        <v>242</v>
      </c>
      <c r="F430">
        <v>26987</v>
      </c>
      <c r="G430" s="44">
        <v>1.46</v>
      </c>
      <c r="H430" s="42">
        <v>7.6399999999999996E-2</v>
      </c>
      <c r="I430" s="45">
        <v>0.87549999999999994</v>
      </c>
      <c r="J430" s="44">
        <f t="shared" si="30"/>
        <v>1.3484559999999999</v>
      </c>
      <c r="K430" s="43">
        <f t="shared" si="31"/>
        <v>36390.782071999995</v>
      </c>
      <c r="L430" s="43">
        <f t="shared" si="32"/>
        <v>23627.118499999997</v>
      </c>
      <c r="M430" s="43">
        <f t="shared" si="33"/>
        <v>12763.663571999998</v>
      </c>
      <c r="N430" s="42">
        <f t="shared" si="34"/>
        <v>0.35073891917867545</v>
      </c>
      <c r="O430">
        <f>IF(AND(RawData[[#This Row],[Channel]]="Wholesale/Distributor", LEFT(RawData[[#This Row],[Month]], 4)="2025"),RawData[[#This Row],[List Price]]*(1-'2 - Diagnostics'!$B$1),RawData[[#This Row],[Net Price]])</f>
        <v>1.3484559999999999</v>
      </c>
      <c r="P430">
        <f>RawData[[#This Row],[Units]]*RawData[[#This Row],[Counterfactual Net Price]]</f>
        <v>36390.782071999995</v>
      </c>
    </row>
    <row r="431" spans="1:16">
      <c r="A431" t="s">
        <v>308</v>
      </c>
      <c r="B431" t="s">
        <v>307</v>
      </c>
      <c r="C431" t="s">
        <v>300</v>
      </c>
      <c r="D431" t="s">
        <v>229</v>
      </c>
      <c r="E431" t="s">
        <v>241</v>
      </c>
      <c r="F431">
        <v>33643</v>
      </c>
      <c r="G431" s="44">
        <v>1.46</v>
      </c>
      <c r="H431" s="42">
        <v>0.08</v>
      </c>
      <c r="I431" s="45">
        <v>0.88160000000000005</v>
      </c>
      <c r="J431" s="44">
        <f t="shared" si="30"/>
        <v>1.3431999999999999</v>
      </c>
      <c r="K431" s="43">
        <f t="shared" si="31"/>
        <v>45189.277600000001</v>
      </c>
      <c r="L431" s="43">
        <f t="shared" si="32"/>
        <v>29659.668800000003</v>
      </c>
      <c r="M431" s="43">
        <f t="shared" si="33"/>
        <v>15529.608799999998</v>
      </c>
      <c r="N431" s="42">
        <f t="shared" si="34"/>
        <v>0.34365693865396063</v>
      </c>
      <c r="O431">
        <f>IF(AND(RawData[[#This Row],[Channel]]="Wholesale/Distributor", LEFT(RawData[[#This Row],[Month]], 4)="2025"),RawData[[#This Row],[List Price]]*(1-'2 - Diagnostics'!$B$1),RawData[[#This Row],[Net Price]])</f>
        <v>1.3431999999999999</v>
      </c>
      <c r="P431">
        <f>RawData[[#This Row],[Units]]*RawData[[#This Row],[Counterfactual Net Price]]</f>
        <v>45189.277600000001</v>
      </c>
    </row>
    <row r="432" spans="1:16">
      <c r="A432" t="s">
        <v>308</v>
      </c>
      <c r="B432" t="s">
        <v>307</v>
      </c>
      <c r="C432" t="s">
        <v>300</v>
      </c>
      <c r="D432" t="s">
        <v>229</v>
      </c>
      <c r="E432" t="s">
        <v>240</v>
      </c>
      <c r="F432">
        <v>38583</v>
      </c>
      <c r="G432" s="44">
        <v>1.46</v>
      </c>
      <c r="H432" s="42">
        <v>4.8399999999999999E-2</v>
      </c>
      <c r="I432" s="45">
        <v>0.88780000000000003</v>
      </c>
      <c r="J432" s="44">
        <f t="shared" si="30"/>
        <v>1.3893359999999999</v>
      </c>
      <c r="K432" s="43">
        <f t="shared" si="31"/>
        <v>53604.750887999995</v>
      </c>
      <c r="L432" s="43">
        <f t="shared" si="32"/>
        <v>34253.987399999998</v>
      </c>
      <c r="M432" s="43">
        <f t="shared" si="33"/>
        <v>19350.763487999997</v>
      </c>
      <c r="N432" s="42">
        <f t="shared" si="34"/>
        <v>0.36098971019249482</v>
      </c>
      <c r="O432">
        <f>IF(AND(RawData[[#This Row],[Channel]]="Wholesale/Distributor", LEFT(RawData[[#This Row],[Month]], 4)="2025"),RawData[[#This Row],[List Price]]*(1-'2 - Diagnostics'!$B$1),RawData[[#This Row],[Net Price]])</f>
        <v>1.3893359999999999</v>
      </c>
      <c r="P432">
        <f>RawData[[#This Row],[Units]]*RawData[[#This Row],[Counterfactual Net Price]]</f>
        <v>53604.750887999995</v>
      </c>
    </row>
    <row r="433" spans="1:16">
      <c r="A433" t="s">
        <v>308</v>
      </c>
      <c r="B433" t="s">
        <v>307</v>
      </c>
      <c r="C433" t="s">
        <v>300</v>
      </c>
      <c r="D433" t="s">
        <v>229</v>
      </c>
      <c r="E433" t="s">
        <v>236</v>
      </c>
      <c r="F433">
        <v>33760</v>
      </c>
      <c r="G433" s="44">
        <v>1.46</v>
      </c>
      <c r="H433" s="42">
        <v>7.1300000000000002E-2</v>
      </c>
      <c r="I433" s="45">
        <v>0.89390000000000003</v>
      </c>
      <c r="J433" s="44">
        <f t="shared" si="30"/>
        <v>1.3559019999999999</v>
      </c>
      <c r="K433" s="43">
        <f t="shared" si="31"/>
        <v>45775.251519999998</v>
      </c>
      <c r="L433" s="43">
        <f t="shared" si="32"/>
        <v>30178.064000000002</v>
      </c>
      <c r="M433" s="43">
        <f t="shared" si="33"/>
        <v>15597.187519999996</v>
      </c>
      <c r="N433" s="42">
        <f t="shared" si="34"/>
        <v>0.34073406485129448</v>
      </c>
      <c r="O433">
        <f>IF(AND(RawData[[#This Row],[Channel]]="Wholesale/Distributor", LEFT(RawData[[#This Row],[Month]], 4)="2025"),RawData[[#This Row],[List Price]]*(1-'2 - Diagnostics'!$B$1),RawData[[#This Row],[Net Price]])</f>
        <v>1.3559019999999999</v>
      </c>
      <c r="P433">
        <f>RawData[[#This Row],[Units]]*RawData[[#This Row],[Counterfactual Net Price]]</f>
        <v>45775.251519999998</v>
      </c>
    </row>
    <row r="434" spans="1:16">
      <c r="A434" t="s">
        <v>306</v>
      </c>
      <c r="B434" t="s">
        <v>305</v>
      </c>
      <c r="C434" t="s">
        <v>300</v>
      </c>
      <c r="D434" t="s">
        <v>228</v>
      </c>
      <c r="E434" t="s">
        <v>262</v>
      </c>
      <c r="F434">
        <v>56612</v>
      </c>
      <c r="G434" s="44">
        <v>1.49</v>
      </c>
      <c r="H434" s="42">
        <v>0.1125</v>
      </c>
      <c r="I434" s="45">
        <v>0.86419999999999997</v>
      </c>
      <c r="J434" s="44">
        <f t="shared" si="30"/>
        <v>1.3223749999999999</v>
      </c>
      <c r="K434" s="43">
        <f t="shared" si="31"/>
        <v>74862.293499999985</v>
      </c>
      <c r="L434" s="43">
        <f t="shared" si="32"/>
        <v>48924.090400000001</v>
      </c>
      <c r="M434" s="43">
        <f t="shared" si="33"/>
        <v>25938.203099999984</v>
      </c>
      <c r="N434" s="42">
        <f t="shared" si="34"/>
        <v>0.34647887323943649</v>
      </c>
      <c r="O434">
        <f>IF(AND(RawData[[#This Row],[Channel]]="Wholesale/Distributor", LEFT(RawData[[#This Row],[Month]], 4)="2025"),RawData[[#This Row],[List Price]]*(1-'2 - Diagnostics'!$B$1),RawData[[#This Row],[Net Price]])</f>
        <v>1.3223749999999999</v>
      </c>
      <c r="P434">
        <f>RawData[[#This Row],[Units]]*RawData[[#This Row],[Counterfactual Net Price]]</f>
        <v>74862.293499999985</v>
      </c>
    </row>
    <row r="435" spans="1:16">
      <c r="A435" t="s">
        <v>306</v>
      </c>
      <c r="B435" t="s">
        <v>305</v>
      </c>
      <c r="C435" t="s">
        <v>300</v>
      </c>
      <c r="D435" t="s">
        <v>228</v>
      </c>
      <c r="E435" t="s">
        <v>261</v>
      </c>
      <c r="F435">
        <v>66595</v>
      </c>
      <c r="G435" s="44">
        <v>1.49</v>
      </c>
      <c r="H435" s="42">
        <v>9.3899999999999997E-2</v>
      </c>
      <c r="I435" s="45">
        <v>0.86419999999999997</v>
      </c>
      <c r="J435" s="44">
        <f t="shared" si="30"/>
        <v>1.3500890000000001</v>
      </c>
      <c r="K435" s="43">
        <f t="shared" si="31"/>
        <v>89909.176955000003</v>
      </c>
      <c r="L435" s="43">
        <f t="shared" si="32"/>
        <v>57551.398999999998</v>
      </c>
      <c r="M435" s="43">
        <f t="shared" si="33"/>
        <v>32357.777955000005</v>
      </c>
      <c r="N435" s="42">
        <f t="shared" si="34"/>
        <v>0.35989405142920211</v>
      </c>
      <c r="O435">
        <f>IF(AND(RawData[[#This Row],[Channel]]="Wholesale/Distributor", LEFT(RawData[[#This Row],[Month]], 4)="2025"),RawData[[#This Row],[List Price]]*(1-'2 - Diagnostics'!$B$1),RawData[[#This Row],[Net Price]])</f>
        <v>1.3500890000000001</v>
      </c>
      <c r="P435">
        <f>RawData[[#This Row],[Units]]*RawData[[#This Row],[Counterfactual Net Price]]</f>
        <v>89909.176955000003</v>
      </c>
    </row>
    <row r="436" spans="1:16">
      <c r="A436" t="s">
        <v>306</v>
      </c>
      <c r="B436" t="s">
        <v>305</v>
      </c>
      <c r="C436" t="s">
        <v>300</v>
      </c>
      <c r="D436" t="s">
        <v>228</v>
      </c>
      <c r="E436" t="s">
        <v>260</v>
      </c>
      <c r="F436">
        <v>70491</v>
      </c>
      <c r="G436" s="44">
        <v>1.49</v>
      </c>
      <c r="H436" s="42">
        <v>9.9299999999999999E-2</v>
      </c>
      <c r="I436" s="45">
        <v>0.86419999999999997</v>
      </c>
      <c r="J436" s="44">
        <f t="shared" si="30"/>
        <v>1.3420430000000001</v>
      </c>
      <c r="K436" s="43">
        <f t="shared" si="31"/>
        <v>94601.95311300001</v>
      </c>
      <c r="L436" s="43">
        <f t="shared" si="32"/>
        <v>60918.322199999995</v>
      </c>
      <c r="M436" s="43">
        <f t="shared" si="33"/>
        <v>33683.630913000015</v>
      </c>
      <c r="N436" s="42">
        <f t="shared" si="34"/>
        <v>0.35605640057732885</v>
      </c>
      <c r="O436">
        <f>IF(AND(RawData[[#This Row],[Channel]]="Wholesale/Distributor", LEFT(RawData[[#This Row],[Month]], 4)="2025"),RawData[[#This Row],[List Price]]*(1-'2 - Diagnostics'!$B$1),RawData[[#This Row],[Net Price]])</f>
        <v>1.3420430000000001</v>
      </c>
      <c r="P436">
        <f>RawData[[#This Row],[Units]]*RawData[[#This Row],[Counterfactual Net Price]]</f>
        <v>94601.95311300001</v>
      </c>
    </row>
    <row r="437" spans="1:16">
      <c r="A437" t="s">
        <v>306</v>
      </c>
      <c r="B437" t="s">
        <v>305</v>
      </c>
      <c r="C437" t="s">
        <v>300</v>
      </c>
      <c r="D437" t="s">
        <v>228</v>
      </c>
      <c r="E437" t="s">
        <v>259</v>
      </c>
      <c r="F437">
        <v>78503</v>
      </c>
      <c r="G437" s="44">
        <v>1.49</v>
      </c>
      <c r="H437" s="42">
        <v>8.4900000000000003E-2</v>
      </c>
      <c r="I437" s="45">
        <v>0.86419999999999997</v>
      </c>
      <c r="J437" s="44">
        <f t="shared" si="30"/>
        <v>1.363499</v>
      </c>
      <c r="K437" s="43">
        <f t="shared" si="31"/>
        <v>107038.76199699999</v>
      </c>
      <c r="L437" s="43">
        <f t="shared" si="32"/>
        <v>67842.292600000001</v>
      </c>
      <c r="M437" s="43">
        <f t="shared" si="33"/>
        <v>39196.469396999993</v>
      </c>
      <c r="N437" s="42">
        <f t="shared" si="34"/>
        <v>0.36618948748770624</v>
      </c>
      <c r="O437">
        <f>IF(AND(RawData[[#This Row],[Channel]]="Wholesale/Distributor", LEFT(RawData[[#This Row],[Month]], 4)="2025"),RawData[[#This Row],[List Price]]*(1-'2 - Diagnostics'!$B$1),RawData[[#This Row],[Net Price]])</f>
        <v>1.363499</v>
      </c>
      <c r="P437">
        <f>RawData[[#This Row],[Units]]*RawData[[#This Row],[Counterfactual Net Price]]</f>
        <v>107038.76199699999</v>
      </c>
    </row>
    <row r="438" spans="1:16">
      <c r="A438" t="s">
        <v>306</v>
      </c>
      <c r="B438" t="s">
        <v>305</v>
      </c>
      <c r="C438" t="s">
        <v>300</v>
      </c>
      <c r="D438" t="s">
        <v>228</v>
      </c>
      <c r="E438" t="s">
        <v>258</v>
      </c>
      <c r="F438">
        <v>66194</v>
      </c>
      <c r="G438" s="44">
        <v>1.49</v>
      </c>
      <c r="H438" s="42">
        <v>0.1009</v>
      </c>
      <c r="I438" s="45">
        <v>0.86419999999999997</v>
      </c>
      <c r="J438" s="44">
        <f t="shared" si="30"/>
        <v>1.3396589999999999</v>
      </c>
      <c r="K438" s="43">
        <f t="shared" si="31"/>
        <v>88677.387845999998</v>
      </c>
      <c r="L438" s="43">
        <f t="shared" si="32"/>
        <v>57204.854800000001</v>
      </c>
      <c r="M438" s="43">
        <f t="shared" si="33"/>
        <v>31472.533045999997</v>
      </c>
      <c r="N438" s="42">
        <f t="shared" si="34"/>
        <v>0.35491046602157711</v>
      </c>
      <c r="O438">
        <f>IF(AND(RawData[[#This Row],[Channel]]="Wholesale/Distributor", LEFT(RawData[[#This Row],[Month]], 4)="2025"),RawData[[#This Row],[List Price]]*(1-'2 - Diagnostics'!$B$1),RawData[[#This Row],[Net Price]])</f>
        <v>1.3396589999999999</v>
      </c>
      <c r="P438">
        <f>RawData[[#This Row],[Units]]*RawData[[#This Row],[Counterfactual Net Price]]</f>
        <v>88677.387845999998</v>
      </c>
    </row>
    <row r="439" spans="1:16">
      <c r="A439" t="s">
        <v>306</v>
      </c>
      <c r="B439" t="s">
        <v>305</v>
      </c>
      <c r="C439" t="s">
        <v>300</v>
      </c>
      <c r="D439" t="s">
        <v>228</v>
      </c>
      <c r="E439" t="s">
        <v>257</v>
      </c>
      <c r="F439">
        <v>51620</v>
      </c>
      <c r="G439" s="44">
        <v>1.49</v>
      </c>
      <c r="H439" s="42">
        <v>7.0599999999999996E-2</v>
      </c>
      <c r="I439" s="45">
        <v>0.86419999999999997</v>
      </c>
      <c r="J439" s="44">
        <f t="shared" si="30"/>
        <v>1.384806</v>
      </c>
      <c r="K439" s="43">
        <f t="shared" si="31"/>
        <v>71483.685719999994</v>
      </c>
      <c r="L439" s="43">
        <f t="shared" si="32"/>
        <v>44610.004000000001</v>
      </c>
      <c r="M439" s="43">
        <f t="shared" si="33"/>
        <v>26873.681719999993</v>
      </c>
      <c r="N439" s="42">
        <f t="shared" si="34"/>
        <v>0.37594146761351405</v>
      </c>
      <c r="O439">
        <f>IF(AND(RawData[[#This Row],[Channel]]="Wholesale/Distributor", LEFT(RawData[[#This Row],[Month]], 4)="2025"),RawData[[#This Row],[List Price]]*(1-'2 - Diagnostics'!$B$1),RawData[[#This Row],[Net Price]])</f>
        <v>1.384806</v>
      </c>
      <c r="P439">
        <f>RawData[[#This Row],[Units]]*RawData[[#This Row],[Counterfactual Net Price]]</f>
        <v>71483.685719999994</v>
      </c>
    </row>
    <row r="440" spans="1:16">
      <c r="A440" t="s">
        <v>306</v>
      </c>
      <c r="B440" t="s">
        <v>305</v>
      </c>
      <c r="C440" t="s">
        <v>300</v>
      </c>
      <c r="D440" t="s">
        <v>228</v>
      </c>
      <c r="E440" t="s">
        <v>256</v>
      </c>
      <c r="F440">
        <v>55952</v>
      </c>
      <c r="G440" s="44">
        <v>1.49</v>
      </c>
      <c r="H440" s="42">
        <v>9.6699999999999994E-2</v>
      </c>
      <c r="I440" s="45">
        <v>0.86419999999999997</v>
      </c>
      <c r="J440" s="44">
        <f t="shared" si="30"/>
        <v>1.345917</v>
      </c>
      <c r="K440" s="43">
        <f t="shared" si="31"/>
        <v>75306.747984000001</v>
      </c>
      <c r="L440" s="43">
        <f t="shared" si="32"/>
        <v>48353.718399999998</v>
      </c>
      <c r="M440" s="43">
        <f t="shared" si="33"/>
        <v>26953.029584000004</v>
      </c>
      <c r="N440" s="42">
        <f t="shared" si="34"/>
        <v>0.3579098859736522</v>
      </c>
      <c r="O440">
        <f>IF(AND(RawData[[#This Row],[Channel]]="Wholesale/Distributor", LEFT(RawData[[#This Row],[Month]], 4)="2025"),RawData[[#This Row],[List Price]]*(1-'2 - Diagnostics'!$B$1),RawData[[#This Row],[Net Price]])</f>
        <v>1.345917</v>
      </c>
      <c r="P440">
        <f>RawData[[#This Row],[Units]]*RawData[[#This Row],[Counterfactual Net Price]]</f>
        <v>75306.747984000001</v>
      </c>
    </row>
    <row r="441" spans="1:16">
      <c r="A441" t="s">
        <v>306</v>
      </c>
      <c r="B441" t="s">
        <v>305</v>
      </c>
      <c r="C441" t="s">
        <v>300</v>
      </c>
      <c r="D441" t="s">
        <v>228</v>
      </c>
      <c r="E441" t="s">
        <v>255</v>
      </c>
      <c r="F441">
        <v>62544</v>
      </c>
      <c r="G441" s="44">
        <v>1.49</v>
      </c>
      <c r="H441" s="42">
        <v>9.9599999999999994E-2</v>
      </c>
      <c r="I441" s="45">
        <v>0.86419999999999997</v>
      </c>
      <c r="J441" s="44">
        <f t="shared" si="30"/>
        <v>1.341596</v>
      </c>
      <c r="K441" s="43">
        <f t="shared" si="31"/>
        <v>83908.780224000002</v>
      </c>
      <c r="L441" s="43">
        <f t="shared" si="32"/>
        <v>54050.524799999999</v>
      </c>
      <c r="M441" s="43">
        <f t="shared" si="33"/>
        <v>29858.255424000003</v>
      </c>
      <c r="N441" s="42">
        <f t="shared" si="34"/>
        <v>0.35584184806752556</v>
      </c>
      <c r="O441">
        <f>IF(AND(RawData[[#This Row],[Channel]]="Wholesale/Distributor", LEFT(RawData[[#This Row],[Month]], 4)="2025"),RawData[[#This Row],[List Price]]*(1-'2 - Diagnostics'!$B$1),RawData[[#This Row],[Net Price]])</f>
        <v>1.341596</v>
      </c>
      <c r="P441">
        <f>RawData[[#This Row],[Units]]*RawData[[#This Row],[Counterfactual Net Price]]</f>
        <v>83908.780224000002</v>
      </c>
    </row>
    <row r="442" spans="1:16">
      <c r="A442" t="s">
        <v>306</v>
      </c>
      <c r="B442" t="s">
        <v>305</v>
      </c>
      <c r="C442" t="s">
        <v>300</v>
      </c>
      <c r="D442" t="s">
        <v>228</v>
      </c>
      <c r="E442" t="s">
        <v>254</v>
      </c>
      <c r="F442">
        <v>74661</v>
      </c>
      <c r="G442" s="44">
        <v>1.49</v>
      </c>
      <c r="H442" s="42">
        <v>0.1142</v>
      </c>
      <c r="I442" s="45">
        <v>0.86419999999999997</v>
      </c>
      <c r="J442" s="44">
        <f t="shared" si="30"/>
        <v>1.319842</v>
      </c>
      <c r="K442" s="43">
        <f t="shared" si="31"/>
        <v>98540.723561999999</v>
      </c>
      <c r="L442" s="43">
        <f t="shared" si="32"/>
        <v>64522.036199999995</v>
      </c>
      <c r="M442" s="43">
        <f t="shared" si="33"/>
        <v>34018.687362000004</v>
      </c>
      <c r="N442" s="42">
        <f t="shared" si="34"/>
        <v>0.34522465567848276</v>
      </c>
      <c r="O442">
        <f>IF(AND(RawData[[#This Row],[Channel]]="Wholesale/Distributor", LEFT(RawData[[#This Row],[Month]], 4)="2025"),RawData[[#This Row],[List Price]]*(1-'2 - Diagnostics'!$B$1),RawData[[#This Row],[Net Price]])</f>
        <v>1.319842</v>
      </c>
      <c r="P442">
        <f>RawData[[#This Row],[Units]]*RawData[[#This Row],[Counterfactual Net Price]]</f>
        <v>98540.723561999999</v>
      </c>
    </row>
    <row r="443" spans="1:16">
      <c r="A443" t="s">
        <v>306</v>
      </c>
      <c r="B443" t="s">
        <v>305</v>
      </c>
      <c r="C443" t="s">
        <v>300</v>
      </c>
      <c r="D443" t="s">
        <v>228</v>
      </c>
      <c r="E443" t="s">
        <v>253</v>
      </c>
      <c r="F443">
        <v>100061</v>
      </c>
      <c r="G443" s="44">
        <v>1.49</v>
      </c>
      <c r="H443" s="42">
        <v>8.2400000000000001E-2</v>
      </c>
      <c r="I443" s="45">
        <v>0.86419999999999997</v>
      </c>
      <c r="J443" s="44">
        <f t="shared" si="30"/>
        <v>1.367224</v>
      </c>
      <c r="K443" s="43">
        <f t="shared" si="31"/>
        <v>136805.80066400001</v>
      </c>
      <c r="L443" s="43">
        <f t="shared" si="32"/>
        <v>86472.716199999995</v>
      </c>
      <c r="M443" s="43">
        <f t="shared" si="33"/>
        <v>50333.084464000014</v>
      </c>
      <c r="N443" s="42">
        <f t="shared" si="34"/>
        <v>0.36791630340017445</v>
      </c>
      <c r="O443">
        <f>IF(AND(RawData[[#This Row],[Channel]]="Wholesale/Distributor", LEFT(RawData[[#This Row],[Month]], 4)="2025"),RawData[[#This Row],[List Price]]*(1-'2 - Diagnostics'!$B$1),RawData[[#This Row],[Net Price]])</f>
        <v>1.367224</v>
      </c>
      <c r="P443">
        <f>RawData[[#This Row],[Units]]*RawData[[#This Row],[Counterfactual Net Price]]</f>
        <v>136805.80066400001</v>
      </c>
    </row>
    <row r="444" spans="1:16">
      <c r="A444" t="s">
        <v>306</v>
      </c>
      <c r="B444" t="s">
        <v>305</v>
      </c>
      <c r="C444" t="s">
        <v>300</v>
      </c>
      <c r="D444" t="s">
        <v>228</v>
      </c>
      <c r="E444" t="s">
        <v>252</v>
      </c>
      <c r="F444">
        <v>106660</v>
      </c>
      <c r="G444" s="44">
        <v>1.49</v>
      </c>
      <c r="H444" s="42">
        <v>0.1043</v>
      </c>
      <c r="I444" s="45">
        <v>0.86419999999999997</v>
      </c>
      <c r="J444" s="44">
        <f t="shared" si="30"/>
        <v>1.3345929999999999</v>
      </c>
      <c r="K444" s="43">
        <f t="shared" si="31"/>
        <v>142347.68938</v>
      </c>
      <c r="L444" s="43">
        <f t="shared" si="32"/>
        <v>92175.572</v>
      </c>
      <c r="M444" s="43">
        <f t="shared" si="33"/>
        <v>50172.117379999996</v>
      </c>
      <c r="N444" s="42">
        <f t="shared" si="34"/>
        <v>0.35246176175058613</v>
      </c>
      <c r="O444">
        <f>IF(AND(RawData[[#This Row],[Channel]]="Wholesale/Distributor", LEFT(RawData[[#This Row],[Month]], 4)="2025"),RawData[[#This Row],[List Price]]*(1-'2 - Diagnostics'!$B$1),RawData[[#This Row],[Net Price]])</f>
        <v>1.3345929999999999</v>
      </c>
      <c r="P444">
        <f>RawData[[#This Row],[Units]]*RawData[[#This Row],[Counterfactual Net Price]]</f>
        <v>142347.68938</v>
      </c>
    </row>
    <row r="445" spans="1:16">
      <c r="A445" t="s">
        <v>306</v>
      </c>
      <c r="B445" t="s">
        <v>305</v>
      </c>
      <c r="C445" t="s">
        <v>300</v>
      </c>
      <c r="D445" t="s">
        <v>228</v>
      </c>
      <c r="E445" t="s">
        <v>251</v>
      </c>
      <c r="F445">
        <v>102735</v>
      </c>
      <c r="G445" s="44">
        <v>1.49</v>
      </c>
      <c r="H445" s="42">
        <v>9.35E-2</v>
      </c>
      <c r="I445" s="45">
        <v>0.86419999999999997</v>
      </c>
      <c r="J445" s="44">
        <f t="shared" si="30"/>
        <v>1.3506849999999999</v>
      </c>
      <c r="K445" s="43">
        <f t="shared" si="31"/>
        <v>138762.623475</v>
      </c>
      <c r="L445" s="43">
        <f t="shared" si="32"/>
        <v>88783.587</v>
      </c>
      <c r="M445" s="43">
        <f t="shared" si="33"/>
        <v>49979.036475000001</v>
      </c>
      <c r="N445" s="42">
        <f t="shared" si="34"/>
        <v>0.3601765030336459</v>
      </c>
      <c r="O445">
        <f>IF(AND(RawData[[#This Row],[Channel]]="Wholesale/Distributor", LEFT(RawData[[#This Row],[Month]], 4)="2025"),RawData[[#This Row],[List Price]]*(1-'2 - Diagnostics'!$B$1),RawData[[#This Row],[Net Price]])</f>
        <v>1.3506849999999999</v>
      </c>
      <c r="P445">
        <f>RawData[[#This Row],[Units]]*RawData[[#This Row],[Counterfactual Net Price]]</f>
        <v>138762.623475</v>
      </c>
    </row>
    <row r="446" spans="1:16">
      <c r="A446" t="s">
        <v>306</v>
      </c>
      <c r="B446" t="s">
        <v>305</v>
      </c>
      <c r="C446" t="s">
        <v>300</v>
      </c>
      <c r="D446" t="s">
        <v>228</v>
      </c>
      <c r="E446" t="s">
        <v>250</v>
      </c>
      <c r="F446">
        <v>45645</v>
      </c>
      <c r="G446" s="44">
        <v>1.52</v>
      </c>
      <c r="H446" s="42">
        <v>7.4399999999999994E-2</v>
      </c>
      <c r="I446" s="45">
        <v>0.87070000000000003</v>
      </c>
      <c r="J446" s="44">
        <f t="shared" si="30"/>
        <v>1.4069119999999999</v>
      </c>
      <c r="K446" s="43">
        <f t="shared" si="31"/>
        <v>64218.498240000001</v>
      </c>
      <c r="L446" s="43">
        <f t="shared" si="32"/>
        <v>39743.101500000004</v>
      </c>
      <c r="M446" s="43">
        <f t="shared" si="33"/>
        <v>24475.396739999996</v>
      </c>
      <c r="N446" s="42">
        <f t="shared" si="34"/>
        <v>0.38112689350862022</v>
      </c>
      <c r="O446">
        <f>IF(AND(RawData[[#This Row],[Channel]]="Wholesale/Distributor", LEFT(RawData[[#This Row],[Month]], 4)="2025"),RawData[[#This Row],[List Price]]*(1-'2 - Diagnostics'!$B$1),RawData[[#This Row],[Net Price]])</f>
        <v>1.4069119999999999</v>
      </c>
      <c r="P446">
        <f>RawData[[#This Row],[Units]]*RawData[[#This Row],[Counterfactual Net Price]]</f>
        <v>64218.498240000001</v>
      </c>
    </row>
    <row r="447" spans="1:16">
      <c r="A447" t="s">
        <v>306</v>
      </c>
      <c r="B447" t="s">
        <v>305</v>
      </c>
      <c r="C447" t="s">
        <v>300</v>
      </c>
      <c r="D447" t="s">
        <v>228</v>
      </c>
      <c r="E447" t="s">
        <v>249</v>
      </c>
      <c r="F447">
        <v>64369</v>
      </c>
      <c r="G447" s="44">
        <v>1.52</v>
      </c>
      <c r="H447" s="42">
        <v>9.1600000000000001E-2</v>
      </c>
      <c r="I447" s="45">
        <v>0.87719999999999998</v>
      </c>
      <c r="J447" s="44">
        <f t="shared" si="30"/>
        <v>1.380768</v>
      </c>
      <c r="K447" s="43">
        <f t="shared" si="31"/>
        <v>88878.655392000001</v>
      </c>
      <c r="L447" s="43">
        <f t="shared" si="32"/>
        <v>56464.486799999999</v>
      </c>
      <c r="M447" s="43">
        <f t="shared" si="33"/>
        <v>32414.168592000002</v>
      </c>
      <c r="N447" s="42">
        <f t="shared" si="34"/>
        <v>0.36470138357783494</v>
      </c>
      <c r="O447">
        <f>IF(AND(RawData[[#This Row],[Channel]]="Wholesale/Distributor", LEFT(RawData[[#This Row],[Month]], 4)="2025"),RawData[[#This Row],[List Price]]*(1-'2 - Diagnostics'!$B$1),RawData[[#This Row],[Net Price]])</f>
        <v>1.380768</v>
      </c>
      <c r="P447">
        <f>RawData[[#This Row],[Units]]*RawData[[#This Row],[Counterfactual Net Price]]</f>
        <v>88878.655392000001</v>
      </c>
    </row>
    <row r="448" spans="1:16">
      <c r="A448" t="s">
        <v>306</v>
      </c>
      <c r="B448" t="s">
        <v>305</v>
      </c>
      <c r="C448" t="s">
        <v>300</v>
      </c>
      <c r="D448" t="s">
        <v>228</v>
      </c>
      <c r="E448" t="s">
        <v>248</v>
      </c>
      <c r="F448">
        <v>66401</v>
      </c>
      <c r="G448" s="44">
        <v>1.52</v>
      </c>
      <c r="H448" s="42">
        <v>0.10059999999999999</v>
      </c>
      <c r="I448" s="45">
        <v>0.88360000000000005</v>
      </c>
      <c r="J448" s="44">
        <f t="shared" si="30"/>
        <v>1.3670880000000001</v>
      </c>
      <c r="K448" s="43">
        <f t="shared" si="31"/>
        <v>90776.010288000005</v>
      </c>
      <c r="L448" s="43">
        <f t="shared" si="32"/>
        <v>58671.923600000002</v>
      </c>
      <c r="M448" s="43">
        <f t="shared" si="33"/>
        <v>32104.086688000003</v>
      </c>
      <c r="N448" s="42">
        <f t="shared" si="34"/>
        <v>0.35366267570192994</v>
      </c>
      <c r="O448">
        <f>IF(AND(RawData[[#This Row],[Channel]]="Wholesale/Distributor", LEFT(RawData[[#This Row],[Month]], 4)="2025"),RawData[[#This Row],[List Price]]*(1-'2 - Diagnostics'!$B$1),RawData[[#This Row],[Net Price]])</f>
        <v>1.3670880000000001</v>
      </c>
      <c r="P448">
        <f>RawData[[#This Row],[Units]]*RawData[[#This Row],[Counterfactual Net Price]]</f>
        <v>90776.010288000005</v>
      </c>
    </row>
    <row r="449" spans="1:16">
      <c r="A449" t="s">
        <v>306</v>
      </c>
      <c r="B449" t="s">
        <v>305</v>
      </c>
      <c r="C449" t="s">
        <v>300</v>
      </c>
      <c r="D449" t="s">
        <v>228</v>
      </c>
      <c r="E449" t="s">
        <v>247</v>
      </c>
      <c r="F449">
        <v>70047</v>
      </c>
      <c r="G449" s="44">
        <v>1.52</v>
      </c>
      <c r="H449" s="42">
        <v>0.1157</v>
      </c>
      <c r="I449" s="45">
        <v>0.8901</v>
      </c>
      <c r="J449" s="44">
        <f t="shared" si="30"/>
        <v>1.344136</v>
      </c>
      <c r="K449" s="43">
        <f t="shared" si="31"/>
        <v>94152.694392000005</v>
      </c>
      <c r="L449" s="43">
        <f t="shared" si="32"/>
        <v>62348.834699999999</v>
      </c>
      <c r="M449" s="43">
        <f t="shared" si="33"/>
        <v>31803.859692000005</v>
      </c>
      <c r="N449" s="42">
        <f t="shared" si="34"/>
        <v>0.33779022360832539</v>
      </c>
      <c r="O449">
        <f>IF(AND(RawData[[#This Row],[Channel]]="Wholesale/Distributor", LEFT(RawData[[#This Row],[Month]], 4)="2025"),RawData[[#This Row],[List Price]]*(1-'2 - Diagnostics'!$B$1),RawData[[#This Row],[Net Price]])</f>
        <v>1.344136</v>
      </c>
      <c r="P449">
        <f>RawData[[#This Row],[Units]]*RawData[[#This Row],[Counterfactual Net Price]]</f>
        <v>94152.694392000005</v>
      </c>
    </row>
    <row r="450" spans="1:16">
      <c r="A450" t="s">
        <v>306</v>
      </c>
      <c r="B450" t="s">
        <v>305</v>
      </c>
      <c r="C450" t="s">
        <v>300</v>
      </c>
      <c r="D450" t="s">
        <v>228</v>
      </c>
      <c r="E450" t="s">
        <v>246</v>
      </c>
      <c r="F450">
        <v>55817</v>
      </c>
      <c r="G450" s="44">
        <v>1.52</v>
      </c>
      <c r="H450" s="42">
        <v>8.7099999999999997E-2</v>
      </c>
      <c r="I450" s="45">
        <v>0.89659999999999995</v>
      </c>
      <c r="J450" s="44">
        <f t="shared" ref="J450:J513" si="35">G450*(1-H450)</f>
        <v>1.3876080000000002</v>
      </c>
      <c r="K450" s="43">
        <f t="shared" ref="K450:K513" si="36">F450*J450</f>
        <v>77452.115736000007</v>
      </c>
      <c r="L450" s="43">
        <f t="shared" ref="L450:L513" si="37">F450*I450</f>
        <v>50045.522199999999</v>
      </c>
      <c r="M450" s="43">
        <f t="shared" ref="M450:M513" si="38">K450-L450</f>
        <v>27406.593536000008</v>
      </c>
      <c r="N450" s="42">
        <f t="shared" ref="N450:N513" si="39">IFERROR(M450/K450,"")</f>
        <v>0.35385209655752931</v>
      </c>
      <c r="O450">
        <f>IF(AND(RawData[[#This Row],[Channel]]="Wholesale/Distributor", LEFT(RawData[[#This Row],[Month]], 4)="2025"),RawData[[#This Row],[List Price]]*(1-'2 - Diagnostics'!$B$1),RawData[[#This Row],[Net Price]])</f>
        <v>1.3876080000000002</v>
      </c>
      <c r="P450">
        <f>RawData[[#This Row],[Units]]*RawData[[#This Row],[Counterfactual Net Price]]</f>
        <v>77452.115736000007</v>
      </c>
    </row>
    <row r="451" spans="1:16">
      <c r="A451" t="s">
        <v>306</v>
      </c>
      <c r="B451" t="s">
        <v>305</v>
      </c>
      <c r="C451" t="s">
        <v>300</v>
      </c>
      <c r="D451" t="s">
        <v>228</v>
      </c>
      <c r="E451" t="s">
        <v>245</v>
      </c>
      <c r="F451">
        <v>57190</v>
      </c>
      <c r="G451" s="44">
        <v>1.52</v>
      </c>
      <c r="H451" s="42">
        <v>7.6999999999999999E-2</v>
      </c>
      <c r="I451" s="45">
        <v>0.90310000000000001</v>
      </c>
      <c r="J451" s="44">
        <f t="shared" si="35"/>
        <v>1.40296</v>
      </c>
      <c r="K451" s="43">
        <f t="shared" si="36"/>
        <v>80235.282399999996</v>
      </c>
      <c r="L451" s="43">
        <f t="shared" si="37"/>
        <v>51648.289000000004</v>
      </c>
      <c r="M451" s="43">
        <f t="shared" si="38"/>
        <v>28586.993399999992</v>
      </c>
      <c r="N451" s="42">
        <f t="shared" si="39"/>
        <v>0.35628955921765404</v>
      </c>
      <c r="O451">
        <f>IF(AND(RawData[[#This Row],[Channel]]="Wholesale/Distributor", LEFT(RawData[[#This Row],[Month]], 4)="2025"),RawData[[#This Row],[List Price]]*(1-'2 - Diagnostics'!$B$1),RawData[[#This Row],[Net Price]])</f>
        <v>1.40296</v>
      </c>
      <c r="P451">
        <f>RawData[[#This Row],[Units]]*RawData[[#This Row],[Counterfactual Net Price]]</f>
        <v>80235.282399999996</v>
      </c>
    </row>
    <row r="452" spans="1:16">
      <c r="A452" t="s">
        <v>306</v>
      </c>
      <c r="B452" t="s">
        <v>305</v>
      </c>
      <c r="C452" t="s">
        <v>300</v>
      </c>
      <c r="D452" t="s">
        <v>228</v>
      </c>
      <c r="E452" t="s">
        <v>244</v>
      </c>
      <c r="F452">
        <v>53501</v>
      </c>
      <c r="G452" s="44">
        <v>1.56</v>
      </c>
      <c r="H452" s="42">
        <v>0.10150000000000001</v>
      </c>
      <c r="I452" s="45">
        <v>0.90959999999999996</v>
      </c>
      <c r="J452" s="44">
        <f t="shared" si="35"/>
        <v>1.4016599999999999</v>
      </c>
      <c r="K452" s="43">
        <f t="shared" si="36"/>
        <v>74990.211660000001</v>
      </c>
      <c r="L452" s="43">
        <f t="shared" si="37"/>
        <v>48664.509599999998</v>
      </c>
      <c r="M452" s="43">
        <f t="shared" si="38"/>
        <v>26325.702060000003</v>
      </c>
      <c r="N452" s="42">
        <f t="shared" si="39"/>
        <v>0.35105517743247294</v>
      </c>
      <c r="O452">
        <f>IF(AND(RawData[[#This Row],[Channel]]="Wholesale/Distributor", LEFT(RawData[[#This Row],[Month]], 4)="2025"),RawData[[#This Row],[List Price]]*(1-'2 - Diagnostics'!$B$1),RawData[[#This Row],[Net Price]])</f>
        <v>1.4016599999999999</v>
      </c>
      <c r="P452">
        <f>RawData[[#This Row],[Units]]*RawData[[#This Row],[Counterfactual Net Price]]</f>
        <v>74990.211660000001</v>
      </c>
    </row>
    <row r="453" spans="1:16">
      <c r="A453" t="s">
        <v>306</v>
      </c>
      <c r="B453" t="s">
        <v>305</v>
      </c>
      <c r="C453" t="s">
        <v>300</v>
      </c>
      <c r="D453" t="s">
        <v>228</v>
      </c>
      <c r="E453" t="s">
        <v>243</v>
      </c>
      <c r="F453">
        <v>57985</v>
      </c>
      <c r="G453" s="44">
        <v>1.56</v>
      </c>
      <c r="H453" s="42">
        <v>0.12379999999999999</v>
      </c>
      <c r="I453" s="45">
        <v>0.91610000000000003</v>
      </c>
      <c r="J453" s="44">
        <f t="shared" si="35"/>
        <v>1.3668720000000001</v>
      </c>
      <c r="K453" s="43">
        <f t="shared" si="36"/>
        <v>79258.072920000006</v>
      </c>
      <c r="L453" s="43">
        <f t="shared" si="37"/>
        <v>53120.058499999999</v>
      </c>
      <c r="M453" s="43">
        <f t="shared" si="38"/>
        <v>26138.014420000007</v>
      </c>
      <c r="N453" s="42">
        <f t="shared" si="39"/>
        <v>0.32978362275326445</v>
      </c>
      <c r="O453">
        <f>IF(AND(RawData[[#This Row],[Channel]]="Wholesale/Distributor", LEFT(RawData[[#This Row],[Month]], 4)="2025"),RawData[[#This Row],[List Price]]*(1-'2 - Diagnostics'!$B$1),RawData[[#This Row],[Net Price]])</f>
        <v>1.3668720000000001</v>
      </c>
      <c r="P453">
        <f>RawData[[#This Row],[Units]]*RawData[[#This Row],[Counterfactual Net Price]]</f>
        <v>79258.072920000006</v>
      </c>
    </row>
    <row r="454" spans="1:16">
      <c r="A454" t="s">
        <v>306</v>
      </c>
      <c r="B454" t="s">
        <v>305</v>
      </c>
      <c r="C454" t="s">
        <v>300</v>
      </c>
      <c r="D454" t="s">
        <v>228</v>
      </c>
      <c r="E454" t="s">
        <v>242</v>
      </c>
      <c r="F454">
        <v>65378</v>
      </c>
      <c r="G454" s="44">
        <v>1.56</v>
      </c>
      <c r="H454" s="42">
        <v>0.13089999999999999</v>
      </c>
      <c r="I454" s="45">
        <v>0.92249999999999999</v>
      </c>
      <c r="J454" s="44">
        <f t="shared" si="35"/>
        <v>1.355796</v>
      </c>
      <c r="K454" s="43">
        <f t="shared" si="36"/>
        <v>88639.230888000006</v>
      </c>
      <c r="L454" s="43">
        <f t="shared" si="37"/>
        <v>60311.205000000002</v>
      </c>
      <c r="M454" s="43">
        <f t="shared" si="38"/>
        <v>28328.025888000004</v>
      </c>
      <c r="N454" s="42">
        <f t="shared" si="39"/>
        <v>0.31958790260481668</v>
      </c>
      <c r="O454">
        <f>IF(AND(RawData[[#This Row],[Channel]]="Wholesale/Distributor", LEFT(RawData[[#This Row],[Month]], 4)="2025"),RawData[[#This Row],[List Price]]*(1-'2 - Diagnostics'!$B$1),RawData[[#This Row],[Net Price]])</f>
        <v>1.355796</v>
      </c>
      <c r="P454">
        <f>RawData[[#This Row],[Units]]*RawData[[#This Row],[Counterfactual Net Price]]</f>
        <v>88639.230888000006</v>
      </c>
    </row>
    <row r="455" spans="1:16">
      <c r="A455" t="s">
        <v>306</v>
      </c>
      <c r="B455" t="s">
        <v>305</v>
      </c>
      <c r="C455" t="s">
        <v>300</v>
      </c>
      <c r="D455" t="s">
        <v>228</v>
      </c>
      <c r="E455" t="s">
        <v>241</v>
      </c>
      <c r="F455">
        <v>99313</v>
      </c>
      <c r="G455" s="44">
        <v>1.56</v>
      </c>
      <c r="H455" s="42">
        <v>8.0799999999999997E-2</v>
      </c>
      <c r="I455" s="45">
        <v>0.92900000000000005</v>
      </c>
      <c r="J455" s="44">
        <f t="shared" si="35"/>
        <v>1.4339520000000001</v>
      </c>
      <c r="K455" s="43">
        <f t="shared" si="36"/>
        <v>142410.074976</v>
      </c>
      <c r="L455" s="43">
        <f t="shared" si="37"/>
        <v>92261.777000000002</v>
      </c>
      <c r="M455" s="43">
        <f t="shared" si="38"/>
        <v>50148.297976000002</v>
      </c>
      <c r="N455" s="42">
        <f t="shared" si="39"/>
        <v>0.3521400995291335</v>
      </c>
      <c r="O455">
        <f>IF(AND(RawData[[#This Row],[Channel]]="Wholesale/Distributor", LEFT(RawData[[#This Row],[Month]], 4)="2025"),RawData[[#This Row],[List Price]]*(1-'2 - Diagnostics'!$B$1),RawData[[#This Row],[Net Price]])</f>
        <v>1.4339520000000001</v>
      </c>
      <c r="P455">
        <f>RawData[[#This Row],[Units]]*RawData[[#This Row],[Counterfactual Net Price]]</f>
        <v>142410.074976</v>
      </c>
    </row>
    <row r="456" spans="1:16">
      <c r="A456" t="s">
        <v>306</v>
      </c>
      <c r="B456" t="s">
        <v>305</v>
      </c>
      <c r="C456" t="s">
        <v>300</v>
      </c>
      <c r="D456" t="s">
        <v>228</v>
      </c>
      <c r="E456" t="s">
        <v>240</v>
      </c>
      <c r="F456">
        <v>107941</v>
      </c>
      <c r="G456" s="44">
        <v>1.56</v>
      </c>
      <c r="H456" s="42">
        <v>8.3900000000000002E-2</v>
      </c>
      <c r="I456" s="45">
        <v>0.9355</v>
      </c>
      <c r="J456" s="44">
        <f t="shared" si="35"/>
        <v>1.4291160000000001</v>
      </c>
      <c r="K456" s="43">
        <f t="shared" si="36"/>
        <v>154260.21015600002</v>
      </c>
      <c r="L456" s="43">
        <f t="shared" si="37"/>
        <v>100978.8055</v>
      </c>
      <c r="M456" s="43">
        <f t="shared" si="38"/>
        <v>53281.404656000013</v>
      </c>
      <c r="N456" s="42">
        <f t="shared" si="39"/>
        <v>0.34539953369775445</v>
      </c>
      <c r="O456">
        <f>IF(AND(RawData[[#This Row],[Channel]]="Wholesale/Distributor", LEFT(RawData[[#This Row],[Month]], 4)="2025"),RawData[[#This Row],[List Price]]*(1-'2 - Diagnostics'!$B$1),RawData[[#This Row],[Net Price]])</f>
        <v>1.4291160000000001</v>
      </c>
      <c r="P456">
        <f>RawData[[#This Row],[Units]]*RawData[[#This Row],[Counterfactual Net Price]]</f>
        <v>154260.21015600002</v>
      </c>
    </row>
    <row r="457" spans="1:16">
      <c r="A457" t="s">
        <v>306</v>
      </c>
      <c r="B457" t="s">
        <v>305</v>
      </c>
      <c r="C457" t="s">
        <v>300</v>
      </c>
      <c r="D457" t="s">
        <v>228</v>
      </c>
      <c r="E457" t="s">
        <v>236</v>
      </c>
      <c r="F457">
        <v>83260</v>
      </c>
      <c r="G457" s="44">
        <v>1.56</v>
      </c>
      <c r="H457" s="42">
        <v>0.106</v>
      </c>
      <c r="I457" s="45">
        <v>0.94199999999999995</v>
      </c>
      <c r="J457" s="44">
        <f t="shared" si="35"/>
        <v>1.3946400000000001</v>
      </c>
      <c r="K457" s="43">
        <f t="shared" si="36"/>
        <v>116117.72640000001</v>
      </c>
      <c r="L457" s="43">
        <f t="shared" si="37"/>
        <v>78430.92</v>
      </c>
      <c r="M457" s="43">
        <f t="shared" si="38"/>
        <v>37686.806400000016</v>
      </c>
      <c r="N457" s="42">
        <f t="shared" si="39"/>
        <v>0.32455687489244545</v>
      </c>
      <c r="O457">
        <f>IF(AND(RawData[[#This Row],[Channel]]="Wholesale/Distributor", LEFT(RawData[[#This Row],[Month]], 4)="2025"),RawData[[#This Row],[List Price]]*(1-'2 - Diagnostics'!$B$1),RawData[[#This Row],[Net Price]])</f>
        <v>1.3946400000000001</v>
      </c>
      <c r="P457">
        <f>RawData[[#This Row],[Units]]*RawData[[#This Row],[Counterfactual Net Price]]</f>
        <v>116117.72640000001</v>
      </c>
    </row>
    <row r="458" spans="1:16">
      <c r="A458" t="s">
        <v>306</v>
      </c>
      <c r="B458" t="s">
        <v>305</v>
      </c>
      <c r="C458" t="s">
        <v>300</v>
      </c>
      <c r="D458" t="s">
        <v>231</v>
      </c>
      <c r="E458" t="s">
        <v>262</v>
      </c>
      <c r="F458">
        <v>52542</v>
      </c>
      <c r="G458" s="44">
        <v>1.49</v>
      </c>
      <c r="H458" s="42">
        <v>0.1207</v>
      </c>
      <c r="I458" s="45">
        <v>0.86419999999999997</v>
      </c>
      <c r="J458" s="44">
        <f t="shared" si="35"/>
        <v>1.310157</v>
      </c>
      <c r="K458" s="43">
        <f t="shared" si="36"/>
        <v>68838.269094000003</v>
      </c>
      <c r="L458" s="43">
        <f t="shared" si="37"/>
        <v>45406.796399999999</v>
      </c>
      <c r="M458" s="43">
        <f t="shared" si="38"/>
        <v>23431.472694000004</v>
      </c>
      <c r="N458" s="42">
        <f t="shared" si="39"/>
        <v>0.34038439667917664</v>
      </c>
      <c r="O458">
        <f>IF(AND(RawData[[#This Row],[Channel]]="Wholesale/Distributor", LEFT(RawData[[#This Row],[Month]], 4)="2025"),RawData[[#This Row],[List Price]]*(1-'2 - Diagnostics'!$B$1),RawData[[#This Row],[Net Price]])</f>
        <v>1.310157</v>
      </c>
      <c r="P458">
        <f>RawData[[#This Row],[Units]]*RawData[[#This Row],[Counterfactual Net Price]]</f>
        <v>68838.269094000003</v>
      </c>
    </row>
    <row r="459" spans="1:16">
      <c r="A459" t="s">
        <v>306</v>
      </c>
      <c r="B459" t="s">
        <v>305</v>
      </c>
      <c r="C459" t="s">
        <v>300</v>
      </c>
      <c r="D459" t="s">
        <v>231</v>
      </c>
      <c r="E459" t="s">
        <v>261</v>
      </c>
      <c r="F459">
        <v>66793</v>
      </c>
      <c r="G459" s="44">
        <v>1.49</v>
      </c>
      <c r="H459" s="42">
        <v>0.1474</v>
      </c>
      <c r="I459" s="45">
        <v>0.86419999999999997</v>
      </c>
      <c r="J459" s="44">
        <f t="shared" si="35"/>
        <v>1.2703740000000001</v>
      </c>
      <c r="K459" s="43">
        <f t="shared" si="36"/>
        <v>84852.090582000004</v>
      </c>
      <c r="L459" s="43">
        <f t="shared" si="37"/>
        <v>57722.510600000001</v>
      </c>
      <c r="M459" s="43">
        <f t="shared" si="38"/>
        <v>27129.579982000003</v>
      </c>
      <c r="N459" s="42">
        <f t="shared" si="39"/>
        <v>0.31972789115646261</v>
      </c>
      <c r="O459">
        <f>IF(AND(RawData[[#This Row],[Channel]]="Wholesale/Distributor", LEFT(RawData[[#This Row],[Month]], 4)="2025"),RawData[[#This Row],[List Price]]*(1-'2 - Diagnostics'!$B$1),RawData[[#This Row],[Net Price]])</f>
        <v>1.2703740000000001</v>
      </c>
      <c r="P459">
        <f>RawData[[#This Row],[Units]]*RawData[[#This Row],[Counterfactual Net Price]]</f>
        <v>84852.090582000004</v>
      </c>
    </row>
    <row r="460" spans="1:16">
      <c r="A460" t="s">
        <v>306</v>
      </c>
      <c r="B460" t="s">
        <v>305</v>
      </c>
      <c r="C460" t="s">
        <v>300</v>
      </c>
      <c r="D460" t="s">
        <v>231</v>
      </c>
      <c r="E460" t="s">
        <v>260</v>
      </c>
      <c r="F460">
        <v>68756</v>
      </c>
      <c r="G460" s="44">
        <v>1.49</v>
      </c>
      <c r="H460" s="42">
        <v>0.13789999999999999</v>
      </c>
      <c r="I460" s="45">
        <v>0.86419999999999997</v>
      </c>
      <c r="J460" s="44">
        <f t="shared" si="35"/>
        <v>1.284529</v>
      </c>
      <c r="K460" s="43">
        <f t="shared" si="36"/>
        <v>88319.075924000004</v>
      </c>
      <c r="L460" s="43">
        <f t="shared" si="37"/>
        <v>59418.9352</v>
      </c>
      <c r="M460" s="43">
        <f t="shared" si="38"/>
        <v>28900.140724000004</v>
      </c>
      <c r="N460" s="42">
        <f t="shared" si="39"/>
        <v>0.32722421992808265</v>
      </c>
      <c r="O460">
        <f>IF(AND(RawData[[#This Row],[Channel]]="Wholesale/Distributor", LEFT(RawData[[#This Row],[Month]], 4)="2025"),RawData[[#This Row],[List Price]]*(1-'2 - Diagnostics'!$B$1),RawData[[#This Row],[Net Price]])</f>
        <v>1.284529</v>
      </c>
      <c r="P460">
        <f>RawData[[#This Row],[Units]]*RawData[[#This Row],[Counterfactual Net Price]]</f>
        <v>88319.075924000004</v>
      </c>
    </row>
    <row r="461" spans="1:16">
      <c r="A461" t="s">
        <v>306</v>
      </c>
      <c r="B461" t="s">
        <v>305</v>
      </c>
      <c r="C461" t="s">
        <v>300</v>
      </c>
      <c r="D461" t="s">
        <v>231</v>
      </c>
      <c r="E461" t="s">
        <v>259</v>
      </c>
      <c r="F461">
        <v>71697</v>
      </c>
      <c r="G461" s="44">
        <v>1.49</v>
      </c>
      <c r="H461" s="42">
        <v>0.1018</v>
      </c>
      <c r="I461" s="45">
        <v>0.86419999999999997</v>
      </c>
      <c r="J461" s="44">
        <f t="shared" si="35"/>
        <v>1.3383179999999999</v>
      </c>
      <c r="K461" s="43">
        <f t="shared" si="36"/>
        <v>95953.385645999995</v>
      </c>
      <c r="L461" s="43">
        <f t="shared" si="37"/>
        <v>61960.547399999996</v>
      </c>
      <c r="M461" s="43">
        <f t="shared" si="38"/>
        <v>33992.838245999999</v>
      </c>
      <c r="N461" s="42">
        <f t="shared" si="39"/>
        <v>0.35426408372300155</v>
      </c>
      <c r="O461">
        <f>IF(AND(RawData[[#This Row],[Channel]]="Wholesale/Distributor", LEFT(RawData[[#This Row],[Month]], 4)="2025"),RawData[[#This Row],[List Price]]*(1-'2 - Diagnostics'!$B$1),RawData[[#This Row],[Net Price]])</f>
        <v>1.3383179999999999</v>
      </c>
      <c r="P461">
        <f>RawData[[#This Row],[Units]]*RawData[[#This Row],[Counterfactual Net Price]]</f>
        <v>95953.385645999995</v>
      </c>
    </row>
    <row r="462" spans="1:16">
      <c r="A462" t="s">
        <v>306</v>
      </c>
      <c r="B462" t="s">
        <v>305</v>
      </c>
      <c r="C462" t="s">
        <v>300</v>
      </c>
      <c r="D462" t="s">
        <v>231</v>
      </c>
      <c r="E462" t="s">
        <v>258</v>
      </c>
      <c r="F462">
        <v>52358</v>
      </c>
      <c r="G462" s="44">
        <v>1.49</v>
      </c>
      <c r="H462" s="42">
        <v>0.11700000000000001</v>
      </c>
      <c r="I462" s="45">
        <v>0.86419999999999997</v>
      </c>
      <c r="J462" s="44">
        <f t="shared" si="35"/>
        <v>1.3156699999999999</v>
      </c>
      <c r="K462" s="43">
        <f t="shared" si="36"/>
        <v>68885.849859999988</v>
      </c>
      <c r="L462" s="43">
        <f t="shared" si="37"/>
        <v>45247.783599999995</v>
      </c>
      <c r="M462" s="43">
        <f t="shared" si="38"/>
        <v>23638.066259999992</v>
      </c>
      <c r="N462" s="42">
        <f t="shared" si="39"/>
        <v>0.34314835787089465</v>
      </c>
      <c r="O462">
        <f>IF(AND(RawData[[#This Row],[Channel]]="Wholesale/Distributor", LEFT(RawData[[#This Row],[Month]], 4)="2025"),RawData[[#This Row],[List Price]]*(1-'2 - Diagnostics'!$B$1),RawData[[#This Row],[Net Price]])</f>
        <v>1.3156699999999999</v>
      </c>
      <c r="P462">
        <f>RawData[[#This Row],[Units]]*RawData[[#This Row],[Counterfactual Net Price]]</f>
        <v>68885.849859999988</v>
      </c>
    </row>
    <row r="463" spans="1:16">
      <c r="A463" t="s">
        <v>306</v>
      </c>
      <c r="B463" t="s">
        <v>305</v>
      </c>
      <c r="C463" t="s">
        <v>300</v>
      </c>
      <c r="D463" t="s">
        <v>231</v>
      </c>
      <c r="E463" t="s">
        <v>257</v>
      </c>
      <c r="F463">
        <v>50997</v>
      </c>
      <c r="G463" s="44">
        <v>1.49</v>
      </c>
      <c r="H463" s="42">
        <v>0.12139999999999999</v>
      </c>
      <c r="I463" s="45">
        <v>0.86419999999999997</v>
      </c>
      <c r="J463" s="44">
        <f t="shared" si="35"/>
        <v>1.3091140000000001</v>
      </c>
      <c r="K463" s="43">
        <f t="shared" si="36"/>
        <v>66760.886658000003</v>
      </c>
      <c r="L463" s="43">
        <f t="shared" si="37"/>
        <v>44071.607400000001</v>
      </c>
      <c r="M463" s="43">
        <f t="shared" si="38"/>
        <v>22689.279258000002</v>
      </c>
      <c r="N463" s="42">
        <f t="shared" si="39"/>
        <v>0.33985886637832918</v>
      </c>
      <c r="O463">
        <f>IF(AND(RawData[[#This Row],[Channel]]="Wholesale/Distributor", LEFT(RawData[[#This Row],[Month]], 4)="2025"),RawData[[#This Row],[List Price]]*(1-'2 - Diagnostics'!$B$1),RawData[[#This Row],[Net Price]])</f>
        <v>1.3091140000000001</v>
      </c>
      <c r="P463">
        <f>RawData[[#This Row],[Units]]*RawData[[#This Row],[Counterfactual Net Price]]</f>
        <v>66760.886658000003</v>
      </c>
    </row>
    <row r="464" spans="1:16">
      <c r="A464" t="s">
        <v>306</v>
      </c>
      <c r="B464" t="s">
        <v>305</v>
      </c>
      <c r="C464" t="s">
        <v>300</v>
      </c>
      <c r="D464" t="s">
        <v>231</v>
      </c>
      <c r="E464" t="s">
        <v>256</v>
      </c>
      <c r="F464">
        <v>47046</v>
      </c>
      <c r="G464" s="44">
        <v>1.49</v>
      </c>
      <c r="H464" s="42">
        <v>0.15820000000000001</v>
      </c>
      <c r="I464" s="45">
        <v>0.86419999999999997</v>
      </c>
      <c r="J464" s="44">
        <f t="shared" si="35"/>
        <v>1.2542819999999999</v>
      </c>
      <c r="K464" s="43">
        <f t="shared" si="36"/>
        <v>59008.950971999999</v>
      </c>
      <c r="L464" s="43">
        <f t="shared" si="37"/>
        <v>40657.153200000001</v>
      </c>
      <c r="M464" s="43">
        <f t="shared" si="38"/>
        <v>18351.797771999998</v>
      </c>
      <c r="N464" s="42">
        <f t="shared" si="39"/>
        <v>0.31100023758612494</v>
      </c>
      <c r="O464">
        <f>IF(AND(RawData[[#This Row],[Channel]]="Wholesale/Distributor", LEFT(RawData[[#This Row],[Month]], 4)="2025"),RawData[[#This Row],[List Price]]*(1-'2 - Diagnostics'!$B$1),RawData[[#This Row],[Net Price]])</f>
        <v>1.2542819999999999</v>
      </c>
      <c r="P464">
        <f>RawData[[#This Row],[Units]]*RawData[[#This Row],[Counterfactual Net Price]]</f>
        <v>59008.950971999999</v>
      </c>
    </row>
    <row r="465" spans="1:16">
      <c r="A465" t="s">
        <v>306</v>
      </c>
      <c r="B465" t="s">
        <v>305</v>
      </c>
      <c r="C465" t="s">
        <v>300</v>
      </c>
      <c r="D465" t="s">
        <v>231</v>
      </c>
      <c r="E465" t="s">
        <v>255</v>
      </c>
      <c r="F465">
        <v>52914</v>
      </c>
      <c r="G465" s="44">
        <v>1.49</v>
      </c>
      <c r="H465" s="42">
        <v>0.13619999999999999</v>
      </c>
      <c r="I465" s="45">
        <v>0.86419999999999997</v>
      </c>
      <c r="J465" s="44">
        <f t="shared" si="35"/>
        <v>1.2870619999999999</v>
      </c>
      <c r="K465" s="43">
        <f t="shared" si="36"/>
        <v>68103.598667999991</v>
      </c>
      <c r="L465" s="43">
        <f t="shared" si="37"/>
        <v>45728.2788</v>
      </c>
      <c r="M465" s="43">
        <f t="shared" si="38"/>
        <v>22375.319867999991</v>
      </c>
      <c r="N465" s="42">
        <f t="shared" si="39"/>
        <v>0.32854827506367207</v>
      </c>
      <c r="O465">
        <f>IF(AND(RawData[[#This Row],[Channel]]="Wholesale/Distributor", LEFT(RawData[[#This Row],[Month]], 4)="2025"),RawData[[#This Row],[List Price]]*(1-'2 - Diagnostics'!$B$1),RawData[[#This Row],[Net Price]])</f>
        <v>1.2870619999999999</v>
      </c>
      <c r="P465">
        <f>RawData[[#This Row],[Units]]*RawData[[#This Row],[Counterfactual Net Price]]</f>
        <v>68103.598667999991</v>
      </c>
    </row>
    <row r="466" spans="1:16">
      <c r="A466" t="s">
        <v>306</v>
      </c>
      <c r="B466" t="s">
        <v>305</v>
      </c>
      <c r="C466" t="s">
        <v>300</v>
      </c>
      <c r="D466" t="s">
        <v>231</v>
      </c>
      <c r="E466" t="s">
        <v>254</v>
      </c>
      <c r="F466">
        <v>61459</v>
      </c>
      <c r="G466" s="44">
        <v>1.49</v>
      </c>
      <c r="H466" s="42">
        <v>0.13109999999999999</v>
      </c>
      <c r="I466" s="45">
        <v>0.86419999999999997</v>
      </c>
      <c r="J466" s="44">
        <f t="shared" si="35"/>
        <v>1.2946610000000001</v>
      </c>
      <c r="K466" s="43">
        <f t="shared" si="36"/>
        <v>79568.570399000004</v>
      </c>
      <c r="L466" s="43">
        <f t="shared" si="37"/>
        <v>53112.8678</v>
      </c>
      <c r="M466" s="43">
        <f t="shared" si="38"/>
        <v>26455.702599000004</v>
      </c>
      <c r="N466" s="42">
        <f t="shared" si="39"/>
        <v>0.33248935435608246</v>
      </c>
      <c r="O466">
        <f>IF(AND(RawData[[#This Row],[Channel]]="Wholesale/Distributor", LEFT(RawData[[#This Row],[Month]], 4)="2025"),RawData[[#This Row],[List Price]]*(1-'2 - Diagnostics'!$B$1),RawData[[#This Row],[Net Price]])</f>
        <v>1.2946610000000001</v>
      </c>
      <c r="P466">
        <f>RawData[[#This Row],[Units]]*RawData[[#This Row],[Counterfactual Net Price]]</f>
        <v>79568.570399000004</v>
      </c>
    </row>
    <row r="467" spans="1:16">
      <c r="A467" t="s">
        <v>306</v>
      </c>
      <c r="B467" t="s">
        <v>305</v>
      </c>
      <c r="C467" t="s">
        <v>300</v>
      </c>
      <c r="D467" t="s">
        <v>231</v>
      </c>
      <c r="E467" t="s">
        <v>253</v>
      </c>
      <c r="F467">
        <v>92264</v>
      </c>
      <c r="G467" s="44">
        <v>1.49</v>
      </c>
      <c r="H467" s="42">
        <v>0.13669999999999999</v>
      </c>
      <c r="I467" s="45">
        <v>0.86419999999999997</v>
      </c>
      <c r="J467" s="44">
        <f t="shared" si="35"/>
        <v>1.2863169999999999</v>
      </c>
      <c r="K467" s="43">
        <f t="shared" si="36"/>
        <v>118680.75168799999</v>
      </c>
      <c r="L467" s="43">
        <f t="shared" si="37"/>
        <v>79734.548800000004</v>
      </c>
      <c r="M467" s="43">
        <f t="shared" si="38"/>
        <v>38946.202887999985</v>
      </c>
      <c r="N467" s="42">
        <f t="shared" si="39"/>
        <v>0.32815938839337416</v>
      </c>
      <c r="O467">
        <f>IF(AND(RawData[[#This Row],[Channel]]="Wholesale/Distributor", LEFT(RawData[[#This Row],[Month]], 4)="2025"),RawData[[#This Row],[List Price]]*(1-'2 - Diagnostics'!$B$1),RawData[[#This Row],[Net Price]])</f>
        <v>1.2863169999999999</v>
      </c>
      <c r="P467">
        <f>RawData[[#This Row],[Units]]*RawData[[#This Row],[Counterfactual Net Price]]</f>
        <v>118680.75168799999</v>
      </c>
    </row>
    <row r="468" spans="1:16">
      <c r="A468" t="s">
        <v>306</v>
      </c>
      <c r="B468" t="s">
        <v>305</v>
      </c>
      <c r="C468" t="s">
        <v>300</v>
      </c>
      <c r="D468" t="s">
        <v>231</v>
      </c>
      <c r="E468" t="s">
        <v>252</v>
      </c>
      <c r="F468">
        <v>106183</v>
      </c>
      <c r="G468" s="44">
        <v>1.49</v>
      </c>
      <c r="H468" s="42">
        <v>0.1547</v>
      </c>
      <c r="I468" s="45">
        <v>0.86419999999999997</v>
      </c>
      <c r="J468" s="44">
        <f t="shared" si="35"/>
        <v>1.2594969999999999</v>
      </c>
      <c r="K468" s="43">
        <f t="shared" si="36"/>
        <v>133737.16995099999</v>
      </c>
      <c r="L468" s="43">
        <f t="shared" si="37"/>
        <v>91763.348599999998</v>
      </c>
      <c r="M468" s="43">
        <f t="shared" si="38"/>
        <v>41973.821350999991</v>
      </c>
      <c r="N468" s="42">
        <f t="shared" si="39"/>
        <v>0.31385306991600609</v>
      </c>
      <c r="O468">
        <f>IF(AND(RawData[[#This Row],[Channel]]="Wholesale/Distributor", LEFT(RawData[[#This Row],[Month]], 4)="2025"),RawData[[#This Row],[List Price]]*(1-'2 - Diagnostics'!$B$1),RawData[[#This Row],[Net Price]])</f>
        <v>1.2594969999999999</v>
      </c>
      <c r="P468">
        <f>RawData[[#This Row],[Units]]*RawData[[#This Row],[Counterfactual Net Price]]</f>
        <v>133737.16995099999</v>
      </c>
    </row>
    <row r="469" spans="1:16">
      <c r="A469" t="s">
        <v>306</v>
      </c>
      <c r="B469" t="s">
        <v>305</v>
      </c>
      <c r="C469" t="s">
        <v>300</v>
      </c>
      <c r="D469" t="s">
        <v>231</v>
      </c>
      <c r="E469" t="s">
        <v>251</v>
      </c>
      <c r="F469">
        <v>82066</v>
      </c>
      <c r="G469" s="44">
        <v>1.49</v>
      </c>
      <c r="H469" s="42">
        <v>0.13880000000000001</v>
      </c>
      <c r="I469" s="45">
        <v>0.86419999999999997</v>
      </c>
      <c r="J469" s="44">
        <f t="shared" si="35"/>
        <v>1.283188</v>
      </c>
      <c r="K469" s="43">
        <f t="shared" si="36"/>
        <v>105306.10640799999</v>
      </c>
      <c r="L469" s="43">
        <f t="shared" si="37"/>
        <v>70921.4372</v>
      </c>
      <c r="M469" s="43">
        <f t="shared" si="38"/>
        <v>34384.669207999992</v>
      </c>
      <c r="N469" s="42">
        <f t="shared" si="39"/>
        <v>0.32652113330236876</v>
      </c>
      <c r="O469">
        <f>IF(AND(RawData[[#This Row],[Channel]]="Wholesale/Distributor", LEFT(RawData[[#This Row],[Month]], 4)="2025"),RawData[[#This Row],[List Price]]*(1-'2 - Diagnostics'!$B$1),RawData[[#This Row],[Net Price]])</f>
        <v>1.283188</v>
      </c>
      <c r="P469">
        <f>RawData[[#This Row],[Units]]*RawData[[#This Row],[Counterfactual Net Price]]</f>
        <v>105306.10640799999</v>
      </c>
    </row>
    <row r="470" spans="1:16">
      <c r="A470" t="s">
        <v>306</v>
      </c>
      <c r="B470" t="s">
        <v>305</v>
      </c>
      <c r="C470" t="s">
        <v>300</v>
      </c>
      <c r="D470" t="s">
        <v>231</v>
      </c>
      <c r="E470" t="s">
        <v>250</v>
      </c>
      <c r="F470">
        <v>43246</v>
      </c>
      <c r="G470" s="44">
        <v>1.52</v>
      </c>
      <c r="H470" s="42">
        <v>0.12870000000000001</v>
      </c>
      <c r="I470" s="45">
        <v>0.87070000000000003</v>
      </c>
      <c r="J470" s="44">
        <f t="shared" si="35"/>
        <v>1.324376</v>
      </c>
      <c r="K470" s="43">
        <f t="shared" si="36"/>
        <v>57273.964496000001</v>
      </c>
      <c r="L470" s="43">
        <f t="shared" si="37"/>
        <v>37654.292200000004</v>
      </c>
      <c r="M470" s="43">
        <f t="shared" si="38"/>
        <v>19619.672295999997</v>
      </c>
      <c r="N470" s="42">
        <f t="shared" si="39"/>
        <v>0.34255830670444037</v>
      </c>
      <c r="O470">
        <f>IF(AND(RawData[[#This Row],[Channel]]="Wholesale/Distributor", LEFT(RawData[[#This Row],[Month]], 4)="2025"),RawData[[#This Row],[List Price]]*(1-'2 - Diagnostics'!$B$1),RawData[[#This Row],[Net Price]])</f>
        <v>1.324376</v>
      </c>
      <c r="P470">
        <f>RawData[[#This Row],[Units]]*RawData[[#This Row],[Counterfactual Net Price]]</f>
        <v>57273.964496000001</v>
      </c>
    </row>
    <row r="471" spans="1:16">
      <c r="A471" t="s">
        <v>306</v>
      </c>
      <c r="B471" t="s">
        <v>305</v>
      </c>
      <c r="C471" t="s">
        <v>300</v>
      </c>
      <c r="D471" t="s">
        <v>231</v>
      </c>
      <c r="E471" t="s">
        <v>249</v>
      </c>
      <c r="F471">
        <v>61926</v>
      </c>
      <c r="G471" s="44">
        <v>1.52</v>
      </c>
      <c r="H471" s="42">
        <v>0.14299999999999999</v>
      </c>
      <c r="I471" s="45">
        <v>0.87719999999999998</v>
      </c>
      <c r="J471" s="44">
        <f t="shared" si="35"/>
        <v>1.30264</v>
      </c>
      <c r="K471" s="43">
        <f t="shared" si="36"/>
        <v>80667.284639999998</v>
      </c>
      <c r="L471" s="43">
        <f t="shared" si="37"/>
        <v>54321.487199999996</v>
      </c>
      <c r="M471" s="43">
        <f t="shared" si="38"/>
        <v>26345.797440000002</v>
      </c>
      <c r="N471" s="42">
        <f t="shared" si="39"/>
        <v>0.3265982926979058</v>
      </c>
      <c r="O471">
        <f>IF(AND(RawData[[#This Row],[Channel]]="Wholesale/Distributor", LEFT(RawData[[#This Row],[Month]], 4)="2025"),RawData[[#This Row],[List Price]]*(1-'2 - Diagnostics'!$B$1),RawData[[#This Row],[Net Price]])</f>
        <v>1.30264</v>
      </c>
      <c r="P471">
        <f>RawData[[#This Row],[Units]]*RawData[[#This Row],[Counterfactual Net Price]]</f>
        <v>80667.284639999998</v>
      </c>
    </row>
    <row r="472" spans="1:16">
      <c r="A472" t="s">
        <v>306</v>
      </c>
      <c r="B472" t="s">
        <v>305</v>
      </c>
      <c r="C472" t="s">
        <v>300</v>
      </c>
      <c r="D472" t="s">
        <v>231</v>
      </c>
      <c r="E472" t="s">
        <v>248</v>
      </c>
      <c r="F472">
        <v>58962</v>
      </c>
      <c r="G472" s="44">
        <v>1.52</v>
      </c>
      <c r="H472" s="42">
        <v>0.14330000000000001</v>
      </c>
      <c r="I472" s="45">
        <v>0.88360000000000005</v>
      </c>
      <c r="J472" s="44">
        <f t="shared" si="35"/>
        <v>1.302184</v>
      </c>
      <c r="K472" s="43">
        <f t="shared" si="36"/>
        <v>76779.373007999995</v>
      </c>
      <c r="L472" s="43">
        <f t="shared" si="37"/>
        <v>52098.823200000006</v>
      </c>
      <c r="M472" s="43">
        <f t="shared" si="38"/>
        <v>24680.549807999989</v>
      </c>
      <c r="N472" s="42">
        <f t="shared" si="39"/>
        <v>0.32144766023849153</v>
      </c>
      <c r="O472">
        <f>IF(AND(RawData[[#This Row],[Channel]]="Wholesale/Distributor", LEFT(RawData[[#This Row],[Month]], 4)="2025"),RawData[[#This Row],[List Price]]*(1-'2 - Diagnostics'!$B$1),RawData[[#This Row],[Net Price]])</f>
        <v>1.302184</v>
      </c>
      <c r="P472">
        <f>RawData[[#This Row],[Units]]*RawData[[#This Row],[Counterfactual Net Price]]</f>
        <v>76779.373007999995</v>
      </c>
    </row>
    <row r="473" spans="1:16">
      <c r="A473" t="s">
        <v>306</v>
      </c>
      <c r="B473" t="s">
        <v>305</v>
      </c>
      <c r="C473" t="s">
        <v>300</v>
      </c>
      <c r="D473" t="s">
        <v>231</v>
      </c>
      <c r="E473" t="s">
        <v>247</v>
      </c>
      <c r="F473">
        <v>62960</v>
      </c>
      <c r="G473" s="44">
        <v>1.52</v>
      </c>
      <c r="H473" s="42">
        <v>0.14799999999999999</v>
      </c>
      <c r="I473" s="45">
        <v>0.8901</v>
      </c>
      <c r="J473" s="44">
        <f t="shared" si="35"/>
        <v>1.29504</v>
      </c>
      <c r="K473" s="43">
        <f t="shared" si="36"/>
        <v>81535.718399999998</v>
      </c>
      <c r="L473" s="43">
        <f t="shared" si="37"/>
        <v>56040.696000000004</v>
      </c>
      <c r="M473" s="43">
        <f t="shared" si="38"/>
        <v>25495.022399999994</v>
      </c>
      <c r="N473" s="42">
        <f t="shared" si="39"/>
        <v>0.31268532246108222</v>
      </c>
      <c r="O473">
        <f>IF(AND(RawData[[#This Row],[Channel]]="Wholesale/Distributor", LEFT(RawData[[#This Row],[Month]], 4)="2025"),RawData[[#This Row],[List Price]]*(1-'2 - Diagnostics'!$B$1),RawData[[#This Row],[Net Price]])</f>
        <v>1.29504</v>
      </c>
      <c r="P473">
        <f>RawData[[#This Row],[Units]]*RawData[[#This Row],[Counterfactual Net Price]]</f>
        <v>81535.718399999998</v>
      </c>
    </row>
    <row r="474" spans="1:16">
      <c r="A474" t="s">
        <v>306</v>
      </c>
      <c r="B474" t="s">
        <v>305</v>
      </c>
      <c r="C474" t="s">
        <v>300</v>
      </c>
      <c r="D474" t="s">
        <v>231</v>
      </c>
      <c r="E474" t="s">
        <v>246</v>
      </c>
      <c r="F474">
        <v>50810</v>
      </c>
      <c r="G474" s="44">
        <v>1.52</v>
      </c>
      <c r="H474" s="42">
        <v>0.12470000000000001</v>
      </c>
      <c r="I474" s="45">
        <v>0.89659999999999995</v>
      </c>
      <c r="J474" s="44">
        <f t="shared" si="35"/>
        <v>1.3304559999999999</v>
      </c>
      <c r="K474" s="43">
        <f t="shared" si="36"/>
        <v>67600.469359999988</v>
      </c>
      <c r="L474" s="43">
        <f t="shared" si="37"/>
        <v>45556.245999999999</v>
      </c>
      <c r="M474" s="43">
        <f t="shared" si="38"/>
        <v>22044.223359999989</v>
      </c>
      <c r="N474" s="42">
        <f t="shared" si="39"/>
        <v>0.32609571455200309</v>
      </c>
      <c r="O474">
        <f>IF(AND(RawData[[#This Row],[Channel]]="Wholesale/Distributor", LEFT(RawData[[#This Row],[Month]], 4)="2025"),RawData[[#This Row],[List Price]]*(1-'2 - Diagnostics'!$B$1),RawData[[#This Row],[Net Price]])</f>
        <v>1.3304559999999999</v>
      </c>
      <c r="P474">
        <f>RawData[[#This Row],[Units]]*RawData[[#This Row],[Counterfactual Net Price]]</f>
        <v>67600.469359999988</v>
      </c>
    </row>
    <row r="475" spans="1:16">
      <c r="A475" t="s">
        <v>306</v>
      </c>
      <c r="B475" t="s">
        <v>305</v>
      </c>
      <c r="C475" t="s">
        <v>300</v>
      </c>
      <c r="D475" t="s">
        <v>231</v>
      </c>
      <c r="E475" t="s">
        <v>245</v>
      </c>
      <c r="F475">
        <v>48140</v>
      </c>
      <c r="G475" s="44">
        <v>1.52</v>
      </c>
      <c r="H475" s="42">
        <v>8.5999999999999993E-2</v>
      </c>
      <c r="I475" s="45">
        <v>0.90310000000000001</v>
      </c>
      <c r="J475" s="44">
        <f t="shared" si="35"/>
        <v>1.3892800000000001</v>
      </c>
      <c r="K475" s="43">
        <f t="shared" si="36"/>
        <v>66879.939200000008</v>
      </c>
      <c r="L475" s="43">
        <f t="shared" si="37"/>
        <v>43475.234000000004</v>
      </c>
      <c r="M475" s="43">
        <f t="shared" si="38"/>
        <v>23404.705200000004</v>
      </c>
      <c r="N475" s="42">
        <f t="shared" si="39"/>
        <v>0.34995105378325464</v>
      </c>
      <c r="O475">
        <f>IF(AND(RawData[[#This Row],[Channel]]="Wholesale/Distributor", LEFT(RawData[[#This Row],[Month]], 4)="2025"),RawData[[#This Row],[List Price]]*(1-'2 - Diagnostics'!$B$1),RawData[[#This Row],[Net Price]])</f>
        <v>1.3892800000000001</v>
      </c>
      <c r="P475">
        <f>RawData[[#This Row],[Units]]*RawData[[#This Row],[Counterfactual Net Price]]</f>
        <v>66879.939200000008</v>
      </c>
    </row>
    <row r="476" spans="1:16">
      <c r="A476" t="s">
        <v>306</v>
      </c>
      <c r="B476" t="s">
        <v>305</v>
      </c>
      <c r="C476" t="s">
        <v>300</v>
      </c>
      <c r="D476" t="s">
        <v>231</v>
      </c>
      <c r="E476" t="s">
        <v>244</v>
      </c>
      <c r="F476">
        <v>45454</v>
      </c>
      <c r="G476" s="44">
        <v>1.56</v>
      </c>
      <c r="H476" s="42">
        <v>7.5300000000000006E-2</v>
      </c>
      <c r="I476" s="45">
        <v>0.90959999999999996</v>
      </c>
      <c r="J476" s="44">
        <f t="shared" si="35"/>
        <v>1.4425319999999999</v>
      </c>
      <c r="K476" s="43">
        <f t="shared" si="36"/>
        <v>65568.849527999992</v>
      </c>
      <c r="L476" s="43">
        <f t="shared" si="37"/>
        <v>41344.958399999996</v>
      </c>
      <c r="M476" s="43">
        <f t="shared" si="38"/>
        <v>24223.891127999996</v>
      </c>
      <c r="N476" s="42">
        <f t="shared" si="39"/>
        <v>0.36944206437014915</v>
      </c>
      <c r="O476">
        <f>IF(AND(RawData[[#This Row],[Channel]]="Wholesale/Distributor", LEFT(RawData[[#This Row],[Month]], 4)="2025"),RawData[[#This Row],[List Price]]*(1-'2 - Diagnostics'!$B$1),RawData[[#This Row],[Net Price]])</f>
        <v>1.4425319999999999</v>
      </c>
      <c r="P476">
        <f>RawData[[#This Row],[Units]]*RawData[[#This Row],[Counterfactual Net Price]]</f>
        <v>65568.849527999992</v>
      </c>
    </row>
    <row r="477" spans="1:16">
      <c r="A477" t="s">
        <v>306</v>
      </c>
      <c r="B477" t="s">
        <v>305</v>
      </c>
      <c r="C477" t="s">
        <v>300</v>
      </c>
      <c r="D477" t="s">
        <v>231</v>
      </c>
      <c r="E477" t="s">
        <v>243</v>
      </c>
      <c r="F477">
        <v>43793</v>
      </c>
      <c r="G477" s="44">
        <v>1.56</v>
      </c>
      <c r="H477" s="42">
        <v>0.1368</v>
      </c>
      <c r="I477" s="45">
        <v>0.91610000000000003</v>
      </c>
      <c r="J477" s="44">
        <f t="shared" si="35"/>
        <v>1.346592</v>
      </c>
      <c r="K477" s="43">
        <f t="shared" si="36"/>
        <v>58971.303456000001</v>
      </c>
      <c r="L477" s="43">
        <f t="shared" si="37"/>
        <v>40118.7673</v>
      </c>
      <c r="M477" s="43">
        <f t="shared" si="38"/>
        <v>18852.536156000002</v>
      </c>
      <c r="N477" s="42">
        <f t="shared" si="39"/>
        <v>0.31969000261400632</v>
      </c>
      <c r="O477">
        <f>IF(AND(RawData[[#This Row],[Channel]]="Wholesale/Distributor", LEFT(RawData[[#This Row],[Month]], 4)="2025"),RawData[[#This Row],[List Price]]*(1-'2 - Diagnostics'!$B$1),RawData[[#This Row],[Net Price]])</f>
        <v>1.346592</v>
      </c>
      <c r="P477">
        <f>RawData[[#This Row],[Units]]*RawData[[#This Row],[Counterfactual Net Price]]</f>
        <v>58971.303456000001</v>
      </c>
    </row>
    <row r="478" spans="1:16">
      <c r="A478" t="s">
        <v>306</v>
      </c>
      <c r="B478" t="s">
        <v>305</v>
      </c>
      <c r="C478" t="s">
        <v>300</v>
      </c>
      <c r="D478" t="s">
        <v>231</v>
      </c>
      <c r="E478" t="s">
        <v>242</v>
      </c>
      <c r="F478">
        <v>60044</v>
      </c>
      <c r="G478" s="44">
        <v>1.56</v>
      </c>
      <c r="H478" s="42">
        <v>0.11260000000000001</v>
      </c>
      <c r="I478" s="45">
        <v>0.92249999999999999</v>
      </c>
      <c r="J478" s="44">
        <f t="shared" si="35"/>
        <v>1.384344</v>
      </c>
      <c r="K478" s="43">
        <f t="shared" si="36"/>
        <v>83121.551135999995</v>
      </c>
      <c r="L478" s="43">
        <f t="shared" si="37"/>
        <v>55390.59</v>
      </c>
      <c r="M478" s="43">
        <f t="shared" si="38"/>
        <v>27730.961135999998</v>
      </c>
      <c r="N478" s="42">
        <f t="shared" si="39"/>
        <v>0.33361938940032249</v>
      </c>
      <c r="O478">
        <f>IF(AND(RawData[[#This Row],[Channel]]="Wholesale/Distributor", LEFT(RawData[[#This Row],[Month]], 4)="2025"),RawData[[#This Row],[List Price]]*(1-'2 - Diagnostics'!$B$1),RawData[[#This Row],[Net Price]])</f>
        <v>1.384344</v>
      </c>
      <c r="P478">
        <f>RawData[[#This Row],[Units]]*RawData[[#This Row],[Counterfactual Net Price]]</f>
        <v>83121.551135999995</v>
      </c>
    </row>
    <row r="479" spans="1:16">
      <c r="A479" t="s">
        <v>306</v>
      </c>
      <c r="B479" t="s">
        <v>305</v>
      </c>
      <c r="C479" t="s">
        <v>300</v>
      </c>
      <c r="D479" t="s">
        <v>231</v>
      </c>
      <c r="E479" t="s">
        <v>241</v>
      </c>
      <c r="F479">
        <v>81494</v>
      </c>
      <c r="G479" s="44">
        <v>1.56</v>
      </c>
      <c r="H479" s="42">
        <v>0.15060000000000001</v>
      </c>
      <c r="I479" s="45">
        <v>0.92900000000000005</v>
      </c>
      <c r="J479" s="44">
        <f t="shared" si="35"/>
        <v>1.325064</v>
      </c>
      <c r="K479" s="43">
        <f t="shared" si="36"/>
        <v>107984.765616</v>
      </c>
      <c r="L479" s="43">
        <f t="shared" si="37"/>
        <v>75707.926000000007</v>
      </c>
      <c r="M479" s="43">
        <f t="shared" si="38"/>
        <v>32276.839615999997</v>
      </c>
      <c r="N479" s="42">
        <f t="shared" si="39"/>
        <v>0.29890178889472507</v>
      </c>
      <c r="O479">
        <f>IF(AND(RawData[[#This Row],[Channel]]="Wholesale/Distributor", LEFT(RawData[[#This Row],[Month]], 4)="2025"),RawData[[#This Row],[List Price]]*(1-'2 - Diagnostics'!$B$1),RawData[[#This Row],[Net Price]])</f>
        <v>1.325064</v>
      </c>
      <c r="P479">
        <f>RawData[[#This Row],[Units]]*RawData[[#This Row],[Counterfactual Net Price]]</f>
        <v>107984.765616</v>
      </c>
    </row>
    <row r="480" spans="1:16">
      <c r="A480" t="s">
        <v>306</v>
      </c>
      <c r="B480" t="s">
        <v>305</v>
      </c>
      <c r="C480" t="s">
        <v>300</v>
      </c>
      <c r="D480" t="s">
        <v>231</v>
      </c>
      <c r="E480" t="s">
        <v>240</v>
      </c>
      <c r="F480">
        <v>88209</v>
      </c>
      <c r="G480" s="44">
        <v>1.56</v>
      </c>
      <c r="H480" s="42">
        <v>0.1636</v>
      </c>
      <c r="I480" s="45">
        <v>0.9355</v>
      </c>
      <c r="J480" s="44">
        <f t="shared" si="35"/>
        <v>1.3047840000000002</v>
      </c>
      <c r="K480" s="43">
        <f t="shared" si="36"/>
        <v>115093.69185600002</v>
      </c>
      <c r="L480" s="43">
        <f t="shared" si="37"/>
        <v>82519.519499999995</v>
      </c>
      <c r="M480" s="43">
        <f t="shared" si="38"/>
        <v>32574.172356000025</v>
      </c>
      <c r="N480" s="42">
        <f t="shared" si="39"/>
        <v>0.28302309041189977</v>
      </c>
      <c r="O480">
        <f>IF(AND(RawData[[#This Row],[Channel]]="Wholesale/Distributor", LEFT(RawData[[#This Row],[Month]], 4)="2025"),RawData[[#This Row],[List Price]]*(1-'2 - Diagnostics'!$B$1),RawData[[#This Row],[Net Price]])</f>
        <v>1.3047840000000002</v>
      </c>
      <c r="P480">
        <f>RawData[[#This Row],[Units]]*RawData[[#This Row],[Counterfactual Net Price]]</f>
        <v>115093.69185600002</v>
      </c>
    </row>
    <row r="481" spans="1:16">
      <c r="A481" t="s">
        <v>306</v>
      </c>
      <c r="B481" t="s">
        <v>305</v>
      </c>
      <c r="C481" t="s">
        <v>300</v>
      </c>
      <c r="D481" t="s">
        <v>231</v>
      </c>
      <c r="E481" t="s">
        <v>236</v>
      </c>
      <c r="F481">
        <v>74692</v>
      </c>
      <c r="G481" s="44">
        <v>1.56</v>
      </c>
      <c r="H481" s="42">
        <v>0.1361</v>
      </c>
      <c r="I481" s="45">
        <v>0.94199999999999995</v>
      </c>
      <c r="J481" s="44">
        <f t="shared" si="35"/>
        <v>1.3476840000000001</v>
      </c>
      <c r="K481" s="43">
        <f t="shared" si="36"/>
        <v>100661.21332800001</v>
      </c>
      <c r="L481" s="43">
        <f t="shared" si="37"/>
        <v>70359.864000000001</v>
      </c>
      <c r="M481" s="43">
        <f t="shared" si="38"/>
        <v>30301.349328000011</v>
      </c>
      <c r="N481" s="42">
        <f t="shared" si="39"/>
        <v>0.3010230884984908</v>
      </c>
      <c r="O481">
        <f>IF(AND(RawData[[#This Row],[Channel]]="Wholesale/Distributor", LEFT(RawData[[#This Row],[Month]], 4)="2025"),RawData[[#This Row],[List Price]]*(1-'2 - Diagnostics'!$B$1),RawData[[#This Row],[Net Price]])</f>
        <v>1.3476840000000001</v>
      </c>
      <c r="P481">
        <f>RawData[[#This Row],[Units]]*RawData[[#This Row],[Counterfactual Net Price]]</f>
        <v>100661.21332800001</v>
      </c>
    </row>
    <row r="482" spans="1:16">
      <c r="A482" t="s">
        <v>306</v>
      </c>
      <c r="B482" t="s">
        <v>305</v>
      </c>
      <c r="C482" t="s">
        <v>300</v>
      </c>
      <c r="D482" t="s">
        <v>230</v>
      </c>
      <c r="E482" t="s">
        <v>262</v>
      </c>
      <c r="F482">
        <v>36429</v>
      </c>
      <c r="G482" s="44">
        <v>1.49</v>
      </c>
      <c r="H482" s="42">
        <v>0.182</v>
      </c>
      <c r="I482" s="45">
        <v>0.86419999999999997</v>
      </c>
      <c r="J482" s="44">
        <f t="shared" si="35"/>
        <v>1.21882</v>
      </c>
      <c r="K482" s="43">
        <f t="shared" si="36"/>
        <v>44400.393779999999</v>
      </c>
      <c r="L482" s="43">
        <f t="shared" si="37"/>
        <v>31481.941800000001</v>
      </c>
      <c r="M482" s="43">
        <f t="shared" si="38"/>
        <v>12918.451979999998</v>
      </c>
      <c r="N482" s="42">
        <f t="shared" si="39"/>
        <v>0.29095354523227379</v>
      </c>
      <c r="O482">
        <f>IF(AND(RawData[[#This Row],[Channel]]="Wholesale/Distributor", LEFT(RawData[[#This Row],[Month]], 4)="2025"),RawData[[#This Row],[List Price]]*(1-'2 - Diagnostics'!$B$1),RawData[[#This Row],[Net Price]])</f>
        <v>1.21882</v>
      </c>
      <c r="P482">
        <f>RawData[[#This Row],[Units]]*RawData[[#This Row],[Counterfactual Net Price]]</f>
        <v>44400.393779999999</v>
      </c>
    </row>
    <row r="483" spans="1:16">
      <c r="A483" t="s">
        <v>306</v>
      </c>
      <c r="B483" t="s">
        <v>305</v>
      </c>
      <c r="C483" t="s">
        <v>300</v>
      </c>
      <c r="D483" t="s">
        <v>230</v>
      </c>
      <c r="E483" t="s">
        <v>261</v>
      </c>
      <c r="F483">
        <v>37589</v>
      </c>
      <c r="G483" s="44">
        <v>1.49</v>
      </c>
      <c r="H483" s="42">
        <v>0.1784</v>
      </c>
      <c r="I483" s="45">
        <v>0.86419999999999997</v>
      </c>
      <c r="J483" s="44">
        <f t="shared" si="35"/>
        <v>1.2241839999999999</v>
      </c>
      <c r="K483" s="43">
        <f t="shared" si="36"/>
        <v>46015.852375999995</v>
      </c>
      <c r="L483" s="43">
        <f t="shared" si="37"/>
        <v>32484.413799999998</v>
      </c>
      <c r="M483" s="43">
        <f t="shared" si="38"/>
        <v>13531.438575999997</v>
      </c>
      <c r="N483" s="42">
        <f t="shared" si="39"/>
        <v>0.29406037000973706</v>
      </c>
      <c r="O483">
        <f>IF(AND(RawData[[#This Row],[Channel]]="Wholesale/Distributor", LEFT(RawData[[#This Row],[Month]], 4)="2025"),RawData[[#This Row],[List Price]]*(1-'2 - Diagnostics'!$B$1),RawData[[#This Row],[Net Price]])</f>
        <v>1.2241839999999999</v>
      </c>
      <c r="P483">
        <f>RawData[[#This Row],[Units]]*RawData[[#This Row],[Counterfactual Net Price]]</f>
        <v>46015.852375999995</v>
      </c>
    </row>
    <row r="484" spans="1:16">
      <c r="A484" t="s">
        <v>306</v>
      </c>
      <c r="B484" t="s">
        <v>305</v>
      </c>
      <c r="C484" t="s">
        <v>300</v>
      </c>
      <c r="D484" t="s">
        <v>230</v>
      </c>
      <c r="E484" t="s">
        <v>260</v>
      </c>
      <c r="F484">
        <v>40324</v>
      </c>
      <c r="G484" s="44">
        <v>1.49</v>
      </c>
      <c r="H484" s="42">
        <v>0.1595</v>
      </c>
      <c r="I484" s="45">
        <v>0.86419999999999997</v>
      </c>
      <c r="J484" s="44">
        <f t="shared" si="35"/>
        <v>1.252345</v>
      </c>
      <c r="K484" s="43">
        <f t="shared" si="36"/>
        <v>50499.559780000003</v>
      </c>
      <c r="L484" s="43">
        <f t="shared" si="37"/>
        <v>34848.000800000002</v>
      </c>
      <c r="M484" s="43">
        <f t="shared" si="38"/>
        <v>15651.558980000002</v>
      </c>
      <c r="N484" s="42">
        <f t="shared" si="39"/>
        <v>0.30993456276026177</v>
      </c>
      <c r="O484">
        <f>IF(AND(RawData[[#This Row],[Channel]]="Wholesale/Distributor", LEFT(RawData[[#This Row],[Month]], 4)="2025"),RawData[[#This Row],[List Price]]*(1-'2 - Diagnostics'!$B$1),RawData[[#This Row],[Net Price]])</f>
        <v>1.252345</v>
      </c>
      <c r="P484">
        <f>RawData[[#This Row],[Units]]*RawData[[#This Row],[Counterfactual Net Price]]</f>
        <v>50499.559780000003</v>
      </c>
    </row>
    <row r="485" spans="1:16">
      <c r="A485" t="s">
        <v>306</v>
      </c>
      <c r="B485" t="s">
        <v>305</v>
      </c>
      <c r="C485" t="s">
        <v>300</v>
      </c>
      <c r="D485" t="s">
        <v>230</v>
      </c>
      <c r="E485" t="s">
        <v>259</v>
      </c>
      <c r="F485">
        <v>41592</v>
      </c>
      <c r="G485" s="44">
        <v>1.49</v>
      </c>
      <c r="H485" s="42">
        <v>0.16889999999999999</v>
      </c>
      <c r="I485" s="45">
        <v>0.86419999999999997</v>
      </c>
      <c r="J485" s="44">
        <f t="shared" si="35"/>
        <v>1.2383389999999999</v>
      </c>
      <c r="K485" s="43">
        <f t="shared" si="36"/>
        <v>51504.995687999995</v>
      </c>
      <c r="L485" s="43">
        <f t="shared" si="37"/>
        <v>35943.806400000001</v>
      </c>
      <c r="M485" s="43">
        <f t="shared" si="38"/>
        <v>15561.189287999994</v>
      </c>
      <c r="N485" s="42">
        <f t="shared" si="39"/>
        <v>0.30212970761641189</v>
      </c>
      <c r="O485">
        <f>IF(AND(RawData[[#This Row],[Channel]]="Wholesale/Distributor", LEFT(RawData[[#This Row],[Month]], 4)="2025"),RawData[[#This Row],[List Price]]*(1-'2 - Diagnostics'!$B$1),RawData[[#This Row],[Net Price]])</f>
        <v>1.2383389999999999</v>
      </c>
      <c r="P485">
        <f>RawData[[#This Row],[Units]]*RawData[[#This Row],[Counterfactual Net Price]]</f>
        <v>51504.995687999995</v>
      </c>
    </row>
    <row r="486" spans="1:16">
      <c r="A486" t="s">
        <v>306</v>
      </c>
      <c r="B486" t="s">
        <v>305</v>
      </c>
      <c r="C486" t="s">
        <v>300</v>
      </c>
      <c r="D486" t="s">
        <v>230</v>
      </c>
      <c r="E486" t="s">
        <v>258</v>
      </c>
      <c r="F486">
        <v>36892</v>
      </c>
      <c r="G486" s="44">
        <v>1.49</v>
      </c>
      <c r="H486" s="42">
        <v>0.18049999999999999</v>
      </c>
      <c r="I486" s="45">
        <v>0.86419999999999997</v>
      </c>
      <c r="J486" s="44">
        <f t="shared" si="35"/>
        <v>1.221055</v>
      </c>
      <c r="K486" s="43">
        <f t="shared" si="36"/>
        <v>45047.161059999999</v>
      </c>
      <c r="L486" s="43">
        <f t="shared" si="37"/>
        <v>31882.0664</v>
      </c>
      <c r="M486" s="43">
        <f t="shared" si="38"/>
        <v>13165.094659999999</v>
      </c>
      <c r="N486" s="42">
        <f t="shared" si="39"/>
        <v>0.2922513727882855</v>
      </c>
      <c r="O486">
        <f>IF(AND(RawData[[#This Row],[Channel]]="Wholesale/Distributor", LEFT(RawData[[#This Row],[Month]], 4)="2025"),RawData[[#This Row],[List Price]]*(1-'2 - Diagnostics'!$B$1),RawData[[#This Row],[Net Price]])</f>
        <v>1.221055</v>
      </c>
      <c r="P486">
        <f>RawData[[#This Row],[Units]]*RawData[[#This Row],[Counterfactual Net Price]]</f>
        <v>45047.161059999999</v>
      </c>
    </row>
    <row r="487" spans="1:16">
      <c r="A487" t="s">
        <v>306</v>
      </c>
      <c r="B487" t="s">
        <v>305</v>
      </c>
      <c r="C487" t="s">
        <v>300</v>
      </c>
      <c r="D487" t="s">
        <v>230</v>
      </c>
      <c r="E487" t="s">
        <v>257</v>
      </c>
      <c r="F487">
        <v>32077</v>
      </c>
      <c r="G487" s="44">
        <v>1.49</v>
      </c>
      <c r="H487" s="42">
        <v>0.1784</v>
      </c>
      <c r="I487" s="45">
        <v>0.86419999999999997</v>
      </c>
      <c r="J487" s="44">
        <f t="shared" si="35"/>
        <v>1.2241839999999999</v>
      </c>
      <c r="K487" s="43">
        <f t="shared" si="36"/>
        <v>39268.150168</v>
      </c>
      <c r="L487" s="43">
        <f t="shared" si="37"/>
        <v>27720.9434</v>
      </c>
      <c r="M487" s="43">
        <f t="shared" si="38"/>
        <v>11547.206768</v>
      </c>
      <c r="N487" s="42">
        <f t="shared" si="39"/>
        <v>0.29406037000973712</v>
      </c>
      <c r="O487">
        <f>IF(AND(RawData[[#This Row],[Channel]]="Wholesale/Distributor", LEFT(RawData[[#This Row],[Month]], 4)="2025"),RawData[[#This Row],[List Price]]*(1-'2 - Diagnostics'!$B$1),RawData[[#This Row],[Net Price]])</f>
        <v>1.2241839999999999</v>
      </c>
      <c r="P487">
        <f>RawData[[#This Row],[Units]]*RawData[[#This Row],[Counterfactual Net Price]]</f>
        <v>39268.150168</v>
      </c>
    </row>
    <row r="488" spans="1:16">
      <c r="A488" t="s">
        <v>306</v>
      </c>
      <c r="B488" t="s">
        <v>305</v>
      </c>
      <c r="C488" t="s">
        <v>300</v>
      </c>
      <c r="D488" t="s">
        <v>230</v>
      </c>
      <c r="E488" t="s">
        <v>256</v>
      </c>
      <c r="F488">
        <v>31281</v>
      </c>
      <c r="G488" s="44">
        <v>1.49</v>
      </c>
      <c r="H488" s="42">
        <v>0.1893</v>
      </c>
      <c r="I488" s="45">
        <v>0.86419999999999997</v>
      </c>
      <c r="J488" s="44">
        <f t="shared" si="35"/>
        <v>1.207943</v>
      </c>
      <c r="K488" s="43">
        <f t="shared" si="36"/>
        <v>37785.664983000002</v>
      </c>
      <c r="L488" s="43">
        <f t="shared" si="37"/>
        <v>27033.040199999999</v>
      </c>
      <c r="M488" s="43">
        <f t="shared" si="38"/>
        <v>10752.624783000003</v>
      </c>
      <c r="N488" s="42">
        <f t="shared" si="39"/>
        <v>0.28456889108178124</v>
      </c>
      <c r="O488">
        <f>IF(AND(RawData[[#This Row],[Channel]]="Wholesale/Distributor", LEFT(RawData[[#This Row],[Month]], 4)="2025"),RawData[[#This Row],[List Price]]*(1-'2 - Diagnostics'!$B$1),RawData[[#This Row],[Net Price]])</f>
        <v>1.207943</v>
      </c>
      <c r="P488">
        <f>RawData[[#This Row],[Units]]*RawData[[#This Row],[Counterfactual Net Price]]</f>
        <v>37785.664983000002</v>
      </c>
    </row>
    <row r="489" spans="1:16">
      <c r="A489" t="s">
        <v>306</v>
      </c>
      <c r="B489" t="s">
        <v>305</v>
      </c>
      <c r="C489" t="s">
        <v>300</v>
      </c>
      <c r="D489" t="s">
        <v>230</v>
      </c>
      <c r="E489" t="s">
        <v>255</v>
      </c>
      <c r="F489">
        <v>32225</v>
      </c>
      <c r="G489" s="44">
        <v>1.49</v>
      </c>
      <c r="H489" s="42">
        <v>0.16439999999999999</v>
      </c>
      <c r="I489" s="45">
        <v>0.86419999999999997</v>
      </c>
      <c r="J489" s="44">
        <f t="shared" si="35"/>
        <v>1.245044</v>
      </c>
      <c r="K489" s="43">
        <f t="shared" si="36"/>
        <v>40121.5429</v>
      </c>
      <c r="L489" s="43">
        <f t="shared" si="37"/>
        <v>27848.844999999998</v>
      </c>
      <c r="M489" s="43">
        <f t="shared" si="38"/>
        <v>12272.697900000003</v>
      </c>
      <c r="N489" s="42">
        <f t="shared" si="39"/>
        <v>0.30588798468166595</v>
      </c>
      <c r="O489">
        <f>IF(AND(RawData[[#This Row],[Channel]]="Wholesale/Distributor", LEFT(RawData[[#This Row],[Month]], 4)="2025"),RawData[[#This Row],[List Price]]*(1-'2 - Diagnostics'!$B$1),RawData[[#This Row],[Net Price]])</f>
        <v>1.245044</v>
      </c>
      <c r="P489">
        <f>RawData[[#This Row],[Units]]*RawData[[#This Row],[Counterfactual Net Price]]</f>
        <v>40121.5429</v>
      </c>
    </row>
    <row r="490" spans="1:16">
      <c r="A490" t="s">
        <v>306</v>
      </c>
      <c r="B490" t="s">
        <v>305</v>
      </c>
      <c r="C490" t="s">
        <v>300</v>
      </c>
      <c r="D490" t="s">
        <v>230</v>
      </c>
      <c r="E490" t="s">
        <v>254</v>
      </c>
      <c r="F490">
        <v>43551</v>
      </c>
      <c r="G490" s="44">
        <v>1.49</v>
      </c>
      <c r="H490" s="42">
        <v>0.17380000000000001</v>
      </c>
      <c r="I490" s="45">
        <v>0.86419999999999997</v>
      </c>
      <c r="J490" s="44">
        <f t="shared" si="35"/>
        <v>1.2310380000000001</v>
      </c>
      <c r="K490" s="43">
        <f t="shared" si="36"/>
        <v>53612.935938000002</v>
      </c>
      <c r="L490" s="43">
        <f t="shared" si="37"/>
        <v>37636.7742</v>
      </c>
      <c r="M490" s="43">
        <f t="shared" si="38"/>
        <v>15976.161738000003</v>
      </c>
      <c r="N490" s="42">
        <f t="shared" si="39"/>
        <v>0.29799080125877514</v>
      </c>
      <c r="O490">
        <f>IF(AND(RawData[[#This Row],[Channel]]="Wholesale/Distributor", LEFT(RawData[[#This Row],[Month]], 4)="2025"),RawData[[#This Row],[List Price]]*(1-'2 - Diagnostics'!$B$1),RawData[[#This Row],[Net Price]])</f>
        <v>1.2310380000000001</v>
      </c>
      <c r="P490">
        <f>RawData[[#This Row],[Units]]*RawData[[#This Row],[Counterfactual Net Price]]</f>
        <v>53612.935938000002</v>
      </c>
    </row>
    <row r="491" spans="1:16">
      <c r="A491" t="s">
        <v>306</v>
      </c>
      <c r="B491" t="s">
        <v>305</v>
      </c>
      <c r="C491" t="s">
        <v>300</v>
      </c>
      <c r="D491" t="s">
        <v>230</v>
      </c>
      <c r="E491" t="s">
        <v>253</v>
      </c>
      <c r="F491">
        <v>53756</v>
      </c>
      <c r="G491" s="44">
        <v>1.49</v>
      </c>
      <c r="H491" s="42">
        <v>0.1867</v>
      </c>
      <c r="I491" s="45">
        <v>0.86419999999999997</v>
      </c>
      <c r="J491" s="44">
        <f t="shared" si="35"/>
        <v>1.2118169999999999</v>
      </c>
      <c r="K491" s="43">
        <f t="shared" si="36"/>
        <v>65142.434651999996</v>
      </c>
      <c r="L491" s="43">
        <f t="shared" si="37"/>
        <v>46455.9352</v>
      </c>
      <c r="M491" s="43">
        <f t="shared" si="38"/>
        <v>18686.499451999996</v>
      </c>
      <c r="N491" s="42">
        <f t="shared" si="39"/>
        <v>0.2868560186892905</v>
      </c>
      <c r="O491">
        <f>IF(AND(RawData[[#This Row],[Channel]]="Wholesale/Distributor", LEFT(RawData[[#This Row],[Month]], 4)="2025"),RawData[[#This Row],[List Price]]*(1-'2 - Diagnostics'!$B$1),RawData[[#This Row],[Net Price]])</f>
        <v>1.2118169999999999</v>
      </c>
      <c r="P491">
        <f>RawData[[#This Row],[Units]]*RawData[[#This Row],[Counterfactual Net Price]]</f>
        <v>65142.434651999996</v>
      </c>
    </row>
    <row r="492" spans="1:16">
      <c r="A492" t="s">
        <v>306</v>
      </c>
      <c r="B492" t="s">
        <v>305</v>
      </c>
      <c r="C492" t="s">
        <v>300</v>
      </c>
      <c r="D492" t="s">
        <v>230</v>
      </c>
      <c r="E492" t="s">
        <v>252</v>
      </c>
      <c r="F492">
        <v>65585</v>
      </c>
      <c r="G492" s="44">
        <v>1.49</v>
      </c>
      <c r="H492" s="42">
        <v>0.157</v>
      </c>
      <c r="I492" s="45">
        <v>0.86419999999999997</v>
      </c>
      <c r="J492" s="44">
        <f t="shared" si="35"/>
        <v>1.25607</v>
      </c>
      <c r="K492" s="43">
        <f t="shared" si="36"/>
        <v>82379.350950000007</v>
      </c>
      <c r="L492" s="43">
        <f t="shared" si="37"/>
        <v>56678.557000000001</v>
      </c>
      <c r="M492" s="43">
        <f t="shared" si="38"/>
        <v>25700.793950000007</v>
      </c>
      <c r="N492" s="42">
        <f t="shared" si="39"/>
        <v>0.3119810201660736</v>
      </c>
      <c r="O492">
        <f>IF(AND(RawData[[#This Row],[Channel]]="Wholesale/Distributor", LEFT(RawData[[#This Row],[Month]], 4)="2025"),RawData[[#This Row],[List Price]]*(1-'2 - Diagnostics'!$B$1),RawData[[#This Row],[Net Price]])</f>
        <v>1.25607</v>
      </c>
      <c r="P492">
        <f>RawData[[#This Row],[Units]]*RawData[[#This Row],[Counterfactual Net Price]]</f>
        <v>82379.350950000007</v>
      </c>
    </row>
    <row r="493" spans="1:16">
      <c r="A493" t="s">
        <v>306</v>
      </c>
      <c r="B493" t="s">
        <v>305</v>
      </c>
      <c r="C493" t="s">
        <v>300</v>
      </c>
      <c r="D493" t="s">
        <v>230</v>
      </c>
      <c r="E493" t="s">
        <v>251</v>
      </c>
      <c r="F493">
        <v>52810</v>
      </c>
      <c r="G493" s="44">
        <v>1.49</v>
      </c>
      <c r="H493" s="42">
        <v>0.191</v>
      </c>
      <c r="I493" s="45">
        <v>0.86419999999999997</v>
      </c>
      <c r="J493" s="44">
        <f t="shared" si="35"/>
        <v>1.2054099999999999</v>
      </c>
      <c r="K493" s="43">
        <f t="shared" si="36"/>
        <v>63657.702099999995</v>
      </c>
      <c r="L493" s="43">
        <f t="shared" si="37"/>
        <v>45638.402000000002</v>
      </c>
      <c r="M493" s="43">
        <f t="shared" si="38"/>
        <v>18019.300099999993</v>
      </c>
      <c r="N493" s="42">
        <f t="shared" si="39"/>
        <v>0.2830655129789863</v>
      </c>
      <c r="O493">
        <f>IF(AND(RawData[[#This Row],[Channel]]="Wholesale/Distributor", LEFT(RawData[[#This Row],[Month]], 4)="2025"),RawData[[#This Row],[List Price]]*(1-'2 - Diagnostics'!$B$1),RawData[[#This Row],[Net Price]])</f>
        <v>1.2054099999999999</v>
      </c>
      <c r="P493">
        <f>RawData[[#This Row],[Units]]*RawData[[#This Row],[Counterfactual Net Price]]</f>
        <v>63657.702099999995</v>
      </c>
    </row>
    <row r="494" spans="1:16">
      <c r="A494" t="s">
        <v>306</v>
      </c>
      <c r="B494" t="s">
        <v>305</v>
      </c>
      <c r="C494" t="s">
        <v>300</v>
      </c>
      <c r="D494" t="s">
        <v>230</v>
      </c>
      <c r="E494" t="s">
        <v>250</v>
      </c>
      <c r="F494">
        <v>31232</v>
      </c>
      <c r="G494" s="44">
        <v>1.52</v>
      </c>
      <c r="H494" s="42">
        <v>0.1895</v>
      </c>
      <c r="I494" s="45">
        <v>0.87070000000000003</v>
      </c>
      <c r="J494" s="44">
        <f t="shared" si="35"/>
        <v>1.2319599999999999</v>
      </c>
      <c r="K494" s="43">
        <f t="shared" si="36"/>
        <v>38476.574719999997</v>
      </c>
      <c r="L494" s="43">
        <f t="shared" si="37"/>
        <v>27193.702400000002</v>
      </c>
      <c r="M494" s="43">
        <f t="shared" si="38"/>
        <v>11282.872319999995</v>
      </c>
      <c r="N494" s="42">
        <f t="shared" si="39"/>
        <v>0.29324004026104733</v>
      </c>
      <c r="O494">
        <f>IF(AND(RawData[[#This Row],[Channel]]="Wholesale/Distributor", LEFT(RawData[[#This Row],[Month]], 4)="2025"),RawData[[#This Row],[List Price]]*(1-'2 - Diagnostics'!$B$1),RawData[[#This Row],[Net Price]])</f>
        <v>1.2319599999999999</v>
      </c>
      <c r="P494">
        <f>RawData[[#This Row],[Units]]*RawData[[#This Row],[Counterfactual Net Price]]</f>
        <v>38476.574719999997</v>
      </c>
    </row>
    <row r="495" spans="1:16">
      <c r="A495" t="s">
        <v>306</v>
      </c>
      <c r="B495" t="s">
        <v>305</v>
      </c>
      <c r="C495" t="s">
        <v>300</v>
      </c>
      <c r="D495" t="s">
        <v>230</v>
      </c>
      <c r="E495" t="s">
        <v>249</v>
      </c>
      <c r="F495">
        <v>33900</v>
      </c>
      <c r="G495" s="44">
        <v>1.52</v>
      </c>
      <c r="H495" s="42">
        <v>0.185</v>
      </c>
      <c r="I495" s="45">
        <v>0.87719999999999998</v>
      </c>
      <c r="J495" s="44">
        <f t="shared" si="35"/>
        <v>1.2387999999999999</v>
      </c>
      <c r="K495" s="43">
        <f t="shared" si="36"/>
        <v>41995.32</v>
      </c>
      <c r="L495" s="43">
        <f t="shared" si="37"/>
        <v>29737.079999999998</v>
      </c>
      <c r="M495" s="43">
        <f t="shared" si="38"/>
        <v>12258.240000000002</v>
      </c>
      <c r="N495" s="42">
        <f t="shared" si="39"/>
        <v>0.29189538262835008</v>
      </c>
      <c r="O495">
        <f>IF(AND(RawData[[#This Row],[Channel]]="Wholesale/Distributor", LEFT(RawData[[#This Row],[Month]], 4)="2025"),RawData[[#This Row],[List Price]]*(1-'2 - Diagnostics'!$B$1),RawData[[#This Row],[Net Price]])</f>
        <v>1.2387999999999999</v>
      </c>
      <c r="P495">
        <f>RawData[[#This Row],[Units]]*RawData[[#This Row],[Counterfactual Net Price]]</f>
        <v>41995.32</v>
      </c>
    </row>
    <row r="496" spans="1:16">
      <c r="A496" t="s">
        <v>306</v>
      </c>
      <c r="B496" t="s">
        <v>305</v>
      </c>
      <c r="C496" t="s">
        <v>300</v>
      </c>
      <c r="D496" t="s">
        <v>230</v>
      </c>
      <c r="E496" t="s">
        <v>248</v>
      </c>
      <c r="F496">
        <v>36799</v>
      </c>
      <c r="G496" s="44">
        <v>1.52</v>
      </c>
      <c r="H496" s="42">
        <v>0.17280000000000001</v>
      </c>
      <c r="I496" s="45">
        <v>0.88360000000000005</v>
      </c>
      <c r="J496" s="44">
        <f t="shared" si="35"/>
        <v>1.257344</v>
      </c>
      <c r="K496" s="43">
        <f t="shared" si="36"/>
        <v>46269.001856000003</v>
      </c>
      <c r="L496" s="43">
        <f t="shared" si="37"/>
        <v>32515.596400000002</v>
      </c>
      <c r="M496" s="43">
        <f t="shared" si="38"/>
        <v>13753.405456</v>
      </c>
      <c r="N496" s="42">
        <f t="shared" si="39"/>
        <v>0.29724880382775121</v>
      </c>
      <c r="O496">
        <f>IF(AND(RawData[[#This Row],[Channel]]="Wholesale/Distributor", LEFT(RawData[[#This Row],[Month]], 4)="2025"),RawData[[#This Row],[List Price]]*(1-'2 - Diagnostics'!$B$1),RawData[[#This Row],[Net Price]])</f>
        <v>1.257344</v>
      </c>
      <c r="P496">
        <f>RawData[[#This Row],[Units]]*RawData[[#This Row],[Counterfactual Net Price]]</f>
        <v>46269.001856000003</v>
      </c>
    </row>
    <row r="497" spans="1:16">
      <c r="A497" t="s">
        <v>306</v>
      </c>
      <c r="B497" t="s">
        <v>305</v>
      </c>
      <c r="C497" t="s">
        <v>300</v>
      </c>
      <c r="D497" t="s">
        <v>230</v>
      </c>
      <c r="E497" t="s">
        <v>247</v>
      </c>
      <c r="F497">
        <v>41786</v>
      </c>
      <c r="G497" s="44">
        <v>1.52</v>
      </c>
      <c r="H497" s="42">
        <v>0.20219999999999999</v>
      </c>
      <c r="I497" s="45">
        <v>0.8901</v>
      </c>
      <c r="J497" s="44">
        <f t="shared" si="35"/>
        <v>1.2126560000000002</v>
      </c>
      <c r="K497" s="43">
        <f t="shared" si="36"/>
        <v>50672.04361600001</v>
      </c>
      <c r="L497" s="43">
        <f t="shared" si="37"/>
        <v>37193.7186</v>
      </c>
      <c r="M497" s="43">
        <f t="shared" si="38"/>
        <v>13478.32501600001</v>
      </c>
      <c r="N497" s="42">
        <f t="shared" si="39"/>
        <v>0.26599134461875434</v>
      </c>
      <c r="O497">
        <f>IF(AND(RawData[[#This Row],[Channel]]="Wholesale/Distributor", LEFT(RawData[[#This Row],[Month]], 4)="2025"),RawData[[#This Row],[List Price]]*(1-'2 - Diagnostics'!$B$1),RawData[[#This Row],[Net Price]])</f>
        <v>1.2126560000000002</v>
      </c>
      <c r="P497">
        <f>RawData[[#This Row],[Units]]*RawData[[#This Row],[Counterfactual Net Price]]</f>
        <v>50672.04361600001</v>
      </c>
    </row>
    <row r="498" spans="1:16">
      <c r="A498" t="s">
        <v>306</v>
      </c>
      <c r="B498" t="s">
        <v>305</v>
      </c>
      <c r="C498" t="s">
        <v>300</v>
      </c>
      <c r="D498" t="s">
        <v>230</v>
      </c>
      <c r="E498" t="s">
        <v>246</v>
      </c>
      <c r="F498">
        <v>36272</v>
      </c>
      <c r="G498" s="44">
        <v>1.52</v>
      </c>
      <c r="H498" s="42">
        <v>0.19969999999999999</v>
      </c>
      <c r="I498" s="45">
        <v>0.89659999999999995</v>
      </c>
      <c r="J498" s="44">
        <f t="shared" si="35"/>
        <v>1.216456</v>
      </c>
      <c r="K498" s="43">
        <f t="shared" si="36"/>
        <v>44123.292031999998</v>
      </c>
      <c r="L498" s="43">
        <f t="shared" si="37"/>
        <v>32521.475199999997</v>
      </c>
      <c r="M498" s="43">
        <f t="shared" si="38"/>
        <v>11601.816832</v>
      </c>
      <c r="N498" s="42">
        <f t="shared" si="39"/>
        <v>0.26294087085763895</v>
      </c>
      <c r="O498">
        <f>IF(AND(RawData[[#This Row],[Channel]]="Wholesale/Distributor", LEFT(RawData[[#This Row],[Month]], 4)="2025"),RawData[[#This Row],[List Price]]*(1-'2 - Diagnostics'!$B$1),RawData[[#This Row],[Net Price]])</f>
        <v>1.216456</v>
      </c>
      <c r="P498">
        <f>RawData[[#This Row],[Units]]*RawData[[#This Row],[Counterfactual Net Price]]</f>
        <v>44123.292031999998</v>
      </c>
    </row>
    <row r="499" spans="1:16">
      <c r="A499" t="s">
        <v>306</v>
      </c>
      <c r="B499" t="s">
        <v>305</v>
      </c>
      <c r="C499" t="s">
        <v>300</v>
      </c>
      <c r="D499" t="s">
        <v>230</v>
      </c>
      <c r="E499" t="s">
        <v>245</v>
      </c>
      <c r="F499">
        <v>30200</v>
      </c>
      <c r="G499" s="44">
        <v>1.52</v>
      </c>
      <c r="H499" s="42">
        <v>0.18529999999999999</v>
      </c>
      <c r="I499" s="45">
        <v>0.90310000000000001</v>
      </c>
      <c r="J499" s="44">
        <f t="shared" si="35"/>
        <v>1.2383439999999999</v>
      </c>
      <c r="K499" s="43">
        <f t="shared" si="36"/>
        <v>37397.988799999999</v>
      </c>
      <c r="L499" s="43">
        <f t="shared" si="37"/>
        <v>27273.62</v>
      </c>
      <c r="M499" s="43">
        <f t="shared" si="38"/>
        <v>10124.3688</v>
      </c>
      <c r="N499" s="42">
        <f t="shared" si="39"/>
        <v>0.27071960618374219</v>
      </c>
      <c r="O499">
        <f>IF(AND(RawData[[#This Row],[Channel]]="Wholesale/Distributor", LEFT(RawData[[#This Row],[Month]], 4)="2025"),RawData[[#This Row],[List Price]]*(1-'2 - Diagnostics'!$B$1),RawData[[#This Row],[Net Price]])</f>
        <v>1.2383439999999999</v>
      </c>
      <c r="P499">
        <f>RawData[[#This Row],[Units]]*RawData[[#This Row],[Counterfactual Net Price]]</f>
        <v>37397.988799999999</v>
      </c>
    </row>
    <row r="500" spans="1:16">
      <c r="A500" t="s">
        <v>306</v>
      </c>
      <c r="B500" t="s">
        <v>305</v>
      </c>
      <c r="C500" t="s">
        <v>300</v>
      </c>
      <c r="D500" t="s">
        <v>230</v>
      </c>
      <c r="E500" t="s">
        <v>244</v>
      </c>
      <c r="F500">
        <v>30182</v>
      </c>
      <c r="G500" s="44">
        <v>1.56</v>
      </c>
      <c r="H500" s="42">
        <v>0.18179999999999999</v>
      </c>
      <c r="I500" s="45">
        <v>0.90959999999999996</v>
      </c>
      <c r="J500" s="44">
        <f t="shared" si="35"/>
        <v>1.2763920000000002</v>
      </c>
      <c r="K500" s="43">
        <f t="shared" si="36"/>
        <v>38524.063344000009</v>
      </c>
      <c r="L500" s="43">
        <f t="shared" si="37"/>
        <v>27453.547199999997</v>
      </c>
      <c r="M500" s="43">
        <f t="shared" si="38"/>
        <v>11070.516144000012</v>
      </c>
      <c r="N500" s="42">
        <f t="shared" si="39"/>
        <v>0.28736626365567969</v>
      </c>
      <c r="O500">
        <f>IF(AND(RawData[[#This Row],[Channel]]="Wholesale/Distributor", LEFT(RawData[[#This Row],[Month]], 4)="2025"),RawData[[#This Row],[List Price]]*(1-'2 - Diagnostics'!$B$1),RawData[[#This Row],[Net Price]])</f>
        <v>1.2763920000000002</v>
      </c>
      <c r="P500">
        <f>RawData[[#This Row],[Units]]*RawData[[#This Row],[Counterfactual Net Price]]</f>
        <v>38524.063344000009</v>
      </c>
    </row>
    <row r="501" spans="1:16">
      <c r="A501" t="s">
        <v>306</v>
      </c>
      <c r="B501" t="s">
        <v>305</v>
      </c>
      <c r="C501" t="s">
        <v>300</v>
      </c>
      <c r="D501" t="s">
        <v>230</v>
      </c>
      <c r="E501" t="s">
        <v>243</v>
      </c>
      <c r="F501">
        <v>32519</v>
      </c>
      <c r="G501" s="44">
        <v>1.56</v>
      </c>
      <c r="H501" s="42">
        <v>0.19239999999999999</v>
      </c>
      <c r="I501" s="45">
        <v>0.91610000000000003</v>
      </c>
      <c r="J501" s="44">
        <f t="shared" si="35"/>
        <v>1.2598560000000001</v>
      </c>
      <c r="K501" s="43">
        <f t="shared" si="36"/>
        <v>40969.257264</v>
      </c>
      <c r="L501" s="43">
        <f t="shared" si="37"/>
        <v>29790.655900000002</v>
      </c>
      <c r="M501" s="43">
        <f t="shared" si="38"/>
        <v>11178.601363999998</v>
      </c>
      <c r="N501" s="42">
        <f t="shared" si="39"/>
        <v>0.27285340546856146</v>
      </c>
      <c r="O501">
        <f>IF(AND(RawData[[#This Row],[Channel]]="Wholesale/Distributor", LEFT(RawData[[#This Row],[Month]], 4)="2025"),RawData[[#This Row],[List Price]]*(1-'2 - Diagnostics'!$B$1),RawData[[#This Row],[Net Price]])</f>
        <v>1.2598560000000001</v>
      </c>
      <c r="P501">
        <f>RawData[[#This Row],[Units]]*RawData[[#This Row],[Counterfactual Net Price]]</f>
        <v>40969.257264</v>
      </c>
    </row>
    <row r="502" spans="1:16">
      <c r="A502" t="s">
        <v>306</v>
      </c>
      <c r="B502" t="s">
        <v>305</v>
      </c>
      <c r="C502" t="s">
        <v>300</v>
      </c>
      <c r="D502" t="s">
        <v>230</v>
      </c>
      <c r="E502" t="s">
        <v>242</v>
      </c>
      <c r="F502">
        <v>37439</v>
      </c>
      <c r="G502" s="44">
        <v>1.56</v>
      </c>
      <c r="H502" s="42">
        <v>0.1691</v>
      </c>
      <c r="I502" s="45">
        <v>0.92249999999999999</v>
      </c>
      <c r="J502" s="44">
        <f t="shared" si="35"/>
        <v>1.2962039999999999</v>
      </c>
      <c r="K502" s="43">
        <f t="shared" si="36"/>
        <v>48528.581555999997</v>
      </c>
      <c r="L502" s="43">
        <f t="shared" si="37"/>
        <v>34537.477500000001</v>
      </c>
      <c r="M502" s="43">
        <f t="shared" si="38"/>
        <v>13991.104055999996</v>
      </c>
      <c r="N502" s="42">
        <f t="shared" si="39"/>
        <v>0.28830647027782658</v>
      </c>
      <c r="O502">
        <f>IF(AND(RawData[[#This Row],[Channel]]="Wholesale/Distributor", LEFT(RawData[[#This Row],[Month]], 4)="2025"),RawData[[#This Row],[List Price]]*(1-'2 - Diagnostics'!$B$1),RawData[[#This Row],[Net Price]])</f>
        <v>1.2962039999999999</v>
      </c>
      <c r="P502">
        <f>RawData[[#This Row],[Units]]*RawData[[#This Row],[Counterfactual Net Price]]</f>
        <v>48528.581555999997</v>
      </c>
    </row>
    <row r="503" spans="1:16">
      <c r="A503" t="s">
        <v>306</v>
      </c>
      <c r="B503" t="s">
        <v>305</v>
      </c>
      <c r="C503" t="s">
        <v>300</v>
      </c>
      <c r="D503" t="s">
        <v>230</v>
      </c>
      <c r="E503" t="s">
        <v>241</v>
      </c>
      <c r="F503">
        <v>53888</v>
      </c>
      <c r="G503" s="44">
        <v>1.56</v>
      </c>
      <c r="H503" s="42">
        <v>0.1895</v>
      </c>
      <c r="I503" s="45">
        <v>0.92900000000000005</v>
      </c>
      <c r="J503" s="44">
        <f t="shared" si="35"/>
        <v>1.2643800000000001</v>
      </c>
      <c r="K503" s="43">
        <f t="shared" si="36"/>
        <v>68134.909440000003</v>
      </c>
      <c r="L503" s="43">
        <f t="shared" si="37"/>
        <v>50061.952000000005</v>
      </c>
      <c r="M503" s="43">
        <f t="shared" si="38"/>
        <v>18072.957439999998</v>
      </c>
      <c r="N503" s="42">
        <f t="shared" si="39"/>
        <v>0.26525253483920969</v>
      </c>
      <c r="O503">
        <f>IF(AND(RawData[[#This Row],[Channel]]="Wholesale/Distributor", LEFT(RawData[[#This Row],[Month]], 4)="2025"),RawData[[#This Row],[List Price]]*(1-'2 - Diagnostics'!$B$1),RawData[[#This Row],[Net Price]])</f>
        <v>1.2643800000000001</v>
      </c>
      <c r="P503">
        <f>RawData[[#This Row],[Units]]*RawData[[#This Row],[Counterfactual Net Price]]</f>
        <v>68134.909440000003</v>
      </c>
    </row>
    <row r="504" spans="1:16">
      <c r="A504" t="s">
        <v>306</v>
      </c>
      <c r="B504" t="s">
        <v>305</v>
      </c>
      <c r="C504" t="s">
        <v>300</v>
      </c>
      <c r="D504" t="s">
        <v>230</v>
      </c>
      <c r="E504" t="s">
        <v>240</v>
      </c>
      <c r="F504">
        <v>59091</v>
      </c>
      <c r="G504" s="44">
        <v>1.56</v>
      </c>
      <c r="H504" s="42">
        <v>0.18509999999999999</v>
      </c>
      <c r="I504" s="45">
        <v>0.9355</v>
      </c>
      <c r="J504" s="44">
        <f t="shared" si="35"/>
        <v>1.271244</v>
      </c>
      <c r="K504" s="43">
        <f t="shared" si="36"/>
        <v>75119.079204000009</v>
      </c>
      <c r="L504" s="43">
        <f t="shared" si="37"/>
        <v>55279.630499999999</v>
      </c>
      <c r="M504" s="43">
        <f t="shared" si="38"/>
        <v>19839.448704000009</v>
      </c>
      <c r="N504" s="42">
        <f t="shared" si="39"/>
        <v>0.26410665458401389</v>
      </c>
      <c r="O504">
        <f>IF(AND(RawData[[#This Row],[Channel]]="Wholesale/Distributor", LEFT(RawData[[#This Row],[Month]], 4)="2025"),RawData[[#This Row],[List Price]]*(1-'2 - Diagnostics'!$B$1),RawData[[#This Row],[Net Price]])</f>
        <v>1.271244</v>
      </c>
      <c r="P504">
        <f>RawData[[#This Row],[Units]]*RawData[[#This Row],[Counterfactual Net Price]]</f>
        <v>75119.079204000009</v>
      </c>
    </row>
    <row r="505" spans="1:16">
      <c r="A505" t="s">
        <v>306</v>
      </c>
      <c r="B505" t="s">
        <v>305</v>
      </c>
      <c r="C505" t="s">
        <v>300</v>
      </c>
      <c r="D505" t="s">
        <v>230</v>
      </c>
      <c r="E505" t="s">
        <v>236</v>
      </c>
      <c r="F505">
        <v>50604</v>
      </c>
      <c r="G505" s="44">
        <v>1.56</v>
      </c>
      <c r="H505" s="42">
        <v>0.1744</v>
      </c>
      <c r="I505" s="45">
        <v>0.94199999999999995</v>
      </c>
      <c r="J505" s="44">
        <f t="shared" si="35"/>
        <v>1.287936</v>
      </c>
      <c r="K505" s="43">
        <f t="shared" si="36"/>
        <v>65174.713343999996</v>
      </c>
      <c r="L505" s="43">
        <f t="shared" si="37"/>
        <v>47668.968000000001</v>
      </c>
      <c r="M505" s="43">
        <f t="shared" si="38"/>
        <v>17505.745343999995</v>
      </c>
      <c r="N505" s="42">
        <f t="shared" si="39"/>
        <v>0.26859719737626708</v>
      </c>
      <c r="O505">
        <f>IF(AND(RawData[[#This Row],[Channel]]="Wholesale/Distributor", LEFT(RawData[[#This Row],[Month]], 4)="2025"),RawData[[#This Row],[List Price]]*(1-'2 - Diagnostics'!$B$1),RawData[[#This Row],[Net Price]])</f>
        <v>1.287936</v>
      </c>
      <c r="P505">
        <f>RawData[[#This Row],[Units]]*RawData[[#This Row],[Counterfactual Net Price]]</f>
        <v>65174.713343999996</v>
      </c>
    </row>
    <row r="506" spans="1:16">
      <c r="A506" t="s">
        <v>306</v>
      </c>
      <c r="B506" t="s">
        <v>305</v>
      </c>
      <c r="C506" t="s">
        <v>300</v>
      </c>
      <c r="D506" t="s">
        <v>232</v>
      </c>
      <c r="E506" t="s">
        <v>262</v>
      </c>
      <c r="F506">
        <v>28192</v>
      </c>
      <c r="G506" s="44">
        <v>1.49</v>
      </c>
      <c r="H506" s="42">
        <v>5.3800000000000001E-2</v>
      </c>
      <c r="I506" s="45">
        <v>0.86419999999999997</v>
      </c>
      <c r="J506" s="44">
        <f t="shared" si="35"/>
        <v>1.4098380000000001</v>
      </c>
      <c r="K506" s="43">
        <f t="shared" si="36"/>
        <v>39746.152896000007</v>
      </c>
      <c r="L506" s="43">
        <f t="shared" si="37"/>
        <v>24363.526399999999</v>
      </c>
      <c r="M506" s="43">
        <f t="shared" si="38"/>
        <v>15382.626496000008</v>
      </c>
      <c r="N506" s="42">
        <f t="shared" si="39"/>
        <v>0.3870217712957093</v>
      </c>
      <c r="O506">
        <f>IF(AND(RawData[[#This Row],[Channel]]="Wholesale/Distributor", LEFT(RawData[[#This Row],[Month]], 4)="2025"),RawData[[#This Row],[List Price]]*(1-'2 - Diagnostics'!$B$1),RawData[[#This Row],[Net Price]])</f>
        <v>1.4098380000000001</v>
      </c>
      <c r="P506">
        <f>RawData[[#This Row],[Units]]*RawData[[#This Row],[Counterfactual Net Price]]</f>
        <v>39746.152896000007</v>
      </c>
    </row>
    <row r="507" spans="1:16">
      <c r="A507" t="s">
        <v>306</v>
      </c>
      <c r="B507" t="s">
        <v>305</v>
      </c>
      <c r="C507" t="s">
        <v>300</v>
      </c>
      <c r="D507" t="s">
        <v>232</v>
      </c>
      <c r="E507" t="s">
        <v>261</v>
      </c>
      <c r="F507">
        <v>30216</v>
      </c>
      <c r="G507" s="44">
        <v>1.49</v>
      </c>
      <c r="H507" s="42">
        <v>6.4399999999999999E-2</v>
      </c>
      <c r="I507" s="45">
        <v>0.86419999999999997</v>
      </c>
      <c r="J507" s="44">
        <f t="shared" si="35"/>
        <v>1.3940440000000001</v>
      </c>
      <c r="K507" s="43">
        <f t="shared" si="36"/>
        <v>42122.433504000001</v>
      </c>
      <c r="L507" s="43">
        <f t="shared" si="37"/>
        <v>26112.6672</v>
      </c>
      <c r="M507" s="43">
        <f t="shared" si="38"/>
        <v>16009.766304000001</v>
      </c>
      <c r="N507" s="42">
        <f t="shared" si="39"/>
        <v>0.38007695596408725</v>
      </c>
      <c r="O507">
        <f>IF(AND(RawData[[#This Row],[Channel]]="Wholesale/Distributor", LEFT(RawData[[#This Row],[Month]], 4)="2025"),RawData[[#This Row],[List Price]]*(1-'2 - Diagnostics'!$B$1),RawData[[#This Row],[Net Price]])</f>
        <v>1.3940440000000001</v>
      </c>
      <c r="P507">
        <f>RawData[[#This Row],[Units]]*RawData[[#This Row],[Counterfactual Net Price]]</f>
        <v>42122.433504000001</v>
      </c>
    </row>
    <row r="508" spans="1:16">
      <c r="A508" t="s">
        <v>306</v>
      </c>
      <c r="B508" t="s">
        <v>305</v>
      </c>
      <c r="C508" t="s">
        <v>300</v>
      </c>
      <c r="D508" t="s">
        <v>232</v>
      </c>
      <c r="E508" t="s">
        <v>260</v>
      </c>
      <c r="F508">
        <v>31916</v>
      </c>
      <c r="G508" s="44">
        <v>1.49</v>
      </c>
      <c r="H508" s="42">
        <v>3.3399999999999999E-2</v>
      </c>
      <c r="I508" s="45">
        <v>0.86419999999999997</v>
      </c>
      <c r="J508" s="44">
        <f t="shared" si="35"/>
        <v>1.440234</v>
      </c>
      <c r="K508" s="43">
        <f t="shared" si="36"/>
        <v>45966.508344000002</v>
      </c>
      <c r="L508" s="43">
        <f t="shared" si="37"/>
        <v>27581.807199999999</v>
      </c>
      <c r="M508" s="43">
        <f t="shared" si="38"/>
        <v>18384.701144000002</v>
      </c>
      <c r="N508" s="42">
        <f t="shared" si="39"/>
        <v>0.39995861783571285</v>
      </c>
      <c r="O508">
        <f>IF(AND(RawData[[#This Row],[Channel]]="Wholesale/Distributor", LEFT(RawData[[#This Row],[Month]], 4)="2025"),RawData[[#This Row],[List Price]]*(1-'2 - Diagnostics'!$B$1),RawData[[#This Row],[Net Price]])</f>
        <v>1.440234</v>
      </c>
      <c r="P508">
        <f>RawData[[#This Row],[Units]]*RawData[[#This Row],[Counterfactual Net Price]]</f>
        <v>45966.508344000002</v>
      </c>
    </row>
    <row r="509" spans="1:16">
      <c r="A509" t="s">
        <v>306</v>
      </c>
      <c r="B509" t="s">
        <v>305</v>
      </c>
      <c r="C509" t="s">
        <v>300</v>
      </c>
      <c r="D509" t="s">
        <v>232</v>
      </c>
      <c r="E509" t="s">
        <v>259</v>
      </c>
      <c r="F509">
        <v>32115</v>
      </c>
      <c r="G509" s="44">
        <v>1.49</v>
      </c>
      <c r="H509" s="42">
        <v>3.9800000000000002E-2</v>
      </c>
      <c r="I509" s="45">
        <v>0.86419999999999997</v>
      </c>
      <c r="J509" s="44">
        <f t="shared" si="35"/>
        <v>1.4306979999999998</v>
      </c>
      <c r="K509" s="43">
        <f t="shared" si="36"/>
        <v>45946.866269999991</v>
      </c>
      <c r="L509" s="43">
        <f t="shared" si="37"/>
        <v>27753.782999999999</v>
      </c>
      <c r="M509" s="43">
        <f t="shared" si="38"/>
        <v>18193.083269999992</v>
      </c>
      <c r="N509" s="42">
        <f t="shared" si="39"/>
        <v>0.3959591751718391</v>
      </c>
      <c r="O509">
        <f>IF(AND(RawData[[#This Row],[Channel]]="Wholesale/Distributor", LEFT(RawData[[#This Row],[Month]], 4)="2025"),RawData[[#This Row],[List Price]]*(1-'2 - Diagnostics'!$B$1),RawData[[#This Row],[Net Price]])</f>
        <v>1.4306979999999998</v>
      </c>
      <c r="P509">
        <f>RawData[[#This Row],[Units]]*RawData[[#This Row],[Counterfactual Net Price]]</f>
        <v>45946.866269999991</v>
      </c>
    </row>
    <row r="510" spans="1:16">
      <c r="A510" t="s">
        <v>306</v>
      </c>
      <c r="B510" t="s">
        <v>305</v>
      </c>
      <c r="C510" t="s">
        <v>300</v>
      </c>
      <c r="D510" t="s">
        <v>232</v>
      </c>
      <c r="E510" t="s">
        <v>258</v>
      </c>
      <c r="F510">
        <v>28454</v>
      </c>
      <c r="G510" s="44">
        <v>1.49</v>
      </c>
      <c r="H510" s="42">
        <v>4.7300000000000002E-2</v>
      </c>
      <c r="I510" s="45">
        <v>0.86419999999999997</v>
      </c>
      <c r="J510" s="44">
        <f t="shared" si="35"/>
        <v>1.4195229999999999</v>
      </c>
      <c r="K510" s="43">
        <f t="shared" si="36"/>
        <v>40391.107441999993</v>
      </c>
      <c r="L510" s="43">
        <f t="shared" si="37"/>
        <v>24589.946799999998</v>
      </c>
      <c r="M510" s="43">
        <f t="shared" si="38"/>
        <v>15801.160641999995</v>
      </c>
      <c r="N510" s="42">
        <f t="shared" si="39"/>
        <v>0.39120394667786285</v>
      </c>
      <c r="O510">
        <f>IF(AND(RawData[[#This Row],[Channel]]="Wholesale/Distributor", LEFT(RawData[[#This Row],[Month]], 4)="2025"),RawData[[#This Row],[List Price]]*(1-'2 - Diagnostics'!$B$1),RawData[[#This Row],[Net Price]])</f>
        <v>1.4195229999999999</v>
      </c>
      <c r="P510">
        <f>RawData[[#This Row],[Units]]*RawData[[#This Row],[Counterfactual Net Price]]</f>
        <v>40391.107441999993</v>
      </c>
    </row>
    <row r="511" spans="1:16">
      <c r="A511" t="s">
        <v>306</v>
      </c>
      <c r="B511" t="s">
        <v>305</v>
      </c>
      <c r="C511" t="s">
        <v>300</v>
      </c>
      <c r="D511" t="s">
        <v>232</v>
      </c>
      <c r="E511" t="s">
        <v>257</v>
      </c>
      <c r="F511">
        <v>26144</v>
      </c>
      <c r="G511" s="44">
        <v>1.49</v>
      </c>
      <c r="H511" s="42">
        <v>5.62E-2</v>
      </c>
      <c r="I511" s="45">
        <v>0.86419999999999997</v>
      </c>
      <c r="J511" s="44">
        <f t="shared" si="35"/>
        <v>1.4062619999999999</v>
      </c>
      <c r="K511" s="43">
        <f t="shared" si="36"/>
        <v>36765.313728000001</v>
      </c>
      <c r="L511" s="43">
        <f t="shared" si="37"/>
        <v>22593.644799999998</v>
      </c>
      <c r="M511" s="43">
        <f t="shared" si="38"/>
        <v>14171.668928000003</v>
      </c>
      <c r="N511" s="42">
        <f t="shared" si="39"/>
        <v>0.38546302182665826</v>
      </c>
      <c r="O511">
        <f>IF(AND(RawData[[#This Row],[Channel]]="Wholesale/Distributor", LEFT(RawData[[#This Row],[Month]], 4)="2025"),RawData[[#This Row],[List Price]]*(1-'2 - Diagnostics'!$B$1),RawData[[#This Row],[Net Price]])</f>
        <v>1.4062619999999999</v>
      </c>
      <c r="P511">
        <f>RawData[[#This Row],[Units]]*RawData[[#This Row],[Counterfactual Net Price]]</f>
        <v>36765.313728000001</v>
      </c>
    </row>
    <row r="512" spans="1:16">
      <c r="A512" t="s">
        <v>306</v>
      </c>
      <c r="B512" t="s">
        <v>305</v>
      </c>
      <c r="C512" t="s">
        <v>300</v>
      </c>
      <c r="D512" t="s">
        <v>232</v>
      </c>
      <c r="E512" t="s">
        <v>256</v>
      </c>
      <c r="F512">
        <v>25800</v>
      </c>
      <c r="G512" s="44">
        <v>1.49</v>
      </c>
      <c r="H512" s="42">
        <v>5.3199999999999997E-2</v>
      </c>
      <c r="I512" s="45">
        <v>0.86419999999999997</v>
      </c>
      <c r="J512" s="44">
        <f t="shared" si="35"/>
        <v>1.4107319999999999</v>
      </c>
      <c r="K512" s="43">
        <f t="shared" si="36"/>
        <v>36396.885599999994</v>
      </c>
      <c r="L512" s="43">
        <f t="shared" si="37"/>
        <v>22296.36</v>
      </c>
      <c r="M512" s="43">
        <f t="shared" si="38"/>
        <v>14100.525599999994</v>
      </c>
      <c r="N512" s="42">
        <f t="shared" si="39"/>
        <v>0.38741022391212493</v>
      </c>
      <c r="O512">
        <f>IF(AND(RawData[[#This Row],[Channel]]="Wholesale/Distributor", LEFT(RawData[[#This Row],[Month]], 4)="2025"),RawData[[#This Row],[List Price]]*(1-'2 - Diagnostics'!$B$1),RawData[[#This Row],[Net Price]])</f>
        <v>1.4107319999999999</v>
      </c>
      <c r="P512">
        <f>RawData[[#This Row],[Units]]*RawData[[#This Row],[Counterfactual Net Price]]</f>
        <v>36396.885599999994</v>
      </c>
    </row>
    <row r="513" spans="1:16">
      <c r="A513" t="s">
        <v>306</v>
      </c>
      <c r="B513" t="s">
        <v>305</v>
      </c>
      <c r="C513" t="s">
        <v>300</v>
      </c>
      <c r="D513" t="s">
        <v>232</v>
      </c>
      <c r="E513" t="s">
        <v>255</v>
      </c>
      <c r="F513">
        <v>29163</v>
      </c>
      <c r="G513" s="44">
        <v>1.49</v>
      </c>
      <c r="H513" s="42">
        <v>5.62E-2</v>
      </c>
      <c r="I513" s="45">
        <v>0.86419999999999997</v>
      </c>
      <c r="J513" s="44">
        <f t="shared" si="35"/>
        <v>1.4062619999999999</v>
      </c>
      <c r="K513" s="43">
        <f t="shared" si="36"/>
        <v>41010.818705999998</v>
      </c>
      <c r="L513" s="43">
        <f t="shared" si="37"/>
        <v>25202.6646</v>
      </c>
      <c r="M513" s="43">
        <f t="shared" si="38"/>
        <v>15808.154105999998</v>
      </c>
      <c r="N513" s="42">
        <f t="shared" si="39"/>
        <v>0.38546302182665815</v>
      </c>
      <c r="O513">
        <f>IF(AND(RawData[[#This Row],[Channel]]="Wholesale/Distributor", LEFT(RawData[[#This Row],[Month]], 4)="2025"),RawData[[#This Row],[List Price]]*(1-'2 - Diagnostics'!$B$1),RawData[[#This Row],[Net Price]])</f>
        <v>1.4062619999999999</v>
      </c>
      <c r="P513">
        <f>RawData[[#This Row],[Units]]*RawData[[#This Row],[Counterfactual Net Price]]</f>
        <v>41010.818705999998</v>
      </c>
    </row>
    <row r="514" spans="1:16">
      <c r="A514" t="s">
        <v>306</v>
      </c>
      <c r="B514" t="s">
        <v>305</v>
      </c>
      <c r="C514" t="s">
        <v>300</v>
      </c>
      <c r="D514" t="s">
        <v>232</v>
      </c>
      <c r="E514" t="s">
        <v>254</v>
      </c>
      <c r="F514">
        <v>28195</v>
      </c>
      <c r="G514" s="44">
        <v>1.49</v>
      </c>
      <c r="H514" s="42">
        <v>4.6399999999999997E-2</v>
      </c>
      <c r="I514" s="45">
        <v>0.86419999999999997</v>
      </c>
      <c r="J514" s="44">
        <f t="shared" ref="J514:J577" si="40">G514*(1-H514)</f>
        <v>1.4208639999999999</v>
      </c>
      <c r="K514" s="43">
        <f t="shared" ref="K514:K577" si="41">F514*J514</f>
        <v>40061.260479999997</v>
      </c>
      <c r="L514" s="43">
        <f t="shared" ref="L514:L577" si="42">F514*I514</f>
        <v>24366.118999999999</v>
      </c>
      <c r="M514" s="43">
        <f t="shared" ref="M514:M577" si="43">K514-L514</f>
        <v>15695.141479999998</v>
      </c>
      <c r="N514" s="42">
        <f t="shared" ref="N514:N577" si="44">IFERROR(M514/K514,"")</f>
        <v>0.39177852348993286</v>
      </c>
      <c r="O514">
        <f>IF(AND(RawData[[#This Row],[Channel]]="Wholesale/Distributor", LEFT(RawData[[#This Row],[Month]], 4)="2025"),RawData[[#This Row],[List Price]]*(1-'2 - Diagnostics'!$B$1),RawData[[#This Row],[Net Price]])</f>
        <v>1.4208639999999999</v>
      </c>
      <c r="P514">
        <f>RawData[[#This Row],[Units]]*RawData[[#This Row],[Counterfactual Net Price]]</f>
        <v>40061.260479999997</v>
      </c>
    </row>
    <row r="515" spans="1:16">
      <c r="A515" t="s">
        <v>306</v>
      </c>
      <c r="B515" t="s">
        <v>305</v>
      </c>
      <c r="C515" t="s">
        <v>300</v>
      </c>
      <c r="D515" t="s">
        <v>232</v>
      </c>
      <c r="E515" t="s">
        <v>253</v>
      </c>
      <c r="F515">
        <v>41374</v>
      </c>
      <c r="G515" s="44">
        <v>1.49</v>
      </c>
      <c r="H515" s="42">
        <v>5.04E-2</v>
      </c>
      <c r="I515" s="45">
        <v>0.86419999999999997</v>
      </c>
      <c r="J515" s="44">
        <f t="shared" si="40"/>
        <v>1.4149039999999999</v>
      </c>
      <c r="K515" s="43">
        <f t="shared" si="41"/>
        <v>58540.238096000001</v>
      </c>
      <c r="L515" s="43">
        <f t="shared" si="42"/>
        <v>35755.410799999998</v>
      </c>
      <c r="M515" s="43">
        <f t="shared" si="43"/>
        <v>22784.827296000003</v>
      </c>
      <c r="N515" s="42">
        <f t="shared" si="44"/>
        <v>0.38921651221566983</v>
      </c>
      <c r="O515">
        <f>IF(AND(RawData[[#This Row],[Channel]]="Wholesale/Distributor", LEFT(RawData[[#This Row],[Month]], 4)="2025"),RawData[[#This Row],[List Price]]*(1-'2 - Diagnostics'!$B$1),RawData[[#This Row],[Net Price]])</f>
        <v>1.4149039999999999</v>
      </c>
      <c r="P515">
        <f>RawData[[#This Row],[Units]]*RawData[[#This Row],[Counterfactual Net Price]]</f>
        <v>58540.238096000001</v>
      </c>
    </row>
    <row r="516" spans="1:16">
      <c r="A516" t="s">
        <v>306</v>
      </c>
      <c r="B516" t="s">
        <v>305</v>
      </c>
      <c r="C516" t="s">
        <v>300</v>
      </c>
      <c r="D516" t="s">
        <v>232</v>
      </c>
      <c r="E516" t="s">
        <v>252</v>
      </c>
      <c r="F516">
        <v>51958</v>
      </c>
      <c r="G516" s="44">
        <v>1.49</v>
      </c>
      <c r="H516" s="42">
        <v>6.0499999999999998E-2</v>
      </c>
      <c r="I516" s="45">
        <v>0.86419999999999997</v>
      </c>
      <c r="J516" s="44">
        <f t="shared" si="40"/>
        <v>1.3998550000000001</v>
      </c>
      <c r="K516" s="43">
        <f t="shared" si="41"/>
        <v>72733.666089999999</v>
      </c>
      <c r="L516" s="43">
        <f t="shared" si="42"/>
        <v>44902.103599999995</v>
      </c>
      <c r="M516" s="43">
        <f t="shared" si="43"/>
        <v>27831.562490000004</v>
      </c>
      <c r="N516" s="42">
        <f t="shared" si="44"/>
        <v>0.38265034592868552</v>
      </c>
      <c r="O516">
        <f>IF(AND(RawData[[#This Row],[Channel]]="Wholesale/Distributor", LEFT(RawData[[#This Row],[Month]], 4)="2025"),RawData[[#This Row],[List Price]]*(1-'2 - Diagnostics'!$B$1),RawData[[#This Row],[Net Price]])</f>
        <v>1.3998550000000001</v>
      </c>
      <c r="P516">
        <f>RawData[[#This Row],[Units]]*RawData[[#This Row],[Counterfactual Net Price]]</f>
        <v>72733.666089999999</v>
      </c>
    </row>
    <row r="517" spans="1:16">
      <c r="A517" t="s">
        <v>306</v>
      </c>
      <c r="B517" t="s">
        <v>305</v>
      </c>
      <c r="C517" t="s">
        <v>300</v>
      </c>
      <c r="D517" t="s">
        <v>232</v>
      </c>
      <c r="E517" t="s">
        <v>251</v>
      </c>
      <c r="F517">
        <v>46060</v>
      </c>
      <c r="G517" s="44">
        <v>1.49</v>
      </c>
      <c r="H517" s="42">
        <v>5.1999999999999998E-2</v>
      </c>
      <c r="I517" s="45">
        <v>0.86419999999999997</v>
      </c>
      <c r="J517" s="44">
        <f t="shared" si="40"/>
        <v>1.41252</v>
      </c>
      <c r="K517" s="43">
        <f t="shared" si="41"/>
        <v>65060.671199999997</v>
      </c>
      <c r="L517" s="43">
        <f t="shared" si="42"/>
        <v>39805.051999999996</v>
      </c>
      <c r="M517" s="43">
        <f t="shared" si="43"/>
        <v>25255.619200000001</v>
      </c>
      <c r="N517" s="42">
        <f t="shared" si="44"/>
        <v>0.38818565400843885</v>
      </c>
      <c r="O517">
        <f>IF(AND(RawData[[#This Row],[Channel]]="Wholesale/Distributor", LEFT(RawData[[#This Row],[Month]], 4)="2025"),RawData[[#This Row],[List Price]]*(1-'2 - Diagnostics'!$B$1),RawData[[#This Row],[Net Price]])</f>
        <v>1.41252</v>
      </c>
      <c r="P517">
        <f>RawData[[#This Row],[Units]]*RawData[[#This Row],[Counterfactual Net Price]]</f>
        <v>65060.671199999997</v>
      </c>
    </row>
    <row r="518" spans="1:16">
      <c r="A518" t="s">
        <v>306</v>
      </c>
      <c r="B518" t="s">
        <v>305</v>
      </c>
      <c r="C518" t="s">
        <v>300</v>
      </c>
      <c r="D518" t="s">
        <v>232</v>
      </c>
      <c r="E518" t="s">
        <v>250</v>
      </c>
      <c r="F518">
        <v>24029</v>
      </c>
      <c r="G518" s="44">
        <v>1.52</v>
      </c>
      <c r="H518" s="42">
        <v>5.4899999999999997E-2</v>
      </c>
      <c r="I518" s="45">
        <v>0.87070000000000003</v>
      </c>
      <c r="J518" s="44">
        <f t="shared" si="40"/>
        <v>1.4365520000000001</v>
      </c>
      <c r="K518" s="43">
        <f t="shared" si="41"/>
        <v>34518.908007999999</v>
      </c>
      <c r="L518" s="43">
        <f t="shared" si="42"/>
        <v>20922.050299999999</v>
      </c>
      <c r="M518" s="43">
        <f t="shared" si="43"/>
        <v>13596.857708</v>
      </c>
      <c r="N518" s="42">
        <f t="shared" si="44"/>
        <v>0.39389593972233516</v>
      </c>
      <c r="O518">
        <f>IF(AND(RawData[[#This Row],[Channel]]="Wholesale/Distributor", LEFT(RawData[[#This Row],[Month]], 4)="2025"),RawData[[#This Row],[List Price]]*(1-'2 - Diagnostics'!$B$1),RawData[[#This Row],[Net Price]])</f>
        <v>1.4365520000000001</v>
      </c>
      <c r="P518">
        <f>RawData[[#This Row],[Units]]*RawData[[#This Row],[Counterfactual Net Price]]</f>
        <v>34518.908007999999</v>
      </c>
    </row>
    <row r="519" spans="1:16">
      <c r="A519" t="s">
        <v>306</v>
      </c>
      <c r="B519" t="s">
        <v>305</v>
      </c>
      <c r="C519" t="s">
        <v>300</v>
      </c>
      <c r="D519" t="s">
        <v>232</v>
      </c>
      <c r="E519" t="s">
        <v>249</v>
      </c>
      <c r="F519">
        <v>29623</v>
      </c>
      <c r="G519" s="44">
        <v>1.52</v>
      </c>
      <c r="H519" s="42">
        <v>0.05</v>
      </c>
      <c r="I519" s="45">
        <v>0.87719999999999998</v>
      </c>
      <c r="J519" s="44">
        <f t="shared" si="40"/>
        <v>1.444</v>
      </c>
      <c r="K519" s="43">
        <f t="shared" si="41"/>
        <v>42775.612000000001</v>
      </c>
      <c r="L519" s="43">
        <f t="shared" si="42"/>
        <v>25985.295599999998</v>
      </c>
      <c r="M519" s="43">
        <f t="shared" si="43"/>
        <v>16790.316400000003</v>
      </c>
      <c r="N519" s="42">
        <f t="shared" si="44"/>
        <v>0.39252077562326876</v>
      </c>
      <c r="O519">
        <f>IF(AND(RawData[[#This Row],[Channel]]="Wholesale/Distributor", LEFT(RawData[[#This Row],[Month]], 4)="2025"),RawData[[#This Row],[List Price]]*(1-'2 - Diagnostics'!$B$1),RawData[[#This Row],[Net Price]])</f>
        <v>1.444</v>
      </c>
      <c r="P519">
        <f>RawData[[#This Row],[Units]]*RawData[[#This Row],[Counterfactual Net Price]]</f>
        <v>42775.612000000001</v>
      </c>
    </row>
    <row r="520" spans="1:16">
      <c r="A520" t="s">
        <v>306</v>
      </c>
      <c r="B520" t="s">
        <v>305</v>
      </c>
      <c r="C520" t="s">
        <v>300</v>
      </c>
      <c r="D520" t="s">
        <v>232</v>
      </c>
      <c r="E520" t="s">
        <v>248</v>
      </c>
      <c r="F520">
        <v>32883</v>
      </c>
      <c r="G520" s="44">
        <v>1.52</v>
      </c>
      <c r="H520" s="42">
        <v>4.4400000000000002E-2</v>
      </c>
      <c r="I520" s="45">
        <v>0.88360000000000005</v>
      </c>
      <c r="J520" s="44">
        <f t="shared" si="40"/>
        <v>1.452512</v>
      </c>
      <c r="K520" s="43">
        <f t="shared" si="41"/>
        <v>47762.952096000001</v>
      </c>
      <c r="L520" s="43">
        <f t="shared" si="42"/>
        <v>29055.418800000003</v>
      </c>
      <c r="M520" s="43">
        <f t="shared" si="43"/>
        <v>18707.533295999998</v>
      </c>
      <c r="N520" s="42">
        <f t="shared" si="44"/>
        <v>0.39167456103632875</v>
      </c>
      <c r="O520">
        <f>IF(AND(RawData[[#This Row],[Channel]]="Wholesale/Distributor", LEFT(RawData[[#This Row],[Month]], 4)="2025"),RawData[[#This Row],[List Price]]*(1-'2 - Diagnostics'!$B$1),RawData[[#This Row],[Net Price]])</f>
        <v>1.452512</v>
      </c>
      <c r="P520">
        <f>RawData[[#This Row],[Units]]*RawData[[#This Row],[Counterfactual Net Price]]</f>
        <v>47762.952096000001</v>
      </c>
    </row>
    <row r="521" spans="1:16">
      <c r="A521" t="s">
        <v>306</v>
      </c>
      <c r="B521" t="s">
        <v>305</v>
      </c>
      <c r="C521" t="s">
        <v>300</v>
      </c>
      <c r="D521" t="s">
        <v>232</v>
      </c>
      <c r="E521" t="s">
        <v>247</v>
      </c>
      <c r="F521">
        <v>34042</v>
      </c>
      <c r="G521" s="44">
        <v>1.52</v>
      </c>
      <c r="H521" s="42">
        <v>5.6800000000000003E-2</v>
      </c>
      <c r="I521" s="45">
        <v>0.8901</v>
      </c>
      <c r="J521" s="44">
        <f t="shared" si="40"/>
        <v>1.433664</v>
      </c>
      <c r="K521" s="43">
        <f t="shared" si="41"/>
        <v>48804.789887999999</v>
      </c>
      <c r="L521" s="43">
        <f t="shared" si="42"/>
        <v>30300.784200000002</v>
      </c>
      <c r="M521" s="43">
        <f t="shared" si="43"/>
        <v>18504.005687999997</v>
      </c>
      <c r="N521" s="42">
        <f t="shared" si="44"/>
        <v>0.37914323021293689</v>
      </c>
      <c r="O521">
        <f>IF(AND(RawData[[#This Row],[Channel]]="Wholesale/Distributor", LEFT(RawData[[#This Row],[Month]], 4)="2025"),RawData[[#This Row],[List Price]]*(1-'2 - Diagnostics'!$B$1),RawData[[#This Row],[Net Price]])</f>
        <v>1.433664</v>
      </c>
      <c r="P521">
        <f>RawData[[#This Row],[Units]]*RawData[[#This Row],[Counterfactual Net Price]]</f>
        <v>48804.789887999999</v>
      </c>
    </row>
    <row r="522" spans="1:16">
      <c r="A522" t="s">
        <v>306</v>
      </c>
      <c r="B522" t="s">
        <v>305</v>
      </c>
      <c r="C522" t="s">
        <v>300</v>
      </c>
      <c r="D522" t="s">
        <v>232</v>
      </c>
      <c r="E522" t="s">
        <v>246</v>
      </c>
      <c r="F522">
        <v>24603</v>
      </c>
      <c r="G522" s="44">
        <v>1.52</v>
      </c>
      <c r="H522" s="42">
        <v>5.9700000000000003E-2</v>
      </c>
      <c r="I522" s="45">
        <v>0.89659999999999995</v>
      </c>
      <c r="J522" s="44">
        <f t="shared" si="40"/>
        <v>1.4292560000000001</v>
      </c>
      <c r="K522" s="43">
        <f t="shared" si="41"/>
        <v>35163.985368000001</v>
      </c>
      <c r="L522" s="43">
        <f t="shared" si="42"/>
        <v>22059.049799999997</v>
      </c>
      <c r="M522" s="43">
        <f t="shared" si="43"/>
        <v>13104.935568000004</v>
      </c>
      <c r="N522" s="42">
        <f t="shared" si="44"/>
        <v>0.37268061145099279</v>
      </c>
      <c r="O522">
        <f>IF(AND(RawData[[#This Row],[Channel]]="Wholesale/Distributor", LEFT(RawData[[#This Row],[Month]], 4)="2025"),RawData[[#This Row],[List Price]]*(1-'2 - Diagnostics'!$B$1),RawData[[#This Row],[Net Price]])</f>
        <v>1.4292560000000001</v>
      </c>
      <c r="P522">
        <f>RawData[[#This Row],[Units]]*RawData[[#This Row],[Counterfactual Net Price]]</f>
        <v>35163.985368000001</v>
      </c>
    </row>
    <row r="523" spans="1:16">
      <c r="A523" t="s">
        <v>306</v>
      </c>
      <c r="B523" t="s">
        <v>305</v>
      </c>
      <c r="C523" t="s">
        <v>300</v>
      </c>
      <c r="D523" t="s">
        <v>232</v>
      </c>
      <c r="E523" t="s">
        <v>245</v>
      </c>
      <c r="F523">
        <v>26118</v>
      </c>
      <c r="G523" s="44">
        <v>1.52</v>
      </c>
      <c r="H523" s="42">
        <v>5.0999999999999997E-2</v>
      </c>
      <c r="I523" s="45">
        <v>0.90310000000000001</v>
      </c>
      <c r="J523" s="44">
        <f t="shared" si="40"/>
        <v>1.44248</v>
      </c>
      <c r="K523" s="43">
        <f t="shared" si="41"/>
        <v>37674.692640000001</v>
      </c>
      <c r="L523" s="43">
        <f t="shared" si="42"/>
        <v>23587.165799999999</v>
      </c>
      <c r="M523" s="43">
        <f t="shared" si="43"/>
        <v>14087.526840000002</v>
      </c>
      <c r="N523" s="42">
        <f t="shared" si="44"/>
        <v>0.3739254617048417</v>
      </c>
      <c r="O523">
        <f>IF(AND(RawData[[#This Row],[Channel]]="Wholesale/Distributor", LEFT(RawData[[#This Row],[Month]], 4)="2025"),RawData[[#This Row],[List Price]]*(1-'2 - Diagnostics'!$B$1),RawData[[#This Row],[Net Price]])</f>
        <v>1.44248</v>
      </c>
      <c r="P523">
        <f>RawData[[#This Row],[Units]]*RawData[[#This Row],[Counterfactual Net Price]]</f>
        <v>37674.692640000001</v>
      </c>
    </row>
    <row r="524" spans="1:16">
      <c r="A524" t="s">
        <v>306</v>
      </c>
      <c r="B524" t="s">
        <v>305</v>
      </c>
      <c r="C524" t="s">
        <v>300</v>
      </c>
      <c r="D524" t="s">
        <v>232</v>
      </c>
      <c r="E524" t="s">
        <v>244</v>
      </c>
      <c r="F524">
        <v>22185</v>
      </c>
      <c r="G524" s="44">
        <v>1.56</v>
      </c>
      <c r="H524" s="42">
        <v>4.1399999999999999E-2</v>
      </c>
      <c r="I524" s="45">
        <v>0.90959999999999996</v>
      </c>
      <c r="J524" s="44">
        <f t="shared" si="40"/>
        <v>1.4954160000000001</v>
      </c>
      <c r="K524" s="43">
        <f t="shared" si="41"/>
        <v>33175.803960000005</v>
      </c>
      <c r="L524" s="43">
        <f t="shared" si="42"/>
        <v>20179.475999999999</v>
      </c>
      <c r="M524" s="43">
        <f t="shared" si="43"/>
        <v>12996.327960000006</v>
      </c>
      <c r="N524" s="42">
        <f t="shared" si="44"/>
        <v>0.3917411609879794</v>
      </c>
      <c r="O524">
        <f>IF(AND(RawData[[#This Row],[Channel]]="Wholesale/Distributor", LEFT(RawData[[#This Row],[Month]], 4)="2025"),RawData[[#This Row],[List Price]]*(1-'2 - Diagnostics'!$B$1),RawData[[#This Row],[Net Price]])</f>
        <v>1.4954160000000001</v>
      </c>
      <c r="P524">
        <f>RawData[[#This Row],[Units]]*RawData[[#This Row],[Counterfactual Net Price]]</f>
        <v>33175.803960000005</v>
      </c>
    </row>
    <row r="525" spans="1:16">
      <c r="A525" t="s">
        <v>306</v>
      </c>
      <c r="B525" t="s">
        <v>305</v>
      </c>
      <c r="C525" t="s">
        <v>300</v>
      </c>
      <c r="D525" t="s">
        <v>232</v>
      </c>
      <c r="E525" t="s">
        <v>243</v>
      </c>
      <c r="F525">
        <v>25373</v>
      </c>
      <c r="G525" s="44">
        <v>1.56</v>
      </c>
      <c r="H525" s="42">
        <v>5.5399999999999998E-2</v>
      </c>
      <c r="I525" s="45">
        <v>0.91610000000000003</v>
      </c>
      <c r="J525" s="44">
        <f t="shared" si="40"/>
        <v>1.473576</v>
      </c>
      <c r="K525" s="43">
        <f t="shared" si="41"/>
        <v>37389.043848000001</v>
      </c>
      <c r="L525" s="43">
        <f t="shared" si="42"/>
        <v>23244.205300000001</v>
      </c>
      <c r="M525" s="43">
        <f t="shared" si="43"/>
        <v>14144.838548</v>
      </c>
      <c r="N525" s="42">
        <f t="shared" si="44"/>
        <v>0.37831506484904748</v>
      </c>
      <c r="O525">
        <f>IF(AND(RawData[[#This Row],[Channel]]="Wholesale/Distributor", LEFT(RawData[[#This Row],[Month]], 4)="2025"),RawData[[#This Row],[List Price]]*(1-'2 - Diagnostics'!$B$1),RawData[[#This Row],[Net Price]])</f>
        <v>1.473576</v>
      </c>
      <c r="P525">
        <f>RawData[[#This Row],[Units]]*RawData[[#This Row],[Counterfactual Net Price]]</f>
        <v>37389.043848000001</v>
      </c>
    </row>
    <row r="526" spans="1:16">
      <c r="A526" t="s">
        <v>306</v>
      </c>
      <c r="B526" t="s">
        <v>305</v>
      </c>
      <c r="C526" t="s">
        <v>300</v>
      </c>
      <c r="D526" t="s">
        <v>232</v>
      </c>
      <c r="E526" t="s">
        <v>242</v>
      </c>
      <c r="F526">
        <v>28702</v>
      </c>
      <c r="G526" s="44">
        <v>1.56</v>
      </c>
      <c r="H526" s="42">
        <v>5.4399999999999997E-2</v>
      </c>
      <c r="I526" s="45">
        <v>0.92249999999999999</v>
      </c>
      <c r="J526" s="44">
        <f t="shared" si="40"/>
        <v>1.475136</v>
      </c>
      <c r="K526" s="43">
        <f t="shared" si="41"/>
        <v>42339.353472000003</v>
      </c>
      <c r="L526" s="43">
        <f t="shared" si="42"/>
        <v>26477.595000000001</v>
      </c>
      <c r="M526" s="43">
        <f t="shared" si="43"/>
        <v>15861.758472000001</v>
      </c>
      <c r="N526" s="42">
        <f t="shared" si="44"/>
        <v>0.37463393205778994</v>
      </c>
      <c r="O526">
        <f>IF(AND(RawData[[#This Row],[Channel]]="Wholesale/Distributor", LEFT(RawData[[#This Row],[Month]], 4)="2025"),RawData[[#This Row],[List Price]]*(1-'2 - Diagnostics'!$B$1),RawData[[#This Row],[Net Price]])</f>
        <v>1.475136</v>
      </c>
      <c r="P526">
        <f>RawData[[#This Row],[Units]]*RawData[[#This Row],[Counterfactual Net Price]]</f>
        <v>42339.353472000003</v>
      </c>
    </row>
    <row r="527" spans="1:16">
      <c r="A527" t="s">
        <v>306</v>
      </c>
      <c r="B527" t="s">
        <v>305</v>
      </c>
      <c r="C527" t="s">
        <v>300</v>
      </c>
      <c r="D527" t="s">
        <v>232</v>
      </c>
      <c r="E527" t="s">
        <v>241</v>
      </c>
      <c r="F527">
        <v>41460</v>
      </c>
      <c r="G527" s="44">
        <v>1.56</v>
      </c>
      <c r="H527" s="42">
        <v>4.8000000000000001E-2</v>
      </c>
      <c r="I527" s="45">
        <v>0.92900000000000005</v>
      </c>
      <c r="J527" s="44">
        <f t="shared" si="40"/>
        <v>1.48512</v>
      </c>
      <c r="K527" s="43">
        <f t="shared" si="41"/>
        <v>61573.075199999999</v>
      </c>
      <c r="L527" s="43">
        <f t="shared" si="42"/>
        <v>38516.340000000004</v>
      </c>
      <c r="M527" s="43">
        <f t="shared" si="43"/>
        <v>23056.735199999996</v>
      </c>
      <c r="N527" s="42">
        <f t="shared" si="44"/>
        <v>0.3744613229907347</v>
      </c>
      <c r="O527">
        <f>IF(AND(RawData[[#This Row],[Channel]]="Wholesale/Distributor", LEFT(RawData[[#This Row],[Month]], 4)="2025"),RawData[[#This Row],[List Price]]*(1-'2 - Diagnostics'!$B$1),RawData[[#This Row],[Net Price]])</f>
        <v>1.48512</v>
      </c>
      <c r="P527">
        <f>RawData[[#This Row],[Units]]*RawData[[#This Row],[Counterfactual Net Price]]</f>
        <v>61573.075199999999</v>
      </c>
    </row>
    <row r="528" spans="1:16">
      <c r="A528" t="s">
        <v>306</v>
      </c>
      <c r="B528" t="s">
        <v>305</v>
      </c>
      <c r="C528" t="s">
        <v>300</v>
      </c>
      <c r="D528" t="s">
        <v>232</v>
      </c>
      <c r="E528" t="s">
        <v>240</v>
      </c>
      <c r="F528">
        <v>48708</v>
      </c>
      <c r="G528" s="44">
        <v>1.56</v>
      </c>
      <c r="H528" s="42">
        <v>7.4499999999999997E-2</v>
      </c>
      <c r="I528" s="45">
        <v>0.9355</v>
      </c>
      <c r="J528" s="44">
        <f t="shared" si="40"/>
        <v>1.4437800000000001</v>
      </c>
      <c r="K528" s="43">
        <f t="shared" si="41"/>
        <v>70323.636240000007</v>
      </c>
      <c r="L528" s="43">
        <f t="shared" si="42"/>
        <v>45566.334000000003</v>
      </c>
      <c r="M528" s="43">
        <f t="shared" si="43"/>
        <v>24757.302240000005</v>
      </c>
      <c r="N528" s="42">
        <f t="shared" si="44"/>
        <v>0.35204809597030023</v>
      </c>
      <c r="O528">
        <f>IF(AND(RawData[[#This Row],[Channel]]="Wholesale/Distributor", LEFT(RawData[[#This Row],[Month]], 4)="2025"),RawData[[#This Row],[List Price]]*(1-'2 - Diagnostics'!$B$1),RawData[[#This Row],[Net Price]])</f>
        <v>1.4437800000000001</v>
      </c>
      <c r="P528">
        <f>RawData[[#This Row],[Units]]*RawData[[#This Row],[Counterfactual Net Price]]</f>
        <v>70323.636240000007</v>
      </c>
    </row>
    <row r="529" spans="1:16">
      <c r="A529" t="s">
        <v>306</v>
      </c>
      <c r="B529" t="s">
        <v>305</v>
      </c>
      <c r="C529" t="s">
        <v>300</v>
      </c>
      <c r="D529" t="s">
        <v>232</v>
      </c>
      <c r="E529" t="s">
        <v>236</v>
      </c>
      <c r="F529">
        <v>35735</v>
      </c>
      <c r="G529" s="44">
        <v>1.56</v>
      </c>
      <c r="H529" s="42">
        <v>6.4699999999999994E-2</v>
      </c>
      <c r="I529" s="45">
        <v>0.94199999999999995</v>
      </c>
      <c r="J529" s="44">
        <f t="shared" si="40"/>
        <v>1.459068</v>
      </c>
      <c r="K529" s="43">
        <f t="shared" si="41"/>
        <v>52139.794979999999</v>
      </c>
      <c r="L529" s="43">
        <f t="shared" si="42"/>
        <v>33662.369999999995</v>
      </c>
      <c r="M529" s="43">
        <f t="shared" si="43"/>
        <v>18477.424980000003</v>
      </c>
      <c r="N529" s="42">
        <f t="shared" si="44"/>
        <v>0.35438238656457416</v>
      </c>
      <c r="O529">
        <f>IF(AND(RawData[[#This Row],[Channel]]="Wholesale/Distributor", LEFT(RawData[[#This Row],[Month]], 4)="2025"),RawData[[#This Row],[List Price]]*(1-'2 - Diagnostics'!$B$1),RawData[[#This Row],[Net Price]])</f>
        <v>1.459068</v>
      </c>
      <c r="P529">
        <f>RawData[[#This Row],[Units]]*RawData[[#This Row],[Counterfactual Net Price]]</f>
        <v>52139.794979999999</v>
      </c>
    </row>
    <row r="530" spans="1:16">
      <c r="A530" t="s">
        <v>306</v>
      </c>
      <c r="B530" t="s">
        <v>305</v>
      </c>
      <c r="C530" t="s">
        <v>300</v>
      </c>
      <c r="D530" t="s">
        <v>226</v>
      </c>
      <c r="E530" t="s">
        <v>262</v>
      </c>
      <c r="F530">
        <v>39081</v>
      </c>
      <c r="G530" s="44">
        <v>1.49</v>
      </c>
      <c r="H530" s="42">
        <v>9.6199999999999994E-2</v>
      </c>
      <c r="I530" s="45">
        <v>0.86419999999999997</v>
      </c>
      <c r="J530" s="44">
        <f t="shared" si="40"/>
        <v>1.346662</v>
      </c>
      <c r="K530" s="43">
        <f t="shared" si="41"/>
        <v>52628.897622000004</v>
      </c>
      <c r="L530" s="43">
        <f t="shared" si="42"/>
        <v>33773.800199999998</v>
      </c>
      <c r="M530" s="43">
        <f t="shared" si="43"/>
        <v>18855.097422000006</v>
      </c>
      <c r="N530" s="42">
        <f t="shared" si="44"/>
        <v>0.35826510289887153</v>
      </c>
      <c r="O530">
        <f>IF(AND(RawData[[#This Row],[Channel]]="Wholesale/Distributor", LEFT(RawData[[#This Row],[Month]], 4)="2025"),RawData[[#This Row],[List Price]]*(1-'2 - Diagnostics'!$B$1),RawData[[#This Row],[Net Price]])</f>
        <v>1.346662</v>
      </c>
      <c r="P530">
        <f>RawData[[#This Row],[Units]]*RawData[[#This Row],[Counterfactual Net Price]]</f>
        <v>52628.897622000004</v>
      </c>
    </row>
    <row r="531" spans="1:16">
      <c r="A531" t="s">
        <v>306</v>
      </c>
      <c r="B531" t="s">
        <v>305</v>
      </c>
      <c r="C531" t="s">
        <v>300</v>
      </c>
      <c r="D531" t="s">
        <v>226</v>
      </c>
      <c r="E531" t="s">
        <v>261</v>
      </c>
      <c r="F531">
        <v>48171</v>
      </c>
      <c r="G531" s="44">
        <v>1.49</v>
      </c>
      <c r="H531" s="42">
        <v>9.6699999999999994E-2</v>
      </c>
      <c r="I531" s="45">
        <v>0.86419999999999997</v>
      </c>
      <c r="J531" s="44">
        <f t="shared" si="40"/>
        <v>1.345917</v>
      </c>
      <c r="K531" s="43">
        <f t="shared" si="41"/>
        <v>64834.167806999998</v>
      </c>
      <c r="L531" s="43">
        <f t="shared" si="42"/>
        <v>41629.378199999999</v>
      </c>
      <c r="M531" s="43">
        <f t="shared" si="43"/>
        <v>23204.789606999999</v>
      </c>
      <c r="N531" s="42">
        <f t="shared" si="44"/>
        <v>0.35790988597365214</v>
      </c>
      <c r="O531">
        <f>IF(AND(RawData[[#This Row],[Channel]]="Wholesale/Distributor", LEFT(RawData[[#This Row],[Month]], 4)="2025"),RawData[[#This Row],[List Price]]*(1-'2 - Diagnostics'!$B$1),RawData[[#This Row],[Net Price]])</f>
        <v>1.345917</v>
      </c>
      <c r="P531">
        <f>RawData[[#This Row],[Units]]*RawData[[#This Row],[Counterfactual Net Price]]</f>
        <v>64834.167806999998</v>
      </c>
    </row>
    <row r="532" spans="1:16">
      <c r="A532" t="s">
        <v>306</v>
      </c>
      <c r="B532" t="s">
        <v>305</v>
      </c>
      <c r="C532" t="s">
        <v>300</v>
      </c>
      <c r="D532" t="s">
        <v>226</v>
      </c>
      <c r="E532" t="s">
        <v>260</v>
      </c>
      <c r="F532">
        <v>47261</v>
      </c>
      <c r="G532" s="44">
        <v>1.49</v>
      </c>
      <c r="H532" s="42">
        <v>0.1118</v>
      </c>
      <c r="I532" s="45">
        <v>0.86419999999999997</v>
      </c>
      <c r="J532" s="44">
        <f t="shared" si="40"/>
        <v>1.323418</v>
      </c>
      <c r="K532" s="43">
        <f t="shared" si="41"/>
        <v>62546.058098000001</v>
      </c>
      <c r="L532" s="43">
        <f t="shared" si="42"/>
        <v>40842.956200000001</v>
      </c>
      <c r="M532" s="43">
        <f t="shared" si="43"/>
        <v>21703.101898000001</v>
      </c>
      <c r="N532" s="42">
        <f t="shared" si="44"/>
        <v>0.3469939202882234</v>
      </c>
      <c r="O532">
        <f>IF(AND(RawData[[#This Row],[Channel]]="Wholesale/Distributor", LEFT(RawData[[#This Row],[Month]], 4)="2025"),RawData[[#This Row],[List Price]]*(1-'2 - Diagnostics'!$B$1),RawData[[#This Row],[Net Price]])</f>
        <v>1.323418</v>
      </c>
      <c r="P532">
        <f>RawData[[#This Row],[Units]]*RawData[[#This Row],[Counterfactual Net Price]]</f>
        <v>62546.058098000001</v>
      </c>
    </row>
    <row r="533" spans="1:16">
      <c r="A533" t="s">
        <v>306</v>
      </c>
      <c r="B533" t="s">
        <v>305</v>
      </c>
      <c r="C533" t="s">
        <v>300</v>
      </c>
      <c r="D533" t="s">
        <v>226</v>
      </c>
      <c r="E533" t="s">
        <v>259</v>
      </c>
      <c r="F533">
        <v>48451</v>
      </c>
      <c r="G533" s="44">
        <v>1.49</v>
      </c>
      <c r="H533" s="42">
        <v>0.107</v>
      </c>
      <c r="I533" s="45">
        <v>0.86419999999999997</v>
      </c>
      <c r="J533" s="44">
        <f t="shared" si="40"/>
        <v>1.33057</v>
      </c>
      <c r="K533" s="43">
        <f t="shared" si="41"/>
        <v>64467.447070000002</v>
      </c>
      <c r="L533" s="43">
        <f t="shared" si="42"/>
        <v>41871.354200000002</v>
      </c>
      <c r="M533" s="43">
        <f t="shared" si="43"/>
        <v>22596.09287</v>
      </c>
      <c r="N533" s="42">
        <f t="shared" si="44"/>
        <v>0.35050391937290032</v>
      </c>
      <c r="O533">
        <f>IF(AND(RawData[[#This Row],[Channel]]="Wholesale/Distributor", LEFT(RawData[[#This Row],[Month]], 4)="2025"),RawData[[#This Row],[List Price]]*(1-'2 - Diagnostics'!$B$1),RawData[[#This Row],[Net Price]])</f>
        <v>1.33057</v>
      </c>
      <c r="P533">
        <f>RawData[[#This Row],[Units]]*RawData[[#This Row],[Counterfactual Net Price]]</f>
        <v>64467.447070000002</v>
      </c>
    </row>
    <row r="534" spans="1:16">
      <c r="A534" t="s">
        <v>306</v>
      </c>
      <c r="B534" t="s">
        <v>305</v>
      </c>
      <c r="C534" t="s">
        <v>300</v>
      </c>
      <c r="D534" t="s">
        <v>226</v>
      </c>
      <c r="E534" t="s">
        <v>258</v>
      </c>
      <c r="F534">
        <v>39103</v>
      </c>
      <c r="G534" s="44">
        <v>1.49</v>
      </c>
      <c r="H534" s="42">
        <v>8.9099999999999999E-2</v>
      </c>
      <c r="I534" s="45">
        <v>0.86419999999999997</v>
      </c>
      <c r="J534" s="44">
        <f t="shared" si="40"/>
        <v>1.3572410000000001</v>
      </c>
      <c r="K534" s="43">
        <f t="shared" si="41"/>
        <v>53072.194823000005</v>
      </c>
      <c r="L534" s="43">
        <f t="shared" si="42"/>
        <v>33792.812599999997</v>
      </c>
      <c r="M534" s="43">
        <f t="shared" si="43"/>
        <v>19279.382223000008</v>
      </c>
      <c r="N534" s="42">
        <f t="shared" si="44"/>
        <v>0.36326709847403676</v>
      </c>
      <c r="O534">
        <f>IF(AND(RawData[[#This Row],[Channel]]="Wholesale/Distributor", LEFT(RawData[[#This Row],[Month]], 4)="2025"),RawData[[#This Row],[List Price]]*(1-'2 - Diagnostics'!$B$1),RawData[[#This Row],[Net Price]])</f>
        <v>1.3572410000000001</v>
      </c>
      <c r="P534">
        <f>RawData[[#This Row],[Units]]*RawData[[#This Row],[Counterfactual Net Price]]</f>
        <v>53072.194823000005</v>
      </c>
    </row>
    <row r="535" spans="1:16">
      <c r="A535" t="s">
        <v>306</v>
      </c>
      <c r="B535" t="s">
        <v>305</v>
      </c>
      <c r="C535" t="s">
        <v>300</v>
      </c>
      <c r="D535" t="s">
        <v>226</v>
      </c>
      <c r="E535" t="s">
        <v>257</v>
      </c>
      <c r="F535">
        <v>35773</v>
      </c>
      <c r="G535" s="44">
        <v>1.49</v>
      </c>
      <c r="H535" s="42">
        <v>9.6799999999999997E-2</v>
      </c>
      <c r="I535" s="45">
        <v>0.86419999999999997</v>
      </c>
      <c r="J535" s="44">
        <f t="shared" si="40"/>
        <v>1.3457680000000001</v>
      </c>
      <c r="K535" s="43">
        <f t="shared" si="41"/>
        <v>48142.158664000002</v>
      </c>
      <c r="L535" s="43">
        <f t="shared" si="42"/>
        <v>30915.026599999997</v>
      </c>
      <c r="M535" s="43">
        <f t="shared" si="43"/>
        <v>17227.132064000005</v>
      </c>
      <c r="N535" s="42">
        <f t="shared" si="44"/>
        <v>0.3578387953941542</v>
      </c>
      <c r="O535">
        <f>IF(AND(RawData[[#This Row],[Channel]]="Wholesale/Distributor", LEFT(RawData[[#This Row],[Month]], 4)="2025"),RawData[[#This Row],[List Price]]*(1-'2 - Diagnostics'!$B$1),RawData[[#This Row],[Net Price]])</f>
        <v>1.3457680000000001</v>
      </c>
      <c r="P535">
        <f>RawData[[#This Row],[Units]]*RawData[[#This Row],[Counterfactual Net Price]]</f>
        <v>48142.158664000002</v>
      </c>
    </row>
    <row r="536" spans="1:16">
      <c r="A536" t="s">
        <v>306</v>
      </c>
      <c r="B536" t="s">
        <v>305</v>
      </c>
      <c r="C536" t="s">
        <v>300</v>
      </c>
      <c r="D536" t="s">
        <v>226</v>
      </c>
      <c r="E536" t="s">
        <v>256</v>
      </c>
      <c r="F536">
        <v>40082</v>
      </c>
      <c r="G536" s="44">
        <v>1.49</v>
      </c>
      <c r="H536" s="42">
        <v>8.8800000000000004E-2</v>
      </c>
      <c r="I536" s="45">
        <v>0.86419999999999997</v>
      </c>
      <c r="J536" s="44">
        <f t="shared" si="40"/>
        <v>1.357688</v>
      </c>
      <c r="K536" s="43">
        <f t="shared" si="41"/>
        <v>54418.850416000001</v>
      </c>
      <c r="L536" s="43">
        <f t="shared" si="42"/>
        <v>34638.864399999999</v>
      </c>
      <c r="M536" s="43">
        <f t="shared" si="43"/>
        <v>19779.986016000003</v>
      </c>
      <c r="N536" s="42">
        <f t="shared" si="44"/>
        <v>0.36347673397717301</v>
      </c>
      <c r="O536">
        <f>IF(AND(RawData[[#This Row],[Channel]]="Wholesale/Distributor", LEFT(RawData[[#This Row],[Month]], 4)="2025"),RawData[[#This Row],[List Price]]*(1-'2 - Diagnostics'!$B$1),RawData[[#This Row],[Net Price]])</f>
        <v>1.357688</v>
      </c>
      <c r="P536">
        <f>RawData[[#This Row],[Units]]*RawData[[#This Row],[Counterfactual Net Price]]</f>
        <v>54418.850416000001</v>
      </c>
    </row>
    <row r="537" spans="1:16">
      <c r="A537" t="s">
        <v>306</v>
      </c>
      <c r="B537" t="s">
        <v>305</v>
      </c>
      <c r="C537" t="s">
        <v>300</v>
      </c>
      <c r="D537" t="s">
        <v>226</v>
      </c>
      <c r="E537" t="s">
        <v>255</v>
      </c>
      <c r="F537">
        <v>40386</v>
      </c>
      <c r="G537" s="44">
        <v>1.49</v>
      </c>
      <c r="H537" s="42">
        <v>7.3300000000000004E-2</v>
      </c>
      <c r="I537" s="45">
        <v>0.86419999999999997</v>
      </c>
      <c r="J537" s="44">
        <f t="shared" si="40"/>
        <v>1.3807829999999999</v>
      </c>
      <c r="K537" s="43">
        <f t="shared" si="41"/>
        <v>55764.302237999997</v>
      </c>
      <c r="L537" s="43">
        <f t="shared" si="42"/>
        <v>34901.581200000001</v>
      </c>
      <c r="M537" s="43">
        <f t="shared" si="43"/>
        <v>20862.721037999996</v>
      </c>
      <c r="N537" s="42">
        <f t="shared" si="44"/>
        <v>0.37412323297723099</v>
      </c>
      <c r="O537">
        <f>IF(AND(RawData[[#This Row],[Channel]]="Wholesale/Distributor", LEFT(RawData[[#This Row],[Month]], 4)="2025"),RawData[[#This Row],[List Price]]*(1-'2 - Diagnostics'!$B$1),RawData[[#This Row],[Net Price]])</f>
        <v>1.3807829999999999</v>
      </c>
      <c r="P537">
        <f>RawData[[#This Row],[Units]]*RawData[[#This Row],[Counterfactual Net Price]]</f>
        <v>55764.302237999997</v>
      </c>
    </row>
    <row r="538" spans="1:16">
      <c r="A538" t="s">
        <v>306</v>
      </c>
      <c r="B538" t="s">
        <v>305</v>
      </c>
      <c r="C538" t="s">
        <v>300</v>
      </c>
      <c r="D538" t="s">
        <v>226</v>
      </c>
      <c r="E538" t="s">
        <v>254</v>
      </c>
      <c r="F538">
        <v>47008</v>
      </c>
      <c r="G538" s="44">
        <v>1.49</v>
      </c>
      <c r="H538" s="42">
        <v>6.6100000000000006E-2</v>
      </c>
      <c r="I538" s="45">
        <v>0.86419999999999997</v>
      </c>
      <c r="J538" s="44">
        <f t="shared" si="40"/>
        <v>1.3915109999999999</v>
      </c>
      <c r="K538" s="43">
        <f t="shared" si="41"/>
        <v>65412.149087999998</v>
      </c>
      <c r="L538" s="43">
        <f t="shared" si="42"/>
        <v>40624.313600000001</v>
      </c>
      <c r="M538" s="43">
        <f t="shared" si="43"/>
        <v>24787.835487999997</v>
      </c>
      <c r="N538" s="42">
        <f t="shared" si="44"/>
        <v>0.37894849555626936</v>
      </c>
      <c r="O538">
        <f>IF(AND(RawData[[#This Row],[Channel]]="Wholesale/Distributor", LEFT(RawData[[#This Row],[Month]], 4)="2025"),RawData[[#This Row],[List Price]]*(1-'2 - Diagnostics'!$B$1),RawData[[#This Row],[Net Price]])</f>
        <v>1.3915109999999999</v>
      </c>
      <c r="P538">
        <f>RawData[[#This Row],[Units]]*RawData[[#This Row],[Counterfactual Net Price]]</f>
        <v>65412.149087999998</v>
      </c>
    </row>
    <row r="539" spans="1:16">
      <c r="A539" t="s">
        <v>306</v>
      </c>
      <c r="B539" t="s">
        <v>305</v>
      </c>
      <c r="C539" t="s">
        <v>300</v>
      </c>
      <c r="D539" t="s">
        <v>226</v>
      </c>
      <c r="E539" t="s">
        <v>253</v>
      </c>
      <c r="F539">
        <v>66018</v>
      </c>
      <c r="G539" s="44">
        <v>1.49</v>
      </c>
      <c r="H539" s="42">
        <v>9.3399999999999997E-2</v>
      </c>
      <c r="I539" s="45">
        <v>0.86419999999999997</v>
      </c>
      <c r="J539" s="44">
        <f t="shared" si="40"/>
        <v>1.3508339999999999</v>
      </c>
      <c r="K539" s="43">
        <f t="shared" si="41"/>
        <v>89179.359011999986</v>
      </c>
      <c r="L539" s="43">
        <f t="shared" si="42"/>
        <v>57052.755599999997</v>
      </c>
      <c r="M539" s="43">
        <f t="shared" si="43"/>
        <v>32126.603411999989</v>
      </c>
      <c r="N539" s="42">
        <f t="shared" si="44"/>
        <v>0.36024707699095515</v>
      </c>
      <c r="O539">
        <f>IF(AND(RawData[[#This Row],[Channel]]="Wholesale/Distributor", LEFT(RawData[[#This Row],[Month]], 4)="2025"),RawData[[#This Row],[List Price]]*(1-'2 - Diagnostics'!$B$1),RawData[[#This Row],[Net Price]])</f>
        <v>1.3508339999999999</v>
      </c>
      <c r="P539">
        <f>RawData[[#This Row],[Units]]*RawData[[#This Row],[Counterfactual Net Price]]</f>
        <v>89179.359011999986</v>
      </c>
    </row>
    <row r="540" spans="1:16">
      <c r="A540" t="s">
        <v>306</v>
      </c>
      <c r="B540" t="s">
        <v>305</v>
      </c>
      <c r="C540" t="s">
        <v>300</v>
      </c>
      <c r="D540" t="s">
        <v>226</v>
      </c>
      <c r="E540" t="s">
        <v>252</v>
      </c>
      <c r="F540">
        <v>82007</v>
      </c>
      <c r="G540" s="44">
        <v>1.49</v>
      </c>
      <c r="H540" s="42">
        <v>0.1321</v>
      </c>
      <c r="I540" s="45">
        <v>0.86419999999999997</v>
      </c>
      <c r="J540" s="44">
        <f t="shared" si="40"/>
        <v>1.2931710000000001</v>
      </c>
      <c r="K540" s="43">
        <f t="shared" si="41"/>
        <v>106049.07419700001</v>
      </c>
      <c r="L540" s="43">
        <f t="shared" si="42"/>
        <v>70870.449399999998</v>
      </c>
      <c r="M540" s="43">
        <f t="shared" si="43"/>
        <v>35178.624797000011</v>
      </c>
      <c r="N540" s="42">
        <f t="shared" si="44"/>
        <v>0.33172024426777286</v>
      </c>
      <c r="O540">
        <f>IF(AND(RawData[[#This Row],[Channel]]="Wholesale/Distributor", LEFT(RawData[[#This Row],[Month]], 4)="2025"),RawData[[#This Row],[List Price]]*(1-'2 - Diagnostics'!$B$1),RawData[[#This Row],[Net Price]])</f>
        <v>1.2931710000000001</v>
      </c>
      <c r="P540">
        <f>RawData[[#This Row],[Units]]*RawData[[#This Row],[Counterfactual Net Price]]</f>
        <v>106049.07419700001</v>
      </c>
    </row>
    <row r="541" spans="1:16">
      <c r="A541" t="s">
        <v>306</v>
      </c>
      <c r="B541" t="s">
        <v>305</v>
      </c>
      <c r="C541" t="s">
        <v>300</v>
      </c>
      <c r="D541" t="s">
        <v>226</v>
      </c>
      <c r="E541" t="s">
        <v>251</v>
      </c>
      <c r="F541">
        <v>58903</v>
      </c>
      <c r="G541" s="44">
        <v>1.49</v>
      </c>
      <c r="H541" s="42">
        <v>0.1115</v>
      </c>
      <c r="I541" s="45">
        <v>0.86419999999999997</v>
      </c>
      <c r="J541" s="44">
        <f t="shared" si="40"/>
        <v>1.3238649999999998</v>
      </c>
      <c r="K541" s="43">
        <f t="shared" si="41"/>
        <v>77979.620094999991</v>
      </c>
      <c r="L541" s="43">
        <f t="shared" si="42"/>
        <v>50903.972600000001</v>
      </c>
      <c r="M541" s="43">
        <f t="shared" si="43"/>
        <v>27075.64749499999</v>
      </c>
      <c r="N541" s="42">
        <f t="shared" si="44"/>
        <v>0.34721440630275735</v>
      </c>
      <c r="O541">
        <f>IF(AND(RawData[[#This Row],[Channel]]="Wholesale/Distributor", LEFT(RawData[[#This Row],[Month]], 4)="2025"),RawData[[#This Row],[List Price]]*(1-'2 - Diagnostics'!$B$1),RawData[[#This Row],[Net Price]])</f>
        <v>1.3238649999999998</v>
      </c>
      <c r="P541">
        <f>RawData[[#This Row],[Units]]*RawData[[#This Row],[Counterfactual Net Price]]</f>
        <v>77979.620094999991</v>
      </c>
    </row>
    <row r="542" spans="1:16">
      <c r="A542" t="s">
        <v>306</v>
      </c>
      <c r="B542" t="s">
        <v>305</v>
      </c>
      <c r="C542" t="s">
        <v>300</v>
      </c>
      <c r="D542" t="s">
        <v>226</v>
      </c>
      <c r="E542" t="s">
        <v>250</v>
      </c>
      <c r="F542">
        <v>36581</v>
      </c>
      <c r="G542" s="44">
        <v>1.52</v>
      </c>
      <c r="H542" s="42">
        <v>0.1027</v>
      </c>
      <c r="I542" s="45">
        <v>0.87070000000000003</v>
      </c>
      <c r="J542" s="44">
        <f t="shared" si="40"/>
        <v>1.363896</v>
      </c>
      <c r="K542" s="43">
        <f t="shared" si="41"/>
        <v>49892.679576000002</v>
      </c>
      <c r="L542" s="43">
        <f t="shared" si="42"/>
        <v>31851.076700000001</v>
      </c>
      <c r="M542" s="43">
        <f t="shared" si="43"/>
        <v>18041.602876000001</v>
      </c>
      <c r="N542" s="42">
        <f t="shared" si="44"/>
        <v>0.36160821646225227</v>
      </c>
      <c r="O542">
        <f>IF(AND(RawData[[#This Row],[Channel]]="Wholesale/Distributor", LEFT(RawData[[#This Row],[Month]], 4)="2025"),RawData[[#This Row],[List Price]]*(1-'2 - Diagnostics'!$B$1),RawData[[#This Row],[Net Price]])</f>
        <v>1.3832</v>
      </c>
      <c r="P542">
        <f>RawData[[#This Row],[Units]]*RawData[[#This Row],[Counterfactual Net Price]]</f>
        <v>50598.839200000002</v>
      </c>
    </row>
    <row r="543" spans="1:16">
      <c r="A543" t="s">
        <v>306</v>
      </c>
      <c r="B543" t="s">
        <v>305</v>
      </c>
      <c r="C543" t="s">
        <v>300</v>
      </c>
      <c r="D543" t="s">
        <v>226</v>
      </c>
      <c r="E543" t="s">
        <v>249</v>
      </c>
      <c r="F543">
        <v>45776</v>
      </c>
      <c r="G543" s="44">
        <v>1.52</v>
      </c>
      <c r="H543" s="42">
        <v>0.12089999999999999</v>
      </c>
      <c r="I543" s="45">
        <v>0.87719999999999998</v>
      </c>
      <c r="J543" s="44">
        <f t="shared" si="40"/>
        <v>1.3362320000000001</v>
      </c>
      <c r="K543" s="43">
        <f t="shared" si="41"/>
        <v>61167.356032000003</v>
      </c>
      <c r="L543" s="43">
        <f t="shared" si="42"/>
        <v>40154.707199999997</v>
      </c>
      <c r="M543" s="43">
        <f t="shared" si="43"/>
        <v>21012.648832000006</v>
      </c>
      <c r="N543" s="42">
        <f t="shared" si="44"/>
        <v>0.34352717192822813</v>
      </c>
      <c r="O543">
        <f>IF(AND(RawData[[#This Row],[Channel]]="Wholesale/Distributor", LEFT(RawData[[#This Row],[Month]], 4)="2025"),RawData[[#This Row],[List Price]]*(1-'2 - Diagnostics'!$B$1),RawData[[#This Row],[Net Price]])</f>
        <v>1.3832</v>
      </c>
      <c r="P543">
        <f>RawData[[#This Row],[Units]]*RawData[[#This Row],[Counterfactual Net Price]]</f>
        <v>63317.3632</v>
      </c>
    </row>
    <row r="544" spans="1:16">
      <c r="A544" t="s">
        <v>306</v>
      </c>
      <c r="B544" t="s">
        <v>305</v>
      </c>
      <c r="C544" t="s">
        <v>300</v>
      </c>
      <c r="D544" t="s">
        <v>226</v>
      </c>
      <c r="E544" t="s">
        <v>248</v>
      </c>
      <c r="F544">
        <v>44774</v>
      </c>
      <c r="G544" s="44">
        <v>1.52</v>
      </c>
      <c r="H544" s="42">
        <v>0.12889999999999999</v>
      </c>
      <c r="I544" s="45">
        <v>0.88360000000000005</v>
      </c>
      <c r="J544" s="44">
        <f t="shared" si="40"/>
        <v>1.3240719999999999</v>
      </c>
      <c r="K544" s="43">
        <f t="shared" si="41"/>
        <v>59283.999727999995</v>
      </c>
      <c r="L544" s="43">
        <f t="shared" si="42"/>
        <v>39562.306400000001</v>
      </c>
      <c r="M544" s="43">
        <f t="shared" si="43"/>
        <v>19721.693327999994</v>
      </c>
      <c r="N544" s="42">
        <f t="shared" si="44"/>
        <v>0.33266468892930284</v>
      </c>
      <c r="O544">
        <f>IF(AND(RawData[[#This Row],[Channel]]="Wholesale/Distributor", LEFT(RawData[[#This Row],[Month]], 4)="2025"),RawData[[#This Row],[List Price]]*(1-'2 - Diagnostics'!$B$1),RawData[[#This Row],[Net Price]])</f>
        <v>1.3832</v>
      </c>
      <c r="P544">
        <f>RawData[[#This Row],[Units]]*RawData[[#This Row],[Counterfactual Net Price]]</f>
        <v>61931.396800000002</v>
      </c>
    </row>
    <row r="545" spans="1:16">
      <c r="A545" t="s">
        <v>306</v>
      </c>
      <c r="B545" t="s">
        <v>305</v>
      </c>
      <c r="C545" t="s">
        <v>300</v>
      </c>
      <c r="D545" t="s">
        <v>226</v>
      </c>
      <c r="E545" t="s">
        <v>247</v>
      </c>
      <c r="F545">
        <v>41991</v>
      </c>
      <c r="G545" s="44">
        <v>1.52</v>
      </c>
      <c r="H545" s="42">
        <v>0.1268</v>
      </c>
      <c r="I545" s="45">
        <v>0.8901</v>
      </c>
      <c r="J545" s="44">
        <f t="shared" si="40"/>
        <v>1.327264</v>
      </c>
      <c r="K545" s="43">
        <f t="shared" si="41"/>
        <v>55733.142624</v>
      </c>
      <c r="L545" s="43">
        <f t="shared" si="42"/>
        <v>37376.189100000003</v>
      </c>
      <c r="M545" s="43">
        <f t="shared" si="43"/>
        <v>18356.953523999997</v>
      </c>
      <c r="N545" s="42">
        <f t="shared" si="44"/>
        <v>0.32937230272199042</v>
      </c>
      <c r="O545">
        <f>IF(AND(RawData[[#This Row],[Channel]]="Wholesale/Distributor", LEFT(RawData[[#This Row],[Month]], 4)="2025"),RawData[[#This Row],[List Price]]*(1-'2 - Diagnostics'!$B$1),RawData[[#This Row],[Net Price]])</f>
        <v>1.3832</v>
      </c>
      <c r="P545">
        <f>RawData[[#This Row],[Units]]*RawData[[#This Row],[Counterfactual Net Price]]</f>
        <v>58081.951199999996</v>
      </c>
    </row>
    <row r="546" spans="1:16">
      <c r="A546" t="s">
        <v>306</v>
      </c>
      <c r="B546" t="s">
        <v>305</v>
      </c>
      <c r="C546" t="s">
        <v>300</v>
      </c>
      <c r="D546" t="s">
        <v>226</v>
      </c>
      <c r="E546" t="s">
        <v>246</v>
      </c>
      <c r="F546">
        <v>39825</v>
      </c>
      <c r="G546" s="44">
        <v>1.52</v>
      </c>
      <c r="H546" s="42">
        <v>0.1608</v>
      </c>
      <c r="I546" s="45">
        <v>0.89659999999999995</v>
      </c>
      <c r="J546" s="44">
        <f t="shared" si="40"/>
        <v>1.2755839999999998</v>
      </c>
      <c r="K546" s="43">
        <f t="shared" si="41"/>
        <v>50800.132799999992</v>
      </c>
      <c r="L546" s="43">
        <f t="shared" si="42"/>
        <v>35707.095000000001</v>
      </c>
      <c r="M546" s="43">
        <f t="shared" si="43"/>
        <v>15093.037799999991</v>
      </c>
      <c r="N546" s="42">
        <f t="shared" si="44"/>
        <v>0.2971062666198383</v>
      </c>
      <c r="O546">
        <f>IF(AND(RawData[[#This Row],[Channel]]="Wholesale/Distributor", LEFT(RawData[[#This Row],[Month]], 4)="2025"),RawData[[#This Row],[List Price]]*(1-'2 - Diagnostics'!$B$1),RawData[[#This Row],[Net Price]])</f>
        <v>1.3832</v>
      </c>
      <c r="P546">
        <f>RawData[[#This Row],[Units]]*RawData[[#This Row],[Counterfactual Net Price]]</f>
        <v>55085.94</v>
      </c>
    </row>
    <row r="547" spans="1:16">
      <c r="A547" t="s">
        <v>306</v>
      </c>
      <c r="B547" t="s">
        <v>305</v>
      </c>
      <c r="C547" t="s">
        <v>300</v>
      </c>
      <c r="D547" t="s">
        <v>226</v>
      </c>
      <c r="E547" t="s">
        <v>245</v>
      </c>
      <c r="F547">
        <v>34467</v>
      </c>
      <c r="G547" s="44">
        <v>1.52</v>
      </c>
      <c r="H547" s="42">
        <v>0.18010000000000001</v>
      </c>
      <c r="I547" s="45">
        <v>0.90310000000000001</v>
      </c>
      <c r="J547" s="44">
        <f t="shared" si="40"/>
        <v>1.246248</v>
      </c>
      <c r="K547" s="43">
        <f t="shared" si="41"/>
        <v>42954.429816000003</v>
      </c>
      <c r="L547" s="43">
        <f t="shared" si="42"/>
        <v>31127.147700000001</v>
      </c>
      <c r="M547" s="43">
        <f t="shared" si="43"/>
        <v>11827.282116000002</v>
      </c>
      <c r="N547" s="42">
        <f t="shared" si="44"/>
        <v>0.2753448751773323</v>
      </c>
      <c r="O547">
        <f>IF(AND(RawData[[#This Row],[Channel]]="Wholesale/Distributor", LEFT(RawData[[#This Row],[Month]], 4)="2025"),RawData[[#This Row],[List Price]]*(1-'2 - Diagnostics'!$B$1),RawData[[#This Row],[Net Price]])</f>
        <v>1.3832</v>
      </c>
      <c r="P547">
        <f>RawData[[#This Row],[Units]]*RawData[[#This Row],[Counterfactual Net Price]]</f>
        <v>47674.754399999998</v>
      </c>
    </row>
    <row r="548" spans="1:16">
      <c r="A548" t="s">
        <v>306</v>
      </c>
      <c r="B548" t="s">
        <v>305</v>
      </c>
      <c r="C548" t="s">
        <v>300</v>
      </c>
      <c r="D548" t="s">
        <v>226</v>
      </c>
      <c r="E548" t="s">
        <v>244</v>
      </c>
      <c r="F548">
        <v>35736</v>
      </c>
      <c r="G548" s="44">
        <v>1.56</v>
      </c>
      <c r="H548" s="42">
        <v>0.19769999999999999</v>
      </c>
      <c r="I548" s="45">
        <v>0.90959999999999996</v>
      </c>
      <c r="J548" s="44">
        <f t="shared" si="40"/>
        <v>1.2515880000000001</v>
      </c>
      <c r="K548" s="43">
        <f t="shared" si="41"/>
        <v>44726.748768000005</v>
      </c>
      <c r="L548" s="43">
        <f t="shared" si="42"/>
        <v>32505.4656</v>
      </c>
      <c r="M548" s="43">
        <f t="shared" si="43"/>
        <v>12221.283168000005</v>
      </c>
      <c r="N548" s="42">
        <f t="shared" si="44"/>
        <v>0.27324327174757196</v>
      </c>
      <c r="O548">
        <f>IF(AND(RawData[[#This Row],[Channel]]="Wholesale/Distributor", LEFT(RawData[[#This Row],[Month]], 4)="2025"),RawData[[#This Row],[List Price]]*(1-'2 - Diagnostics'!$B$1),RawData[[#This Row],[Net Price]])</f>
        <v>1.4196000000000002</v>
      </c>
      <c r="P548">
        <f>RawData[[#This Row],[Units]]*RawData[[#This Row],[Counterfactual Net Price]]</f>
        <v>50730.825600000004</v>
      </c>
    </row>
    <row r="549" spans="1:16">
      <c r="A549" t="s">
        <v>306</v>
      </c>
      <c r="B549" t="s">
        <v>305</v>
      </c>
      <c r="C549" t="s">
        <v>300</v>
      </c>
      <c r="D549" t="s">
        <v>226</v>
      </c>
      <c r="E549" t="s">
        <v>243</v>
      </c>
      <c r="F549">
        <v>36335</v>
      </c>
      <c r="G549" s="44">
        <v>1.56</v>
      </c>
      <c r="H549" s="42">
        <v>0.22839999999999999</v>
      </c>
      <c r="I549" s="45">
        <v>0.91610000000000003</v>
      </c>
      <c r="J549" s="44">
        <f t="shared" si="40"/>
        <v>1.2036960000000001</v>
      </c>
      <c r="K549" s="43">
        <f t="shared" si="41"/>
        <v>43736.294160000005</v>
      </c>
      <c r="L549" s="43">
        <f t="shared" si="42"/>
        <v>33286.493500000004</v>
      </c>
      <c r="M549" s="43">
        <f t="shared" si="43"/>
        <v>10449.800660000001</v>
      </c>
      <c r="N549" s="42">
        <f t="shared" si="44"/>
        <v>0.23892743682790338</v>
      </c>
      <c r="O549">
        <f>IF(AND(RawData[[#This Row],[Channel]]="Wholesale/Distributor", LEFT(RawData[[#This Row],[Month]], 4)="2025"),RawData[[#This Row],[List Price]]*(1-'2 - Diagnostics'!$B$1),RawData[[#This Row],[Net Price]])</f>
        <v>1.4196000000000002</v>
      </c>
      <c r="P549">
        <f>RawData[[#This Row],[Units]]*RawData[[#This Row],[Counterfactual Net Price]]</f>
        <v>51581.166000000005</v>
      </c>
    </row>
    <row r="550" spans="1:16">
      <c r="A550" t="s">
        <v>306</v>
      </c>
      <c r="B550" t="s">
        <v>305</v>
      </c>
      <c r="C550" t="s">
        <v>300</v>
      </c>
      <c r="D550" t="s">
        <v>226</v>
      </c>
      <c r="E550" t="s">
        <v>242</v>
      </c>
      <c r="F550">
        <v>49342</v>
      </c>
      <c r="G550" s="44">
        <v>1.56</v>
      </c>
      <c r="H550" s="42">
        <v>0.2324</v>
      </c>
      <c r="I550" s="45">
        <v>0.92249999999999999</v>
      </c>
      <c r="J550" s="44">
        <f t="shared" si="40"/>
        <v>1.1974560000000001</v>
      </c>
      <c r="K550" s="43">
        <f t="shared" si="41"/>
        <v>59084.873952000002</v>
      </c>
      <c r="L550" s="43">
        <f t="shared" si="42"/>
        <v>45517.995000000003</v>
      </c>
      <c r="M550" s="43">
        <f t="shared" si="43"/>
        <v>13566.878951999999</v>
      </c>
      <c r="N550" s="42">
        <f t="shared" si="44"/>
        <v>0.22961678758969012</v>
      </c>
      <c r="O550">
        <f>IF(AND(RawData[[#This Row],[Channel]]="Wholesale/Distributor", LEFT(RawData[[#This Row],[Month]], 4)="2025"),RawData[[#This Row],[List Price]]*(1-'2 - Diagnostics'!$B$1),RawData[[#This Row],[Net Price]])</f>
        <v>1.4196000000000002</v>
      </c>
      <c r="P550">
        <f>RawData[[#This Row],[Units]]*RawData[[#This Row],[Counterfactual Net Price]]</f>
        <v>70045.903200000015</v>
      </c>
    </row>
    <row r="551" spans="1:16">
      <c r="A551" t="s">
        <v>306</v>
      </c>
      <c r="B551" t="s">
        <v>305</v>
      </c>
      <c r="C551" t="s">
        <v>300</v>
      </c>
      <c r="D551" t="s">
        <v>226</v>
      </c>
      <c r="E551" t="s">
        <v>241</v>
      </c>
      <c r="F551">
        <v>70059</v>
      </c>
      <c r="G551" s="44">
        <v>1.56</v>
      </c>
      <c r="H551" s="42">
        <v>0.2586</v>
      </c>
      <c r="I551" s="45">
        <v>0.92900000000000005</v>
      </c>
      <c r="J551" s="44">
        <f t="shared" si="40"/>
        <v>1.1565840000000001</v>
      </c>
      <c r="K551" s="43">
        <f t="shared" si="41"/>
        <v>81029.118456000011</v>
      </c>
      <c r="L551" s="43">
        <f t="shared" si="42"/>
        <v>65084.811000000002</v>
      </c>
      <c r="M551" s="43">
        <f t="shared" si="43"/>
        <v>15944.30745600001</v>
      </c>
      <c r="N551" s="42">
        <f t="shared" si="44"/>
        <v>0.19677256472508708</v>
      </c>
      <c r="O551">
        <f>IF(AND(RawData[[#This Row],[Channel]]="Wholesale/Distributor", LEFT(RawData[[#This Row],[Month]], 4)="2025"),RawData[[#This Row],[List Price]]*(1-'2 - Diagnostics'!$B$1),RawData[[#This Row],[Net Price]])</f>
        <v>1.4196000000000002</v>
      </c>
      <c r="P551">
        <f>RawData[[#This Row],[Units]]*RawData[[#This Row],[Counterfactual Net Price]]</f>
        <v>99455.756400000013</v>
      </c>
    </row>
    <row r="552" spans="1:16">
      <c r="A552" t="s">
        <v>306</v>
      </c>
      <c r="B552" t="s">
        <v>305</v>
      </c>
      <c r="C552" t="s">
        <v>300</v>
      </c>
      <c r="D552" t="s">
        <v>226</v>
      </c>
      <c r="E552" t="s">
        <v>240</v>
      </c>
      <c r="F552">
        <v>75343</v>
      </c>
      <c r="G552" s="44">
        <v>1.56</v>
      </c>
      <c r="H552" s="42">
        <v>0.26419999999999999</v>
      </c>
      <c r="I552" s="45">
        <v>0.9355</v>
      </c>
      <c r="J552" s="44">
        <f t="shared" si="40"/>
        <v>1.147848</v>
      </c>
      <c r="K552" s="43">
        <f t="shared" si="41"/>
        <v>86482.311864000003</v>
      </c>
      <c r="L552" s="43">
        <f t="shared" si="42"/>
        <v>70483.376499999998</v>
      </c>
      <c r="M552" s="43">
        <f t="shared" si="43"/>
        <v>15998.935364000004</v>
      </c>
      <c r="N552" s="42">
        <f t="shared" si="44"/>
        <v>0.18499661976150156</v>
      </c>
      <c r="O552">
        <f>IF(AND(RawData[[#This Row],[Channel]]="Wholesale/Distributor", LEFT(RawData[[#This Row],[Month]], 4)="2025"),RawData[[#This Row],[List Price]]*(1-'2 - Diagnostics'!$B$1),RawData[[#This Row],[Net Price]])</f>
        <v>1.4196000000000002</v>
      </c>
      <c r="P552">
        <f>RawData[[#This Row],[Units]]*RawData[[#This Row],[Counterfactual Net Price]]</f>
        <v>106956.92280000001</v>
      </c>
    </row>
    <row r="553" spans="1:16">
      <c r="A553" t="s">
        <v>306</v>
      </c>
      <c r="B553" t="s">
        <v>305</v>
      </c>
      <c r="C553" t="s">
        <v>300</v>
      </c>
      <c r="D553" t="s">
        <v>226</v>
      </c>
      <c r="E553" t="s">
        <v>236</v>
      </c>
      <c r="F553">
        <v>59518</v>
      </c>
      <c r="G553" s="44">
        <v>1.56</v>
      </c>
      <c r="H553" s="42">
        <v>0.27779999999999999</v>
      </c>
      <c r="I553" s="45">
        <v>0.94199999999999995</v>
      </c>
      <c r="J553" s="44">
        <f t="shared" si="40"/>
        <v>1.1266319999999999</v>
      </c>
      <c r="K553" s="43">
        <f t="shared" si="41"/>
        <v>67054.883375999998</v>
      </c>
      <c r="L553" s="43">
        <f t="shared" si="42"/>
        <v>56065.955999999998</v>
      </c>
      <c r="M553" s="43">
        <f t="shared" si="43"/>
        <v>10988.927376</v>
      </c>
      <c r="N553" s="42">
        <f t="shared" si="44"/>
        <v>0.16387959866220736</v>
      </c>
      <c r="O553">
        <f>IF(AND(RawData[[#This Row],[Channel]]="Wholesale/Distributor", LEFT(RawData[[#This Row],[Month]], 4)="2025"),RawData[[#This Row],[List Price]]*(1-'2 - Diagnostics'!$B$1),RawData[[#This Row],[Net Price]])</f>
        <v>1.4196000000000002</v>
      </c>
      <c r="P553">
        <f>RawData[[#This Row],[Units]]*RawData[[#This Row],[Counterfactual Net Price]]</f>
        <v>84491.752800000017</v>
      </c>
    </row>
    <row r="554" spans="1:16">
      <c r="A554" t="s">
        <v>306</v>
      </c>
      <c r="B554" t="s">
        <v>305</v>
      </c>
      <c r="C554" t="s">
        <v>300</v>
      </c>
      <c r="D554" t="s">
        <v>229</v>
      </c>
      <c r="E554" t="s">
        <v>262</v>
      </c>
      <c r="F554">
        <v>16479</v>
      </c>
      <c r="G554" s="44">
        <v>1.49</v>
      </c>
      <c r="H554" s="42">
        <v>8.0500000000000002E-2</v>
      </c>
      <c r="I554" s="45">
        <v>0.86419999999999997</v>
      </c>
      <c r="J554" s="44">
        <f t="shared" si="40"/>
        <v>1.370055</v>
      </c>
      <c r="K554" s="43">
        <f t="shared" si="41"/>
        <v>22577.136344999999</v>
      </c>
      <c r="L554" s="43">
        <f t="shared" si="42"/>
        <v>14241.1518</v>
      </c>
      <c r="M554" s="43">
        <f t="shared" si="43"/>
        <v>8335.9845449999993</v>
      </c>
      <c r="N554" s="42">
        <f t="shared" si="44"/>
        <v>0.36922240348015223</v>
      </c>
      <c r="O554">
        <f>IF(AND(RawData[[#This Row],[Channel]]="Wholesale/Distributor", LEFT(RawData[[#This Row],[Month]], 4)="2025"),RawData[[#This Row],[List Price]]*(1-'2 - Diagnostics'!$B$1),RawData[[#This Row],[Net Price]])</f>
        <v>1.370055</v>
      </c>
      <c r="P554">
        <f>RawData[[#This Row],[Units]]*RawData[[#This Row],[Counterfactual Net Price]]</f>
        <v>22577.136344999999</v>
      </c>
    </row>
    <row r="555" spans="1:16">
      <c r="A555" t="s">
        <v>306</v>
      </c>
      <c r="B555" t="s">
        <v>305</v>
      </c>
      <c r="C555" t="s">
        <v>300</v>
      </c>
      <c r="D555" t="s">
        <v>229</v>
      </c>
      <c r="E555" t="s">
        <v>261</v>
      </c>
      <c r="F555">
        <v>19957</v>
      </c>
      <c r="G555" s="44">
        <v>1.49</v>
      </c>
      <c r="H555" s="42">
        <v>5.8099999999999999E-2</v>
      </c>
      <c r="I555" s="45">
        <v>0.86419999999999997</v>
      </c>
      <c r="J555" s="44">
        <f t="shared" si="40"/>
        <v>1.4034309999999999</v>
      </c>
      <c r="K555" s="43">
        <f t="shared" si="41"/>
        <v>28008.272466999999</v>
      </c>
      <c r="L555" s="43">
        <f t="shared" si="42"/>
        <v>17246.839400000001</v>
      </c>
      <c r="M555" s="43">
        <f t="shared" si="43"/>
        <v>10761.433066999998</v>
      </c>
      <c r="N555" s="42">
        <f t="shared" si="44"/>
        <v>0.38422337827794878</v>
      </c>
      <c r="O555">
        <f>IF(AND(RawData[[#This Row],[Channel]]="Wholesale/Distributor", LEFT(RawData[[#This Row],[Month]], 4)="2025"),RawData[[#This Row],[List Price]]*(1-'2 - Diagnostics'!$B$1),RawData[[#This Row],[Net Price]])</f>
        <v>1.4034309999999999</v>
      </c>
      <c r="P555">
        <f>RawData[[#This Row],[Units]]*RawData[[#This Row],[Counterfactual Net Price]]</f>
        <v>28008.272466999999</v>
      </c>
    </row>
    <row r="556" spans="1:16">
      <c r="A556" t="s">
        <v>306</v>
      </c>
      <c r="B556" t="s">
        <v>305</v>
      </c>
      <c r="C556" t="s">
        <v>300</v>
      </c>
      <c r="D556" t="s">
        <v>229</v>
      </c>
      <c r="E556" t="s">
        <v>260</v>
      </c>
      <c r="F556">
        <v>24062</v>
      </c>
      <c r="G556" s="44">
        <v>1.49</v>
      </c>
      <c r="H556" s="42">
        <v>8.2600000000000007E-2</v>
      </c>
      <c r="I556" s="45">
        <v>0.86419999999999997</v>
      </c>
      <c r="J556" s="44">
        <f t="shared" si="40"/>
        <v>1.3669260000000001</v>
      </c>
      <c r="K556" s="43">
        <f t="shared" si="41"/>
        <v>32890.973411999999</v>
      </c>
      <c r="L556" s="43">
        <f t="shared" si="42"/>
        <v>20794.380399999998</v>
      </c>
      <c r="M556" s="43">
        <f t="shared" si="43"/>
        <v>12096.593012000001</v>
      </c>
      <c r="N556" s="42">
        <f t="shared" si="44"/>
        <v>0.367778504469152</v>
      </c>
      <c r="O556">
        <f>IF(AND(RawData[[#This Row],[Channel]]="Wholesale/Distributor", LEFT(RawData[[#This Row],[Month]], 4)="2025"),RawData[[#This Row],[List Price]]*(1-'2 - Diagnostics'!$B$1),RawData[[#This Row],[Net Price]])</f>
        <v>1.3669260000000001</v>
      </c>
      <c r="P556">
        <f>RawData[[#This Row],[Units]]*RawData[[#This Row],[Counterfactual Net Price]]</f>
        <v>32890.973411999999</v>
      </c>
    </row>
    <row r="557" spans="1:16">
      <c r="A557" t="s">
        <v>306</v>
      </c>
      <c r="B557" t="s">
        <v>305</v>
      </c>
      <c r="C557" t="s">
        <v>300</v>
      </c>
      <c r="D557" t="s">
        <v>229</v>
      </c>
      <c r="E557" t="s">
        <v>259</v>
      </c>
      <c r="F557">
        <v>25505</v>
      </c>
      <c r="G557" s="44">
        <v>1.49</v>
      </c>
      <c r="H557" s="42">
        <v>6.59E-2</v>
      </c>
      <c r="I557" s="45">
        <v>0.86419999999999997</v>
      </c>
      <c r="J557" s="44">
        <f t="shared" si="40"/>
        <v>1.3918090000000001</v>
      </c>
      <c r="K557" s="43">
        <f t="shared" si="41"/>
        <v>35498.088544999999</v>
      </c>
      <c r="L557" s="43">
        <f t="shared" si="42"/>
        <v>22041.420999999998</v>
      </c>
      <c r="M557" s="43">
        <f t="shared" si="43"/>
        <v>13456.667545</v>
      </c>
      <c r="N557" s="42">
        <f t="shared" si="44"/>
        <v>0.37908146879349108</v>
      </c>
      <c r="O557">
        <f>IF(AND(RawData[[#This Row],[Channel]]="Wholesale/Distributor", LEFT(RawData[[#This Row],[Month]], 4)="2025"),RawData[[#This Row],[List Price]]*(1-'2 - Diagnostics'!$B$1),RawData[[#This Row],[Net Price]])</f>
        <v>1.3918090000000001</v>
      </c>
      <c r="P557">
        <f>RawData[[#This Row],[Units]]*RawData[[#This Row],[Counterfactual Net Price]]</f>
        <v>35498.088544999999</v>
      </c>
    </row>
    <row r="558" spans="1:16">
      <c r="A558" t="s">
        <v>306</v>
      </c>
      <c r="B558" t="s">
        <v>305</v>
      </c>
      <c r="C558" t="s">
        <v>300</v>
      </c>
      <c r="D558" t="s">
        <v>229</v>
      </c>
      <c r="E558" t="s">
        <v>258</v>
      </c>
      <c r="F558">
        <v>17376</v>
      </c>
      <c r="G558" s="44">
        <v>1.49</v>
      </c>
      <c r="H558" s="42">
        <v>6.6400000000000001E-2</v>
      </c>
      <c r="I558" s="45">
        <v>0.86419999999999997</v>
      </c>
      <c r="J558" s="44">
        <f t="shared" si="40"/>
        <v>1.3910640000000001</v>
      </c>
      <c r="K558" s="43">
        <f t="shared" si="41"/>
        <v>24171.128064</v>
      </c>
      <c r="L558" s="43">
        <f t="shared" si="42"/>
        <v>15016.3392</v>
      </c>
      <c r="M558" s="43">
        <f t="shared" si="43"/>
        <v>9154.7888640000001</v>
      </c>
      <c r="N558" s="42">
        <f t="shared" si="44"/>
        <v>0.37874892887746359</v>
      </c>
      <c r="O558">
        <f>IF(AND(RawData[[#This Row],[Channel]]="Wholesale/Distributor", LEFT(RawData[[#This Row],[Month]], 4)="2025"),RawData[[#This Row],[List Price]]*(1-'2 - Diagnostics'!$B$1),RawData[[#This Row],[Net Price]])</f>
        <v>1.3910640000000001</v>
      </c>
      <c r="P558">
        <f>RawData[[#This Row],[Units]]*RawData[[#This Row],[Counterfactual Net Price]]</f>
        <v>24171.128064</v>
      </c>
    </row>
    <row r="559" spans="1:16">
      <c r="A559" t="s">
        <v>306</v>
      </c>
      <c r="B559" t="s">
        <v>305</v>
      </c>
      <c r="C559" t="s">
        <v>300</v>
      </c>
      <c r="D559" t="s">
        <v>229</v>
      </c>
      <c r="E559" t="s">
        <v>257</v>
      </c>
      <c r="F559">
        <v>17977</v>
      </c>
      <c r="G559" s="44">
        <v>1.49</v>
      </c>
      <c r="H559" s="42">
        <v>7.1199999999999999E-2</v>
      </c>
      <c r="I559" s="45">
        <v>0.86419999999999997</v>
      </c>
      <c r="J559" s="44">
        <f t="shared" si="40"/>
        <v>1.383912</v>
      </c>
      <c r="K559" s="43">
        <f t="shared" si="41"/>
        <v>24878.586024</v>
      </c>
      <c r="L559" s="43">
        <f t="shared" si="42"/>
        <v>15535.723399999999</v>
      </c>
      <c r="M559" s="43">
        <f t="shared" si="43"/>
        <v>9342.8626240000012</v>
      </c>
      <c r="N559" s="42">
        <f t="shared" si="44"/>
        <v>0.37553832902670115</v>
      </c>
      <c r="O559">
        <f>IF(AND(RawData[[#This Row],[Channel]]="Wholesale/Distributor", LEFT(RawData[[#This Row],[Month]], 4)="2025"),RawData[[#This Row],[List Price]]*(1-'2 - Diagnostics'!$B$1),RawData[[#This Row],[Net Price]])</f>
        <v>1.383912</v>
      </c>
      <c r="P559">
        <f>RawData[[#This Row],[Units]]*RawData[[#This Row],[Counterfactual Net Price]]</f>
        <v>24878.586024</v>
      </c>
    </row>
    <row r="560" spans="1:16">
      <c r="A560" t="s">
        <v>306</v>
      </c>
      <c r="B560" t="s">
        <v>305</v>
      </c>
      <c r="C560" t="s">
        <v>300</v>
      </c>
      <c r="D560" t="s">
        <v>229</v>
      </c>
      <c r="E560" t="s">
        <v>256</v>
      </c>
      <c r="F560">
        <v>18133</v>
      </c>
      <c r="G560" s="44">
        <v>1.49</v>
      </c>
      <c r="H560" s="42">
        <v>6.4600000000000005E-2</v>
      </c>
      <c r="I560" s="45">
        <v>0.86419999999999997</v>
      </c>
      <c r="J560" s="44">
        <f t="shared" si="40"/>
        <v>1.3937459999999999</v>
      </c>
      <c r="K560" s="43">
        <f t="shared" si="41"/>
        <v>25272.796217999999</v>
      </c>
      <c r="L560" s="43">
        <f t="shared" si="42"/>
        <v>15670.5386</v>
      </c>
      <c r="M560" s="43">
        <f t="shared" si="43"/>
        <v>9602.2576179999996</v>
      </c>
      <c r="N560" s="42">
        <f t="shared" si="44"/>
        <v>0.37994440880906566</v>
      </c>
      <c r="O560">
        <f>IF(AND(RawData[[#This Row],[Channel]]="Wholesale/Distributor", LEFT(RawData[[#This Row],[Month]], 4)="2025"),RawData[[#This Row],[List Price]]*(1-'2 - Diagnostics'!$B$1),RawData[[#This Row],[Net Price]])</f>
        <v>1.3937459999999999</v>
      </c>
      <c r="P560">
        <f>RawData[[#This Row],[Units]]*RawData[[#This Row],[Counterfactual Net Price]]</f>
        <v>25272.796217999999</v>
      </c>
    </row>
    <row r="561" spans="1:16">
      <c r="A561" t="s">
        <v>306</v>
      </c>
      <c r="B561" t="s">
        <v>305</v>
      </c>
      <c r="C561" t="s">
        <v>300</v>
      </c>
      <c r="D561" t="s">
        <v>229</v>
      </c>
      <c r="E561" t="s">
        <v>255</v>
      </c>
      <c r="F561">
        <v>19366</v>
      </c>
      <c r="G561" s="44">
        <v>1.49</v>
      </c>
      <c r="H561" s="42">
        <v>5.5199999999999999E-2</v>
      </c>
      <c r="I561" s="45">
        <v>0.86419999999999997</v>
      </c>
      <c r="J561" s="44">
        <f t="shared" si="40"/>
        <v>1.4077519999999999</v>
      </c>
      <c r="K561" s="43">
        <f t="shared" si="41"/>
        <v>27262.525231999996</v>
      </c>
      <c r="L561" s="43">
        <f t="shared" si="42"/>
        <v>16736.0972</v>
      </c>
      <c r="M561" s="43">
        <f t="shared" si="43"/>
        <v>10526.428031999996</v>
      </c>
      <c r="N561" s="42">
        <f t="shared" si="44"/>
        <v>0.38611346316680772</v>
      </c>
      <c r="O561">
        <f>IF(AND(RawData[[#This Row],[Channel]]="Wholesale/Distributor", LEFT(RawData[[#This Row],[Month]], 4)="2025"),RawData[[#This Row],[List Price]]*(1-'2 - Diagnostics'!$B$1),RawData[[#This Row],[Net Price]])</f>
        <v>1.4077519999999999</v>
      </c>
      <c r="P561">
        <f>RawData[[#This Row],[Units]]*RawData[[#This Row],[Counterfactual Net Price]]</f>
        <v>27262.525231999996</v>
      </c>
    </row>
    <row r="562" spans="1:16">
      <c r="A562" t="s">
        <v>306</v>
      </c>
      <c r="B562" t="s">
        <v>305</v>
      </c>
      <c r="C562" t="s">
        <v>300</v>
      </c>
      <c r="D562" t="s">
        <v>229</v>
      </c>
      <c r="E562" t="s">
        <v>254</v>
      </c>
      <c r="F562">
        <v>22745</v>
      </c>
      <c r="G562" s="44">
        <v>1.49</v>
      </c>
      <c r="H562" s="42">
        <v>7.0000000000000007E-2</v>
      </c>
      <c r="I562" s="45">
        <v>0.86419999999999997</v>
      </c>
      <c r="J562" s="44">
        <f t="shared" si="40"/>
        <v>1.3856999999999999</v>
      </c>
      <c r="K562" s="43">
        <f t="shared" si="41"/>
        <v>31517.746499999997</v>
      </c>
      <c r="L562" s="43">
        <f t="shared" si="42"/>
        <v>19656.228999999999</v>
      </c>
      <c r="M562" s="43">
        <f t="shared" si="43"/>
        <v>11861.517499999998</v>
      </c>
      <c r="N562" s="42">
        <f t="shared" si="44"/>
        <v>0.37634408602150532</v>
      </c>
      <c r="O562">
        <f>IF(AND(RawData[[#This Row],[Channel]]="Wholesale/Distributor", LEFT(RawData[[#This Row],[Month]], 4)="2025"),RawData[[#This Row],[List Price]]*(1-'2 - Diagnostics'!$B$1),RawData[[#This Row],[Net Price]])</f>
        <v>1.3856999999999999</v>
      </c>
      <c r="P562">
        <f>RawData[[#This Row],[Units]]*RawData[[#This Row],[Counterfactual Net Price]]</f>
        <v>31517.746499999997</v>
      </c>
    </row>
    <row r="563" spans="1:16">
      <c r="A563" t="s">
        <v>306</v>
      </c>
      <c r="B563" t="s">
        <v>305</v>
      </c>
      <c r="C563" t="s">
        <v>300</v>
      </c>
      <c r="D563" t="s">
        <v>229</v>
      </c>
      <c r="E563" t="s">
        <v>253</v>
      </c>
      <c r="F563">
        <v>30842</v>
      </c>
      <c r="G563" s="44">
        <v>1.49</v>
      </c>
      <c r="H563" s="42">
        <v>6.6500000000000004E-2</v>
      </c>
      <c r="I563" s="45">
        <v>0.86419999999999997</v>
      </c>
      <c r="J563" s="44">
        <f t="shared" si="40"/>
        <v>1.3909149999999999</v>
      </c>
      <c r="K563" s="43">
        <f t="shared" si="41"/>
        <v>42898.600429999999</v>
      </c>
      <c r="L563" s="43">
        <f t="shared" si="42"/>
        <v>26653.6564</v>
      </c>
      <c r="M563" s="43">
        <f t="shared" si="43"/>
        <v>16244.944029999999</v>
      </c>
      <c r="N563" s="42">
        <f t="shared" si="44"/>
        <v>0.37868237814675948</v>
      </c>
      <c r="O563">
        <f>IF(AND(RawData[[#This Row],[Channel]]="Wholesale/Distributor", LEFT(RawData[[#This Row],[Month]], 4)="2025"),RawData[[#This Row],[List Price]]*(1-'2 - Diagnostics'!$B$1),RawData[[#This Row],[Net Price]])</f>
        <v>1.3909149999999999</v>
      </c>
      <c r="P563">
        <f>RawData[[#This Row],[Units]]*RawData[[#This Row],[Counterfactual Net Price]]</f>
        <v>42898.600429999999</v>
      </c>
    </row>
    <row r="564" spans="1:16">
      <c r="A564" t="s">
        <v>306</v>
      </c>
      <c r="B564" t="s">
        <v>305</v>
      </c>
      <c r="C564" t="s">
        <v>300</v>
      </c>
      <c r="D564" t="s">
        <v>229</v>
      </c>
      <c r="E564" t="s">
        <v>252</v>
      </c>
      <c r="F564">
        <v>34203</v>
      </c>
      <c r="G564" s="44">
        <v>1.49</v>
      </c>
      <c r="H564" s="42">
        <v>6.59E-2</v>
      </c>
      <c r="I564" s="45">
        <v>0.86419999999999997</v>
      </c>
      <c r="J564" s="44">
        <f t="shared" si="40"/>
        <v>1.3918090000000001</v>
      </c>
      <c r="K564" s="43">
        <f t="shared" si="41"/>
        <v>47604.043227000002</v>
      </c>
      <c r="L564" s="43">
        <f t="shared" si="42"/>
        <v>29558.232599999999</v>
      </c>
      <c r="M564" s="43">
        <f t="shared" si="43"/>
        <v>18045.810627000003</v>
      </c>
      <c r="N564" s="42">
        <f t="shared" si="44"/>
        <v>0.37908146879349108</v>
      </c>
      <c r="O564">
        <f>IF(AND(RawData[[#This Row],[Channel]]="Wholesale/Distributor", LEFT(RawData[[#This Row],[Month]], 4)="2025"),RawData[[#This Row],[List Price]]*(1-'2 - Diagnostics'!$B$1),RawData[[#This Row],[Net Price]])</f>
        <v>1.3918090000000001</v>
      </c>
      <c r="P564">
        <f>RawData[[#This Row],[Units]]*RawData[[#This Row],[Counterfactual Net Price]]</f>
        <v>47604.043227000002</v>
      </c>
    </row>
    <row r="565" spans="1:16">
      <c r="A565" t="s">
        <v>306</v>
      </c>
      <c r="B565" t="s">
        <v>305</v>
      </c>
      <c r="C565" t="s">
        <v>300</v>
      </c>
      <c r="D565" t="s">
        <v>229</v>
      </c>
      <c r="E565" t="s">
        <v>251</v>
      </c>
      <c r="F565">
        <v>31865</v>
      </c>
      <c r="G565" s="44">
        <v>1.49</v>
      </c>
      <c r="H565" s="42">
        <v>6.8500000000000005E-2</v>
      </c>
      <c r="I565" s="45">
        <v>0.86419999999999997</v>
      </c>
      <c r="J565" s="44">
        <f t="shared" si="40"/>
        <v>1.3879349999999999</v>
      </c>
      <c r="K565" s="43">
        <f t="shared" si="41"/>
        <v>44226.548774999996</v>
      </c>
      <c r="L565" s="43">
        <f t="shared" si="42"/>
        <v>27537.733</v>
      </c>
      <c r="M565" s="43">
        <f t="shared" si="43"/>
        <v>16688.815774999995</v>
      </c>
      <c r="N565" s="42">
        <f t="shared" si="44"/>
        <v>0.37734836285560919</v>
      </c>
      <c r="O565">
        <f>IF(AND(RawData[[#This Row],[Channel]]="Wholesale/Distributor", LEFT(RawData[[#This Row],[Month]], 4)="2025"),RawData[[#This Row],[List Price]]*(1-'2 - Diagnostics'!$B$1),RawData[[#This Row],[Net Price]])</f>
        <v>1.3879349999999999</v>
      </c>
      <c r="P565">
        <f>RawData[[#This Row],[Units]]*RawData[[#This Row],[Counterfactual Net Price]]</f>
        <v>44226.548774999996</v>
      </c>
    </row>
    <row r="566" spans="1:16">
      <c r="A566" t="s">
        <v>306</v>
      </c>
      <c r="B566" t="s">
        <v>305</v>
      </c>
      <c r="C566" t="s">
        <v>300</v>
      </c>
      <c r="D566" t="s">
        <v>229</v>
      </c>
      <c r="E566" t="s">
        <v>250</v>
      </c>
      <c r="F566">
        <v>16317</v>
      </c>
      <c r="G566" s="44">
        <v>1.52</v>
      </c>
      <c r="H566" s="42">
        <v>3.85E-2</v>
      </c>
      <c r="I566" s="45">
        <v>0.87070000000000003</v>
      </c>
      <c r="J566" s="44">
        <f t="shared" si="40"/>
        <v>1.4614800000000001</v>
      </c>
      <c r="K566" s="43">
        <f t="shared" si="41"/>
        <v>23846.969160000001</v>
      </c>
      <c r="L566" s="43">
        <f t="shared" si="42"/>
        <v>14207.2119</v>
      </c>
      <c r="M566" s="43">
        <f t="shared" si="43"/>
        <v>9639.7572600000003</v>
      </c>
      <c r="N566" s="42">
        <f t="shared" si="44"/>
        <v>0.4042340640994061</v>
      </c>
      <c r="O566">
        <f>IF(AND(RawData[[#This Row],[Channel]]="Wholesale/Distributor", LEFT(RawData[[#This Row],[Month]], 4)="2025"),RawData[[#This Row],[List Price]]*(1-'2 - Diagnostics'!$B$1),RawData[[#This Row],[Net Price]])</f>
        <v>1.4614800000000001</v>
      </c>
      <c r="P566">
        <f>RawData[[#This Row],[Units]]*RawData[[#This Row],[Counterfactual Net Price]]</f>
        <v>23846.969160000001</v>
      </c>
    </row>
    <row r="567" spans="1:16">
      <c r="A567" t="s">
        <v>306</v>
      </c>
      <c r="B567" t="s">
        <v>305</v>
      </c>
      <c r="C567" t="s">
        <v>300</v>
      </c>
      <c r="D567" t="s">
        <v>229</v>
      </c>
      <c r="E567" t="s">
        <v>249</v>
      </c>
      <c r="F567">
        <v>19223</v>
      </c>
      <c r="G567" s="44">
        <v>1.52</v>
      </c>
      <c r="H567" s="42">
        <v>6.6100000000000006E-2</v>
      </c>
      <c r="I567" s="45">
        <v>0.87719999999999998</v>
      </c>
      <c r="J567" s="44">
        <f t="shared" si="40"/>
        <v>1.4195279999999999</v>
      </c>
      <c r="K567" s="43">
        <f t="shared" si="41"/>
        <v>27287.586743999997</v>
      </c>
      <c r="L567" s="43">
        <f t="shared" si="42"/>
        <v>16862.4156</v>
      </c>
      <c r="M567" s="43">
        <f t="shared" si="43"/>
        <v>10425.171143999996</v>
      </c>
      <c r="N567" s="42">
        <f t="shared" si="44"/>
        <v>0.38204811740240407</v>
      </c>
      <c r="O567">
        <f>IF(AND(RawData[[#This Row],[Channel]]="Wholesale/Distributor", LEFT(RawData[[#This Row],[Month]], 4)="2025"),RawData[[#This Row],[List Price]]*(1-'2 - Diagnostics'!$B$1),RawData[[#This Row],[Net Price]])</f>
        <v>1.4195279999999999</v>
      </c>
      <c r="P567">
        <f>RawData[[#This Row],[Units]]*RawData[[#This Row],[Counterfactual Net Price]]</f>
        <v>27287.586743999997</v>
      </c>
    </row>
    <row r="568" spans="1:16">
      <c r="A568" t="s">
        <v>306</v>
      </c>
      <c r="B568" t="s">
        <v>305</v>
      </c>
      <c r="C568" t="s">
        <v>300</v>
      </c>
      <c r="D568" t="s">
        <v>229</v>
      </c>
      <c r="E568" t="s">
        <v>248</v>
      </c>
      <c r="F568">
        <v>19522</v>
      </c>
      <c r="G568" s="44">
        <v>1.52</v>
      </c>
      <c r="H568" s="42">
        <v>9.0700000000000003E-2</v>
      </c>
      <c r="I568" s="45">
        <v>0.88360000000000005</v>
      </c>
      <c r="J568" s="44">
        <f t="shared" si="40"/>
        <v>1.382136</v>
      </c>
      <c r="K568" s="43">
        <f t="shared" si="41"/>
        <v>26982.058992000002</v>
      </c>
      <c r="L568" s="43">
        <f t="shared" si="42"/>
        <v>17249.639200000001</v>
      </c>
      <c r="M568" s="43">
        <f t="shared" si="43"/>
        <v>9732.4197920000006</v>
      </c>
      <c r="N568" s="42">
        <f t="shared" si="44"/>
        <v>0.36069967065469677</v>
      </c>
      <c r="O568">
        <f>IF(AND(RawData[[#This Row],[Channel]]="Wholesale/Distributor", LEFT(RawData[[#This Row],[Month]], 4)="2025"),RawData[[#This Row],[List Price]]*(1-'2 - Diagnostics'!$B$1),RawData[[#This Row],[Net Price]])</f>
        <v>1.382136</v>
      </c>
      <c r="P568">
        <f>RawData[[#This Row],[Units]]*RawData[[#This Row],[Counterfactual Net Price]]</f>
        <v>26982.058992000002</v>
      </c>
    </row>
    <row r="569" spans="1:16">
      <c r="A569" t="s">
        <v>306</v>
      </c>
      <c r="B569" t="s">
        <v>305</v>
      </c>
      <c r="C569" t="s">
        <v>300</v>
      </c>
      <c r="D569" t="s">
        <v>229</v>
      </c>
      <c r="E569" t="s">
        <v>247</v>
      </c>
      <c r="F569">
        <v>21235</v>
      </c>
      <c r="G569" s="44">
        <v>1.52</v>
      </c>
      <c r="H569" s="42">
        <v>8.9300000000000004E-2</v>
      </c>
      <c r="I569" s="45">
        <v>0.8901</v>
      </c>
      <c r="J569" s="44">
        <f t="shared" si="40"/>
        <v>1.3842639999999999</v>
      </c>
      <c r="K569" s="43">
        <f t="shared" si="41"/>
        <v>29394.84604</v>
      </c>
      <c r="L569" s="43">
        <f t="shared" si="42"/>
        <v>18901.273499999999</v>
      </c>
      <c r="M569" s="43">
        <f t="shared" si="43"/>
        <v>10493.572540000001</v>
      </c>
      <c r="N569" s="42">
        <f t="shared" si="44"/>
        <v>0.35698681754347439</v>
      </c>
      <c r="O569">
        <f>IF(AND(RawData[[#This Row],[Channel]]="Wholesale/Distributor", LEFT(RawData[[#This Row],[Month]], 4)="2025"),RawData[[#This Row],[List Price]]*(1-'2 - Diagnostics'!$B$1),RawData[[#This Row],[Net Price]])</f>
        <v>1.3842639999999999</v>
      </c>
      <c r="P569">
        <f>RawData[[#This Row],[Units]]*RawData[[#This Row],[Counterfactual Net Price]]</f>
        <v>29394.84604</v>
      </c>
    </row>
    <row r="570" spans="1:16">
      <c r="A570" t="s">
        <v>306</v>
      </c>
      <c r="B570" t="s">
        <v>305</v>
      </c>
      <c r="C570" t="s">
        <v>300</v>
      </c>
      <c r="D570" t="s">
        <v>229</v>
      </c>
      <c r="E570" t="s">
        <v>246</v>
      </c>
      <c r="F570">
        <v>17653</v>
      </c>
      <c r="G570" s="44">
        <v>1.52</v>
      </c>
      <c r="H570" s="42">
        <v>7.0599999999999996E-2</v>
      </c>
      <c r="I570" s="45">
        <v>0.89659999999999995</v>
      </c>
      <c r="J570" s="44">
        <f t="shared" si="40"/>
        <v>1.4126879999999999</v>
      </c>
      <c r="K570" s="43">
        <f t="shared" si="41"/>
        <v>24938.181263999999</v>
      </c>
      <c r="L570" s="43">
        <f t="shared" si="42"/>
        <v>15827.6798</v>
      </c>
      <c r="M570" s="43">
        <f t="shared" si="43"/>
        <v>9110.501463999999</v>
      </c>
      <c r="N570" s="42">
        <f t="shared" si="44"/>
        <v>0.36532341182200173</v>
      </c>
      <c r="O570">
        <f>IF(AND(RawData[[#This Row],[Channel]]="Wholesale/Distributor", LEFT(RawData[[#This Row],[Month]], 4)="2025"),RawData[[#This Row],[List Price]]*(1-'2 - Diagnostics'!$B$1),RawData[[#This Row],[Net Price]])</f>
        <v>1.4126879999999999</v>
      </c>
      <c r="P570">
        <f>RawData[[#This Row],[Units]]*RawData[[#This Row],[Counterfactual Net Price]]</f>
        <v>24938.181263999999</v>
      </c>
    </row>
    <row r="571" spans="1:16">
      <c r="A571" t="s">
        <v>306</v>
      </c>
      <c r="B571" t="s">
        <v>305</v>
      </c>
      <c r="C571" t="s">
        <v>300</v>
      </c>
      <c r="D571" t="s">
        <v>229</v>
      </c>
      <c r="E571" t="s">
        <v>245</v>
      </c>
      <c r="F571">
        <v>16497</v>
      </c>
      <c r="G571" s="44">
        <v>1.52</v>
      </c>
      <c r="H571" s="42">
        <v>7.0099999999999996E-2</v>
      </c>
      <c r="I571" s="45">
        <v>0.90310000000000001</v>
      </c>
      <c r="J571" s="44">
        <f t="shared" si="40"/>
        <v>1.413448</v>
      </c>
      <c r="K571" s="43">
        <f t="shared" si="41"/>
        <v>23317.651656000002</v>
      </c>
      <c r="L571" s="43">
        <f t="shared" si="42"/>
        <v>14898.440700000001</v>
      </c>
      <c r="M571" s="43">
        <f t="shared" si="43"/>
        <v>8419.2109560000008</v>
      </c>
      <c r="N571" s="42">
        <f t="shared" si="44"/>
        <v>0.36106598898579928</v>
      </c>
      <c r="O571">
        <f>IF(AND(RawData[[#This Row],[Channel]]="Wholesale/Distributor", LEFT(RawData[[#This Row],[Month]], 4)="2025"),RawData[[#This Row],[List Price]]*(1-'2 - Diagnostics'!$B$1),RawData[[#This Row],[Net Price]])</f>
        <v>1.413448</v>
      </c>
      <c r="P571">
        <f>RawData[[#This Row],[Units]]*RawData[[#This Row],[Counterfactual Net Price]]</f>
        <v>23317.651656000002</v>
      </c>
    </row>
    <row r="572" spans="1:16">
      <c r="A572" t="s">
        <v>306</v>
      </c>
      <c r="B572" t="s">
        <v>305</v>
      </c>
      <c r="C572" t="s">
        <v>300</v>
      </c>
      <c r="D572" t="s">
        <v>229</v>
      </c>
      <c r="E572" t="s">
        <v>244</v>
      </c>
      <c r="F572">
        <v>17504</v>
      </c>
      <c r="G572" s="44">
        <v>1.56</v>
      </c>
      <c r="H572" s="42">
        <v>3.5200000000000002E-2</v>
      </c>
      <c r="I572" s="45">
        <v>0.90959999999999996</v>
      </c>
      <c r="J572" s="44">
        <f t="shared" si="40"/>
        <v>1.505088</v>
      </c>
      <c r="K572" s="43">
        <f t="shared" si="41"/>
        <v>26345.060352</v>
      </c>
      <c r="L572" s="43">
        <f t="shared" si="42"/>
        <v>15921.6384</v>
      </c>
      <c r="M572" s="43">
        <f t="shared" si="43"/>
        <v>10423.421952000001</v>
      </c>
      <c r="N572" s="42">
        <f t="shared" si="44"/>
        <v>0.39564995535144792</v>
      </c>
      <c r="O572">
        <f>IF(AND(RawData[[#This Row],[Channel]]="Wholesale/Distributor", LEFT(RawData[[#This Row],[Month]], 4)="2025"),RawData[[#This Row],[List Price]]*(1-'2 - Diagnostics'!$B$1),RawData[[#This Row],[Net Price]])</f>
        <v>1.505088</v>
      </c>
      <c r="P572">
        <f>RawData[[#This Row],[Units]]*RawData[[#This Row],[Counterfactual Net Price]]</f>
        <v>26345.060352</v>
      </c>
    </row>
    <row r="573" spans="1:16">
      <c r="A573" t="s">
        <v>306</v>
      </c>
      <c r="B573" t="s">
        <v>305</v>
      </c>
      <c r="C573" t="s">
        <v>300</v>
      </c>
      <c r="D573" t="s">
        <v>229</v>
      </c>
      <c r="E573" t="s">
        <v>243</v>
      </c>
      <c r="F573">
        <v>15114</v>
      </c>
      <c r="G573" s="44">
        <v>1.56</v>
      </c>
      <c r="H573" s="42">
        <v>6.1899999999999997E-2</v>
      </c>
      <c r="I573" s="45">
        <v>0.91610000000000003</v>
      </c>
      <c r="J573" s="44">
        <f t="shared" si="40"/>
        <v>1.4634360000000002</v>
      </c>
      <c r="K573" s="43">
        <f t="shared" si="41"/>
        <v>22118.371704000001</v>
      </c>
      <c r="L573" s="43">
        <f t="shared" si="42"/>
        <v>13845.9354</v>
      </c>
      <c r="M573" s="43">
        <f t="shared" si="43"/>
        <v>8272.4363040000007</v>
      </c>
      <c r="N573" s="42">
        <f t="shared" si="44"/>
        <v>0.37400747282423014</v>
      </c>
      <c r="O573">
        <f>IF(AND(RawData[[#This Row],[Channel]]="Wholesale/Distributor", LEFT(RawData[[#This Row],[Month]], 4)="2025"),RawData[[#This Row],[List Price]]*(1-'2 - Diagnostics'!$B$1),RawData[[#This Row],[Net Price]])</f>
        <v>1.4634360000000002</v>
      </c>
      <c r="P573">
        <f>RawData[[#This Row],[Units]]*RawData[[#This Row],[Counterfactual Net Price]]</f>
        <v>22118.371704000001</v>
      </c>
    </row>
    <row r="574" spans="1:16">
      <c r="A574" t="s">
        <v>306</v>
      </c>
      <c r="B574" t="s">
        <v>305</v>
      </c>
      <c r="C574" t="s">
        <v>300</v>
      </c>
      <c r="D574" t="s">
        <v>229</v>
      </c>
      <c r="E574" t="s">
        <v>242</v>
      </c>
      <c r="F574">
        <v>20527</v>
      </c>
      <c r="G574" s="44">
        <v>1.56</v>
      </c>
      <c r="H574" s="42">
        <v>8.0399999999999999E-2</v>
      </c>
      <c r="I574" s="45">
        <v>0.92249999999999999</v>
      </c>
      <c r="J574" s="44">
        <f t="shared" si="40"/>
        <v>1.4345760000000001</v>
      </c>
      <c r="K574" s="43">
        <f t="shared" si="41"/>
        <v>29447.541552000002</v>
      </c>
      <c r="L574" s="43">
        <f t="shared" si="42"/>
        <v>18936.157500000001</v>
      </c>
      <c r="M574" s="43">
        <f t="shared" si="43"/>
        <v>10511.384052000001</v>
      </c>
      <c r="N574" s="42">
        <f t="shared" si="44"/>
        <v>0.35695285575668351</v>
      </c>
      <c r="O574">
        <f>IF(AND(RawData[[#This Row],[Channel]]="Wholesale/Distributor", LEFT(RawData[[#This Row],[Month]], 4)="2025"),RawData[[#This Row],[List Price]]*(1-'2 - Diagnostics'!$B$1),RawData[[#This Row],[Net Price]])</f>
        <v>1.4345760000000001</v>
      </c>
      <c r="P574">
        <f>RawData[[#This Row],[Units]]*RawData[[#This Row],[Counterfactual Net Price]]</f>
        <v>29447.541552000002</v>
      </c>
    </row>
    <row r="575" spans="1:16">
      <c r="A575" t="s">
        <v>306</v>
      </c>
      <c r="B575" t="s">
        <v>305</v>
      </c>
      <c r="C575" t="s">
        <v>300</v>
      </c>
      <c r="D575" t="s">
        <v>229</v>
      </c>
      <c r="E575" t="s">
        <v>241</v>
      </c>
      <c r="F575">
        <v>31274</v>
      </c>
      <c r="G575" s="44">
        <v>1.56</v>
      </c>
      <c r="H575" s="42">
        <v>6.4199999999999993E-2</v>
      </c>
      <c r="I575" s="45">
        <v>0.92900000000000005</v>
      </c>
      <c r="J575" s="44">
        <f t="shared" si="40"/>
        <v>1.459848</v>
      </c>
      <c r="K575" s="43">
        <f t="shared" si="41"/>
        <v>45655.286352000003</v>
      </c>
      <c r="L575" s="43">
        <f t="shared" si="42"/>
        <v>29053.546000000002</v>
      </c>
      <c r="M575" s="43">
        <f t="shared" si="43"/>
        <v>16601.740352000001</v>
      </c>
      <c r="N575" s="42">
        <f t="shared" si="44"/>
        <v>0.36363237816539801</v>
      </c>
      <c r="O575">
        <f>IF(AND(RawData[[#This Row],[Channel]]="Wholesale/Distributor", LEFT(RawData[[#This Row],[Month]], 4)="2025"),RawData[[#This Row],[List Price]]*(1-'2 - Diagnostics'!$B$1),RawData[[#This Row],[Net Price]])</f>
        <v>1.459848</v>
      </c>
      <c r="P575">
        <f>RawData[[#This Row],[Units]]*RawData[[#This Row],[Counterfactual Net Price]]</f>
        <v>45655.286352000003</v>
      </c>
    </row>
    <row r="576" spans="1:16">
      <c r="A576" t="s">
        <v>306</v>
      </c>
      <c r="B576" t="s">
        <v>305</v>
      </c>
      <c r="C576" t="s">
        <v>300</v>
      </c>
      <c r="D576" t="s">
        <v>229</v>
      </c>
      <c r="E576" t="s">
        <v>240</v>
      </c>
      <c r="F576">
        <v>34523</v>
      </c>
      <c r="G576" s="44">
        <v>1.56</v>
      </c>
      <c r="H576" s="42">
        <v>8.5500000000000007E-2</v>
      </c>
      <c r="I576" s="45">
        <v>0.9355</v>
      </c>
      <c r="J576" s="44">
        <f t="shared" si="40"/>
        <v>1.42662</v>
      </c>
      <c r="K576" s="43">
        <f t="shared" si="41"/>
        <v>49251.202259999998</v>
      </c>
      <c r="L576" s="43">
        <f t="shared" si="42"/>
        <v>32296.266500000002</v>
      </c>
      <c r="M576" s="43">
        <f t="shared" si="43"/>
        <v>16954.935759999997</v>
      </c>
      <c r="N576" s="42">
        <f t="shared" si="44"/>
        <v>0.34425425130728571</v>
      </c>
      <c r="O576">
        <f>IF(AND(RawData[[#This Row],[Channel]]="Wholesale/Distributor", LEFT(RawData[[#This Row],[Month]], 4)="2025"),RawData[[#This Row],[List Price]]*(1-'2 - Diagnostics'!$B$1),RawData[[#This Row],[Net Price]])</f>
        <v>1.42662</v>
      </c>
      <c r="P576">
        <f>RawData[[#This Row],[Units]]*RawData[[#This Row],[Counterfactual Net Price]]</f>
        <v>49251.202259999998</v>
      </c>
    </row>
    <row r="577" spans="1:16">
      <c r="A577" t="s">
        <v>306</v>
      </c>
      <c r="B577" t="s">
        <v>305</v>
      </c>
      <c r="C577" t="s">
        <v>300</v>
      </c>
      <c r="D577" t="s">
        <v>229</v>
      </c>
      <c r="E577" t="s">
        <v>236</v>
      </c>
      <c r="F577">
        <v>26705</v>
      </c>
      <c r="G577" s="44">
        <v>1.56</v>
      </c>
      <c r="H577" s="42">
        <v>8.4400000000000003E-2</v>
      </c>
      <c r="I577" s="45">
        <v>0.94199999999999995</v>
      </c>
      <c r="J577" s="44">
        <f t="shared" si="40"/>
        <v>1.4283360000000001</v>
      </c>
      <c r="K577" s="43">
        <f t="shared" si="41"/>
        <v>38143.712879999999</v>
      </c>
      <c r="L577" s="43">
        <f t="shared" si="42"/>
        <v>25156.109999999997</v>
      </c>
      <c r="M577" s="43">
        <f t="shared" si="43"/>
        <v>12987.602880000002</v>
      </c>
      <c r="N577" s="42">
        <f t="shared" si="44"/>
        <v>0.34049131296837726</v>
      </c>
      <c r="O577">
        <f>IF(AND(RawData[[#This Row],[Channel]]="Wholesale/Distributor", LEFT(RawData[[#This Row],[Month]], 4)="2025"),RawData[[#This Row],[List Price]]*(1-'2 - Diagnostics'!$B$1),RawData[[#This Row],[Net Price]])</f>
        <v>1.4283360000000001</v>
      </c>
      <c r="P577">
        <f>RawData[[#This Row],[Units]]*RawData[[#This Row],[Counterfactual Net Price]]</f>
        <v>38143.712879999999</v>
      </c>
    </row>
    <row r="578" spans="1:16">
      <c r="A578" t="s">
        <v>304</v>
      </c>
      <c r="B578" t="s">
        <v>303</v>
      </c>
      <c r="C578" t="s">
        <v>300</v>
      </c>
      <c r="D578" t="s">
        <v>228</v>
      </c>
      <c r="E578" t="s">
        <v>262</v>
      </c>
      <c r="F578">
        <v>69298</v>
      </c>
      <c r="G578" s="44">
        <v>1.39</v>
      </c>
      <c r="H578" s="42">
        <v>9.1600000000000001E-2</v>
      </c>
      <c r="I578" s="45">
        <v>0.7923</v>
      </c>
      <c r="J578" s="44">
        <f t="shared" ref="J578:J641" si="45">G578*(1-H578)</f>
        <v>1.2626759999999999</v>
      </c>
      <c r="K578" s="43">
        <f t="shared" ref="K578:K641" si="46">F578*J578</f>
        <v>87500.921447999994</v>
      </c>
      <c r="L578" s="43">
        <f t="shared" ref="L578:L641" si="47">F578*I578</f>
        <v>54904.805399999997</v>
      </c>
      <c r="M578" s="43">
        <f t="shared" ref="M578:M641" si="48">K578-L578</f>
        <v>32596.116047999996</v>
      </c>
      <c r="N578" s="42">
        <f t="shared" ref="N578:N641" si="49">IFERROR(M578/K578,"")</f>
        <v>0.37252311756935269</v>
      </c>
      <c r="O578">
        <f>IF(AND(RawData[[#This Row],[Channel]]="Wholesale/Distributor", LEFT(RawData[[#This Row],[Month]], 4)="2025"),RawData[[#This Row],[List Price]]*(1-'2 - Diagnostics'!$B$1),RawData[[#This Row],[Net Price]])</f>
        <v>1.2626759999999999</v>
      </c>
      <c r="P578">
        <f>RawData[[#This Row],[Units]]*RawData[[#This Row],[Counterfactual Net Price]]</f>
        <v>87500.921447999994</v>
      </c>
    </row>
    <row r="579" spans="1:16">
      <c r="A579" t="s">
        <v>304</v>
      </c>
      <c r="B579" t="s">
        <v>303</v>
      </c>
      <c r="C579" t="s">
        <v>300</v>
      </c>
      <c r="D579" t="s">
        <v>228</v>
      </c>
      <c r="E579" t="s">
        <v>261</v>
      </c>
      <c r="F579">
        <v>88103</v>
      </c>
      <c r="G579" s="44">
        <v>1.39</v>
      </c>
      <c r="H579" s="42">
        <v>0.1017</v>
      </c>
      <c r="I579" s="45">
        <v>0.7923</v>
      </c>
      <c r="J579" s="44">
        <f t="shared" si="45"/>
        <v>1.248637</v>
      </c>
      <c r="K579" s="43">
        <f t="shared" si="46"/>
        <v>110008.665611</v>
      </c>
      <c r="L579" s="43">
        <f t="shared" si="47"/>
        <v>69804.006900000008</v>
      </c>
      <c r="M579" s="43">
        <f t="shared" si="48"/>
        <v>40204.658710999996</v>
      </c>
      <c r="N579" s="42">
        <f t="shared" si="49"/>
        <v>0.36546810642324384</v>
      </c>
      <c r="O579">
        <f>IF(AND(RawData[[#This Row],[Channel]]="Wholesale/Distributor", LEFT(RawData[[#This Row],[Month]], 4)="2025"),RawData[[#This Row],[List Price]]*(1-'2 - Diagnostics'!$B$1),RawData[[#This Row],[Net Price]])</f>
        <v>1.248637</v>
      </c>
      <c r="P579">
        <f>RawData[[#This Row],[Units]]*RawData[[#This Row],[Counterfactual Net Price]]</f>
        <v>110008.665611</v>
      </c>
    </row>
    <row r="580" spans="1:16">
      <c r="A580" t="s">
        <v>304</v>
      </c>
      <c r="B580" t="s">
        <v>303</v>
      </c>
      <c r="C580" t="s">
        <v>300</v>
      </c>
      <c r="D580" t="s">
        <v>228</v>
      </c>
      <c r="E580" t="s">
        <v>260</v>
      </c>
      <c r="F580">
        <v>84008</v>
      </c>
      <c r="G580" s="44">
        <v>1.39</v>
      </c>
      <c r="H580" s="42">
        <v>0.1221</v>
      </c>
      <c r="I580" s="45">
        <v>0.7923</v>
      </c>
      <c r="J580" s="44">
        <f t="shared" si="45"/>
        <v>1.2202809999999999</v>
      </c>
      <c r="K580" s="43">
        <f t="shared" si="46"/>
        <v>102513.36624799999</v>
      </c>
      <c r="L580" s="43">
        <f t="shared" si="47"/>
        <v>66559.538400000005</v>
      </c>
      <c r="M580" s="43">
        <f t="shared" si="48"/>
        <v>35953.827847999986</v>
      </c>
      <c r="N580" s="42">
        <f t="shared" si="49"/>
        <v>0.35072331700649267</v>
      </c>
      <c r="O580">
        <f>IF(AND(RawData[[#This Row],[Channel]]="Wholesale/Distributor", LEFT(RawData[[#This Row],[Month]], 4)="2025"),RawData[[#This Row],[List Price]]*(1-'2 - Diagnostics'!$B$1),RawData[[#This Row],[Net Price]])</f>
        <v>1.2202809999999999</v>
      </c>
      <c r="P580">
        <f>RawData[[#This Row],[Units]]*RawData[[#This Row],[Counterfactual Net Price]]</f>
        <v>102513.36624799999</v>
      </c>
    </row>
    <row r="581" spans="1:16">
      <c r="A581" t="s">
        <v>304</v>
      </c>
      <c r="B581" t="s">
        <v>303</v>
      </c>
      <c r="C581" t="s">
        <v>300</v>
      </c>
      <c r="D581" t="s">
        <v>228</v>
      </c>
      <c r="E581" t="s">
        <v>259</v>
      </c>
      <c r="F581">
        <v>72903</v>
      </c>
      <c r="G581" s="44">
        <v>1.39</v>
      </c>
      <c r="H581" s="42">
        <v>7.8700000000000006E-2</v>
      </c>
      <c r="I581" s="45">
        <v>0.7923</v>
      </c>
      <c r="J581" s="44">
        <f t="shared" si="45"/>
        <v>1.2806069999999998</v>
      </c>
      <c r="K581" s="43">
        <f t="shared" si="46"/>
        <v>93360.092120999994</v>
      </c>
      <c r="L581" s="43">
        <f t="shared" si="47"/>
        <v>57761.046900000001</v>
      </c>
      <c r="M581" s="43">
        <f t="shared" si="48"/>
        <v>35599.045220999993</v>
      </c>
      <c r="N581" s="42">
        <f t="shared" si="49"/>
        <v>0.38130901986323668</v>
      </c>
      <c r="O581">
        <f>IF(AND(RawData[[#This Row],[Channel]]="Wholesale/Distributor", LEFT(RawData[[#This Row],[Month]], 4)="2025"),RawData[[#This Row],[List Price]]*(1-'2 - Diagnostics'!$B$1),RawData[[#This Row],[Net Price]])</f>
        <v>1.2806069999999998</v>
      </c>
      <c r="P581">
        <f>RawData[[#This Row],[Units]]*RawData[[#This Row],[Counterfactual Net Price]]</f>
        <v>93360.092120999994</v>
      </c>
    </row>
    <row r="582" spans="1:16">
      <c r="A582" t="s">
        <v>304</v>
      </c>
      <c r="B582" t="s">
        <v>303</v>
      </c>
      <c r="C582" t="s">
        <v>300</v>
      </c>
      <c r="D582" t="s">
        <v>228</v>
      </c>
      <c r="E582" t="s">
        <v>258</v>
      </c>
      <c r="F582">
        <v>66017</v>
      </c>
      <c r="G582" s="44">
        <v>1.39</v>
      </c>
      <c r="H582" s="42">
        <v>9.4600000000000004E-2</v>
      </c>
      <c r="I582" s="45">
        <v>0.7923</v>
      </c>
      <c r="J582" s="44">
        <f t="shared" si="45"/>
        <v>1.2585059999999999</v>
      </c>
      <c r="K582" s="43">
        <f t="shared" si="46"/>
        <v>83082.790601999994</v>
      </c>
      <c r="L582" s="43">
        <f t="shared" si="47"/>
        <v>52305.269099999998</v>
      </c>
      <c r="M582" s="43">
        <f t="shared" si="48"/>
        <v>30777.521501999996</v>
      </c>
      <c r="N582" s="42">
        <f t="shared" si="49"/>
        <v>0.37044400265076205</v>
      </c>
      <c r="O582">
        <f>IF(AND(RawData[[#This Row],[Channel]]="Wholesale/Distributor", LEFT(RawData[[#This Row],[Month]], 4)="2025"),RawData[[#This Row],[List Price]]*(1-'2 - Diagnostics'!$B$1),RawData[[#This Row],[Net Price]])</f>
        <v>1.2585059999999999</v>
      </c>
      <c r="P582">
        <f>RawData[[#This Row],[Units]]*RawData[[#This Row],[Counterfactual Net Price]]</f>
        <v>83082.790601999994</v>
      </c>
    </row>
    <row r="583" spans="1:16">
      <c r="A583" t="s">
        <v>304</v>
      </c>
      <c r="B583" t="s">
        <v>303</v>
      </c>
      <c r="C583" t="s">
        <v>300</v>
      </c>
      <c r="D583" t="s">
        <v>228</v>
      </c>
      <c r="E583" t="s">
        <v>257</v>
      </c>
      <c r="F583">
        <v>66788</v>
      </c>
      <c r="G583" s="44">
        <v>1.39</v>
      </c>
      <c r="H583" s="42">
        <v>7.7399999999999997E-2</v>
      </c>
      <c r="I583" s="45">
        <v>0.7923</v>
      </c>
      <c r="J583" s="44">
        <f t="shared" si="45"/>
        <v>1.2824139999999999</v>
      </c>
      <c r="K583" s="43">
        <f t="shared" si="46"/>
        <v>85649.866232</v>
      </c>
      <c r="L583" s="43">
        <f t="shared" si="47"/>
        <v>52916.132400000002</v>
      </c>
      <c r="M583" s="43">
        <f t="shared" si="48"/>
        <v>32733.733831999998</v>
      </c>
      <c r="N583" s="42">
        <f t="shared" si="49"/>
        <v>0.38218079340992844</v>
      </c>
      <c r="O583">
        <f>IF(AND(RawData[[#This Row],[Channel]]="Wholesale/Distributor", LEFT(RawData[[#This Row],[Month]], 4)="2025"),RawData[[#This Row],[List Price]]*(1-'2 - Diagnostics'!$B$1),RawData[[#This Row],[Net Price]])</f>
        <v>1.2824139999999999</v>
      </c>
      <c r="P583">
        <f>RawData[[#This Row],[Units]]*RawData[[#This Row],[Counterfactual Net Price]]</f>
        <v>85649.866232</v>
      </c>
    </row>
    <row r="584" spans="1:16">
      <c r="A584" t="s">
        <v>304</v>
      </c>
      <c r="B584" t="s">
        <v>303</v>
      </c>
      <c r="C584" t="s">
        <v>300</v>
      </c>
      <c r="D584" t="s">
        <v>228</v>
      </c>
      <c r="E584" t="s">
        <v>256</v>
      </c>
      <c r="F584">
        <v>59586</v>
      </c>
      <c r="G584" s="44">
        <v>1.39</v>
      </c>
      <c r="H584" s="42">
        <v>8.7099999999999997E-2</v>
      </c>
      <c r="I584" s="45">
        <v>0.7923</v>
      </c>
      <c r="J584" s="44">
        <f t="shared" si="45"/>
        <v>1.268931</v>
      </c>
      <c r="K584" s="43">
        <f t="shared" si="46"/>
        <v>75610.522566</v>
      </c>
      <c r="L584" s="43">
        <f t="shared" si="47"/>
        <v>47209.987800000003</v>
      </c>
      <c r="M584" s="43">
        <f t="shared" si="48"/>
        <v>28400.534765999997</v>
      </c>
      <c r="N584" s="42">
        <f t="shared" si="49"/>
        <v>0.37561616825501148</v>
      </c>
      <c r="O584">
        <f>IF(AND(RawData[[#This Row],[Channel]]="Wholesale/Distributor", LEFT(RawData[[#This Row],[Month]], 4)="2025"),RawData[[#This Row],[List Price]]*(1-'2 - Diagnostics'!$B$1),RawData[[#This Row],[Net Price]])</f>
        <v>1.268931</v>
      </c>
      <c r="P584">
        <f>RawData[[#This Row],[Units]]*RawData[[#This Row],[Counterfactual Net Price]]</f>
        <v>75610.522566</v>
      </c>
    </row>
    <row r="585" spans="1:16">
      <c r="A585" t="s">
        <v>304</v>
      </c>
      <c r="B585" t="s">
        <v>303</v>
      </c>
      <c r="C585" t="s">
        <v>300</v>
      </c>
      <c r="D585" t="s">
        <v>228</v>
      </c>
      <c r="E585" t="s">
        <v>255</v>
      </c>
      <c r="F585">
        <v>84385</v>
      </c>
      <c r="G585" s="44">
        <v>1.39</v>
      </c>
      <c r="H585" s="42">
        <v>0.127</v>
      </c>
      <c r="I585" s="45">
        <v>0.7923</v>
      </c>
      <c r="J585" s="44">
        <f t="shared" si="45"/>
        <v>1.2134699999999998</v>
      </c>
      <c r="K585" s="43">
        <f t="shared" si="46"/>
        <v>102398.66594999998</v>
      </c>
      <c r="L585" s="43">
        <f t="shared" si="47"/>
        <v>66858.235499999995</v>
      </c>
      <c r="M585" s="43">
        <f t="shared" si="48"/>
        <v>35540.430449999985</v>
      </c>
      <c r="N585" s="42">
        <f t="shared" si="49"/>
        <v>0.34707903780068722</v>
      </c>
      <c r="O585">
        <f>IF(AND(RawData[[#This Row],[Channel]]="Wholesale/Distributor", LEFT(RawData[[#This Row],[Month]], 4)="2025"),RawData[[#This Row],[List Price]]*(1-'2 - Diagnostics'!$B$1),RawData[[#This Row],[Net Price]])</f>
        <v>1.2134699999999998</v>
      </c>
      <c r="P585">
        <f>RawData[[#This Row],[Units]]*RawData[[#This Row],[Counterfactual Net Price]]</f>
        <v>102398.66594999998</v>
      </c>
    </row>
    <row r="586" spans="1:16">
      <c r="A586" t="s">
        <v>304</v>
      </c>
      <c r="B586" t="s">
        <v>303</v>
      </c>
      <c r="C586" t="s">
        <v>300</v>
      </c>
      <c r="D586" t="s">
        <v>228</v>
      </c>
      <c r="E586" t="s">
        <v>254</v>
      </c>
      <c r="F586">
        <v>81579</v>
      </c>
      <c r="G586" s="44">
        <v>1.39</v>
      </c>
      <c r="H586" s="42">
        <v>9.4500000000000001E-2</v>
      </c>
      <c r="I586" s="45">
        <v>0.7923</v>
      </c>
      <c r="J586" s="44">
        <f t="shared" si="45"/>
        <v>1.2586449999999998</v>
      </c>
      <c r="K586" s="43">
        <f t="shared" si="46"/>
        <v>102679.00045499999</v>
      </c>
      <c r="L586" s="43">
        <f t="shared" si="47"/>
        <v>64635.041700000002</v>
      </c>
      <c r="M586" s="43">
        <f t="shared" si="48"/>
        <v>38043.958754999985</v>
      </c>
      <c r="N586" s="42">
        <f t="shared" si="49"/>
        <v>0.37051352843732732</v>
      </c>
      <c r="O586">
        <f>IF(AND(RawData[[#This Row],[Channel]]="Wholesale/Distributor", LEFT(RawData[[#This Row],[Month]], 4)="2025"),RawData[[#This Row],[List Price]]*(1-'2 - Diagnostics'!$B$1),RawData[[#This Row],[Net Price]])</f>
        <v>1.2586449999999998</v>
      </c>
      <c r="P586">
        <f>RawData[[#This Row],[Units]]*RawData[[#This Row],[Counterfactual Net Price]]</f>
        <v>102679.00045499999</v>
      </c>
    </row>
    <row r="587" spans="1:16">
      <c r="A587" t="s">
        <v>304</v>
      </c>
      <c r="B587" t="s">
        <v>303</v>
      </c>
      <c r="C587" t="s">
        <v>300</v>
      </c>
      <c r="D587" t="s">
        <v>228</v>
      </c>
      <c r="E587" t="s">
        <v>253</v>
      </c>
      <c r="F587">
        <v>114025</v>
      </c>
      <c r="G587" s="44">
        <v>1.39</v>
      </c>
      <c r="H587" s="42">
        <v>7.1400000000000005E-2</v>
      </c>
      <c r="I587" s="45">
        <v>0.7923</v>
      </c>
      <c r="J587" s="44">
        <f t="shared" si="45"/>
        <v>1.290754</v>
      </c>
      <c r="K587" s="43">
        <f t="shared" si="46"/>
        <v>147178.22485</v>
      </c>
      <c r="L587" s="43">
        <f t="shared" si="47"/>
        <v>90342.007500000007</v>
      </c>
      <c r="M587" s="43">
        <f t="shared" si="48"/>
        <v>56836.217349999992</v>
      </c>
      <c r="N587" s="42">
        <f t="shared" si="49"/>
        <v>0.38617273314667233</v>
      </c>
      <c r="O587">
        <f>IF(AND(RawData[[#This Row],[Channel]]="Wholesale/Distributor", LEFT(RawData[[#This Row],[Month]], 4)="2025"),RawData[[#This Row],[List Price]]*(1-'2 - Diagnostics'!$B$1),RawData[[#This Row],[Net Price]])</f>
        <v>1.290754</v>
      </c>
      <c r="P587">
        <f>RawData[[#This Row],[Units]]*RawData[[#This Row],[Counterfactual Net Price]]</f>
        <v>147178.22485</v>
      </c>
    </row>
    <row r="588" spans="1:16">
      <c r="A588" t="s">
        <v>304</v>
      </c>
      <c r="B588" t="s">
        <v>303</v>
      </c>
      <c r="C588" t="s">
        <v>300</v>
      </c>
      <c r="D588" t="s">
        <v>228</v>
      </c>
      <c r="E588" t="s">
        <v>252</v>
      </c>
      <c r="F588">
        <v>130920</v>
      </c>
      <c r="G588" s="44">
        <v>1.39</v>
      </c>
      <c r="H588" s="42">
        <v>8.5000000000000006E-2</v>
      </c>
      <c r="I588" s="45">
        <v>0.7923</v>
      </c>
      <c r="J588" s="44">
        <f t="shared" si="45"/>
        <v>1.2718499999999999</v>
      </c>
      <c r="K588" s="43">
        <f t="shared" si="46"/>
        <v>166510.60199999998</v>
      </c>
      <c r="L588" s="43">
        <f t="shared" si="47"/>
        <v>103727.916</v>
      </c>
      <c r="M588" s="43">
        <f t="shared" si="48"/>
        <v>62782.685999999987</v>
      </c>
      <c r="N588" s="42">
        <f t="shared" si="49"/>
        <v>0.37704918032786883</v>
      </c>
      <c r="O588">
        <f>IF(AND(RawData[[#This Row],[Channel]]="Wholesale/Distributor", LEFT(RawData[[#This Row],[Month]], 4)="2025"),RawData[[#This Row],[List Price]]*(1-'2 - Diagnostics'!$B$1),RawData[[#This Row],[Net Price]])</f>
        <v>1.2718499999999999</v>
      </c>
      <c r="P588">
        <f>RawData[[#This Row],[Units]]*RawData[[#This Row],[Counterfactual Net Price]]</f>
        <v>166510.60199999998</v>
      </c>
    </row>
    <row r="589" spans="1:16">
      <c r="A589" t="s">
        <v>304</v>
      </c>
      <c r="B589" t="s">
        <v>303</v>
      </c>
      <c r="C589" t="s">
        <v>300</v>
      </c>
      <c r="D589" t="s">
        <v>228</v>
      </c>
      <c r="E589" t="s">
        <v>251</v>
      </c>
      <c r="F589">
        <v>107359</v>
      </c>
      <c r="G589" s="44">
        <v>1.39</v>
      </c>
      <c r="H589" s="42">
        <v>7.5999999999999998E-2</v>
      </c>
      <c r="I589" s="45">
        <v>0.7923</v>
      </c>
      <c r="J589" s="44">
        <f t="shared" si="45"/>
        <v>1.2843599999999999</v>
      </c>
      <c r="K589" s="43">
        <f t="shared" si="46"/>
        <v>137887.60524</v>
      </c>
      <c r="L589" s="43">
        <f t="shared" si="47"/>
        <v>85060.535700000008</v>
      </c>
      <c r="M589" s="43">
        <f t="shared" si="48"/>
        <v>52827.069539999997</v>
      </c>
      <c r="N589" s="42">
        <f t="shared" si="49"/>
        <v>0.38311688311688308</v>
      </c>
      <c r="O589">
        <f>IF(AND(RawData[[#This Row],[Channel]]="Wholesale/Distributor", LEFT(RawData[[#This Row],[Month]], 4)="2025"),RawData[[#This Row],[List Price]]*(1-'2 - Diagnostics'!$B$1),RawData[[#This Row],[Net Price]])</f>
        <v>1.2843599999999999</v>
      </c>
      <c r="P589">
        <f>RawData[[#This Row],[Units]]*RawData[[#This Row],[Counterfactual Net Price]]</f>
        <v>137887.60524</v>
      </c>
    </row>
    <row r="590" spans="1:16">
      <c r="A590" t="s">
        <v>304</v>
      </c>
      <c r="B590" t="s">
        <v>303</v>
      </c>
      <c r="C590" t="s">
        <v>300</v>
      </c>
      <c r="D590" t="s">
        <v>228</v>
      </c>
      <c r="E590" t="s">
        <v>250</v>
      </c>
      <c r="F590">
        <v>59867</v>
      </c>
      <c r="G590" s="44">
        <v>1.42</v>
      </c>
      <c r="H590" s="42">
        <v>0.1022</v>
      </c>
      <c r="I590" s="45">
        <v>0.79820000000000002</v>
      </c>
      <c r="J590" s="44">
        <f t="shared" si="45"/>
        <v>1.2748759999999999</v>
      </c>
      <c r="K590" s="43">
        <f t="shared" si="46"/>
        <v>76323.001491999996</v>
      </c>
      <c r="L590" s="43">
        <f t="shared" si="47"/>
        <v>47785.839400000004</v>
      </c>
      <c r="M590" s="43">
        <f t="shared" si="48"/>
        <v>28537.162091999991</v>
      </c>
      <c r="N590" s="42">
        <f t="shared" si="49"/>
        <v>0.37389989300920234</v>
      </c>
      <c r="O590">
        <f>IF(AND(RawData[[#This Row],[Channel]]="Wholesale/Distributor", LEFT(RawData[[#This Row],[Month]], 4)="2025"),RawData[[#This Row],[List Price]]*(1-'2 - Diagnostics'!$B$1),RawData[[#This Row],[Net Price]])</f>
        <v>1.2748759999999999</v>
      </c>
      <c r="P590">
        <f>RawData[[#This Row],[Units]]*RawData[[#This Row],[Counterfactual Net Price]]</f>
        <v>76323.001491999996</v>
      </c>
    </row>
    <row r="591" spans="1:16">
      <c r="A591" t="s">
        <v>304</v>
      </c>
      <c r="B591" t="s">
        <v>303</v>
      </c>
      <c r="C591" t="s">
        <v>300</v>
      </c>
      <c r="D591" t="s">
        <v>228</v>
      </c>
      <c r="E591" t="s">
        <v>249</v>
      </c>
      <c r="F591">
        <v>80123</v>
      </c>
      <c r="G591" s="44">
        <v>1.42</v>
      </c>
      <c r="H591" s="42">
        <v>0.10630000000000001</v>
      </c>
      <c r="I591" s="45">
        <v>0.80420000000000003</v>
      </c>
      <c r="J591" s="44">
        <f t="shared" si="45"/>
        <v>1.2690539999999999</v>
      </c>
      <c r="K591" s="43">
        <f t="shared" si="46"/>
        <v>101680.413642</v>
      </c>
      <c r="L591" s="43">
        <f t="shared" si="47"/>
        <v>64434.916600000004</v>
      </c>
      <c r="M591" s="43">
        <f t="shared" si="48"/>
        <v>37245.497041999995</v>
      </c>
      <c r="N591" s="42">
        <f t="shared" si="49"/>
        <v>0.3662996216079063</v>
      </c>
      <c r="O591">
        <f>IF(AND(RawData[[#This Row],[Channel]]="Wholesale/Distributor", LEFT(RawData[[#This Row],[Month]], 4)="2025"),RawData[[#This Row],[List Price]]*(1-'2 - Diagnostics'!$B$1),RawData[[#This Row],[Net Price]])</f>
        <v>1.2690539999999999</v>
      </c>
      <c r="P591">
        <f>RawData[[#This Row],[Units]]*RawData[[#This Row],[Counterfactual Net Price]]</f>
        <v>101680.413642</v>
      </c>
    </row>
    <row r="592" spans="1:16">
      <c r="A592" t="s">
        <v>304</v>
      </c>
      <c r="B592" t="s">
        <v>303</v>
      </c>
      <c r="C592" t="s">
        <v>300</v>
      </c>
      <c r="D592" t="s">
        <v>228</v>
      </c>
      <c r="E592" t="s">
        <v>248</v>
      </c>
      <c r="F592">
        <v>70899</v>
      </c>
      <c r="G592" s="44">
        <v>1.42</v>
      </c>
      <c r="H592" s="42">
        <v>0.1128</v>
      </c>
      <c r="I592" s="45">
        <v>0.81010000000000004</v>
      </c>
      <c r="J592" s="44">
        <f t="shared" si="45"/>
        <v>1.2598239999999998</v>
      </c>
      <c r="K592" s="43">
        <f t="shared" si="46"/>
        <v>89320.261775999985</v>
      </c>
      <c r="L592" s="43">
        <f t="shared" si="47"/>
        <v>57435.279900000001</v>
      </c>
      <c r="M592" s="43">
        <f t="shared" si="48"/>
        <v>31884.981875999983</v>
      </c>
      <c r="N592" s="42">
        <f t="shared" si="49"/>
        <v>0.35697367251298584</v>
      </c>
      <c r="O592">
        <f>IF(AND(RawData[[#This Row],[Channel]]="Wholesale/Distributor", LEFT(RawData[[#This Row],[Month]], 4)="2025"),RawData[[#This Row],[List Price]]*(1-'2 - Diagnostics'!$B$1),RawData[[#This Row],[Net Price]])</f>
        <v>1.2598239999999998</v>
      </c>
      <c r="P592">
        <f>RawData[[#This Row],[Units]]*RawData[[#This Row],[Counterfactual Net Price]]</f>
        <v>89320.261775999985</v>
      </c>
    </row>
    <row r="593" spans="1:16">
      <c r="A593" t="s">
        <v>304</v>
      </c>
      <c r="B593" t="s">
        <v>303</v>
      </c>
      <c r="C593" t="s">
        <v>300</v>
      </c>
      <c r="D593" t="s">
        <v>228</v>
      </c>
      <c r="E593" t="s">
        <v>247</v>
      </c>
      <c r="F593">
        <v>77256</v>
      </c>
      <c r="G593" s="44">
        <v>1.42</v>
      </c>
      <c r="H593" s="42">
        <v>0.1095</v>
      </c>
      <c r="I593" s="45">
        <v>0.81610000000000005</v>
      </c>
      <c r="J593" s="44">
        <f t="shared" si="45"/>
        <v>1.2645099999999998</v>
      </c>
      <c r="K593" s="43">
        <f t="shared" si="46"/>
        <v>97690.984559999983</v>
      </c>
      <c r="L593" s="43">
        <f t="shared" si="47"/>
        <v>63048.621600000006</v>
      </c>
      <c r="M593" s="43">
        <f t="shared" si="48"/>
        <v>34642.362959999977</v>
      </c>
      <c r="N593" s="42">
        <f t="shared" si="49"/>
        <v>0.35461166776063435</v>
      </c>
      <c r="O593">
        <f>IF(AND(RawData[[#This Row],[Channel]]="Wholesale/Distributor", LEFT(RawData[[#This Row],[Month]], 4)="2025"),RawData[[#This Row],[List Price]]*(1-'2 - Diagnostics'!$B$1),RawData[[#This Row],[Net Price]])</f>
        <v>1.2645099999999998</v>
      </c>
      <c r="P593">
        <f>RawData[[#This Row],[Units]]*RawData[[#This Row],[Counterfactual Net Price]]</f>
        <v>97690.984559999983</v>
      </c>
    </row>
    <row r="594" spans="1:16">
      <c r="A594" t="s">
        <v>304</v>
      </c>
      <c r="B594" t="s">
        <v>303</v>
      </c>
      <c r="C594" t="s">
        <v>300</v>
      </c>
      <c r="D594" t="s">
        <v>228</v>
      </c>
      <c r="E594" t="s">
        <v>246</v>
      </c>
      <c r="F594">
        <v>66910</v>
      </c>
      <c r="G594" s="44">
        <v>1.42</v>
      </c>
      <c r="H594" s="42">
        <v>7.9399999999999998E-2</v>
      </c>
      <c r="I594" s="45">
        <v>0.82199999999999995</v>
      </c>
      <c r="J594" s="44">
        <f t="shared" si="45"/>
        <v>1.3072519999999999</v>
      </c>
      <c r="K594" s="43">
        <f t="shared" si="46"/>
        <v>87468.231319999992</v>
      </c>
      <c r="L594" s="43">
        <f t="shared" si="47"/>
        <v>55000.02</v>
      </c>
      <c r="M594" s="43">
        <f t="shared" si="48"/>
        <v>32468.211319999995</v>
      </c>
      <c r="N594" s="42">
        <f t="shared" si="49"/>
        <v>0.37120004406189472</v>
      </c>
      <c r="O594">
        <f>IF(AND(RawData[[#This Row],[Channel]]="Wholesale/Distributor", LEFT(RawData[[#This Row],[Month]], 4)="2025"),RawData[[#This Row],[List Price]]*(1-'2 - Diagnostics'!$B$1),RawData[[#This Row],[Net Price]])</f>
        <v>1.3072519999999999</v>
      </c>
      <c r="P594">
        <f>RawData[[#This Row],[Units]]*RawData[[#This Row],[Counterfactual Net Price]]</f>
        <v>87468.231319999992</v>
      </c>
    </row>
    <row r="595" spans="1:16">
      <c r="A595" t="s">
        <v>304</v>
      </c>
      <c r="B595" t="s">
        <v>303</v>
      </c>
      <c r="C595" t="s">
        <v>300</v>
      </c>
      <c r="D595" t="s">
        <v>228</v>
      </c>
      <c r="E595" t="s">
        <v>245</v>
      </c>
      <c r="F595">
        <v>61840</v>
      </c>
      <c r="G595" s="44">
        <v>1.42</v>
      </c>
      <c r="H595" s="42">
        <v>0.1055</v>
      </c>
      <c r="I595" s="45">
        <v>0.82799999999999996</v>
      </c>
      <c r="J595" s="44">
        <f t="shared" si="45"/>
        <v>1.2701899999999999</v>
      </c>
      <c r="K595" s="43">
        <f t="shared" si="46"/>
        <v>78548.549599999998</v>
      </c>
      <c r="L595" s="43">
        <f t="shared" si="47"/>
        <v>51203.519999999997</v>
      </c>
      <c r="M595" s="43">
        <f t="shared" si="48"/>
        <v>27345.029600000002</v>
      </c>
      <c r="N595" s="42">
        <f t="shared" si="49"/>
        <v>0.34812902006786389</v>
      </c>
      <c r="O595">
        <f>IF(AND(RawData[[#This Row],[Channel]]="Wholesale/Distributor", LEFT(RawData[[#This Row],[Month]], 4)="2025"),RawData[[#This Row],[List Price]]*(1-'2 - Diagnostics'!$B$1),RawData[[#This Row],[Net Price]])</f>
        <v>1.2701899999999999</v>
      </c>
      <c r="P595">
        <f>RawData[[#This Row],[Units]]*RawData[[#This Row],[Counterfactual Net Price]]</f>
        <v>78548.549599999998</v>
      </c>
    </row>
    <row r="596" spans="1:16">
      <c r="A596" t="s">
        <v>304</v>
      </c>
      <c r="B596" t="s">
        <v>303</v>
      </c>
      <c r="C596" t="s">
        <v>300</v>
      </c>
      <c r="D596" t="s">
        <v>228</v>
      </c>
      <c r="E596" t="s">
        <v>244</v>
      </c>
      <c r="F596">
        <v>62074</v>
      </c>
      <c r="G596" s="44">
        <v>1.46</v>
      </c>
      <c r="H596" s="42">
        <v>9.7900000000000001E-2</v>
      </c>
      <c r="I596" s="45">
        <v>0.83389999999999997</v>
      </c>
      <c r="J596" s="44">
        <f t="shared" si="45"/>
        <v>1.3170660000000001</v>
      </c>
      <c r="K596" s="43">
        <f t="shared" si="46"/>
        <v>81755.554883999997</v>
      </c>
      <c r="L596" s="43">
        <f t="shared" si="47"/>
        <v>51763.508600000001</v>
      </c>
      <c r="M596" s="43">
        <f t="shared" si="48"/>
        <v>29992.046283999996</v>
      </c>
      <c r="N596" s="42">
        <f t="shared" si="49"/>
        <v>0.36685025655510045</v>
      </c>
      <c r="O596">
        <f>IF(AND(RawData[[#This Row],[Channel]]="Wholesale/Distributor", LEFT(RawData[[#This Row],[Month]], 4)="2025"),RawData[[#This Row],[List Price]]*(1-'2 - Diagnostics'!$B$1),RawData[[#This Row],[Net Price]])</f>
        <v>1.3170660000000001</v>
      </c>
      <c r="P596">
        <f>RawData[[#This Row],[Units]]*RawData[[#This Row],[Counterfactual Net Price]]</f>
        <v>81755.554883999997</v>
      </c>
    </row>
    <row r="597" spans="1:16">
      <c r="A597" t="s">
        <v>304</v>
      </c>
      <c r="B597" t="s">
        <v>303</v>
      </c>
      <c r="C597" t="s">
        <v>300</v>
      </c>
      <c r="D597" t="s">
        <v>228</v>
      </c>
      <c r="E597" t="s">
        <v>243</v>
      </c>
      <c r="F597">
        <v>74140</v>
      </c>
      <c r="G597" s="44">
        <v>1.46</v>
      </c>
      <c r="H597" s="42">
        <v>0.11509999999999999</v>
      </c>
      <c r="I597" s="45">
        <v>0.83979999999999999</v>
      </c>
      <c r="J597" s="44">
        <f t="shared" si="45"/>
        <v>1.291954</v>
      </c>
      <c r="K597" s="43">
        <f t="shared" si="46"/>
        <v>95785.469559999998</v>
      </c>
      <c r="L597" s="43">
        <f t="shared" si="47"/>
        <v>62262.771999999997</v>
      </c>
      <c r="M597" s="43">
        <f t="shared" si="48"/>
        <v>33522.697560000001</v>
      </c>
      <c r="N597" s="42">
        <f t="shared" si="49"/>
        <v>0.34997685676115403</v>
      </c>
      <c r="O597">
        <f>IF(AND(RawData[[#This Row],[Channel]]="Wholesale/Distributor", LEFT(RawData[[#This Row],[Month]], 4)="2025"),RawData[[#This Row],[List Price]]*(1-'2 - Diagnostics'!$B$1),RawData[[#This Row],[Net Price]])</f>
        <v>1.291954</v>
      </c>
      <c r="P597">
        <f>RawData[[#This Row],[Units]]*RawData[[#This Row],[Counterfactual Net Price]]</f>
        <v>95785.469559999998</v>
      </c>
    </row>
    <row r="598" spans="1:16">
      <c r="A598" t="s">
        <v>304</v>
      </c>
      <c r="B598" t="s">
        <v>303</v>
      </c>
      <c r="C598" t="s">
        <v>300</v>
      </c>
      <c r="D598" t="s">
        <v>228</v>
      </c>
      <c r="E598" t="s">
        <v>242</v>
      </c>
      <c r="F598">
        <v>76717</v>
      </c>
      <c r="G598" s="44">
        <v>1.46</v>
      </c>
      <c r="H598" s="42">
        <v>0.1113</v>
      </c>
      <c r="I598" s="45">
        <v>0.8458</v>
      </c>
      <c r="J598" s="44">
        <f t="shared" si="45"/>
        <v>1.2975019999999999</v>
      </c>
      <c r="K598" s="43">
        <f t="shared" si="46"/>
        <v>99540.460933999988</v>
      </c>
      <c r="L598" s="43">
        <f t="shared" si="47"/>
        <v>64887.238599999997</v>
      </c>
      <c r="M598" s="43">
        <f t="shared" si="48"/>
        <v>34653.222333999991</v>
      </c>
      <c r="N598" s="42">
        <f t="shared" si="49"/>
        <v>0.34813202600073057</v>
      </c>
      <c r="O598">
        <f>IF(AND(RawData[[#This Row],[Channel]]="Wholesale/Distributor", LEFT(RawData[[#This Row],[Month]], 4)="2025"),RawData[[#This Row],[List Price]]*(1-'2 - Diagnostics'!$B$1),RawData[[#This Row],[Net Price]])</f>
        <v>1.2975019999999999</v>
      </c>
      <c r="P598">
        <f>RawData[[#This Row],[Units]]*RawData[[#This Row],[Counterfactual Net Price]]</f>
        <v>99540.460933999988</v>
      </c>
    </row>
    <row r="599" spans="1:16">
      <c r="A599" t="s">
        <v>304</v>
      </c>
      <c r="B599" t="s">
        <v>303</v>
      </c>
      <c r="C599" t="s">
        <v>300</v>
      </c>
      <c r="D599" t="s">
        <v>228</v>
      </c>
      <c r="E599" t="s">
        <v>241</v>
      </c>
      <c r="F599">
        <v>130930</v>
      </c>
      <c r="G599" s="44">
        <v>1.46</v>
      </c>
      <c r="H599" s="42">
        <v>0.12939999999999999</v>
      </c>
      <c r="I599" s="45">
        <v>0.85170000000000001</v>
      </c>
      <c r="J599" s="44">
        <f t="shared" si="45"/>
        <v>1.2710760000000001</v>
      </c>
      <c r="K599" s="43">
        <f t="shared" si="46"/>
        <v>166421.98068000001</v>
      </c>
      <c r="L599" s="43">
        <f t="shared" si="47"/>
        <v>111513.08100000001</v>
      </c>
      <c r="M599" s="43">
        <f t="shared" si="48"/>
        <v>54908.899680000002</v>
      </c>
      <c r="N599" s="42">
        <f t="shared" si="49"/>
        <v>0.32993778499476034</v>
      </c>
      <c r="O599">
        <f>IF(AND(RawData[[#This Row],[Channel]]="Wholesale/Distributor", LEFT(RawData[[#This Row],[Month]], 4)="2025"),RawData[[#This Row],[List Price]]*(1-'2 - Diagnostics'!$B$1),RawData[[#This Row],[Net Price]])</f>
        <v>1.2710760000000001</v>
      </c>
      <c r="P599">
        <f>RawData[[#This Row],[Units]]*RawData[[#This Row],[Counterfactual Net Price]]</f>
        <v>166421.98068000001</v>
      </c>
    </row>
    <row r="600" spans="1:16">
      <c r="A600" t="s">
        <v>304</v>
      </c>
      <c r="B600" t="s">
        <v>303</v>
      </c>
      <c r="C600" t="s">
        <v>300</v>
      </c>
      <c r="D600" t="s">
        <v>228</v>
      </c>
      <c r="E600" t="s">
        <v>240</v>
      </c>
      <c r="F600">
        <v>112208</v>
      </c>
      <c r="G600" s="44">
        <v>1.46</v>
      </c>
      <c r="H600" s="42">
        <v>8.6099999999999996E-2</v>
      </c>
      <c r="I600" s="45">
        <v>0.85770000000000002</v>
      </c>
      <c r="J600" s="44">
        <f t="shared" si="45"/>
        <v>1.3342940000000001</v>
      </c>
      <c r="K600" s="43">
        <f t="shared" si="46"/>
        <v>149718.461152</v>
      </c>
      <c r="L600" s="43">
        <f t="shared" si="47"/>
        <v>96240.801600000006</v>
      </c>
      <c r="M600" s="43">
        <f t="shared" si="48"/>
        <v>53477.659551999997</v>
      </c>
      <c r="N600" s="42">
        <f t="shared" si="49"/>
        <v>0.35718814594084958</v>
      </c>
      <c r="O600">
        <f>IF(AND(RawData[[#This Row],[Channel]]="Wholesale/Distributor", LEFT(RawData[[#This Row],[Month]], 4)="2025"),RawData[[#This Row],[List Price]]*(1-'2 - Diagnostics'!$B$1),RawData[[#This Row],[Net Price]])</f>
        <v>1.3342940000000001</v>
      </c>
      <c r="P600">
        <f>RawData[[#This Row],[Units]]*RawData[[#This Row],[Counterfactual Net Price]]</f>
        <v>149718.461152</v>
      </c>
    </row>
    <row r="601" spans="1:16">
      <c r="A601" t="s">
        <v>304</v>
      </c>
      <c r="B601" t="s">
        <v>303</v>
      </c>
      <c r="C601" t="s">
        <v>300</v>
      </c>
      <c r="D601" t="s">
        <v>228</v>
      </c>
      <c r="E601" t="s">
        <v>236</v>
      </c>
      <c r="F601">
        <v>110880</v>
      </c>
      <c r="G601" s="44">
        <v>1.46</v>
      </c>
      <c r="H601" s="42">
        <v>8.4099999999999994E-2</v>
      </c>
      <c r="I601" s="45">
        <v>0.86360000000000003</v>
      </c>
      <c r="J601" s="44">
        <f t="shared" si="45"/>
        <v>1.3372140000000001</v>
      </c>
      <c r="K601" s="43">
        <f t="shared" si="46"/>
        <v>148270.28832000002</v>
      </c>
      <c r="L601" s="43">
        <f t="shared" si="47"/>
        <v>95755.968000000008</v>
      </c>
      <c r="M601" s="43">
        <f t="shared" si="48"/>
        <v>52514.320320000013</v>
      </c>
      <c r="N601" s="42">
        <f t="shared" si="49"/>
        <v>0.35417966009928109</v>
      </c>
      <c r="O601">
        <f>IF(AND(RawData[[#This Row],[Channel]]="Wholesale/Distributor", LEFT(RawData[[#This Row],[Month]], 4)="2025"),RawData[[#This Row],[List Price]]*(1-'2 - Diagnostics'!$B$1),RawData[[#This Row],[Net Price]])</f>
        <v>1.3372140000000001</v>
      </c>
      <c r="P601">
        <f>RawData[[#This Row],[Units]]*RawData[[#This Row],[Counterfactual Net Price]]</f>
        <v>148270.28832000002</v>
      </c>
    </row>
    <row r="602" spans="1:16">
      <c r="A602" t="s">
        <v>304</v>
      </c>
      <c r="B602" t="s">
        <v>303</v>
      </c>
      <c r="C602" t="s">
        <v>300</v>
      </c>
      <c r="D602" t="s">
        <v>231</v>
      </c>
      <c r="E602" t="s">
        <v>262</v>
      </c>
      <c r="F602">
        <v>52449</v>
      </c>
      <c r="G602" s="44">
        <v>1.39</v>
      </c>
      <c r="H602" s="42">
        <v>0.1227</v>
      </c>
      <c r="I602" s="45">
        <v>0.7923</v>
      </c>
      <c r="J602" s="44">
        <f t="shared" si="45"/>
        <v>1.2194469999999999</v>
      </c>
      <c r="K602" s="43">
        <f t="shared" si="46"/>
        <v>63958.775702999999</v>
      </c>
      <c r="L602" s="43">
        <f t="shared" si="47"/>
        <v>41555.342700000001</v>
      </c>
      <c r="M602" s="43">
        <f t="shared" si="48"/>
        <v>22403.433002999998</v>
      </c>
      <c r="N602" s="42">
        <f t="shared" si="49"/>
        <v>0.35027926592955655</v>
      </c>
      <c r="O602">
        <f>IF(AND(RawData[[#This Row],[Channel]]="Wholesale/Distributor", LEFT(RawData[[#This Row],[Month]], 4)="2025"),RawData[[#This Row],[List Price]]*(1-'2 - Diagnostics'!$B$1),RawData[[#This Row],[Net Price]])</f>
        <v>1.2194469999999999</v>
      </c>
      <c r="P602">
        <f>RawData[[#This Row],[Units]]*RawData[[#This Row],[Counterfactual Net Price]]</f>
        <v>63958.775702999999</v>
      </c>
    </row>
    <row r="603" spans="1:16">
      <c r="A603" t="s">
        <v>304</v>
      </c>
      <c r="B603" t="s">
        <v>303</v>
      </c>
      <c r="C603" t="s">
        <v>300</v>
      </c>
      <c r="D603" t="s">
        <v>231</v>
      </c>
      <c r="E603" t="s">
        <v>261</v>
      </c>
      <c r="F603">
        <v>73500</v>
      </c>
      <c r="G603" s="44">
        <v>1.39</v>
      </c>
      <c r="H603" s="42">
        <v>0.1285</v>
      </c>
      <c r="I603" s="45">
        <v>0.7923</v>
      </c>
      <c r="J603" s="44">
        <f t="shared" si="45"/>
        <v>1.2113849999999999</v>
      </c>
      <c r="K603" s="43">
        <f t="shared" si="46"/>
        <v>89036.797500000001</v>
      </c>
      <c r="L603" s="43">
        <f t="shared" si="47"/>
        <v>58234.05</v>
      </c>
      <c r="M603" s="43">
        <f t="shared" si="48"/>
        <v>30802.747499999998</v>
      </c>
      <c r="N603" s="42">
        <f t="shared" si="49"/>
        <v>0.34595524956970736</v>
      </c>
      <c r="O603">
        <f>IF(AND(RawData[[#This Row],[Channel]]="Wholesale/Distributor", LEFT(RawData[[#This Row],[Month]], 4)="2025"),RawData[[#This Row],[List Price]]*(1-'2 - Diagnostics'!$B$1),RawData[[#This Row],[Net Price]])</f>
        <v>1.2113849999999999</v>
      </c>
      <c r="P603">
        <f>RawData[[#This Row],[Units]]*RawData[[#This Row],[Counterfactual Net Price]]</f>
        <v>89036.797500000001</v>
      </c>
    </row>
    <row r="604" spans="1:16">
      <c r="A604" t="s">
        <v>304</v>
      </c>
      <c r="B604" t="s">
        <v>303</v>
      </c>
      <c r="C604" t="s">
        <v>300</v>
      </c>
      <c r="D604" t="s">
        <v>231</v>
      </c>
      <c r="E604" t="s">
        <v>260</v>
      </c>
      <c r="F604">
        <v>68148</v>
      </c>
      <c r="G604" s="44">
        <v>1.39</v>
      </c>
      <c r="H604" s="42">
        <v>0.11990000000000001</v>
      </c>
      <c r="I604" s="45">
        <v>0.7923</v>
      </c>
      <c r="J604" s="44">
        <f t="shared" si="45"/>
        <v>1.223339</v>
      </c>
      <c r="K604" s="43">
        <f t="shared" si="46"/>
        <v>83368.106172</v>
      </c>
      <c r="L604" s="43">
        <f t="shared" si="47"/>
        <v>53993.660400000001</v>
      </c>
      <c r="M604" s="43">
        <f t="shared" si="48"/>
        <v>29374.445771999999</v>
      </c>
      <c r="N604" s="42">
        <f t="shared" si="49"/>
        <v>0.35234632428133167</v>
      </c>
      <c r="O604">
        <f>IF(AND(RawData[[#This Row],[Channel]]="Wholesale/Distributor", LEFT(RawData[[#This Row],[Month]], 4)="2025"),RawData[[#This Row],[List Price]]*(1-'2 - Diagnostics'!$B$1),RawData[[#This Row],[Net Price]])</f>
        <v>1.223339</v>
      </c>
      <c r="P604">
        <f>RawData[[#This Row],[Units]]*RawData[[#This Row],[Counterfactual Net Price]]</f>
        <v>83368.106172</v>
      </c>
    </row>
    <row r="605" spans="1:16">
      <c r="A605" t="s">
        <v>304</v>
      </c>
      <c r="B605" t="s">
        <v>303</v>
      </c>
      <c r="C605" t="s">
        <v>300</v>
      </c>
      <c r="D605" t="s">
        <v>231</v>
      </c>
      <c r="E605" t="s">
        <v>259</v>
      </c>
      <c r="F605">
        <v>71070</v>
      </c>
      <c r="G605" s="44">
        <v>1.39</v>
      </c>
      <c r="H605" s="42">
        <v>0.1168</v>
      </c>
      <c r="I605" s="45">
        <v>0.7923</v>
      </c>
      <c r="J605" s="44">
        <f t="shared" si="45"/>
        <v>1.2276479999999999</v>
      </c>
      <c r="K605" s="43">
        <f t="shared" si="46"/>
        <v>87248.94335999999</v>
      </c>
      <c r="L605" s="43">
        <f t="shared" si="47"/>
        <v>56308.760999999999</v>
      </c>
      <c r="M605" s="43">
        <f t="shared" si="48"/>
        <v>30940.182359999992</v>
      </c>
      <c r="N605" s="42">
        <f t="shared" si="49"/>
        <v>0.35461956521739124</v>
      </c>
      <c r="O605">
        <f>IF(AND(RawData[[#This Row],[Channel]]="Wholesale/Distributor", LEFT(RawData[[#This Row],[Month]], 4)="2025"),RawData[[#This Row],[List Price]]*(1-'2 - Diagnostics'!$B$1),RawData[[#This Row],[Net Price]])</f>
        <v>1.2276479999999999</v>
      </c>
      <c r="P605">
        <f>RawData[[#This Row],[Units]]*RawData[[#This Row],[Counterfactual Net Price]]</f>
        <v>87248.94335999999</v>
      </c>
    </row>
    <row r="606" spans="1:16">
      <c r="A606" t="s">
        <v>304</v>
      </c>
      <c r="B606" t="s">
        <v>303</v>
      </c>
      <c r="C606" t="s">
        <v>300</v>
      </c>
      <c r="D606" t="s">
        <v>231</v>
      </c>
      <c r="E606" t="s">
        <v>258</v>
      </c>
      <c r="F606">
        <v>70975</v>
      </c>
      <c r="G606" s="44">
        <v>1.39</v>
      </c>
      <c r="H606" s="42">
        <v>0.13450000000000001</v>
      </c>
      <c r="I606" s="45">
        <v>0.7923</v>
      </c>
      <c r="J606" s="44">
        <f t="shared" si="45"/>
        <v>1.2030449999999999</v>
      </c>
      <c r="K606" s="43">
        <f t="shared" si="46"/>
        <v>85386.118875</v>
      </c>
      <c r="L606" s="43">
        <f t="shared" si="47"/>
        <v>56233.4925</v>
      </c>
      <c r="M606" s="43">
        <f t="shared" si="48"/>
        <v>29152.626375</v>
      </c>
      <c r="N606" s="42">
        <f t="shared" si="49"/>
        <v>0.34142114384748701</v>
      </c>
      <c r="O606">
        <f>IF(AND(RawData[[#This Row],[Channel]]="Wholesale/Distributor", LEFT(RawData[[#This Row],[Month]], 4)="2025"),RawData[[#This Row],[List Price]]*(1-'2 - Diagnostics'!$B$1),RawData[[#This Row],[Net Price]])</f>
        <v>1.2030449999999999</v>
      </c>
      <c r="P606">
        <f>RawData[[#This Row],[Units]]*RawData[[#This Row],[Counterfactual Net Price]]</f>
        <v>85386.118875</v>
      </c>
    </row>
    <row r="607" spans="1:16">
      <c r="A607" t="s">
        <v>304</v>
      </c>
      <c r="B607" t="s">
        <v>303</v>
      </c>
      <c r="C607" t="s">
        <v>300</v>
      </c>
      <c r="D607" t="s">
        <v>231</v>
      </c>
      <c r="E607" t="s">
        <v>257</v>
      </c>
      <c r="F607">
        <v>61388</v>
      </c>
      <c r="G607" s="44">
        <v>1.39</v>
      </c>
      <c r="H607" s="42">
        <v>0.1227</v>
      </c>
      <c r="I607" s="45">
        <v>0.7923</v>
      </c>
      <c r="J607" s="44">
        <f t="shared" si="45"/>
        <v>1.2194469999999999</v>
      </c>
      <c r="K607" s="43">
        <f t="shared" si="46"/>
        <v>74859.412435999999</v>
      </c>
      <c r="L607" s="43">
        <f t="shared" si="47"/>
        <v>48637.712399999997</v>
      </c>
      <c r="M607" s="43">
        <f t="shared" si="48"/>
        <v>26221.700036000002</v>
      </c>
      <c r="N607" s="42">
        <f t="shared" si="49"/>
        <v>0.3502792659295566</v>
      </c>
      <c r="O607">
        <f>IF(AND(RawData[[#This Row],[Channel]]="Wholesale/Distributor", LEFT(RawData[[#This Row],[Month]], 4)="2025"),RawData[[#This Row],[List Price]]*(1-'2 - Diagnostics'!$B$1),RawData[[#This Row],[Net Price]])</f>
        <v>1.2194469999999999</v>
      </c>
      <c r="P607">
        <f>RawData[[#This Row],[Units]]*RawData[[#This Row],[Counterfactual Net Price]]</f>
        <v>74859.412435999999</v>
      </c>
    </row>
    <row r="608" spans="1:16">
      <c r="A608" t="s">
        <v>304</v>
      </c>
      <c r="B608" t="s">
        <v>303</v>
      </c>
      <c r="C608" t="s">
        <v>300</v>
      </c>
      <c r="D608" t="s">
        <v>231</v>
      </c>
      <c r="E608" t="s">
        <v>256</v>
      </c>
      <c r="F608">
        <v>53692</v>
      </c>
      <c r="G608" s="44">
        <v>1.39</v>
      </c>
      <c r="H608" s="42">
        <v>0.1193</v>
      </c>
      <c r="I608" s="45">
        <v>0.7923</v>
      </c>
      <c r="J608" s="44">
        <f t="shared" si="45"/>
        <v>1.224173</v>
      </c>
      <c r="K608" s="43">
        <f t="shared" si="46"/>
        <v>65728.296715999997</v>
      </c>
      <c r="L608" s="43">
        <f t="shared" si="47"/>
        <v>42540.171600000001</v>
      </c>
      <c r="M608" s="43">
        <f t="shared" si="48"/>
        <v>23188.125115999996</v>
      </c>
      <c r="N608" s="42">
        <f t="shared" si="49"/>
        <v>0.35278755535369588</v>
      </c>
      <c r="O608">
        <f>IF(AND(RawData[[#This Row],[Channel]]="Wholesale/Distributor", LEFT(RawData[[#This Row],[Month]], 4)="2025"),RawData[[#This Row],[List Price]]*(1-'2 - Diagnostics'!$B$1),RawData[[#This Row],[Net Price]])</f>
        <v>1.224173</v>
      </c>
      <c r="P608">
        <f>RawData[[#This Row],[Units]]*RawData[[#This Row],[Counterfactual Net Price]]</f>
        <v>65728.296715999997</v>
      </c>
    </row>
    <row r="609" spans="1:16">
      <c r="A609" t="s">
        <v>304</v>
      </c>
      <c r="B609" t="s">
        <v>303</v>
      </c>
      <c r="C609" t="s">
        <v>300</v>
      </c>
      <c r="D609" t="s">
        <v>231</v>
      </c>
      <c r="E609" t="s">
        <v>255</v>
      </c>
      <c r="F609">
        <v>49840</v>
      </c>
      <c r="G609" s="44">
        <v>1.39</v>
      </c>
      <c r="H609" s="42">
        <v>0.10929999999999999</v>
      </c>
      <c r="I609" s="45">
        <v>0.7923</v>
      </c>
      <c r="J609" s="44">
        <f t="shared" si="45"/>
        <v>1.238073</v>
      </c>
      <c r="K609" s="43">
        <f t="shared" si="46"/>
        <v>61705.558319999996</v>
      </c>
      <c r="L609" s="43">
        <f t="shared" si="47"/>
        <v>39488.232000000004</v>
      </c>
      <c r="M609" s="43">
        <f t="shared" si="48"/>
        <v>22217.326319999993</v>
      </c>
      <c r="N609" s="42">
        <f t="shared" si="49"/>
        <v>0.36005389019872003</v>
      </c>
      <c r="O609">
        <f>IF(AND(RawData[[#This Row],[Channel]]="Wholesale/Distributor", LEFT(RawData[[#This Row],[Month]], 4)="2025"),RawData[[#This Row],[List Price]]*(1-'2 - Diagnostics'!$B$1),RawData[[#This Row],[Net Price]])</f>
        <v>1.238073</v>
      </c>
      <c r="P609">
        <f>RawData[[#This Row],[Units]]*RawData[[#This Row],[Counterfactual Net Price]]</f>
        <v>61705.558319999996</v>
      </c>
    </row>
    <row r="610" spans="1:16">
      <c r="A610" t="s">
        <v>304</v>
      </c>
      <c r="B610" t="s">
        <v>303</v>
      </c>
      <c r="C610" t="s">
        <v>300</v>
      </c>
      <c r="D610" t="s">
        <v>231</v>
      </c>
      <c r="E610" t="s">
        <v>254</v>
      </c>
      <c r="F610">
        <v>62351</v>
      </c>
      <c r="G610" s="44">
        <v>1.39</v>
      </c>
      <c r="H610" s="42">
        <v>9.6299999999999997E-2</v>
      </c>
      <c r="I610" s="45">
        <v>0.7923</v>
      </c>
      <c r="J610" s="44">
        <f t="shared" si="45"/>
        <v>1.2561429999999998</v>
      </c>
      <c r="K610" s="43">
        <f t="shared" si="46"/>
        <v>78321.772192999983</v>
      </c>
      <c r="L610" s="43">
        <f t="shared" si="47"/>
        <v>49400.6973</v>
      </c>
      <c r="M610" s="43">
        <f t="shared" si="48"/>
        <v>28921.074892999983</v>
      </c>
      <c r="N610" s="42">
        <f t="shared" si="49"/>
        <v>0.3692597100807789</v>
      </c>
      <c r="O610">
        <f>IF(AND(RawData[[#This Row],[Channel]]="Wholesale/Distributor", LEFT(RawData[[#This Row],[Month]], 4)="2025"),RawData[[#This Row],[List Price]]*(1-'2 - Diagnostics'!$B$1),RawData[[#This Row],[Net Price]])</f>
        <v>1.2561429999999998</v>
      </c>
      <c r="P610">
        <f>RawData[[#This Row],[Units]]*RawData[[#This Row],[Counterfactual Net Price]]</f>
        <v>78321.772192999983</v>
      </c>
    </row>
    <row r="611" spans="1:16">
      <c r="A611" t="s">
        <v>304</v>
      </c>
      <c r="B611" t="s">
        <v>303</v>
      </c>
      <c r="C611" t="s">
        <v>300</v>
      </c>
      <c r="D611" t="s">
        <v>231</v>
      </c>
      <c r="E611" t="s">
        <v>253</v>
      </c>
      <c r="F611">
        <v>96581</v>
      </c>
      <c r="G611" s="44">
        <v>1.39</v>
      </c>
      <c r="H611" s="42">
        <v>0.14990000000000001</v>
      </c>
      <c r="I611" s="45">
        <v>0.7923</v>
      </c>
      <c r="J611" s="44">
        <f t="shared" si="45"/>
        <v>1.1816389999999999</v>
      </c>
      <c r="K611" s="43">
        <f t="shared" si="46"/>
        <v>114123.87625899998</v>
      </c>
      <c r="L611" s="43">
        <f t="shared" si="47"/>
        <v>76521.126300000004</v>
      </c>
      <c r="M611" s="43">
        <f t="shared" si="48"/>
        <v>37602.749958999979</v>
      </c>
      <c r="N611" s="42">
        <f t="shared" si="49"/>
        <v>0.32949064815904</v>
      </c>
      <c r="O611">
        <f>IF(AND(RawData[[#This Row],[Channel]]="Wholesale/Distributor", LEFT(RawData[[#This Row],[Month]], 4)="2025"),RawData[[#This Row],[List Price]]*(1-'2 - Diagnostics'!$B$1),RawData[[#This Row],[Net Price]])</f>
        <v>1.1816389999999999</v>
      </c>
      <c r="P611">
        <f>RawData[[#This Row],[Units]]*RawData[[#This Row],[Counterfactual Net Price]]</f>
        <v>114123.87625899998</v>
      </c>
    </row>
    <row r="612" spans="1:16">
      <c r="A612" t="s">
        <v>304</v>
      </c>
      <c r="B612" t="s">
        <v>303</v>
      </c>
      <c r="C612" t="s">
        <v>300</v>
      </c>
      <c r="D612" t="s">
        <v>231</v>
      </c>
      <c r="E612" t="s">
        <v>252</v>
      </c>
      <c r="F612">
        <v>111851</v>
      </c>
      <c r="G612" s="44">
        <v>1.39</v>
      </c>
      <c r="H612" s="42">
        <v>0.14940000000000001</v>
      </c>
      <c r="I612" s="45">
        <v>0.7923</v>
      </c>
      <c r="J612" s="44">
        <f t="shared" si="45"/>
        <v>1.182334</v>
      </c>
      <c r="K612" s="43">
        <f t="shared" si="46"/>
        <v>132245.240234</v>
      </c>
      <c r="L612" s="43">
        <f t="shared" si="47"/>
        <v>88619.547300000006</v>
      </c>
      <c r="M612" s="43">
        <f t="shared" si="48"/>
        <v>43625.692933999992</v>
      </c>
      <c r="N612" s="42">
        <f t="shared" si="49"/>
        <v>0.32988478720902886</v>
      </c>
      <c r="O612">
        <f>IF(AND(RawData[[#This Row],[Channel]]="Wholesale/Distributor", LEFT(RawData[[#This Row],[Month]], 4)="2025"),RawData[[#This Row],[List Price]]*(1-'2 - Diagnostics'!$B$1),RawData[[#This Row],[Net Price]])</f>
        <v>1.182334</v>
      </c>
      <c r="P612">
        <f>RawData[[#This Row],[Units]]*RawData[[#This Row],[Counterfactual Net Price]]</f>
        <v>132245.240234</v>
      </c>
    </row>
    <row r="613" spans="1:16">
      <c r="A613" t="s">
        <v>304</v>
      </c>
      <c r="B613" t="s">
        <v>303</v>
      </c>
      <c r="C613" t="s">
        <v>300</v>
      </c>
      <c r="D613" t="s">
        <v>231</v>
      </c>
      <c r="E613" t="s">
        <v>251</v>
      </c>
      <c r="F613">
        <v>94441</v>
      </c>
      <c r="G613" s="44">
        <v>1.39</v>
      </c>
      <c r="H613" s="42">
        <v>0.14169999999999999</v>
      </c>
      <c r="I613" s="45">
        <v>0.7923</v>
      </c>
      <c r="J613" s="44">
        <f t="shared" si="45"/>
        <v>1.1930369999999999</v>
      </c>
      <c r="K613" s="43">
        <f t="shared" si="46"/>
        <v>112671.60731699999</v>
      </c>
      <c r="L613" s="43">
        <f t="shared" si="47"/>
        <v>74825.604300000006</v>
      </c>
      <c r="M613" s="43">
        <f t="shared" si="48"/>
        <v>37846.003016999981</v>
      </c>
      <c r="N613" s="42">
        <f t="shared" si="49"/>
        <v>0.33589653967144339</v>
      </c>
      <c r="O613">
        <f>IF(AND(RawData[[#This Row],[Channel]]="Wholesale/Distributor", LEFT(RawData[[#This Row],[Month]], 4)="2025"),RawData[[#This Row],[List Price]]*(1-'2 - Diagnostics'!$B$1),RawData[[#This Row],[Net Price]])</f>
        <v>1.1930369999999999</v>
      </c>
      <c r="P613">
        <f>RawData[[#This Row],[Units]]*RawData[[#This Row],[Counterfactual Net Price]]</f>
        <v>112671.60731699999</v>
      </c>
    </row>
    <row r="614" spans="1:16">
      <c r="A614" t="s">
        <v>304</v>
      </c>
      <c r="B614" t="s">
        <v>303</v>
      </c>
      <c r="C614" t="s">
        <v>300</v>
      </c>
      <c r="D614" t="s">
        <v>231</v>
      </c>
      <c r="E614" t="s">
        <v>250</v>
      </c>
      <c r="F614">
        <v>50364</v>
      </c>
      <c r="G614" s="44">
        <v>1.42</v>
      </c>
      <c r="H614" s="42">
        <v>0.13789999999999999</v>
      </c>
      <c r="I614" s="45">
        <v>0.79820000000000002</v>
      </c>
      <c r="J614" s="44">
        <f t="shared" si="45"/>
        <v>1.2241819999999999</v>
      </c>
      <c r="K614" s="43">
        <f t="shared" si="46"/>
        <v>61654.702247999994</v>
      </c>
      <c r="L614" s="43">
        <f t="shared" si="47"/>
        <v>40200.544800000003</v>
      </c>
      <c r="M614" s="43">
        <f t="shared" si="48"/>
        <v>21454.157447999991</v>
      </c>
      <c r="N614" s="42">
        <f t="shared" si="49"/>
        <v>0.34797276875497257</v>
      </c>
      <c r="O614">
        <f>IF(AND(RawData[[#This Row],[Channel]]="Wholesale/Distributor", LEFT(RawData[[#This Row],[Month]], 4)="2025"),RawData[[#This Row],[List Price]]*(1-'2 - Diagnostics'!$B$1),RawData[[#This Row],[Net Price]])</f>
        <v>1.2241819999999999</v>
      </c>
      <c r="P614">
        <f>RawData[[#This Row],[Units]]*RawData[[#This Row],[Counterfactual Net Price]]</f>
        <v>61654.702247999994</v>
      </c>
    </row>
    <row r="615" spans="1:16">
      <c r="A615" t="s">
        <v>304</v>
      </c>
      <c r="B615" t="s">
        <v>303</v>
      </c>
      <c r="C615" t="s">
        <v>300</v>
      </c>
      <c r="D615" t="s">
        <v>231</v>
      </c>
      <c r="E615" t="s">
        <v>249</v>
      </c>
      <c r="F615">
        <v>69789</v>
      </c>
      <c r="G615" s="44">
        <v>1.42</v>
      </c>
      <c r="H615" s="42">
        <v>0.12139999999999999</v>
      </c>
      <c r="I615" s="45">
        <v>0.80420000000000003</v>
      </c>
      <c r="J615" s="44">
        <f t="shared" si="45"/>
        <v>1.2476119999999999</v>
      </c>
      <c r="K615" s="43">
        <f t="shared" si="46"/>
        <v>87069.593867999996</v>
      </c>
      <c r="L615" s="43">
        <f t="shared" si="47"/>
        <v>56124.313800000004</v>
      </c>
      <c r="M615" s="43">
        <f t="shared" si="48"/>
        <v>30945.280067999993</v>
      </c>
      <c r="N615" s="42">
        <f t="shared" si="49"/>
        <v>0.35540857253697455</v>
      </c>
      <c r="O615">
        <f>IF(AND(RawData[[#This Row],[Channel]]="Wholesale/Distributor", LEFT(RawData[[#This Row],[Month]], 4)="2025"),RawData[[#This Row],[List Price]]*(1-'2 - Diagnostics'!$B$1),RawData[[#This Row],[Net Price]])</f>
        <v>1.2476119999999999</v>
      </c>
      <c r="P615">
        <f>RawData[[#This Row],[Units]]*RawData[[#This Row],[Counterfactual Net Price]]</f>
        <v>87069.593867999996</v>
      </c>
    </row>
    <row r="616" spans="1:16">
      <c r="A616" t="s">
        <v>304</v>
      </c>
      <c r="B616" t="s">
        <v>303</v>
      </c>
      <c r="C616" t="s">
        <v>300</v>
      </c>
      <c r="D616" t="s">
        <v>231</v>
      </c>
      <c r="E616" t="s">
        <v>248</v>
      </c>
      <c r="F616">
        <v>69003</v>
      </c>
      <c r="G616" s="44">
        <v>1.42</v>
      </c>
      <c r="H616" s="42">
        <v>0.13850000000000001</v>
      </c>
      <c r="I616" s="45">
        <v>0.81010000000000004</v>
      </c>
      <c r="J616" s="44">
        <f t="shared" si="45"/>
        <v>1.2233299999999998</v>
      </c>
      <c r="K616" s="43">
        <f t="shared" si="46"/>
        <v>84413.439989999984</v>
      </c>
      <c r="L616" s="43">
        <f t="shared" si="47"/>
        <v>55899.330300000001</v>
      </c>
      <c r="M616" s="43">
        <f t="shared" si="48"/>
        <v>28514.109689999983</v>
      </c>
      <c r="N616" s="42">
        <f t="shared" si="49"/>
        <v>0.3377911111474417</v>
      </c>
      <c r="O616">
        <f>IF(AND(RawData[[#This Row],[Channel]]="Wholesale/Distributor", LEFT(RawData[[#This Row],[Month]], 4)="2025"),RawData[[#This Row],[List Price]]*(1-'2 - Diagnostics'!$B$1),RawData[[#This Row],[Net Price]])</f>
        <v>1.2233299999999998</v>
      </c>
      <c r="P616">
        <f>RawData[[#This Row],[Units]]*RawData[[#This Row],[Counterfactual Net Price]]</f>
        <v>84413.439989999984</v>
      </c>
    </row>
    <row r="617" spans="1:16">
      <c r="A617" t="s">
        <v>304</v>
      </c>
      <c r="B617" t="s">
        <v>303</v>
      </c>
      <c r="C617" t="s">
        <v>300</v>
      </c>
      <c r="D617" t="s">
        <v>231</v>
      </c>
      <c r="E617" t="s">
        <v>247</v>
      </c>
      <c r="F617">
        <v>66888</v>
      </c>
      <c r="G617" s="44">
        <v>1.42</v>
      </c>
      <c r="H617" s="42">
        <v>0.1132</v>
      </c>
      <c r="I617" s="45">
        <v>0.81610000000000005</v>
      </c>
      <c r="J617" s="44">
        <f t="shared" si="45"/>
        <v>1.2592559999999999</v>
      </c>
      <c r="K617" s="43">
        <f t="shared" si="46"/>
        <v>84229.115328</v>
      </c>
      <c r="L617" s="43">
        <f t="shared" si="47"/>
        <v>54587.296800000004</v>
      </c>
      <c r="M617" s="43">
        <f t="shared" si="48"/>
        <v>29641.818527999996</v>
      </c>
      <c r="N617" s="42">
        <f t="shared" si="49"/>
        <v>0.35191891084894567</v>
      </c>
      <c r="O617">
        <f>IF(AND(RawData[[#This Row],[Channel]]="Wholesale/Distributor", LEFT(RawData[[#This Row],[Month]], 4)="2025"),RawData[[#This Row],[List Price]]*(1-'2 - Diagnostics'!$B$1),RawData[[#This Row],[Net Price]])</f>
        <v>1.2592559999999999</v>
      </c>
      <c r="P617">
        <f>RawData[[#This Row],[Units]]*RawData[[#This Row],[Counterfactual Net Price]]</f>
        <v>84229.115328</v>
      </c>
    </row>
    <row r="618" spans="1:16">
      <c r="A618" t="s">
        <v>304</v>
      </c>
      <c r="B618" t="s">
        <v>303</v>
      </c>
      <c r="C618" t="s">
        <v>300</v>
      </c>
      <c r="D618" t="s">
        <v>231</v>
      </c>
      <c r="E618" t="s">
        <v>246</v>
      </c>
      <c r="F618">
        <v>52198</v>
      </c>
      <c r="G618" s="44">
        <v>1.42</v>
      </c>
      <c r="H618" s="42">
        <v>0.1313</v>
      </c>
      <c r="I618" s="45">
        <v>0.82199999999999995</v>
      </c>
      <c r="J618" s="44">
        <f t="shared" si="45"/>
        <v>1.233554</v>
      </c>
      <c r="K618" s="43">
        <f t="shared" si="46"/>
        <v>64389.051692000001</v>
      </c>
      <c r="L618" s="43">
        <f t="shared" si="47"/>
        <v>42906.755999999994</v>
      </c>
      <c r="M618" s="43">
        <f t="shared" si="48"/>
        <v>21482.295692000007</v>
      </c>
      <c r="N618" s="42">
        <f t="shared" si="49"/>
        <v>0.33363273922341474</v>
      </c>
      <c r="O618">
        <f>IF(AND(RawData[[#This Row],[Channel]]="Wholesale/Distributor", LEFT(RawData[[#This Row],[Month]], 4)="2025"),RawData[[#This Row],[List Price]]*(1-'2 - Diagnostics'!$B$1),RawData[[#This Row],[Net Price]])</f>
        <v>1.233554</v>
      </c>
      <c r="P618">
        <f>RawData[[#This Row],[Units]]*RawData[[#This Row],[Counterfactual Net Price]]</f>
        <v>64389.051692000001</v>
      </c>
    </row>
    <row r="619" spans="1:16">
      <c r="A619" t="s">
        <v>304</v>
      </c>
      <c r="B619" t="s">
        <v>303</v>
      </c>
      <c r="C619" t="s">
        <v>300</v>
      </c>
      <c r="D619" t="s">
        <v>231</v>
      </c>
      <c r="E619" t="s">
        <v>245</v>
      </c>
      <c r="F619">
        <v>54984</v>
      </c>
      <c r="G619" s="44">
        <v>1.42</v>
      </c>
      <c r="H619" s="42">
        <v>0.1181</v>
      </c>
      <c r="I619" s="45">
        <v>0.82799999999999996</v>
      </c>
      <c r="J619" s="44">
        <f t="shared" si="45"/>
        <v>1.2522979999999999</v>
      </c>
      <c r="K619" s="43">
        <f t="shared" si="46"/>
        <v>68856.353231999994</v>
      </c>
      <c r="L619" s="43">
        <f t="shared" si="47"/>
        <v>45526.752</v>
      </c>
      <c r="M619" s="43">
        <f t="shared" si="48"/>
        <v>23329.601231999994</v>
      </c>
      <c r="N619" s="42">
        <f t="shared" si="49"/>
        <v>0.33881552154519123</v>
      </c>
      <c r="O619">
        <f>IF(AND(RawData[[#This Row],[Channel]]="Wholesale/Distributor", LEFT(RawData[[#This Row],[Month]], 4)="2025"),RawData[[#This Row],[List Price]]*(1-'2 - Diagnostics'!$B$1),RawData[[#This Row],[Net Price]])</f>
        <v>1.2522979999999999</v>
      </c>
      <c r="P619">
        <f>RawData[[#This Row],[Units]]*RawData[[#This Row],[Counterfactual Net Price]]</f>
        <v>68856.353231999994</v>
      </c>
    </row>
    <row r="620" spans="1:16">
      <c r="A620" t="s">
        <v>304</v>
      </c>
      <c r="B620" t="s">
        <v>303</v>
      </c>
      <c r="C620" t="s">
        <v>300</v>
      </c>
      <c r="D620" t="s">
        <v>231</v>
      </c>
      <c r="E620" t="s">
        <v>244</v>
      </c>
      <c r="F620">
        <v>50686</v>
      </c>
      <c r="G620" s="44">
        <v>1.46</v>
      </c>
      <c r="H620" s="42">
        <v>0.1386</v>
      </c>
      <c r="I620" s="45">
        <v>0.83389999999999997</v>
      </c>
      <c r="J620" s="44">
        <f t="shared" si="45"/>
        <v>1.257644</v>
      </c>
      <c r="K620" s="43">
        <f t="shared" si="46"/>
        <v>63744.943784000003</v>
      </c>
      <c r="L620" s="43">
        <f t="shared" si="47"/>
        <v>42267.055399999997</v>
      </c>
      <c r="M620" s="43">
        <f t="shared" si="48"/>
        <v>21477.888384000005</v>
      </c>
      <c r="N620" s="42">
        <f t="shared" si="49"/>
        <v>0.33693477645502229</v>
      </c>
      <c r="O620">
        <f>IF(AND(RawData[[#This Row],[Channel]]="Wholesale/Distributor", LEFT(RawData[[#This Row],[Month]], 4)="2025"),RawData[[#This Row],[List Price]]*(1-'2 - Diagnostics'!$B$1),RawData[[#This Row],[Net Price]])</f>
        <v>1.257644</v>
      </c>
      <c r="P620">
        <f>RawData[[#This Row],[Units]]*RawData[[#This Row],[Counterfactual Net Price]]</f>
        <v>63744.943784000003</v>
      </c>
    </row>
    <row r="621" spans="1:16">
      <c r="A621" t="s">
        <v>304</v>
      </c>
      <c r="B621" t="s">
        <v>303</v>
      </c>
      <c r="C621" t="s">
        <v>300</v>
      </c>
      <c r="D621" t="s">
        <v>231</v>
      </c>
      <c r="E621" t="s">
        <v>243</v>
      </c>
      <c r="F621">
        <v>59379</v>
      </c>
      <c r="G621" s="44">
        <v>1.46</v>
      </c>
      <c r="H621" s="42">
        <v>0.15329999999999999</v>
      </c>
      <c r="I621" s="45">
        <v>0.83979999999999999</v>
      </c>
      <c r="J621" s="44">
        <f t="shared" si="45"/>
        <v>1.2361819999999999</v>
      </c>
      <c r="K621" s="43">
        <f t="shared" si="46"/>
        <v>73403.250977999996</v>
      </c>
      <c r="L621" s="43">
        <f t="shared" si="47"/>
        <v>49866.484199999999</v>
      </c>
      <c r="M621" s="43">
        <f t="shared" si="48"/>
        <v>23536.766777999997</v>
      </c>
      <c r="N621" s="42">
        <f t="shared" si="49"/>
        <v>0.32065019552137142</v>
      </c>
      <c r="O621">
        <f>IF(AND(RawData[[#This Row],[Channel]]="Wholesale/Distributor", LEFT(RawData[[#This Row],[Month]], 4)="2025"),RawData[[#This Row],[List Price]]*(1-'2 - Diagnostics'!$B$1),RawData[[#This Row],[Net Price]])</f>
        <v>1.2361819999999999</v>
      </c>
      <c r="P621">
        <f>RawData[[#This Row],[Units]]*RawData[[#This Row],[Counterfactual Net Price]]</f>
        <v>73403.250977999996</v>
      </c>
    </row>
    <row r="622" spans="1:16">
      <c r="A622" t="s">
        <v>304</v>
      </c>
      <c r="B622" t="s">
        <v>303</v>
      </c>
      <c r="C622" t="s">
        <v>300</v>
      </c>
      <c r="D622" t="s">
        <v>231</v>
      </c>
      <c r="E622" t="s">
        <v>242</v>
      </c>
      <c r="F622">
        <v>72338</v>
      </c>
      <c r="G622" s="44">
        <v>1.46</v>
      </c>
      <c r="H622" s="42">
        <v>0.115</v>
      </c>
      <c r="I622" s="45">
        <v>0.8458</v>
      </c>
      <c r="J622" s="44">
        <f t="shared" si="45"/>
        <v>1.2921</v>
      </c>
      <c r="K622" s="43">
        <f t="shared" si="46"/>
        <v>93467.929799999998</v>
      </c>
      <c r="L622" s="43">
        <f t="shared" si="47"/>
        <v>61183.4804</v>
      </c>
      <c r="M622" s="43">
        <f t="shared" si="48"/>
        <v>32284.449399999998</v>
      </c>
      <c r="N622" s="42">
        <f t="shared" si="49"/>
        <v>0.34540670226762632</v>
      </c>
      <c r="O622">
        <f>IF(AND(RawData[[#This Row],[Channel]]="Wholesale/Distributor", LEFT(RawData[[#This Row],[Month]], 4)="2025"),RawData[[#This Row],[List Price]]*(1-'2 - Diagnostics'!$B$1),RawData[[#This Row],[Net Price]])</f>
        <v>1.2921</v>
      </c>
      <c r="P622">
        <f>RawData[[#This Row],[Units]]*RawData[[#This Row],[Counterfactual Net Price]]</f>
        <v>93467.929799999998</v>
      </c>
    </row>
    <row r="623" spans="1:16">
      <c r="A623" t="s">
        <v>304</v>
      </c>
      <c r="B623" t="s">
        <v>303</v>
      </c>
      <c r="C623" t="s">
        <v>300</v>
      </c>
      <c r="D623" t="s">
        <v>231</v>
      </c>
      <c r="E623" t="s">
        <v>241</v>
      </c>
      <c r="F623">
        <v>109574</v>
      </c>
      <c r="G623" s="44">
        <v>1.46</v>
      </c>
      <c r="H623" s="42">
        <v>0.122</v>
      </c>
      <c r="I623" s="45">
        <v>0.85170000000000001</v>
      </c>
      <c r="J623" s="44">
        <f t="shared" si="45"/>
        <v>1.2818799999999999</v>
      </c>
      <c r="K623" s="43">
        <f t="shared" si="46"/>
        <v>140460.71911999999</v>
      </c>
      <c r="L623" s="43">
        <f t="shared" si="47"/>
        <v>93324.175799999997</v>
      </c>
      <c r="M623" s="43">
        <f t="shared" si="48"/>
        <v>47136.543319999997</v>
      </c>
      <c r="N623" s="42">
        <f t="shared" si="49"/>
        <v>0.33558523418728742</v>
      </c>
      <c r="O623">
        <f>IF(AND(RawData[[#This Row],[Channel]]="Wholesale/Distributor", LEFT(RawData[[#This Row],[Month]], 4)="2025"),RawData[[#This Row],[List Price]]*(1-'2 - Diagnostics'!$B$1),RawData[[#This Row],[Net Price]])</f>
        <v>1.2818799999999999</v>
      </c>
      <c r="P623">
        <f>RawData[[#This Row],[Units]]*RawData[[#This Row],[Counterfactual Net Price]]</f>
        <v>140460.71911999999</v>
      </c>
    </row>
    <row r="624" spans="1:16">
      <c r="A624" t="s">
        <v>304</v>
      </c>
      <c r="B624" t="s">
        <v>303</v>
      </c>
      <c r="C624" t="s">
        <v>300</v>
      </c>
      <c r="D624" t="s">
        <v>231</v>
      </c>
      <c r="E624" t="s">
        <v>240</v>
      </c>
      <c r="F624">
        <v>111978</v>
      </c>
      <c r="G624" s="44">
        <v>1.46</v>
      </c>
      <c r="H624" s="42">
        <v>0.13100000000000001</v>
      </c>
      <c r="I624" s="45">
        <v>0.85770000000000002</v>
      </c>
      <c r="J624" s="44">
        <f t="shared" si="45"/>
        <v>1.26874</v>
      </c>
      <c r="K624" s="43">
        <f t="shared" si="46"/>
        <v>142070.96771999999</v>
      </c>
      <c r="L624" s="43">
        <f t="shared" si="47"/>
        <v>96043.530599999998</v>
      </c>
      <c r="M624" s="43">
        <f t="shared" si="48"/>
        <v>46027.437119999988</v>
      </c>
      <c r="N624" s="42">
        <f t="shared" si="49"/>
        <v>0.32397496729038255</v>
      </c>
      <c r="O624">
        <f>IF(AND(RawData[[#This Row],[Channel]]="Wholesale/Distributor", LEFT(RawData[[#This Row],[Month]], 4)="2025"),RawData[[#This Row],[List Price]]*(1-'2 - Diagnostics'!$B$1),RawData[[#This Row],[Net Price]])</f>
        <v>1.26874</v>
      </c>
      <c r="P624">
        <f>RawData[[#This Row],[Units]]*RawData[[#This Row],[Counterfactual Net Price]]</f>
        <v>142070.96771999999</v>
      </c>
    </row>
    <row r="625" spans="1:16">
      <c r="A625" t="s">
        <v>304</v>
      </c>
      <c r="B625" t="s">
        <v>303</v>
      </c>
      <c r="C625" t="s">
        <v>300</v>
      </c>
      <c r="D625" t="s">
        <v>231</v>
      </c>
      <c r="E625" t="s">
        <v>236</v>
      </c>
      <c r="F625">
        <v>82911</v>
      </c>
      <c r="G625" s="44">
        <v>1.46</v>
      </c>
      <c r="H625" s="42">
        <v>0.10290000000000001</v>
      </c>
      <c r="I625" s="45">
        <v>0.86360000000000003</v>
      </c>
      <c r="J625" s="44">
        <f t="shared" si="45"/>
        <v>1.309766</v>
      </c>
      <c r="K625" s="43">
        <f t="shared" si="46"/>
        <v>108594.008826</v>
      </c>
      <c r="L625" s="43">
        <f t="shared" si="47"/>
        <v>71601.939599999998</v>
      </c>
      <c r="M625" s="43">
        <f t="shared" si="48"/>
        <v>36992.069226000007</v>
      </c>
      <c r="N625" s="42">
        <f t="shared" si="49"/>
        <v>0.34064558096637115</v>
      </c>
      <c r="O625">
        <f>IF(AND(RawData[[#This Row],[Channel]]="Wholesale/Distributor", LEFT(RawData[[#This Row],[Month]], 4)="2025"),RawData[[#This Row],[List Price]]*(1-'2 - Diagnostics'!$B$1),RawData[[#This Row],[Net Price]])</f>
        <v>1.309766</v>
      </c>
      <c r="P625">
        <f>RawData[[#This Row],[Units]]*RawData[[#This Row],[Counterfactual Net Price]]</f>
        <v>108594.008826</v>
      </c>
    </row>
    <row r="626" spans="1:16">
      <c r="A626" t="s">
        <v>304</v>
      </c>
      <c r="B626" t="s">
        <v>303</v>
      </c>
      <c r="C626" t="s">
        <v>300</v>
      </c>
      <c r="D626" t="s">
        <v>230</v>
      </c>
      <c r="E626" t="s">
        <v>262</v>
      </c>
      <c r="F626">
        <v>36951</v>
      </c>
      <c r="G626" s="44">
        <v>1.39</v>
      </c>
      <c r="H626" s="42">
        <v>0.15659999999999999</v>
      </c>
      <c r="I626" s="45">
        <v>0.7923</v>
      </c>
      <c r="J626" s="44">
        <f t="shared" si="45"/>
        <v>1.172326</v>
      </c>
      <c r="K626" s="43">
        <f t="shared" si="46"/>
        <v>43318.618025999996</v>
      </c>
      <c r="L626" s="43">
        <f t="shared" si="47"/>
        <v>29276.277300000002</v>
      </c>
      <c r="M626" s="43">
        <f t="shared" si="48"/>
        <v>14042.340725999995</v>
      </c>
      <c r="N626" s="42">
        <f t="shared" si="49"/>
        <v>0.32416409769978649</v>
      </c>
      <c r="O626">
        <f>IF(AND(RawData[[#This Row],[Channel]]="Wholesale/Distributor", LEFT(RawData[[#This Row],[Month]], 4)="2025"),RawData[[#This Row],[List Price]]*(1-'2 - Diagnostics'!$B$1),RawData[[#This Row],[Net Price]])</f>
        <v>1.172326</v>
      </c>
      <c r="P626">
        <f>RawData[[#This Row],[Units]]*RawData[[#This Row],[Counterfactual Net Price]]</f>
        <v>43318.618025999996</v>
      </c>
    </row>
    <row r="627" spans="1:16">
      <c r="A627" t="s">
        <v>304</v>
      </c>
      <c r="B627" t="s">
        <v>303</v>
      </c>
      <c r="C627" t="s">
        <v>300</v>
      </c>
      <c r="D627" t="s">
        <v>230</v>
      </c>
      <c r="E627" t="s">
        <v>261</v>
      </c>
      <c r="F627">
        <v>49328</v>
      </c>
      <c r="G627" s="44">
        <v>1.39</v>
      </c>
      <c r="H627" s="42">
        <v>0.20280000000000001</v>
      </c>
      <c r="I627" s="45">
        <v>0.7923</v>
      </c>
      <c r="J627" s="44">
        <f t="shared" si="45"/>
        <v>1.1081079999999999</v>
      </c>
      <c r="K627" s="43">
        <f t="shared" si="46"/>
        <v>54660.751423999995</v>
      </c>
      <c r="L627" s="43">
        <f t="shared" si="47"/>
        <v>39082.574399999998</v>
      </c>
      <c r="M627" s="43">
        <f t="shared" si="48"/>
        <v>15578.177023999997</v>
      </c>
      <c r="N627" s="42">
        <f t="shared" si="49"/>
        <v>0.28499749121926743</v>
      </c>
      <c r="O627">
        <f>IF(AND(RawData[[#This Row],[Channel]]="Wholesale/Distributor", LEFT(RawData[[#This Row],[Month]], 4)="2025"),RawData[[#This Row],[List Price]]*(1-'2 - Diagnostics'!$B$1),RawData[[#This Row],[Net Price]])</f>
        <v>1.1081079999999999</v>
      </c>
      <c r="P627">
        <f>RawData[[#This Row],[Units]]*RawData[[#This Row],[Counterfactual Net Price]]</f>
        <v>54660.751423999995</v>
      </c>
    </row>
    <row r="628" spans="1:16">
      <c r="A628" t="s">
        <v>304</v>
      </c>
      <c r="B628" t="s">
        <v>303</v>
      </c>
      <c r="C628" t="s">
        <v>300</v>
      </c>
      <c r="D628" t="s">
        <v>230</v>
      </c>
      <c r="E628" t="s">
        <v>260</v>
      </c>
      <c r="F628">
        <v>43623</v>
      </c>
      <c r="G628" s="44">
        <v>1.39</v>
      </c>
      <c r="H628" s="42">
        <v>0.1845</v>
      </c>
      <c r="I628" s="45">
        <v>0.7923</v>
      </c>
      <c r="J628" s="44">
        <f t="shared" si="45"/>
        <v>1.133545</v>
      </c>
      <c r="K628" s="43">
        <f t="shared" si="46"/>
        <v>49448.633535000001</v>
      </c>
      <c r="L628" s="43">
        <f t="shared" si="47"/>
        <v>34562.502899999999</v>
      </c>
      <c r="M628" s="43">
        <f t="shared" si="48"/>
        <v>14886.130635000001</v>
      </c>
      <c r="N628" s="42">
        <f t="shared" si="49"/>
        <v>0.30104230533415083</v>
      </c>
      <c r="O628">
        <f>IF(AND(RawData[[#This Row],[Channel]]="Wholesale/Distributor", LEFT(RawData[[#This Row],[Month]], 4)="2025"),RawData[[#This Row],[List Price]]*(1-'2 - Diagnostics'!$B$1),RawData[[#This Row],[Net Price]])</f>
        <v>1.133545</v>
      </c>
      <c r="P628">
        <f>RawData[[#This Row],[Units]]*RawData[[#This Row],[Counterfactual Net Price]]</f>
        <v>49448.633535000001</v>
      </c>
    </row>
    <row r="629" spans="1:16">
      <c r="A629" t="s">
        <v>304</v>
      </c>
      <c r="B629" t="s">
        <v>303</v>
      </c>
      <c r="C629" t="s">
        <v>300</v>
      </c>
      <c r="D629" t="s">
        <v>230</v>
      </c>
      <c r="E629" t="s">
        <v>259</v>
      </c>
      <c r="F629">
        <v>45942</v>
      </c>
      <c r="G629" s="44">
        <v>1.39</v>
      </c>
      <c r="H629" s="42">
        <v>0.1706</v>
      </c>
      <c r="I629" s="45">
        <v>0.7923</v>
      </c>
      <c r="J629" s="44">
        <f t="shared" si="45"/>
        <v>1.1528659999999999</v>
      </c>
      <c r="K629" s="43">
        <f t="shared" si="46"/>
        <v>52964.969771999997</v>
      </c>
      <c r="L629" s="43">
        <f t="shared" si="47"/>
        <v>36399.846599999997</v>
      </c>
      <c r="M629" s="43">
        <f t="shared" si="48"/>
        <v>16565.123172</v>
      </c>
      <c r="N629" s="42">
        <f t="shared" si="49"/>
        <v>0.31275620930793346</v>
      </c>
      <c r="O629">
        <f>IF(AND(RawData[[#This Row],[Channel]]="Wholesale/Distributor", LEFT(RawData[[#This Row],[Month]], 4)="2025"),RawData[[#This Row],[List Price]]*(1-'2 - Diagnostics'!$B$1),RawData[[#This Row],[Net Price]])</f>
        <v>1.1528659999999999</v>
      </c>
      <c r="P629">
        <f>RawData[[#This Row],[Units]]*RawData[[#This Row],[Counterfactual Net Price]]</f>
        <v>52964.969771999997</v>
      </c>
    </row>
    <row r="630" spans="1:16">
      <c r="A630" t="s">
        <v>304</v>
      </c>
      <c r="B630" t="s">
        <v>303</v>
      </c>
      <c r="C630" t="s">
        <v>300</v>
      </c>
      <c r="D630" t="s">
        <v>230</v>
      </c>
      <c r="E630" t="s">
        <v>258</v>
      </c>
      <c r="F630">
        <v>41747</v>
      </c>
      <c r="G630" s="44">
        <v>1.39</v>
      </c>
      <c r="H630" s="42">
        <v>0.1794</v>
      </c>
      <c r="I630" s="45">
        <v>0.7923</v>
      </c>
      <c r="J630" s="44">
        <f t="shared" si="45"/>
        <v>1.1406339999999999</v>
      </c>
      <c r="K630" s="43">
        <f t="shared" si="46"/>
        <v>47618.047597999997</v>
      </c>
      <c r="L630" s="43">
        <f t="shared" si="47"/>
        <v>33076.148099999999</v>
      </c>
      <c r="M630" s="43">
        <f t="shared" si="48"/>
        <v>14541.899497999999</v>
      </c>
      <c r="N630" s="42">
        <f t="shared" si="49"/>
        <v>0.30538630270533756</v>
      </c>
      <c r="O630">
        <f>IF(AND(RawData[[#This Row],[Channel]]="Wholesale/Distributor", LEFT(RawData[[#This Row],[Month]], 4)="2025"),RawData[[#This Row],[List Price]]*(1-'2 - Diagnostics'!$B$1),RawData[[#This Row],[Net Price]])</f>
        <v>1.1406339999999999</v>
      </c>
      <c r="P630">
        <f>RawData[[#This Row],[Units]]*RawData[[#This Row],[Counterfactual Net Price]]</f>
        <v>47618.047597999997</v>
      </c>
    </row>
    <row r="631" spans="1:16">
      <c r="A631" t="s">
        <v>304</v>
      </c>
      <c r="B631" t="s">
        <v>303</v>
      </c>
      <c r="C631" t="s">
        <v>300</v>
      </c>
      <c r="D631" t="s">
        <v>230</v>
      </c>
      <c r="E631" t="s">
        <v>257</v>
      </c>
      <c r="F631">
        <v>41954</v>
      </c>
      <c r="G631" s="44">
        <v>1.39</v>
      </c>
      <c r="H631" s="42">
        <v>0.17280000000000001</v>
      </c>
      <c r="I631" s="45">
        <v>0.7923</v>
      </c>
      <c r="J631" s="44">
        <f t="shared" si="45"/>
        <v>1.1498079999999997</v>
      </c>
      <c r="K631" s="43">
        <f t="shared" si="46"/>
        <v>48239.044831999985</v>
      </c>
      <c r="L631" s="43">
        <f t="shared" si="47"/>
        <v>33240.154199999997</v>
      </c>
      <c r="M631" s="43">
        <f t="shared" si="48"/>
        <v>14998.890631999988</v>
      </c>
      <c r="N631" s="42">
        <f t="shared" si="49"/>
        <v>0.31092843326885866</v>
      </c>
      <c r="O631">
        <f>IF(AND(RawData[[#This Row],[Channel]]="Wholesale/Distributor", LEFT(RawData[[#This Row],[Month]], 4)="2025"),RawData[[#This Row],[List Price]]*(1-'2 - Diagnostics'!$B$1),RawData[[#This Row],[Net Price]])</f>
        <v>1.1498079999999997</v>
      </c>
      <c r="P631">
        <f>RawData[[#This Row],[Units]]*RawData[[#This Row],[Counterfactual Net Price]]</f>
        <v>48239.044831999985</v>
      </c>
    </row>
    <row r="632" spans="1:16">
      <c r="A632" t="s">
        <v>304</v>
      </c>
      <c r="B632" t="s">
        <v>303</v>
      </c>
      <c r="C632" t="s">
        <v>300</v>
      </c>
      <c r="D632" t="s">
        <v>230</v>
      </c>
      <c r="E632" t="s">
        <v>256</v>
      </c>
      <c r="F632">
        <v>37662</v>
      </c>
      <c r="G632" s="44">
        <v>1.39</v>
      </c>
      <c r="H632" s="42">
        <v>0.18149999999999999</v>
      </c>
      <c r="I632" s="45">
        <v>0.7923</v>
      </c>
      <c r="J632" s="44">
        <f t="shared" si="45"/>
        <v>1.137715</v>
      </c>
      <c r="K632" s="43">
        <f t="shared" si="46"/>
        <v>42848.622329999998</v>
      </c>
      <c r="L632" s="43">
        <f t="shared" si="47"/>
        <v>29839.602599999998</v>
      </c>
      <c r="M632" s="43">
        <f t="shared" si="48"/>
        <v>13009.01973</v>
      </c>
      <c r="N632" s="42">
        <f t="shared" si="49"/>
        <v>0.3036041539401344</v>
      </c>
      <c r="O632">
        <f>IF(AND(RawData[[#This Row],[Channel]]="Wholesale/Distributor", LEFT(RawData[[#This Row],[Month]], 4)="2025"),RawData[[#This Row],[List Price]]*(1-'2 - Diagnostics'!$B$1),RawData[[#This Row],[Net Price]])</f>
        <v>1.137715</v>
      </c>
      <c r="P632">
        <f>RawData[[#This Row],[Units]]*RawData[[#This Row],[Counterfactual Net Price]]</f>
        <v>42848.622329999998</v>
      </c>
    </row>
    <row r="633" spans="1:16">
      <c r="A633" t="s">
        <v>304</v>
      </c>
      <c r="B633" t="s">
        <v>303</v>
      </c>
      <c r="C633" t="s">
        <v>300</v>
      </c>
      <c r="D633" t="s">
        <v>230</v>
      </c>
      <c r="E633" t="s">
        <v>255</v>
      </c>
      <c r="F633">
        <v>41806</v>
      </c>
      <c r="G633" s="44">
        <v>1.39</v>
      </c>
      <c r="H633" s="42">
        <v>0.17330000000000001</v>
      </c>
      <c r="I633" s="45">
        <v>0.7923</v>
      </c>
      <c r="J633" s="44">
        <f t="shared" si="45"/>
        <v>1.1491129999999998</v>
      </c>
      <c r="K633" s="43">
        <f t="shared" si="46"/>
        <v>48039.818077999989</v>
      </c>
      <c r="L633" s="43">
        <f t="shared" si="47"/>
        <v>33122.893799999998</v>
      </c>
      <c r="M633" s="43">
        <f t="shared" si="48"/>
        <v>14916.924277999991</v>
      </c>
      <c r="N633" s="42">
        <f t="shared" si="49"/>
        <v>0.31051167291641457</v>
      </c>
      <c r="O633">
        <f>IF(AND(RawData[[#This Row],[Channel]]="Wholesale/Distributor", LEFT(RawData[[#This Row],[Month]], 4)="2025"),RawData[[#This Row],[List Price]]*(1-'2 - Diagnostics'!$B$1),RawData[[#This Row],[Net Price]])</f>
        <v>1.1491129999999998</v>
      </c>
      <c r="P633">
        <f>RawData[[#This Row],[Units]]*RawData[[#This Row],[Counterfactual Net Price]]</f>
        <v>48039.818077999989</v>
      </c>
    </row>
    <row r="634" spans="1:16">
      <c r="A634" t="s">
        <v>304</v>
      </c>
      <c r="B634" t="s">
        <v>303</v>
      </c>
      <c r="C634" t="s">
        <v>300</v>
      </c>
      <c r="D634" t="s">
        <v>230</v>
      </c>
      <c r="E634" t="s">
        <v>254</v>
      </c>
      <c r="F634">
        <v>46040</v>
      </c>
      <c r="G634" s="44">
        <v>1.39</v>
      </c>
      <c r="H634" s="42">
        <v>0.17829999999999999</v>
      </c>
      <c r="I634" s="45">
        <v>0.7923</v>
      </c>
      <c r="J634" s="44">
        <f t="shared" si="45"/>
        <v>1.1421629999999998</v>
      </c>
      <c r="K634" s="43">
        <f t="shared" si="46"/>
        <v>52585.184519999988</v>
      </c>
      <c r="L634" s="43">
        <f t="shared" si="47"/>
        <v>36477.491999999998</v>
      </c>
      <c r="M634" s="43">
        <f t="shared" si="48"/>
        <v>16107.69251999999</v>
      </c>
      <c r="N634" s="42">
        <f t="shared" si="49"/>
        <v>0.30631617378605319</v>
      </c>
      <c r="O634">
        <f>IF(AND(RawData[[#This Row],[Channel]]="Wholesale/Distributor", LEFT(RawData[[#This Row],[Month]], 4)="2025"),RawData[[#This Row],[List Price]]*(1-'2 - Diagnostics'!$B$1),RawData[[#This Row],[Net Price]])</f>
        <v>1.1421629999999998</v>
      </c>
      <c r="P634">
        <f>RawData[[#This Row],[Units]]*RawData[[#This Row],[Counterfactual Net Price]]</f>
        <v>52585.184519999988</v>
      </c>
    </row>
    <row r="635" spans="1:16">
      <c r="A635" t="s">
        <v>304</v>
      </c>
      <c r="B635" t="s">
        <v>303</v>
      </c>
      <c r="C635" t="s">
        <v>300</v>
      </c>
      <c r="D635" t="s">
        <v>230</v>
      </c>
      <c r="E635" t="s">
        <v>253</v>
      </c>
      <c r="F635">
        <v>64209</v>
      </c>
      <c r="G635" s="44">
        <v>1.39</v>
      </c>
      <c r="H635" s="42">
        <v>0.18990000000000001</v>
      </c>
      <c r="I635" s="45">
        <v>0.7923</v>
      </c>
      <c r="J635" s="44">
        <f t="shared" si="45"/>
        <v>1.126039</v>
      </c>
      <c r="K635" s="43">
        <f t="shared" si="46"/>
        <v>72301.838151000004</v>
      </c>
      <c r="L635" s="43">
        <f t="shared" si="47"/>
        <v>50872.790699999998</v>
      </c>
      <c r="M635" s="43">
        <f t="shared" si="48"/>
        <v>21429.047451000006</v>
      </c>
      <c r="N635" s="42">
        <f t="shared" si="49"/>
        <v>0.29638316257252195</v>
      </c>
      <c r="O635">
        <f>IF(AND(RawData[[#This Row],[Channel]]="Wholesale/Distributor", LEFT(RawData[[#This Row],[Month]], 4)="2025"),RawData[[#This Row],[List Price]]*(1-'2 - Diagnostics'!$B$1),RawData[[#This Row],[Net Price]])</f>
        <v>1.126039</v>
      </c>
      <c r="P635">
        <f>RawData[[#This Row],[Units]]*RawData[[#This Row],[Counterfactual Net Price]]</f>
        <v>72301.838151000004</v>
      </c>
    </row>
    <row r="636" spans="1:16">
      <c r="A636" t="s">
        <v>304</v>
      </c>
      <c r="B636" t="s">
        <v>303</v>
      </c>
      <c r="C636" t="s">
        <v>300</v>
      </c>
      <c r="D636" t="s">
        <v>230</v>
      </c>
      <c r="E636" t="s">
        <v>252</v>
      </c>
      <c r="F636">
        <v>75905</v>
      </c>
      <c r="G636" s="44">
        <v>1.39</v>
      </c>
      <c r="H636" s="42">
        <v>0.18890000000000001</v>
      </c>
      <c r="I636" s="45">
        <v>0.7923</v>
      </c>
      <c r="J636" s="44">
        <f t="shared" si="45"/>
        <v>1.1274289999999998</v>
      </c>
      <c r="K636" s="43">
        <f t="shared" si="46"/>
        <v>85577.498244999981</v>
      </c>
      <c r="L636" s="43">
        <f t="shared" si="47"/>
        <v>60139.531499999997</v>
      </c>
      <c r="M636" s="43">
        <f t="shared" si="48"/>
        <v>25437.966744999983</v>
      </c>
      <c r="N636" s="42">
        <f t="shared" si="49"/>
        <v>0.29725064726914052</v>
      </c>
      <c r="O636">
        <f>IF(AND(RawData[[#This Row],[Channel]]="Wholesale/Distributor", LEFT(RawData[[#This Row],[Month]], 4)="2025"),RawData[[#This Row],[List Price]]*(1-'2 - Diagnostics'!$B$1),RawData[[#This Row],[Net Price]])</f>
        <v>1.1274289999999998</v>
      </c>
      <c r="P636">
        <f>RawData[[#This Row],[Units]]*RawData[[#This Row],[Counterfactual Net Price]]</f>
        <v>85577.498244999981</v>
      </c>
    </row>
    <row r="637" spans="1:16">
      <c r="A637" t="s">
        <v>304</v>
      </c>
      <c r="B637" t="s">
        <v>303</v>
      </c>
      <c r="C637" t="s">
        <v>300</v>
      </c>
      <c r="D637" t="s">
        <v>230</v>
      </c>
      <c r="E637" t="s">
        <v>251</v>
      </c>
      <c r="F637">
        <v>65791</v>
      </c>
      <c r="G637" s="44">
        <v>1.39</v>
      </c>
      <c r="H637" s="42">
        <v>0.20169999999999999</v>
      </c>
      <c r="I637" s="45">
        <v>0.7923</v>
      </c>
      <c r="J637" s="44">
        <f t="shared" si="45"/>
        <v>1.109637</v>
      </c>
      <c r="K637" s="43">
        <f t="shared" si="46"/>
        <v>73004.127867000003</v>
      </c>
      <c r="L637" s="43">
        <f t="shared" si="47"/>
        <v>52126.209300000002</v>
      </c>
      <c r="M637" s="43">
        <f t="shared" si="48"/>
        <v>20877.918567000001</v>
      </c>
      <c r="N637" s="42">
        <f t="shared" si="49"/>
        <v>0.28598271326568958</v>
      </c>
      <c r="O637">
        <f>IF(AND(RawData[[#This Row],[Channel]]="Wholesale/Distributor", LEFT(RawData[[#This Row],[Month]], 4)="2025"),RawData[[#This Row],[List Price]]*(1-'2 - Diagnostics'!$B$1),RawData[[#This Row],[Net Price]])</f>
        <v>1.109637</v>
      </c>
      <c r="P637">
        <f>RawData[[#This Row],[Units]]*RawData[[#This Row],[Counterfactual Net Price]]</f>
        <v>73004.127867000003</v>
      </c>
    </row>
    <row r="638" spans="1:16">
      <c r="A638" t="s">
        <v>304</v>
      </c>
      <c r="B638" t="s">
        <v>303</v>
      </c>
      <c r="C638" t="s">
        <v>300</v>
      </c>
      <c r="D638" t="s">
        <v>230</v>
      </c>
      <c r="E638" t="s">
        <v>250</v>
      </c>
      <c r="F638">
        <v>33869</v>
      </c>
      <c r="G638" s="44">
        <v>1.42</v>
      </c>
      <c r="H638" s="42">
        <v>0.18559999999999999</v>
      </c>
      <c r="I638" s="45">
        <v>0.79820000000000002</v>
      </c>
      <c r="J638" s="44">
        <f t="shared" si="45"/>
        <v>1.1564479999999999</v>
      </c>
      <c r="K638" s="43">
        <f t="shared" si="46"/>
        <v>39167.737311999997</v>
      </c>
      <c r="L638" s="43">
        <f t="shared" si="47"/>
        <v>27034.235800000002</v>
      </c>
      <c r="M638" s="43">
        <f t="shared" si="48"/>
        <v>12133.501511999995</v>
      </c>
      <c r="N638" s="42">
        <f t="shared" si="49"/>
        <v>0.30978305985223709</v>
      </c>
      <c r="O638">
        <f>IF(AND(RawData[[#This Row],[Channel]]="Wholesale/Distributor", LEFT(RawData[[#This Row],[Month]], 4)="2025"),RawData[[#This Row],[List Price]]*(1-'2 - Diagnostics'!$B$1),RawData[[#This Row],[Net Price]])</f>
        <v>1.1564479999999999</v>
      </c>
      <c r="P638">
        <f>RawData[[#This Row],[Units]]*RawData[[#This Row],[Counterfactual Net Price]]</f>
        <v>39167.737311999997</v>
      </c>
    </row>
    <row r="639" spans="1:16">
      <c r="A639" t="s">
        <v>304</v>
      </c>
      <c r="B639" t="s">
        <v>303</v>
      </c>
      <c r="C639" t="s">
        <v>300</v>
      </c>
      <c r="D639" t="s">
        <v>230</v>
      </c>
      <c r="E639" t="s">
        <v>249</v>
      </c>
      <c r="F639">
        <v>41090</v>
      </c>
      <c r="G639" s="44">
        <v>1.42</v>
      </c>
      <c r="H639" s="42">
        <v>0.1804</v>
      </c>
      <c r="I639" s="45">
        <v>0.80420000000000003</v>
      </c>
      <c r="J639" s="44">
        <f t="shared" si="45"/>
        <v>1.163832</v>
      </c>
      <c r="K639" s="43">
        <f t="shared" si="46"/>
        <v>47821.856879999999</v>
      </c>
      <c r="L639" s="43">
        <f t="shared" si="47"/>
        <v>33044.578000000001</v>
      </c>
      <c r="M639" s="43">
        <f t="shared" si="48"/>
        <v>14777.278879999998</v>
      </c>
      <c r="N639" s="42">
        <f t="shared" si="49"/>
        <v>0.30900679823204719</v>
      </c>
      <c r="O639">
        <f>IF(AND(RawData[[#This Row],[Channel]]="Wholesale/Distributor", LEFT(RawData[[#This Row],[Month]], 4)="2025"),RawData[[#This Row],[List Price]]*(1-'2 - Diagnostics'!$B$1),RawData[[#This Row],[Net Price]])</f>
        <v>1.163832</v>
      </c>
      <c r="P639">
        <f>RawData[[#This Row],[Units]]*RawData[[#This Row],[Counterfactual Net Price]]</f>
        <v>47821.856879999999</v>
      </c>
    </row>
    <row r="640" spans="1:16">
      <c r="A640" t="s">
        <v>304</v>
      </c>
      <c r="B640" t="s">
        <v>303</v>
      </c>
      <c r="C640" t="s">
        <v>300</v>
      </c>
      <c r="D640" t="s">
        <v>230</v>
      </c>
      <c r="E640" t="s">
        <v>248</v>
      </c>
      <c r="F640">
        <v>41162</v>
      </c>
      <c r="G640" s="44">
        <v>1.42</v>
      </c>
      <c r="H640" s="42">
        <v>0.20430000000000001</v>
      </c>
      <c r="I640" s="45">
        <v>0.81010000000000004</v>
      </c>
      <c r="J640" s="44">
        <f t="shared" si="45"/>
        <v>1.129894</v>
      </c>
      <c r="K640" s="43">
        <f t="shared" si="46"/>
        <v>46508.696828</v>
      </c>
      <c r="L640" s="43">
        <f t="shared" si="47"/>
        <v>33345.336200000005</v>
      </c>
      <c r="M640" s="43">
        <f t="shared" si="48"/>
        <v>13163.360627999995</v>
      </c>
      <c r="N640" s="42">
        <f t="shared" si="49"/>
        <v>0.28303008954822301</v>
      </c>
      <c r="O640">
        <f>IF(AND(RawData[[#This Row],[Channel]]="Wholesale/Distributor", LEFT(RawData[[#This Row],[Month]], 4)="2025"),RawData[[#This Row],[List Price]]*(1-'2 - Diagnostics'!$B$1),RawData[[#This Row],[Net Price]])</f>
        <v>1.129894</v>
      </c>
      <c r="P640">
        <f>RawData[[#This Row],[Units]]*RawData[[#This Row],[Counterfactual Net Price]]</f>
        <v>46508.696828</v>
      </c>
    </row>
    <row r="641" spans="1:16">
      <c r="A641" t="s">
        <v>304</v>
      </c>
      <c r="B641" t="s">
        <v>303</v>
      </c>
      <c r="C641" t="s">
        <v>300</v>
      </c>
      <c r="D641" t="s">
        <v>230</v>
      </c>
      <c r="E641" t="s">
        <v>247</v>
      </c>
      <c r="F641">
        <v>46158</v>
      </c>
      <c r="G641" s="44">
        <v>1.42</v>
      </c>
      <c r="H641" s="42">
        <v>0.1767</v>
      </c>
      <c r="I641" s="45">
        <v>0.81610000000000005</v>
      </c>
      <c r="J641" s="44">
        <f t="shared" si="45"/>
        <v>1.1690860000000001</v>
      </c>
      <c r="K641" s="43">
        <f t="shared" si="46"/>
        <v>53962.671588000005</v>
      </c>
      <c r="L641" s="43">
        <f t="shared" si="47"/>
        <v>37669.543799999999</v>
      </c>
      <c r="M641" s="43">
        <f t="shared" si="48"/>
        <v>16293.127788000005</v>
      </c>
      <c r="N641" s="42">
        <f t="shared" si="49"/>
        <v>0.30193330516317884</v>
      </c>
      <c r="O641">
        <f>IF(AND(RawData[[#This Row],[Channel]]="Wholesale/Distributor", LEFT(RawData[[#This Row],[Month]], 4)="2025"),RawData[[#This Row],[List Price]]*(1-'2 - Diagnostics'!$B$1),RawData[[#This Row],[Net Price]])</f>
        <v>1.1690860000000001</v>
      </c>
      <c r="P641">
        <f>RawData[[#This Row],[Units]]*RawData[[#This Row],[Counterfactual Net Price]]</f>
        <v>53962.671588000005</v>
      </c>
    </row>
    <row r="642" spans="1:16">
      <c r="A642" t="s">
        <v>304</v>
      </c>
      <c r="B642" t="s">
        <v>303</v>
      </c>
      <c r="C642" t="s">
        <v>300</v>
      </c>
      <c r="D642" t="s">
        <v>230</v>
      </c>
      <c r="E642" t="s">
        <v>246</v>
      </c>
      <c r="F642">
        <v>39905</v>
      </c>
      <c r="G642" s="44">
        <v>1.42</v>
      </c>
      <c r="H642" s="42">
        <v>0.1474</v>
      </c>
      <c r="I642" s="45">
        <v>0.82199999999999995</v>
      </c>
      <c r="J642" s="44">
        <f t="shared" ref="J642:J705" si="50">G642*(1-H642)</f>
        <v>1.2106919999999999</v>
      </c>
      <c r="K642" s="43">
        <f t="shared" ref="K642:K705" si="51">F642*J642</f>
        <v>48312.664259999998</v>
      </c>
      <c r="L642" s="43">
        <f t="shared" ref="L642:L705" si="52">F642*I642</f>
        <v>32801.909999999996</v>
      </c>
      <c r="M642" s="43">
        <f t="shared" ref="M642:M705" si="53">K642-L642</f>
        <v>15510.754260000002</v>
      </c>
      <c r="N642" s="42">
        <f t="shared" ref="N642:N705" si="54">IFERROR(M642/K642,"")</f>
        <v>0.32104944940579444</v>
      </c>
      <c r="O642">
        <f>IF(AND(RawData[[#This Row],[Channel]]="Wholesale/Distributor", LEFT(RawData[[#This Row],[Month]], 4)="2025"),RawData[[#This Row],[List Price]]*(1-'2 - Diagnostics'!$B$1),RawData[[#This Row],[Net Price]])</f>
        <v>1.2106919999999999</v>
      </c>
      <c r="P642">
        <f>RawData[[#This Row],[Units]]*RawData[[#This Row],[Counterfactual Net Price]]</f>
        <v>48312.664259999998</v>
      </c>
    </row>
    <row r="643" spans="1:16">
      <c r="A643" t="s">
        <v>304</v>
      </c>
      <c r="B643" t="s">
        <v>303</v>
      </c>
      <c r="C643" t="s">
        <v>300</v>
      </c>
      <c r="D643" t="s">
        <v>230</v>
      </c>
      <c r="E643" t="s">
        <v>245</v>
      </c>
      <c r="F643">
        <v>29878</v>
      </c>
      <c r="G643" s="44">
        <v>1.42</v>
      </c>
      <c r="H643" s="42">
        <v>0.19189999999999999</v>
      </c>
      <c r="I643" s="45">
        <v>0.82799999999999996</v>
      </c>
      <c r="J643" s="44">
        <f t="shared" si="50"/>
        <v>1.147502</v>
      </c>
      <c r="K643" s="43">
        <f t="shared" si="51"/>
        <v>34285.064756</v>
      </c>
      <c r="L643" s="43">
        <f t="shared" si="52"/>
        <v>24738.984</v>
      </c>
      <c r="M643" s="43">
        <f t="shared" si="53"/>
        <v>9546.0807559999994</v>
      </c>
      <c r="N643" s="42">
        <f t="shared" si="54"/>
        <v>0.27843263018277964</v>
      </c>
      <c r="O643">
        <f>IF(AND(RawData[[#This Row],[Channel]]="Wholesale/Distributor", LEFT(RawData[[#This Row],[Month]], 4)="2025"),RawData[[#This Row],[List Price]]*(1-'2 - Diagnostics'!$B$1),RawData[[#This Row],[Net Price]])</f>
        <v>1.147502</v>
      </c>
      <c r="P643">
        <f>RawData[[#This Row],[Units]]*RawData[[#This Row],[Counterfactual Net Price]]</f>
        <v>34285.064756</v>
      </c>
    </row>
    <row r="644" spans="1:16">
      <c r="A644" t="s">
        <v>304</v>
      </c>
      <c r="B644" t="s">
        <v>303</v>
      </c>
      <c r="C644" t="s">
        <v>300</v>
      </c>
      <c r="D644" t="s">
        <v>230</v>
      </c>
      <c r="E644" t="s">
        <v>244</v>
      </c>
      <c r="F644">
        <v>32875</v>
      </c>
      <c r="G644" s="44">
        <v>1.46</v>
      </c>
      <c r="H644" s="42">
        <v>0.18379999999999999</v>
      </c>
      <c r="I644" s="45">
        <v>0.83389999999999997</v>
      </c>
      <c r="J644" s="44">
        <f t="shared" si="50"/>
        <v>1.1916519999999999</v>
      </c>
      <c r="K644" s="43">
        <f t="shared" si="51"/>
        <v>39175.559499999996</v>
      </c>
      <c r="L644" s="43">
        <f t="shared" si="52"/>
        <v>27414.462499999998</v>
      </c>
      <c r="M644" s="43">
        <f t="shared" si="53"/>
        <v>11761.096999999998</v>
      </c>
      <c r="N644" s="42">
        <f t="shared" si="54"/>
        <v>0.3002151634873268</v>
      </c>
      <c r="O644">
        <f>IF(AND(RawData[[#This Row],[Channel]]="Wholesale/Distributor", LEFT(RawData[[#This Row],[Month]], 4)="2025"),RawData[[#This Row],[List Price]]*(1-'2 - Diagnostics'!$B$1),RawData[[#This Row],[Net Price]])</f>
        <v>1.1916519999999999</v>
      </c>
      <c r="P644">
        <f>RawData[[#This Row],[Units]]*RawData[[#This Row],[Counterfactual Net Price]]</f>
        <v>39175.559499999996</v>
      </c>
    </row>
    <row r="645" spans="1:16">
      <c r="A645" t="s">
        <v>304</v>
      </c>
      <c r="B645" t="s">
        <v>303</v>
      </c>
      <c r="C645" t="s">
        <v>300</v>
      </c>
      <c r="D645" t="s">
        <v>230</v>
      </c>
      <c r="E645" t="s">
        <v>243</v>
      </c>
      <c r="F645">
        <v>33409</v>
      </c>
      <c r="G645" s="44">
        <v>1.46</v>
      </c>
      <c r="H645" s="42">
        <v>0.1797</v>
      </c>
      <c r="I645" s="45">
        <v>0.83979999999999999</v>
      </c>
      <c r="J645" s="44">
        <f t="shared" si="50"/>
        <v>1.197638</v>
      </c>
      <c r="K645" s="43">
        <f t="shared" si="51"/>
        <v>40011.887942000001</v>
      </c>
      <c r="L645" s="43">
        <f t="shared" si="52"/>
        <v>28056.878199999999</v>
      </c>
      <c r="M645" s="43">
        <f t="shared" si="53"/>
        <v>11955.009742000002</v>
      </c>
      <c r="N645" s="42">
        <f t="shared" si="54"/>
        <v>0.29878644465188986</v>
      </c>
      <c r="O645">
        <f>IF(AND(RawData[[#This Row],[Channel]]="Wholesale/Distributor", LEFT(RawData[[#This Row],[Month]], 4)="2025"),RawData[[#This Row],[List Price]]*(1-'2 - Diagnostics'!$B$1),RawData[[#This Row],[Net Price]])</f>
        <v>1.197638</v>
      </c>
      <c r="P645">
        <f>RawData[[#This Row],[Units]]*RawData[[#This Row],[Counterfactual Net Price]]</f>
        <v>40011.887942000001</v>
      </c>
    </row>
    <row r="646" spans="1:16">
      <c r="A646" t="s">
        <v>304</v>
      </c>
      <c r="B646" t="s">
        <v>303</v>
      </c>
      <c r="C646" t="s">
        <v>300</v>
      </c>
      <c r="D646" t="s">
        <v>230</v>
      </c>
      <c r="E646" t="s">
        <v>242</v>
      </c>
      <c r="F646">
        <v>48992</v>
      </c>
      <c r="G646" s="44">
        <v>1.46</v>
      </c>
      <c r="H646" s="42">
        <v>0.19239999999999999</v>
      </c>
      <c r="I646" s="45">
        <v>0.8458</v>
      </c>
      <c r="J646" s="44">
        <f t="shared" si="50"/>
        <v>1.1790959999999999</v>
      </c>
      <c r="K646" s="43">
        <f t="shared" si="51"/>
        <v>57766.271231999999</v>
      </c>
      <c r="L646" s="43">
        <f t="shared" si="52"/>
        <v>41437.433599999997</v>
      </c>
      <c r="M646" s="43">
        <f t="shared" si="53"/>
        <v>16328.837632000002</v>
      </c>
      <c r="N646" s="42">
        <f t="shared" si="54"/>
        <v>0.28267079186088329</v>
      </c>
      <c r="O646">
        <f>IF(AND(RawData[[#This Row],[Channel]]="Wholesale/Distributor", LEFT(RawData[[#This Row],[Month]], 4)="2025"),RawData[[#This Row],[List Price]]*(1-'2 - Diagnostics'!$B$1),RawData[[#This Row],[Net Price]])</f>
        <v>1.1790959999999999</v>
      </c>
      <c r="P646">
        <f>RawData[[#This Row],[Units]]*RawData[[#This Row],[Counterfactual Net Price]]</f>
        <v>57766.271231999999</v>
      </c>
    </row>
    <row r="647" spans="1:16">
      <c r="A647" t="s">
        <v>304</v>
      </c>
      <c r="B647" t="s">
        <v>303</v>
      </c>
      <c r="C647" t="s">
        <v>300</v>
      </c>
      <c r="D647" t="s">
        <v>230</v>
      </c>
      <c r="E647" t="s">
        <v>241</v>
      </c>
      <c r="F647">
        <v>64179</v>
      </c>
      <c r="G647" s="44">
        <v>1.46</v>
      </c>
      <c r="H647" s="42">
        <v>0.1734</v>
      </c>
      <c r="I647" s="45">
        <v>0.85170000000000001</v>
      </c>
      <c r="J647" s="44">
        <f t="shared" si="50"/>
        <v>1.206836</v>
      </c>
      <c r="K647" s="43">
        <f t="shared" si="51"/>
        <v>77453.527644000002</v>
      </c>
      <c r="L647" s="43">
        <f t="shared" si="52"/>
        <v>54661.254300000001</v>
      </c>
      <c r="M647" s="43">
        <f t="shared" si="53"/>
        <v>22792.273344000001</v>
      </c>
      <c r="N647" s="42">
        <f t="shared" si="54"/>
        <v>0.2942703068188221</v>
      </c>
      <c r="O647">
        <f>IF(AND(RawData[[#This Row],[Channel]]="Wholesale/Distributor", LEFT(RawData[[#This Row],[Month]], 4)="2025"),RawData[[#This Row],[List Price]]*(1-'2 - Diagnostics'!$B$1),RawData[[#This Row],[Net Price]])</f>
        <v>1.206836</v>
      </c>
      <c r="P647">
        <f>RawData[[#This Row],[Units]]*RawData[[#This Row],[Counterfactual Net Price]]</f>
        <v>77453.527644000002</v>
      </c>
    </row>
    <row r="648" spans="1:16">
      <c r="A648" t="s">
        <v>304</v>
      </c>
      <c r="B648" t="s">
        <v>303</v>
      </c>
      <c r="C648" t="s">
        <v>300</v>
      </c>
      <c r="D648" t="s">
        <v>230</v>
      </c>
      <c r="E648" t="s">
        <v>240</v>
      </c>
      <c r="F648">
        <v>65653</v>
      </c>
      <c r="G648" s="44">
        <v>1.46</v>
      </c>
      <c r="H648" s="42">
        <v>0.14810000000000001</v>
      </c>
      <c r="I648" s="45">
        <v>0.85770000000000002</v>
      </c>
      <c r="J648" s="44">
        <f t="shared" si="50"/>
        <v>1.2437739999999999</v>
      </c>
      <c r="K648" s="43">
        <f t="shared" si="51"/>
        <v>81657.494421999989</v>
      </c>
      <c r="L648" s="43">
        <f t="shared" si="52"/>
        <v>56310.578099999999</v>
      </c>
      <c r="M648" s="43">
        <f t="shared" si="53"/>
        <v>25346.91632199999</v>
      </c>
      <c r="N648" s="42">
        <f t="shared" si="54"/>
        <v>0.31040526655164036</v>
      </c>
      <c r="O648">
        <f>IF(AND(RawData[[#This Row],[Channel]]="Wholesale/Distributor", LEFT(RawData[[#This Row],[Month]], 4)="2025"),RawData[[#This Row],[List Price]]*(1-'2 - Diagnostics'!$B$1),RawData[[#This Row],[Net Price]])</f>
        <v>1.2437739999999999</v>
      </c>
      <c r="P648">
        <f>RawData[[#This Row],[Units]]*RawData[[#This Row],[Counterfactual Net Price]]</f>
        <v>81657.494421999989</v>
      </c>
    </row>
    <row r="649" spans="1:16">
      <c r="A649" t="s">
        <v>304</v>
      </c>
      <c r="B649" t="s">
        <v>303</v>
      </c>
      <c r="C649" t="s">
        <v>300</v>
      </c>
      <c r="D649" t="s">
        <v>230</v>
      </c>
      <c r="E649" t="s">
        <v>236</v>
      </c>
      <c r="F649">
        <v>56238</v>
      </c>
      <c r="G649" s="44">
        <v>1.46</v>
      </c>
      <c r="H649" s="42">
        <v>0.19270000000000001</v>
      </c>
      <c r="I649" s="45">
        <v>0.86360000000000003</v>
      </c>
      <c r="J649" s="44">
        <f t="shared" si="50"/>
        <v>1.178658</v>
      </c>
      <c r="K649" s="43">
        <f t="shared" si="51"/>
        <v>66285.368604000003</v>
      </c>
      <c r="L649" s="43">
        <f t="shared" si="52"/>
        <v>48567.1368</v>
      </c>
      <c r="M649" s="43">
        <f t="shared" si="53"/>
        <v>17718.231804000003</v>
      </c>
      <c r="N649" s="42">
        <f t="shared" si="54"/>
        <v>0.26730230482463957</v>
      </c>
      <c r="O649">
        <f>IF(AND(RawData[[#This Row],[Channel]]="Wholesale/Distributor", LEFT(RawData[[#This Row],[Month]], 4)="2025"),RawData[[#This Row],[List Price]]*(1-'2 - Diagnostics'!$B$1),RawData[[#This Row],[Net Price]])</f>
        <v>1.178658</v>
      </c>
      <c r="P649">
        <f>RawData[[#This Row],[Units]]*RawData[[#This Row],[Counterfactual Net Price]]</f>
        <v>66285.368604000003</v>
      </c>
    </row>
    <row r="650" spans="1:16">
      <c r="A650" t="s">
        <v>304</v>
      </c>
      <c r="B650" t="s">
        <v>303</v>
      </c>
      <c r="C650" t="s">
        <v>300</v>
      </c>
      <c r="D650" t="s">
        <v>232</v>
      </c>
      <c r="E650" t="s">
        <v>262</v>
      </c>
      <c r="F650">
        <v>27225</v>
      </c>
      <c r="G650" s="44">
        <v>1.39</v>
      </c>
      <c r="H650" s="42">
        <v>4.3400000000000001E-2</v>
      </c>
      <c r="I650" s="45">
        <v>0.7923</v>
      </c>
      <c r="J650" s="44">
        <f t="shared" si="50"/>
        <v>1.329674</v>
      </c>
      <c r="K650" s="43">
        <f t="shared" si="51"/>
        <v>36200.374649999998</v>
      </c>
      <c r="L650" s="43">
        <f t="shared" si="52"/>
        <v>21570.3675</v>
      </c>
      <c r="M650" s="43">
        <f t="shared" si="53"/>
        <v>14630.007149999998</v>
      </c>
      <c r="N650" s="42">
        <f t="shared" si="54"/>
        <v>0.40413966130043899</v>
      </c>
      <c r="O650">
        <f>IF(AND(RawData[[#This Row],[Channel]]="Wholesale/Distributor", LEFT(RawData[[#This Row],[Month]], 4)="2025"),RawData[[#This Row],[List Price]]*(1-'2 - Diagnostics'!$B$1),RawData[[#This Row],[Net Price]])</f>
        <v>1.329674</v>
      </c>
      <c r="P650">
        <f>RawData[[#This Row],[Units]]*RawData[[#This Row],[Counterfactual Net Price]]</f>
        <v>36200.374649999998</v>
      </c>
    </row>
    <row r="651" spans="1:16">
      <c r="A651" t="s">
        <v>304</v>
      </c>
      <c r="B651" t="s">
        <v>303</v>
      </c>
      <c r="C651" t="s">
        <v>300</v>
      </c>
      <c r="D651" t="s">
        <v>232</v>
      </c>
      <c r="E651" t="s">
        <v>261</v>
      </c>
      <c r="F651">
        <v>34737</v>
      </c>
      <c r="G651" s="44">
        <v>1.39</v>
      </c>
      <c r="H651" s="42">
        <v>4.0300000000000002E-2</v>
      </c>
      <c r="I651" s="45">
        <v>0.7923</v>
      </c>
      <c r="J651" s="44">
        <f t="shared" si="50"/>
        <v>1.3339829999999999</v>
      </c>
      <c r="K651" s="43">
        <f t="shared" si="51"/>
        <v>46338.567470999995</v>
      </c>
      <c r="L651" s="43">
        <f t="shared" si="52"/>
        <v>27522.125100000001</v>
      </c>
      <c r="M651" s="43">
        <f t="shared" si="53"/>
        <v>18816.442370999994</v>
      </c>
      <c r="N651" s="42">
        <f t="shared" si="54"/>
        <v>0.40606439512347597</v>
      </c>
      <c r="O651">
        <f>IF(AND(RawData[[#This Row],[Channel]]="Wholesale/Distributor", LEFT(RawData[[#This Row],[Month]], 4)="2025"),RawData[[#This Row],[List Price]]*(1-'2 - Diagnostics'!$B$1),RawData[[#This Row],[Net Price]])</f>
        <v>1.3339829999999999</v>
      </c>
      <c r="P651">
        <f>RawData[[#This Row],[Units]]*RawData[[#This Row],[Counterfactual Net Price]]</f>
        <v>46338.567470999995</v>
      </c>
    </row>
    <row r="652" spans="1:16">
      <c r="A652" t="s">
        <v>304</v>
      </c>
      <c r="B652" t="s">
        <v>303</v>
      </c>
      <c r="C652" t="s">
        <v>300</v>
      </c>
      <c r="D652" t="s">
        <v>232</v>
      </c>
      <c r="E652" t="s">
        <v>260</v>
      </c>
      <c r="F652">
        <v>37942</v>
      </c>
      <c r="G652" s="44">
        <v>1.39</v>
      </c>
      <c r="H652" s="42">
        <v>2.92E-2</v>
      </c>
      <c r="I652" s="45">
        <v>0.7923</v>
      </c>
      <c r="J652" s="44">
        <f t="shared" si="50"/>
        <v>1.3494119999999998</v>
      </c>
      <c r="K652" s="43">
        <f t="shared" si="51"/>
        <v>51199.390103999991</v>
      </c>
      <c r="L652" s="43">
        <f t="shared" si="52"/>
        <v>30061.446599999999</v>
      </c>
      <c r="M652" s="43">
        <f t="shared" si="53"/>
        <v>21137.943503999992</v>
      </c>
      <c r="N652" s="42">
        <f t="shared" si="54"/>
        <v>0.41285537700865255</v>
      </c>
      <c r="O652">
        <f>IF(AND(RawData[[#This Row],[Channel]]="Wholesale/Distributor", LEFT(RawData[[#This Row],[Month]], 4)="2025"),RawData[[#This Row],[List Price]]*(1-'2 - Diagnostics'!$B$1),RawData[[#This Row],[Net Price]])</f>
        <v>1.3494119999999998</v>
      </c>
      <c r="P652">
        <f>RawData[[#This Row],[Units]]*RawData[[#This Row],[Counterfactual Net Price]]</f>
        <v>51199.390103999991</v>
      </c>
    </row>
    <row r="653" spans="1:16">
      <c r="A653" t="s">
        <v>304</v>
      </c>
      <c r="B653" t="s">
        <v>303</v>
      </c>
      <c r="C653" t="s">
        <v>300</v>
      </c>
      <c r="D653" t="s">
        <v>232</v>
      </c>
      <c r="E653" t="s">
        <v>259</v>
      </c>
      <c r="F653">
        <v>41303</v>
      </c>
      <c r="G653" s="44">
        <v>1.39</v>
      </c>
      <c r="H653" s="42">
        <v>5.7500000000000002E-2</v>
      </c>
      <c r="I653" s="45">
        <v>0.7923</v>
      </c>
      <c r="J653" s="44">
        <f t="shared" si="50"/>
        <v>1.3100749999999999</v>
      </c>
      <c r="K653" s="43">
        <f t="shared" si="51"/>
        <v>54110.027724999993</v>
      </c>
      <c r="L653" s="43">
        <f t="shared" si="52"/>
        <v>32724.366900000001</v>
      </c>
      <c r="M653" s="43">
        <f t="shared" si="53"/>
        <v>21385.660824999992</v>
      </c>
      <c r="N653" s="42">
        <f t="shared" si="54"/>
        <v>0.39522546419098131</v>
      </c>
      <c r="O653">
        <f>IF(AND(RawData[[#This Row],[Channel]]="Wholesale/Distributor", LEFT(RawData[[#This Row],[Month]], 4)="2025"),RawData[[#This Row],[List Price]]*(1-'2 - Diagnostics'!$B$1),RawData[[#This Row],[Net Price]])</f>
        <v>1.3100749999999999</v>
      </c>
      <c r="P653">
        <f>RawData[[#This Row],[Units]]*RawData[[#This Row],[Counterfactual Net Price]]</f>
        <v>54110.027724999993</v>
      </c>
    </row>
    <row r="654" spans="1:16">
      <c r="A654" t="s">
        <v>304</v>
      </c>
      <c r="B654" t="s">
        <v>303</v>
      </c>
      <c r="C654" t="s">
        <v>300</v>
      </c>
      <c r="D654" t="s">
        <v>232</v>
      </c>
      <c r="E654" t="s">
        <v>258</v>
      </c>
      <c r="F654">
        <v>31830</v>
      </c>
      <c r="G654" s="44">
        <v>1.39</v>
      </c>
      <c r="H654" s="42">
        <v>2.52E-2</v>
      </c>
      <c r="I654" s="45">
        <v>0.7923</v>
      </c>
      <c r="J654" s="44">
        <f t="shared" si="50"/>
        <v>1.3549719999999998</v>
      </c>
      <c r="K654" s="43">
        <f t="shared" si="51"/>
        <v>43128.758759999997</v>
      </c>
      <c r="L654" s="43">
        <f t="shared" si="52"/>
        <v>25218.909</v>
      </c>
      <c r="M654" s="43">
        <f t="shared" si="53"/>
        <v>17909.849759999997</v>
      </c>
      <c r="N654" s="42">
        <f t="shared" si="54"/>
        <v>0.41526466967583092</v>
      </c>
      <c r="O654">
        <f>IF(AND(RawData[[#This Row],[Channel]]="Wholesale/Distributor", LEFT(RawData[[#This Row],[Month]], 4)="2025"),RawData[[#This Row],[List Price]]*(1-'2 - Diagnostics'!$B$1),RawData[[#This Row],[Net Price]])</f>
        <v>1.3549719999999998</v>
      </c>
      <c r="P654">
        <f>RawData[[#This Row],[Units]]*RawData[[#This Row],[Counterfactual Net Price]]</f>
        <v>43128.758759999997</v>
      </c>
    </row>
    <row r="655" spans="1:16">
      <c r="A655" t="s">
        <v>304</v>
      </c>
      <c r="B655" t="s">
        <v>303</v>
      </c>
      <c r="C655" t="s">
        <v>300</v>
      </c>
      <c r="D655" t="s">
        <v>232</v>
      </c>
      <c r="E655" t="s">
        <v>257</v>
      </c>
      <c r="F655">
        <v>28466</v>
      </c>
      <c r="G655" s="44">
        <v>1.39</v>
      </c>
      <c r="H655" s="42">
        <v>6.2300000000000001E-2</v>
      </c>
      <c r="I655" s="45">
        <v>0.7923</v>
      </c>
      <c r="J655" s="44">
        <f t="shared" si="50"/>
        <v>1.3034029999999999</v>
      </c>
      <c r="K655" s="43">
        <f t="shared" si="51"/>
        <v>37102.669797999995</v>
      </c>
      <c r="L655" s="43">
        <f t="shared" si="52"/>
        <v>22553.611799999999</v>
      </c>
      <c r="M655" s="43">
        <f t="shared" si="53"/>
        <v>14549.057997999997</v>
      </c>
      <c r="N655" s="42">
        <f t="shared" si="54"/>
        <v>0.39212967900181289</v>
      </c>
      <c r="O655">
        <f>IF(AND(RawData[[#This Row],[Channel]]="Wholesale/Distributor", LEFT(RawData[[#This Row],[Month]], 4)="2025"),RawData[[#This Row],[List Price]]*(1-'2 - Diagnostics'!$B$1),RawData[[#This Row],[Net Price]])</f>
        <v>1.3034029999999999</v>
      </c>
      <c r="P655">
        <f>RawData[[#This Row],[Units]]*RawData[[#This Row],[Counterfactual Net Price]]</f>
        <v>37102.669797999995</v>
      </c>
    </row>
    <row r="656" spans="1:16">
      <c r="A656" t="s">
        <v>304</v>
      </c>
      <c r="B656" t="s">
        <v>303</v>
      </c>
      <c r="C656" t="s">
        <v>300</v>
      </c>
      <c r="D656" t="s">
        <v>232</v>
      </c>
      <c r="E656" t="s">
        <v>256</v>
      </c>
      <c r="F656">
        <v>23200</v>
      </c>
      <c r="G656" s="44">
        <v>1.39</v>
      </c>
      <c r="H656" s="42">
        <v>4.65E-2</v>
      </c>
      <c r="I656" s="45">
        <v>0.7923</v>
      </c>
      <c r="J656" s="44">
        <f t="shared" si="50"/>
        <v>1.3253649999999999</v>
      </c>
      <c r="K656" s="43">
        <f t="shared" si="51"/>
        <v>30748.467999999997</v>
      </c>
      <c r="L656" s="43">
        <f t="shared" si="52"/>
        <v>18381.36</v>
      </c>
      <c r="M656" s="43">
        <f t="shared" si="53"/>
        <v>12367.107999999997</v>
      </c>
      <c r="N656" s="42">
        <f t="shared" si="54"/>
        <v>0.40220241216570524</v>
      </c>
      <c r="O656">
        <f>IF(AND(RawData[[#This Row],[Channel]]="Wholesale/Distributor", LEFT(RawData[[#This Row],[Month]], 4)="2025"),RawData[[#This Row],[List Price]]*(1-'2 - Diagnostics'!$B$1),RawData[[#This Row],[Net Price]])</f>
        <v>1.3253649999999999</v>
      </c>
      <c r="P656">
        <f>RawData[[#This Row],[Units]]*RawData[[#This Row],[Counterfactual Net Price]]</f>
        <v>30748.467999999997</v>
      </c>
    </row>
    <row r="657" spans="1:16">
      <c r="A657" t="s">
        <v>304</v>
      </c>
      <c r="B657" t="s">
        <v>303</v>
      </c>
      <c r="C657" t="s">
        <v>300</v>
      </c>
      <c r="D657" t="s">
        <v>232</v>
      </c>
      <c r="E657" t="s">
        <v>255</v>
      </c>
      <c r="F657">
        <v>29724</v>
      </c>
      <c r="G657" s="44">
        <v>1.39</v>
      </c>
      <c r="H657" s="42">
        <v>5.8000000000000003E-2</v>
      </c>
      <c r="I657" s="45">
        <v>0.7923</v>
      </c>
      <c r="J657" s="44">
        <f t="shared" si="50"/>
        <v>1.3093799999999998</v>
      </c>
      <c r="K657" s="43">
        <f t="shared" si="51"/>
        <v>38920.011119999996</v>
      </c>
      <c r="L657" s="43">
        <f t="shared" si="52"/>
        <v>23550.325199999999</v>
      </c>
      <c r="M657" s="43">
        <f t="shared" si="53"/>
        <v>15369.685919999996</v>
      </c>
      <c r="N657" s="42">
        <f t="shared" si="54"/>
        <v>0.39490445859872608</v>
      </c>
      <c r="O657">
        <f>IF(AND(RawData[[#This Row],[Channel]]="Wholesale/Distributor", LEFT(RawData[[#This Row],[Month]], 4)="2025"),RawData[[#This Row],[List Price]]*(1-'2 - Diagnostics'!$B$1),RawData[[#This Row],[Net Price]])</f>
        <v>1.3093799999999998</v>
      </c>
      <c r="P657">
        <f>RawData[[#This Row],[Units]]*RawData[[#This Row],[Counterfactual Net Price]]</f>
        <v>38920.011119999996</v>
      </c>
    </row>
    <row r="658" spans="1:16">
      <c r="A658" t="s">
        <v>304</v>
      </c>
      <c r="B658" t="s">
        <v>303</v>
      </c>
      <c r="C658" t="s">
        <v>300</v>
      </c>
      <c r="D658" t="s">
        <v>232</v>
      </c>
      <c r="E658" t="s">
        <v>254</v>
      </c>
      <c r="F658">
        <v>36014</v>
      </c>
      <c r="G658" s="44">
        <v>1.39</v>
      </c>
      <c r="H658" s="42">
        <v>5.3999999999999999E-2</v>
      </c>
      <c r="I658" s="45">
        <v>0.7923</v>
      </c>
      <c r="J658" s="44">
        <f t="shared" si="50"/>
        <v>1.3149399999999998</v>
      </c>
      <c r="K658" s="43">
        <f t="shared" si="51"/>
        <v>47356.249159999992</v>
      </c>
      <c r="L658" s="43">
        <f t="shared" si="52"/>
        <v>28533.892199999998</v>
      </c>
      <c r="M658" s="43">
        <f t="shared" si="53"/>
        <v>18822.356959999994</v>
      </c>
      <c r="N658" s="42">
        <f t="shared" si="54"/>
        <v>0.39746300211416485</v>
      </c>
      <c r="O658">
        <f>IF(AND(RawData[[#This Row],[Channel]]="Wholesale/Distributor", LEFT(RawData[[#This Row],[Month]], 4)="2025"),RawData[[#This Row],[List Price]]*(1-'2 - Diagnostics'!$B$1),RawData[[#This Row],[Net Price]])</f>
        <v>1.3149399999999998</v>
      </c>
      <c r="P658">
        <f>RawData[[#This Row],[Units]]*RawData[[#This Row],[Counterfactual Net Price]]</f>
        <v>47356.249159999992</v>
      </c>
    </row>
    <row r="659" spans="1:16">
      <c r="A659" t="s">
        <v>304</v>
      </c>
      <c r="B659" t="s">
        <v>303</v>
      </c>
      <c r="C659" t="s">
        <v>300</v>
      </c>
      <c r="D659" t="s">
        <v>232</v>
      </c>
      <c r="E659" t="s">
        <v>253</v>
      </c>
      <c r="F659">
        <v>58009</v>
      </c>
      <c r="G659" s="44">
        <v>1.39</v>
      </c>
      <c r="H659" s="42">
        <v>6.8400000000000002E-2</v>
      </c>
      <c r="I659" s="45">
        <v>0.7923</v>
      </c>
      <c r="J659" s="44">
        <f t="shared" si="50"/>
        <v>1.294924</v>
      </c>
      <c r="K659" s="43">
        <f t="shared" si="51"/>
        <v>75117.246316000004</v>
      </c>
      <c r="L659" s="43">
        <f t="shared" si="52"/>
        <v>45960.530700000003</v>
      </c>
      <c r="M659" s="43">
        <f t="shared" si="53"/>
        <v>29156.715616000001</v>
      </c>
      <c r="N659" s="42">
        <f t="shared" si="54"/>
        <v>0.38814942035208244</v>
      </c>
      <c r="O659">
        <f>IF(AND(RawData[[#This Row],[Channel]]="Wholesale/Distributor", LEFT(RawData[[#This Row],[Month]], 4)="2025"),RawData[[#This Row],[List Price]]*(1-'2 - Diagnostics'!$B$1),RawData[[#This Row],[Net Price]])</f>
        <v>1.294924</v>
      </c>
      <c r="P659">
        <f>RawData[[#This Row],[Units]]*RawData[[#This Row],[Counterfactual Net Price]]</f>
        <v>75117.246316000004</v>
      </c>
    </row>
    <row r="660" spans="1:16">
      <c r="A660" t="s">
        <v>304</v>
      </c>
      <c r="B660" t="s">
        <v>303</v>
      </c>
      <c r="C660" t="s">
        <v>300</v>
      </c>
      <c r="D660" t="s">
        <v>232</v>
      </c>
      <c r="E660" t="s">
        <v>252</v>
      </c>
      <c r="F660">
        <v>58556</v>
      </c>
      <c r="G660" s="44">
        <v>1.39</v>
      </c>
      <c r="H660" s="42">
        <v>5.3800000000000001E-2</v>
      </c>
      <c r="I660" s="45">
        <v>0.7923</v>
      </c>
      <c r="J660" s="44">
        <f t="shared" si="50"/>
        <v>1.315218</v>
      </c>
      <c r="K660" s="43">
        <f t="shared" si="51"/>
        <v>77013.905207999996</v>
      </c>
      <c r="L660" s="43">
        <f t="shared" si="52"/>
        <v>46393.918799999999</v>
      </c>
      <c r="M660" s="43">
        <f t="shared" si="53"/>
        <v>30619.986407999997</v>
      </c>
      <c r="N660" s="42">
        <f t="shared" si="54"/>
        <v>0.39759036144578314</v>
      </c>
      <c r="O660">
        <f>IF(AND(RawData[[#This Row],[Channel]]="Wholesale/Distributor", LEFT(RawData[[#This Row],[Month]], 4)="2025"),RawData[[#This Row],[List Price]]*(1-'2 - Diagnostics'!$B$1),RawData[[#This Row],[Net Price]])</f>
        <v>1.315218</v>
      </c>
      <c r="P660">
        <f>RawData[[#This Row],[Units]]*RawData[[#This Row],[Counterfactual Net Price]]</f>
        <v>77013.905207999996</v>
      </c>
    </row>
    <row r="661" spans="1:16">
      <c r="A661" t="s">
        <v>304</v>
      </c>
      <c r="B661" t="s">
        <v>303</v>
      </c>
      <c r="C661" t="s">
        <v>300</v>
      </c>
      <c r="D661" t="s">
        <v>232</v>
      </c>
      <c r="E661" t="s">
        <v>251</v>
      </c>
      <c r="F661">
        <v>43548</v>
      </c>
      <c r="G661" s="44">
        <v>1.39</v>
      </c>
      <c r="H661" s="42">
        <v>6.1899999999999997E-2</v>
      </c>
      <c r="I661" s="45">
        <v>0.7923</v>
      </c>
      <c r="J661" s="44">
        <f t="shared" si="50"/>
        <v>1.3039589999999999</v>
      </c>
      <c r="K661" s="43">
        <f t="shared" si="51"/>
        <v>56784.806531999995</v>
      </c>
      <c r="L661" s="43">
        <f t="shared" si="52"/>
        <v>34503.080399999999</v>
      </c>
      <c r="M661" s="43">
        <f t="shared" si="53"/>
        <v>22281.726131999996</v>
      </c>
      <c r="N661" s="42">
        <f t="shared" si="54"/>
        <v>0.39238887112248155</v>
      </c>
      <c r="O661">
        <f>IF(AND(RawData[[#This Row],[Channel]]="Wholesale/Distributor", LEFT(RawData[[#This Row],[Month]], 4)="2025"),RawData[[#This Row],[List Price]]*(1-'2 - Diagnostics'!$B$1),RawData[[#This Row],[Net Price]])</f>
        <v>1.3039589999999999</v>
      </c>
      <c r="P661">
        <f>RawData[[#This Row],[Units]]*RawData[[#This Row],[Counterfactual Net Price]]</f>
        <v>56784.806531999995</v>
      </c>
    </row>
    <row r="662" spans="1:16">
      <c r="A662" t="s">
        <v>304</v>
      </c>
      <c r="B662" t="s">
        <v>303</v>
      </c>
      <c r="C662" t="s">
        <v>300</v>
      </c>
      <c r="D662" t="s">
        <v>232</v>
      </c>
      <c r="E662" t="s">
        <v>250</v>
      </c>
      <c r="F662">
        <v>26943</v>
      </c>
      <c r="G662" s="44">
        <v>1.42</v>
      </c>
      <c r="H662" s="42">
        <v>4.4400000000000002E-2</v>
      </c>
      <c r="I662" s="45">
        <v>0.79820000000000002</v>
      </c>
      <c r="J662" s="44">
        <f t="shared" si="50"/>
        <v>1.3569519999999999</v>
      </c>
      <c r="K662" s="43">
        <f t="shared" si="51"/>
        <v>36560.357735999998</v>
      </c>
      <c r="L662" s="43">
        <f t="shared" si="52"/>
        <v>21505.902600000001</v>
      </c>
      <c r="M662" s="43">
        <f t="shared" si="53"/>
        <v>15054.455135999997</v>
      </c>
      <c r="N662" s="42">
        <f t="shared" si="54"/>
        <v>0.41176990785230422</v>
      </c>
      <c r="O662">
        <f>IF(AND(RawData[[#This Row],[Channel]]="Wholesale/Distributor", LEFT(RawData[[#This Row],[Month]], 4)="2025"),RawData[[#This Row],[List Price]]*(1-'2 - Diagnostics'!$B$1),RawData[[#This Row],[Net Price]])</f>
        <v>1.3569519999999999</v>
      </c>
      <c r="P662">
        <f>RawData[[#This Row],[Units]]*RawData[[#This Row],[Counterfactual Net Price]]</f>
        <v>36560.357735999998</v>
      </c>
    </row>
    <row r="663" spans="1:16">
      <c r="A663" t="s">
        <v>304</v>
      </c>
      <c r="B663" t="s">
        <v>303</v>
      </c>
      <c r="C663" t="s">
        <v>300</v>
      </c>
      <c r="D663" t="s">
        <v>232</v>
      </c>
      <c r="E663" t="s">
        <v>249</v>
      </c>
      <c r="F663">
        <v>35099</v>
      </c>
      <c r="G663" s="44">
        <v>1.42</v>
      </c>
      <c r="H663" s="42">
        <v>3.44E-2</v>
      </c>
      <c r="I663" s="45">
        <v>0.80420000000000003</v>
      </c>
      <c r="J663" s="44">
        <f t="shared" si="50"/>
        <v>1.3711519999999999</v>
      </c>
      <c r="K663" s="43">
        <f t="shared" si="51"/>
        <v>48126.064048</v>
      </c>
      <c r="L663" s="43">
        <f t="shared" si="52"/>
        <v>28226.6158</v>
      </c>
      <c r="M663" s="43">
        <f t="shared" si="53"/>
        <v>19899.448248000001</v>
      </c>
      <c r="N663" s="42">
        <f t="shared" si="54"/>
        <v>0.41348588632040795</v>
      </c>
      <c r="O663">
        <f>IF(AND(RawData[[#This Row],[Channel]]="Wholesale/Distributor", LEFT(RawData[[#This Row],[Month]], 4)="2025"),RawData[[#This Row],[List Price]]*(1-'2 - Diagnostics'!$B$1),RawData[[#This Row],[Net Price]])</f>
        <v>1.3711519999999999</v>
      </c>
      <c r="P663">
        <f>RawData[[#This Row],[Units]]*RawData[[#This Row],[Counterfactual Net Price]]</f>
        <v>48126.064048</v>
      </c>
    </row>
    <row r="664" spans="1:16">
      <c r="A664" t="s">
        <v>304</v>
      </c>
      <c r="B664" t="s">
        <v>303</v>
      </c>
      <c r="C664" t="s">
        <v>300</v>
      </c>
      <c r="D664" t="s">
        <v>232</v>
      </c>
      <c r="E664" t="s">
        <v>248</v>
      </c>
      <c r="F664">
        <v>35717</v>
      </c>
      <c r="G664" s="44">
        <v>1.42</v>
      </c>
      <c r="H664" s="42">
        <v>5.9700000000000003E-2</v>
      </c>
      <c r="I664" s="45">
        <v>0.81010000000000004</v>
      </c>
      <c r="J664" s="44">
        <f t="shared" si="50"/>
        <v>1.335226</v>
      </c>
      <c r="K664" s="43">
        <f t="shared" si="51"/>
        <v>47690.267041999999</v>
      </c>
      <c r="L664" s="43">
        <f t="shared" si="52"/>
        <v>28934.341700000001</v>
      </c>
      <c r="M664" s="43">
        <f t="shared" si="53"/>
        <v>18755.925341999999</v>
      </c>
      <c r="N664" s="42">
        <f t="shared" si="54"/>
        <v>0.39328623019623643</v>
      </c>
      <c r="O664">
        <f>IF(AND(RawData[[#This Row],[Channel]]="Wholesale/Distributor", LEFT(RawData[[#This Row],[Month]], 4)="2025"),RawData[[#This Row],[List Price]]*(1-'2 - Diagnostics'!$B$1),RawData[[#This Row],[Net Price]])</f>
        <v>1.335226</v>
      </c>
      <c r="P664">
        <f>RawData[[#This Row],[Units]]*RawData[[#This Row],[Counterfactual Net Price]]</f>
        <v>47690.267041999999</v>
      </c>
    </row>
    <row r="665" spans="1:16">
      <c r="A665" t="s">
        <v>304</v>
      </c>
      <c r="B665" t="s">
        <v>303</v>
      </c>
      <c r="C665" t="s">
        <v>300</v>
      </c>
      <c r="D665" t="s">
        <v>232</v>
      </c>
      <c r="E665" t="s">
        <v>247</v>
      </c>
      <c r="F665">
        <v>37583</v>
      </c>
      <c r="G665" s="44">
        <v>1.42</v>
      </c>
      <c r="H665" s="42">
        <v>3.4099999999999998E-2</v>
      </c>
      <c r="I665" s="45">
        <v>0.81610000000000005</v>
      </c>
      <c r="J665" s="44">
        <f t="shared" si="50"/>
        <v>1.371578</v>
      </c>
      <c r="K665" s="43">
        <f t="shared" si="51"/>
        <v>51548.015974000002</v>
      </c>
      <c r="L665" s="43">
        <f t="shared" si="52"/>
        <v>30671.4863</v>
      </c>
      <c r="M665" s="43">
        <f t="shared" si="53"/>
        <v>20876.529674000001</v>
      </c>
      <c r="N665" s="42">
        <f t="shared" si="54"/>
        <v>0.4049919144226577</v>
      </c>
      <c r="O665">
        <f>IF(AND(RawData[[#This Row],[Channel]]="Wholesale/Distributor", LEFT(RawData[[#This Row],[Month]], 4)="2025"),RawData[[#This Row],[List Price]]*(1-'2 - Diagnostics'!$B$1),RawData[[#This Row],[Net Price]])</f>
        <v>1.371578</v>
      </c>
      <c r="P665">
        <f>RawData[[#This Row],[Units]]*RawData[[#This Row],[Counterfactual Net Price]]</f>
        <v>51548.015974000002</v>
      </c>
    </row>
    <row r="666" spans="1:16">
      <c r="A666" t="s">
        <v>304</v>
      </c>
      <c r="B666" t="s">
        <v>303</v>
      </c>
      <c r="C666" t="s">
        <v>300</v>
      </c>
      <c r="D666" t="s">
        <v>232</v>
      </c>
      <c r="E666" t="s">
        <v>246</v>
      </c>
      <c r="F666">
        <v>29871</v>
      </c>
      <c r="G666" s="44">
        <v>1.42</v>
      </c>
      <c r="H666" s="42">
        <v>5.74E-2</v>
      </c>
      <c r="I666" s="45">
        <v>0.82199999999999995</v>
      </c>
      <c r="J666" s="44">
        <f t="shared" si="50"/>
        <v>1.338492</v>
      </c>
      <c r="K666" s="43">
        <f t="shared" si="51"/>
        <v>39982.094532000003</v>
      </c>
      <c r="L666" s="43">
        <f t="shared" si="52"/>
        <v>24553.962</v>
      </c>
      <c r="M666" s="43">
        <f t="shared" si="53"/>
        <v>15428.132532000003</v>
      </c>
      <c r="N666" s="42">
        <f t="shared" si="54"/>
        <v>0.38587604557965238</v>
      </c>
      <c r="O666">
        <f>IF(AND(RawData[[#This Row],[Channel]]="Wholesale/Distributor", LEFT(RawData[[#This Row],[Month]], 4)="2025"),RawData[[#This Row],[List Price]]*(1-'2 - Diagnostics'!$B$1),RawData[[#This Row],[Net Price]])</f>
        <v>1.338492</v>
      </c>
      <c r="P666">
        <f>RawData[[#This Row],[Units]]*RawData[[#This Row],[Counterfactual Net Price]]</f>
        <v>39982.094532000003</v>
      </c>
    </row>
    <row r="667" spans="1:16">
      <c r="A667" t="s">
        <v>304</v>
      </c>
      <c r="B667" t="s">
        <v>303</v>
      </c>
      <c r="C667" t="s">
        <v>300</v>
      </c>
      <c r="D667" t="s">
        <v>232</v>
      </c>
      <c r="E667" t="s">
        <v>245</v>
      </c>
      <c r="F667">
        <v>24717</v>
      </c>
      <c r="G667" s="44">
        <v>1.42</v>
      </c>
      <c r="H667" s="42">
        <v>3.9300000000000002E-2</v>
      </c>
      <c r="I667" s="45">
        <v>0.82799999999999996</v>
      </c>
      <c r="J667" s="44">
        <f t="shared" si="50"/>
        <v>1.3641939999999999</v>
      </c>
      <c r="K667" s="43">
        <f t="shared" si="51"/>
        <v>33718.783098</v>
      </c>
      <c r="L667" s="43">
        <f t="shared" si="52"/>
        <v>20465.675999999999</v>
      </c>
      <c r="M667" s="43">
        <f t="shared" si="53"/>
        <v>13253.107098</v>
      </c>
      <c r="N667" s="42">
        <f t="shared" si="54"/>
        <v>0.39304820282159286</v>
      </c>
      <c r="O667">
        <f>IF(AND(RawData[[#This Row],[Channel]]="Wholesale/Distributor", LEFT(RawData[[#This Row],[Month]], 4)="2025"),RawData[[#This Row],[List Price]]*(1-'2 - Diagnostics'!$B$1),RawData[[#This Row],[Net Price]])</f>
        <v>1.3641939999999999</v>
      </c>
      <c r="P667">
        <f>RawData[[#This Row],[Units]]*RawData[[#This Row],[Counterfactual Net Price]]</f>
        <v>33718.783098</v>
      </c>
    </row>
    <row r="668" spans="1:16">
      <c r="A668" t="s">
        <v>304</v>
      </c>
      <c r="B668" t="s">
        <v>303</v>
      </c>
      <c r="C668" t="s">
        <v>300</v>
      </c>
      <c r="D668" t="s">
        <v>232</v>
      </c>
      <c r="E668" t="s">
        <v>244</v>
      </c>
      <c r="F668">
        <v>28427</v>
      </c>
      <c r="G668" s="44">
        <v>1.46</v>
      </c>
      <c r="H668" s="42">
        <v>5.2699999999999997E-2</v>
      </c>
      <c r="I668" s="45">
        <v>0.83389999999999997</v>
      </c>
      <c r="J668" s="44">
        <f t="shared" si="50"/>
        <v>1.3830580000000001</v>
      </c>
      <c r="K668" s="43">
        <f t="shared" si="51"/>
        <v>39316.189766000003</v>
      </c>
      <c r="L668" s="43">
        <f t="shared" si="52"/>
        <v>23705.275299999998</v>
      </c>
      <c r="M668" s="43">
        <f t="shared" si="53"/>
        <v>15610.914466000006</v>
      </c>
      <c r="N668" s="42">
        <f t="shared" si="54"/>
        <v>0.39706071618110023</v>
      </c>
      <c r="O668">
        <f>IF(AND(RawData[[#This Row],[Channel]]="Wholesale/Distributor", LEFT(RawData[[#This Row],[Month]], 4)="2025"),RawData[[#This Row],[List Price]]*(1-'2 - Diagnostics'!$B$1),RawData[[#This Row],[Net Price]])</f>
        <v>1.3830580000000001</v>
      </c>
      <c r="P668">
        <f>RawData[[#This Row],[Units]]*RawData[[#This Row],[Counterfactual Net Price]]</f>
        <v>39316.189766000003</v>
      </c>
    </row>
    <row r="669" spans="1:16">
      <c r="A669" t="s">
        <v>304</v>
      </c>
      <c r="B669" t="s">
        <v>303</v>
      </c>
      <c r="C669" t="s">
        <v>300</v>
      </c>
      <c r="D669" t="s">
        <v>232</v>
      </c>
      <c r="E669" t="s">
        <v>243</v>
      </c>
      <c r="F669">
        <v>31001</v>
      </c>
      <c r="G669" s="44">
        <v>1.46</v>
      </c>
      <c r="H669" s="42">
        <v>6.8599999999999994E-2</v>
      </c>
      <c r="I669" s="45">
        <v>0.83979999999999999</v>
      </c>
      <c r="J669" s="44">
        <f t="shared" si="50"/>
        <v>1.3598440000000001</v>
      </c>
      <c r="K669" s="43">
        <f t="shared" si="51"/>
        <v>42156.523844000003</v>
      </c>
      <c r="L669" s="43">
        <f t="shared" si="52"/>
        <v>26034.639800000001</v>
      </c>
      <c r="M669" s="43">
        <f t="shared" si="53"/>
        <v>16121.884044000002</v>
      </c>
      <c r="N669" s="42">
        <f t="shared" si="54"/>
        <v>0.38242916099199614</v>
      </c>
      <c r="O669">
        <f>IF(AND(RawData[[#This Row],[Channel]]="Wholesale/Distributor", LEFT(RawData[[#This Row],[Month]], 4)="2025"),RawData[[#This Row],[List Price]]*(1-'2 - Diagnostics'!$B$1),RawData[[#This Row],[Net Price]])</f>
        <v>1.3598440000000001</v>
      </c>
      <c r="P669">
        <f>RawData[[#This Row],[Units]]*RawData[[#This Row],[Counterfactual Net Price]]</f>
        <v>42156.523844000003</v>
      </c>
    </row>
    <row r="670" spans="1:16">
      <c r="A670" t="s">
        <v>304</v>
      </c>
      <c r="B670" t="s">
        <v>303</v>
      </c>
      <c r="C670" t="s">
        <v>300</v>
      </c>
      <c r="D670" t="s">
        <v>232</v>
      </c>
      <c r="E670" t="s">
        <v>242</v>
      </c>
      <c r="F670">
        <v>36307</v>
      </c>
      <c r="G670" s="44">
        <v>1.46</v>
      </c>
      <c r="H670" s="42">
        <v>5.6599999999999998E-2</v>
      </c>
      <c r="I670" s="45">
        <v>0.8458</v>
      </c>
      <c r="J670" s="44">
        <f t="shared" si="50"/>
        <v>1.377364</v>
      </c>
      <c r="K670" s="43">
        <f t="shared" si="51"/>
        <v>50007.954748000004</v>
      </c>
      <c r="L670" s="43">
        <f t="shared" si="52"/>
        <v>30708.460599999999</v>
      </c>
      <c r="M670" s="43">
        <f t="shared" si="53"/>
        <v>19299.494148000005</v>
      </c>
      <c r="N670" s="42">
        <f t="shared" si="54"/>
        <v>0.38592848368332561</v>
      </c>
      <c r="O670">
        <f>IF(AND(RawData[[#This Row],[Channel]]="Wholesale/Distributor", LEFT(RawData[[#This Row],[Month]], 4)="2025"),RawData[[#This Row],[List Price]]*(1-'2 - Diagnostics'!$B$1),RawData[[#This Row],[Net Price]])</f>
        <v>1.377364</v>
      </c>
      <c r="P670">
        <f>RawData[[#This Row],[Units]]*RawData[[#This Row],[Counterfactual Net Price]]</f>
        <v>50007.954748000004</v>
      </c>
    </row>
    <row r="671" spans="1:16">
      <c r="A671" t="s">
        <v>304</v>
      </c>
      <c r="B671" t="s">
        <v>303</v>
      </c>
      <c r="C671" t="s">
        <v>300</v>
      </c>
      <c r="D671" t="s">
        <v>232</v>
      </c>
      <c r="E671" t="s">
        <v>241</v>
      </c>
      <c r="F671">
        <v>61741</v>
      </c>
      <c r="G671" s="44">
        <v>1.46</v>
      </c>
      <c r="H671" s="42">
        <v>4.7899999999999998E-2</v>
      </c>
      <c r="I671" s="45">
        <v>0.85170000000000001</v>
      </c>
      <c r="J671" s="44">
        <f t="shared" si="50"/>
        <v>1.3900659999999998</v>
      </c>
      <c r="K671" s="43">
        <f t="shared" si="51"/>
        <v>85824.064905999985</v>
      </c>
      <c r="L671" s="43">
        <f t="shared" si="52"/>
        <v>52584.809699999998</v>
      </c>
      <c r="M671" s="43">
        <f t="shared" si="53"/>
        <v>33239.255205999987</v>
      </c>
      <c r="N671" s="42">
        <f t="shared" si="54"/>
        <v>0.3872952795047141</v>
      </c>
      <c r="O671">
        <f>IF(AND(RawData[[#This Row],[Channel]]="Wholesale/Distributor", LEFT(RawData[[#This Row],[Month]], 4)="2025"),RawData[[#This Row],[List Price]]*(1-'2 - Diagnostics'!$B$1),RawData[[#This Row],[Net Price]])</f>
        <v>1.3900659999999998</v>
      </c>
      <c r="P671">
        <f>RawData[[#This Row],[Units]]*RawData[[#This Row],[Counterfactual Net Price]]</f>
        <v>85824.064905999985</v>
      </c>
    </row>
    <row r="672" spans="1:16">
      <c r="A672" t="s">
        <v>304</v>
      </c>
      <c r="B672" t="s">
        <v>303</v>
      </c>
      <c r="C672" t="s">
        <v>300</v>
      </c>
      <c r="D672" t="s">
        <v>232</v>
      </c>
      <c r="E672" t="s">
        <v>240</v>
      </c>
      <c r="F672">
        <v>52157</v>
      </c>
      <c r="G672" s="44">
        <v>1.46</v>
      </c>
      <c r="H672" s="42">
        <v>5.4300000000000001E-2</v>
      </c>
      <c r="I672" s="45">
        <v>0.85770000000000002</v>
      </c>
      <c r="J672" s="44">
        <f t="shared" si="50"/>
        <v>1.380722</v>
      </c>
      <c r="K672" s="43">
        <f t="shared" si="51"/>
        <v>72014.317353999999</v>
      </c>
      <c r="L672" s="43">
        <f t="shared" si="52"/>
        <v>44735.058900000004</v>
      </c>
      <c r="M672" s="43">
        <f t="shared" si="53"/>
        <v>27279.258453999995</v>
      </c>
      <c r="N672" s="42">
        <f t="shared" si="54"/>
        <v>0.37880326379966417</v>
      </c>
      <c r="O672">
        <f>IF(AND(RawData[[#This Row],[Channel]]="Wholesale/Distributor", LEFT(RawData[[#This Row],[Month]], 4)="2025"),RawData[[#This Row],[List Price]]*(1-'2 - Diagnostics'!$B$1),RawData[[#This Row],[Net Price]])</f>
        <v>1.380722</v>
      </c>
      <c r="P672">
        <f>RawData[[#This Row],[Units]]*RawData[[#This Row],[Counterfactual Net Price]]</f>
        <v>72014.317353999999</v>
      </c>
    </row>
    <row r="673" spans="1:16">
      <c r="A673" t="s">
        <v>304</v>
      </c>
      <c r="B673" t="s">
        <v>303</v>
      </c>
      <c r="C673" t="s">
        <v>300</v>
      </c>
      <c r="D673" t="s">
        <v>232</v>
      </c>
      <c r="E673" t="s">
        <v>236</v>
      </c>
      <c r="F673">
        <v>46587</v>
      </c>
      <c r="G673" s="44">
        <v>1.46</v>
      </c>
      <c r="H673" s="42">
        <v>4.4699999999999997E-2</v>
      </c>
      <c r="I673" s="45">
        <v>0.86360000000000003</v>
      </c>
      <c r="J673" s="44">
        <f t="shared" si="50"/>
        <v>1.394738</v>
      </c>
      <c r="K673" s="43">
        <f t="shared" si="51"/>
        <v>64976.659206000004</v>
      </c>
      <c r="L673" s="43">
        <f t="shared" si="52"/>
        <v>40232.533199999998</v>
      </c>
      <c r="M673" s="43">
        <f t="shared" si="53"/>
        <v>24744.126006000006</v>
      </c>
      <c r="N673" s="42">
        <f t="shared" si="54"/>
        <v>0.38081560837949502</v>
      </c>
      <c r="O673">
        <f>IF(AND(RawData[[#This Row],[Channel]]="Wholesale/Distributor", LEFT(RawData[[#This Row],[Month]], 4)="2025"),RawData[[#This Row],[List Price]]*(1-'2 - Diagnostics'!$B$1),RawData[[#This Row],[Net Price]])</f>
        <v>1.394738</v>
      </c>
      <c r="P673">
        <f>RawData[[#This Row],[Units]]*RawData[[#This Row],[Counterfactual Net Price]]</f>
        <v>64976.659206000004</v>
      </c>
    </row>
    <row r="674" spans="1:16">
      <c r="A674" t="s">
        <v>304</v>
      </c>
      <c r="B674" t="s">
        <v>303</v>
      </c>
      <c r="C674" t="s">
        <v>300</v>
      </c>
      <c r="D674" t="s">
        <v>226</v>
      </c>
      <c r="E674" t="s">
        <v>262</v>
      </c>
      <c r="F674">
        <v>41006</v>
      </c>
      <c r="G674" s="44">
        <v>1.39</v>
      </c>
      <c r="H674" s="42">
        <v>0.1246</v>
      </c>
      <c r="I674" s="45">
        <v>0.7923</v>
      </c>
      <c r="J674" s="44">
        <f t="shared" si="50"/>
        <v>1.2168059999999998</v>
      </c>
      <c r="K674" s="43">
        <f t="shared" si="51"/>
        <v>49896.34683599999</v>
      </c>
      <c r="L674" s="43">
        <f t="shared" si="52"/>
        <v>32489.053800000002</v>
      </c>
      <c r="M674" s="43">
        <f t="shared" si="53"/>
        <v>17407.293035999988</v>
      </c>
      <c r="N674" s="42">
        <f t="shared" si="54"/>
        <v>0.34886908841672359</v>
      </c>
      <c r="O674">
        <f>IF(AND(RawData[[#This Row],[Channel]]="Wholesale/Distributor", LEFT(RawData[[#This Row],[Month]], 4)="2025"),RawData[[#This Row],[List Price]]*(1-'2 - Diagnostics'!$B$1),RawData[[#This Row],[Net Price]])</f>
        <v>1.2168059999999998</v>
      </c>
      <c r="P674">
        <f>RawData[[#This Row],[Units]]*RawData[[#This Row],[Counterfactual Net Price]]</f>
        <v>49896.34683599999</v>
      </c>
    </row>
    <row r="675" spans="1:16">
      <c r="A675" t="s">
        <v>304</v>
      </c>
      <c r="B675" t="s">
        <v>303</v>
      </c>
      <c r="C675" t="s">
        <v>300</v>
      </c>
      <c r="D675" t="s">
        <v>226</v>
      </c>
      <c r="E675" t="s">
        <v>261</v>
      </c>
      <c r="F675">
        <v>55849</v>
      </c>
      <c r="G675" s="44">
        <v>1.39</v>
      </c>
      <c r="H675" s="42">
        <v>7.9000000000000001E-2</v>
      </c>
      <c r="I675" s="45">
        <v>0.7923</v>
      </c>
      <c r="J675" s="44">
        <f t="shared" si="50"/>
        <v>1.2801899999999999</v>
      </c>
      <c r="K675" s="43">
        <f t="shared" si="51"/>
        <v>71497.331309999994</v>
      </c>
      <c r="L675" s="43">
        <f t="shared" si="52"/>
        <v>44249.162700000001</v>
      </c>
      <c r="M675" s="43">
        <f t="shared" si="53"/>
        <v>27248.168609999993</v>
      </c>
      <c r="N675" s="42">
        <f t="shared" si="54"/>
        <v>0.38110749185667747</v>
      </c>
      <c r="O675">
        <f>IF(AND(RawData[[#This Row],[Channel]]="Wholesale/Distributor", LEFT(RawData[[#This Row],[Month]], 4)="2025"),RawData[[#This Row],[List Price]]*(1-'2 - Diagnostics'!$B$1),RawData[[#This Row],[Net Price]])</f>
        <v>1.2801899999999999</v>
      </c>
      <c r="P675">
        <f>RawData[[#This Row],[Units]]*RawData[[#This Row],[Counterfactual Net Price]]</f>
        <v>71497.331309999994</v>
      </c>
    </row>
    <row r="676" spans="1:16">
      <c r="A676" t="s">
        <v>304</v>
      </c>
      <c r="B676" t="s">
        <v>303</v>
      </c>
      <c r="C676" t="s">
        <v>300</v>
      </c>
      <c r="D676" t="s">
        <v>226</v>
      </c>
      <c r="E676" t="s">
        <v>260</v>
      </c>
      <c r="F676">
        <v>58101</v>
      </c>
      <c r="G676" s="44">
        <v>1.39</v>
      </c>
      <c r="H676" s="42">
        <v>8.8400000000000006E-2</v>
      </c>
      <c r="I676" s="45">
        <v>0.7923</v>
      </c>
      <c r="J676" s="44">
        <f t="shared" si="50"/>
        <v>1.2671239999999999</v>
      </c>
      <c r="K676" s="43">
        <f t="shared" si="51"/>
        <v>73621.17152399999</v>
      </c>
      <c r="L676" s="43">
        <f t="shared" si="52"/>
        <v>46033.422299999998</v>
      </c>
      <c r="M676" s="43">
        <f t="shared" si="53"/>
        <v>27587.749223999992</v>
      </c>
      <c r="N676" s="42">
        <f t="shared" si="54"/>
        <v>0.3747257569109258</v>
      </c>
      <c r="O676">
        <f>IF(AND(RawData[[#This Row],[Channel]]="Wholesale/Distributor", LEFT(RawData[[#This Row],[Month]], 4)="2025"),RawData[[#This Row],[List Price]]*(1-'2 - Diagnostics'!$B$1),RawData[[#This Row],[Net Price]])</f>
        <v>1.2671239999999999</v>
      </c>
      <c r="P676">
        <f>RawData[[#This Row],[Units]]*RawData[[#This Row],[Counterfactual Net Price]]</f>
        <v>73621.17152399999</v>
      </c>
    </row>
    <row r="677" spans="1:16">
      <c r="A677" t="s">
        <v>304</v>
      </c>
      <c r="B677" t="s">
        <v>303</v>
      </c>
      <c r="C677" t="s">
        <v>300</v>
      </c>
      <c r="D677" t="s">
        <v>226</v>
      </c>
      <c r="E677" t="s">
        <v>259</v>
      </c>
      <c r="F677">
        <v>56187</v>
      </c>
      <c r="G677" s="44">
        <v>1.39</v>
      </c>
      <c r="H677" s="42">
        <v>9.8400000000000001E-2</v>
      </c>
      <c r="I677" s="45">
        <v>0.7923</v>
      </c>
      <c r="J677" s="44">
        <f t="shared" si="50"/>
        <v>1.2532239999999999</v>
      </c>
      <c r="K677" s="43">
        <f t="shared" si="51"/>
        <v>70414.896887999988</v>
      </c>
      <c r="L677" s="43">
        <f t="shared" si="52"/>
        <v>44516.960099999997</v>
      </c>
      <c r="M677" s="43">
        <f t="shared" si="53"/>
        <v>25897.936787999992</v>
      </c>
      <c r="N677" s="42">
        <f t="shared" si="54"/>
        <v>0.36779059449866897</v>
      </c>
      <c r="O677">
        <f>IF(AND(RawData[[#This Row],[Channel]]="Wholesale/Distributor", LEFT(RawData[[#This Row],[Month]], 4)="2025"),RawData[[#This Row],[List Price]]*(1-'2 - Diagnostics'!$B$1),RawData[[#This Row],[Net Price]])</f>
        <v>1.2532239999999999</v>
      </c>
      <c r="P677">
        <f>RawData[[#This Row],[Units]]*RawData[[#This Row],[Counterfactual Net Price]]</f>
        <v>70414.896887999988</v>
      </c>
    </row>
    <row r="678" spans="1:16">
      <c r="A678" t="s">
        <v>304</v>
      </c>
      <c r="B678" t="s">
        <v>303</v>
      </c>
      <c r="C678" t="s">
        <v>300</v>
      </c>
      <c r="D678" t="s">
        <v>226</v>
      </c>
      <c r="E678" t="s">
        <v>258</v>
      </c>
      <c r="F678">
        <v>42568</v>
      </c>
      <c r="G678" s="44">
        <v>1.39</v>
      </c>
      <c r="H678" s="42">
        <v>9.5299999999999996E-2</v>
      </c>
      <c r="I678" s="45">
        <v>0.7923</v>
      </c>
      <c r="J678" s="44">
        <f t="shared" si="50"/>
        <v>1.257533</v>
      </c>
      <c r="K678" s="43">
        <f t="shared" si="51"/>
        <v>53530.664744000002</v>
      </c>
      <c r="L678" s="43">
        <f t="shared" si="52"/>
        <v>33726.626400000001</v>
      </c>
      <c r="M678" s="43">
        <f t="shared" si="53"/>
        <v>19804.038344000001</v>
      </c>
      <c r="N678" s="42">
        <f t="shared" si="54"/>
        <v>0.36995689178733282</v>
      </c>
      <c r="O678">
        <f>IF(AND(RawData[[#This Row],[Channel]]="Wholesale/Distributor", LEFT(RawData[[#This Row],[Month]], 4)="2025"),RawData[[#This Row],[List Price]]*(1-'2 - Diagnostics'!$B$1),RawData[[#This Row],[Net Price]])</f>
        <v>1.257533</v>
      </c>
      <c r="P678">
        <f>RawData[[#This Row],[Units]]*RawData[[#This Row],[Counterfactual Net Price]]</f>
        <v>53530.664744000002</v>
      </c>
    </row>
    <row r="679" spans="1:16">
      <c r="A679" t="s">
        <v>304</v>
      </c>
      <c r="B679" t="s">
        <v>303</v>
      </c>
      <c r="C679" t="s">
        <v>300</v>
      </c>
      <c r="D679" t="s">
        <v>226</v>
      </c>
      <c r="E679" t="s">
        <v>257</v>
      </c>
      <c r="F679">
        <v>50119</v>
      </c>
      <c r="G679" s="44">
        <v>1.39</v>
      </c>
      <c r="H679" s="42">
        <v>9.7000000000000003E-2</v>
      </c>
      <c r="I679" s="45">
        <v>0.7923</v>
      </c>
      <c r="J679" s="44">
        <f t="shared" si="50"/>
        <v>1.2551699999999999</v>
      </c>
      <c r="K679" s="43">
        <f t="shared" si="51"/>
        <v>62907.865229999996</v>
      </c>
      <c r="L679" s="43">
        <f t="shared" si="52"/>
        <v>39709.2837</v>
      </c>
      <c r="M679" s="43">
        <f t="shared" si="53"/>
        <v>23198.581529999996</v>
      </c>
      <c r="N679" s="42">
        <f t="shared" si="54"/>
        <v>0.3687707641196013</v>
      </c>
      <c r="O679">
        <f>IF(AND(RawData[[#This Row],[Channel]]="Wholesale/Distributor", LEFT(RawData[[#This Row],[Month]], 4)="2025"),RawData[[#This Row],[List Price]]*(1-'2 - Diagnostics'!$B$1),RawData[[#This Row],[Net Price]])</f>
        <v>1.2551699999999999</v>
      </c>
      <c r="P679">
        <f>RawData[[#This Row],[Units]]*RawData[[#This Row],[Counterfactual Net Price]]</f>
        <v>62907.865229999996</v>
      </c>
    </row>
    <row r="680" spans="1:16">
      <c r="A680" t="s">
        <v>304</v>
      </c>
      <c r="B680" t="s">
        <v>303</v>
      </c>
      <c r="C680" t="s">
        <v>300</v>
      </c>
      <c r="D680" t="s">
        <v>226</v>
      </c>
      <c r="E680" t="s">
        <v>256</v>
      </c>
      <c r="F680">
        <v>40504</v>
      </c>
      <c r="G680" s="44">
        <v>1.39</v>
      </c>
      <c r="H680" s="42">
        <v>8.2400000000000001E-2</v>
      </c>
      <c r="I680" s="45">
        <v>0.7923</v>
      </c>
      <c r="J680" s="44">
        <f t="shared" si="50"/>
        <v>1.2754639999999999</v>
      </c>
      <c r="K680" s="43">
        <f t="shared" si="51"/>
        <v>51661.393855999995</v>
      </c>
      <c r="L680" s="43">
        <f t="shared" si="52"/>
        <v>32091.319200000002</v>
      </c>
      <c r="M680" s="43">
        <f t="shared" si="53"/>
        <v>19570.074655999993</v>
      </c>
      <c r="N680" s="42">
        <f t="shared" si="54"/>
        <v>0.37881429816913681</v>
      </c>
      <c r="O680">
        <f>IF(AND(RawData[[#This Row],[Channel]]="Wholesale/Distributor", LEFT(RawData[[#This Row],[Month]], 4)="2025"),RawData[[#This Row],[List Price]]*(1-'2 - Diagnostics'!$B$1),RawData[[#This Row],[Net Price]])</f>
        <v>1.2754639999999999</v>
      </c>
      <c r="P680">
        <f>RawData[[#This Row],[Units]]*RawData[[#This Row],[Counterfactual Net Price]]</f>
        <v>51661.393855999995</v>
      </c>
    </row>
    <row r="681" spans="1:16">
      <c r="A681" t="s">
        <v>304</v>
      </c>
      <c r="B681" t="s">
        <v>303</v>
      </c>
      <c r="C681" t="s">
        <v>300</v>
      </c>
      <c r="D681" t="s">
        <v>226</v>
      </c>
      <c r="E681" t="s">
        <v>255</v>
      </c>
      <c r="F681">
        <v>45456</v>
      </c>
      <c r="G681" s="44">
        <v>1.39</v>
      </c>
      <c r="H681" s="42">
        <v>8.6199999999999999E-2</v>
      </c>
      <c r="I681" s="45">
        <v>0.7923</v>
      </c>
      <c r="J681" s="44">
        <f t="shared" si="50"/>
        <v>1.2701819999999999</v>
      </c>
      <c r="K681" s="43">
        <f t="shared" si="51"/>
        <v>57737.392991999994</v>
      </c>
      <c r="L681" s="43">
        <f t="shared" si="52"/>
        <v>36014.788800000002</v>
      </c>
      <c r="M681" s="43">
        <f t="shared" si="53"/>
        <v>21722.604191999992</v>
      </c>
      <c r="N681" s="42">
        <f t="shared" si="54"/>
        <v>0.37623112278397891</v>
      </c>
      <c r="O681">
        <f>IF(AND(RawData[[#This Row],[Channel]]="Wholesale/Distributor", LEFT(RawData[[#This Row],[Month]], 4)="2025"),RawData[[#This Row],[List Price]]*(1-'2 - Diagnostics'!$B$1),RawData[[#This Row],[Net Price]])</f>
        <v>1.2701819999999999</v>
      </c>
      <c r="P681">
        <f>RawData[[#This Row],[Units]]*RawData[[#This Row],[Counterfactual Net Price]]</f>
        <v>57737.392991999994</v>
      </c>
    </row>
    <row r="682" spans="1:16">
      <c r="A682" t="s">
        <v>304</v>
      </c>
      <c r="B682" t="s">
        <v>303</v>
      </c>
      <c r="C682" t="s">
        <v>300</v>
      </c>
      <c r="D682" t="s">
        <v>226</v>
      </c>
      <c r="E682" t="s">
        <v>254</v>
      </c>
      <c r="F682">
        <v>53156</v>
      </c>
      <c r="G682" s="44">
        <v>1.39</v>
      </c>
      <c r="H682" s="42">
        <v>0.1037</v>
      </c>
      <c r="I682" s="45">
        <v>0.7923</v>
      </c>
      <c r="J682" s="44">
        <f t="shared" si="50"/>
        <v>1.245857</v>
      </c>
      <c r="K682" s="43">
        <f t="shared" si="51"/>
        <v>66224.774692000006</v>
      </c>
      <c r="L682" s="43">
        <f t="shared" si="52"/>
        <v>42115.498800000001</v>
      </c>
      <c r="M682" s="43">
        <f t="shared" si="53"/>
        <v>24109.275892000005</v>
      </c>
      <c r="N682" s="42">
        <f t="shared" si="54"/>
        <v>0.36405221466027005</v>
      </c>
      <c r="O682">
        <f>IF(AND(RawData[[#This Row],[Channel]]="Wholesale/Distributor", LEFT(RawData[[#This Row],[Month]], 4)="2025"),RawData[[#This Row],[List Price]]*(1-'2 - Diagnostics'!$B$1),RawData[[#This Row],[Net Price]])</f>
        <v>1.245857</v>
      </c>
      <c r="P682">
        <f>RawData[[#This Row],[Units]]*RawData[[#This Row],[Counterfactual Net Price]]</f>
        <v>66224.774692000006</v>
      </c>
    </row>
    <row r="683" spans="1:16">
      <c r="A683" t="s">
        <v>304</v>
      </c>
      <c r="B683" t="s">
        <v>303</v>
      </c>
      <c r="C683" t="s">
        <v>300</v>
      </c>
      <c r="D683" t="s">
        <v>226</v>
      </c>
      <c r="E683" t="s">
        <v>253</v>
      </c>
      <c r="F683">
        <v>70821</v>
      </c>
      <c r="G683" s="44">
        <v>1.39</v>
      </c>
      <c r="H683" s="42">
        <v>0.10290000000000001</v>
      </c>
      <c r="I683" s="45">
        <v>0.7923</v>
      </c>
      <c r="J683" s="44">
        <f t="shared" si="50"/>
        <v>1.246969</v>
      </c>
      <c r="K683" s="43">
        <f t="shared" si="51"/>
        <v>88311.591549000004</v>
      </c>
      <c r="L683" s="43">
        <f t="shared" si="52"/>
        <v>56111.478300000002</v>
      </c>
      <c r="M683" s="43">
        <f t="shared" si="53"/>
        <v>32200.113249000002</v>
      </c>
      <c r="N683" s="42">
        <f t="shared" si="54"/>
        <v>0.36461932894883514</v>
      </c>
      <c r="O683">
        <f>IF(AND(RawData[[#This Row],[Channel]]="Wholesale/Distributor", LEFT(RawData[[#This Row],[Month]], 4)="2025"),RawData[[#This Row],[List Price]]*(1-'2 - Diagnostics'!$B$1),RawData[[#This Row],[Net Price]])</f>
        <v>1.246969</v>
      </c>
      <c r="P683">
        <f>RawData[[#This Row],[Units]]*RawData[[#This Row],[Counterfactual Net Price]]</f>
        <v>88311.591549000004</v>
      </c>
    </row>
    <row r="684" spans="1:16">
      <c r="A684" t="s">
        <v>304</v>
      </c>
      <c r="B684" t="s">
        <v>303</v>
      </c>
      <c r="C684" t="s">
        <v>300</v>
      </c>
      <c r="D684" t="s">
        <v>226</v>
      </c>
      <c r="E684" t="s">
        <v>252</v>
      </c>
      <c r="F684">
        <v>83520</v>
      </c>
      <c r="G684" s="44">
        <v>1.39</v>
      </c>
      <c r="H684" s="42">
        <v>9.5699999999999993E-2</v>
      </c>
      <c r="I684" s="45">
        <v>0.7923</v>
      </c>
      <c r="J684" s="44">
        <f t="shared" si="50"/>
        <v>1.256977</v>
      </c>
      <c r="K684" s="43">
        <f t="shared" si="51"/>
        <v>104982.71904</v>
      </c>
      <c r="L684" s="43">
        <f t="shared" si="52"/>
        <v>66172.895999999993</v>
      </c>
      <c r="M684" s="43">
        <f t="shared" si="53"/>
        <v>38809.823040000003</v>
      </c>
      <c r="N684" s="42">
        <f t="shared" si="54"/>
        <v>0.36967820413579566</v>
      </c>
      <c r="O684">
        <f>IF(AND(RawData[[#This Row],[Channel]]="Wholesale/Distributor", LEFT(RawData[[#This Row],[Month]], 4)="2025"),RawData[[#This Row],[List Price]]*(1-'2 - Diagnostics'!$B$1),RawData[[#This Row],[Net Price]])</f>
        <v>1.256977</v>
      </c>
      <c r="P684">
        <f>RawData[[#This Row],[Units]]*RawData[[#This Row],[Counterfactual Net Price]]</f>
        <v>104982.71904</v>
      </c>
    </row>
    <row r="685" spans="1:16">
      <c r="A685" t="s">
        <v>304</v>
      </c>
      <c r="B685" t="s">
        <v>303</v>
      </c>
      <c r="C685" t="s">
        <v>300</v>
      </c>
      <c r="D685" t="s">
        <v>226</v>
      </c>
      <c r="E685" t="s">
        <v>251</v>
      </c>
      <c r="F685">
        <v>64662</v>
      </c>
      <c r="G685" s="44">
        <v>1.39</v>
      </c>
      <c r="H685" s="42">
        <v>0.1099</v>
      </c>
      <c r="I685" s="45">
        <v>0.7923</v>
      </c>
      <c r="J685" s="44">
        <f t="shared" si="50"/>
        <v>1.237239</v>
      </c>
      <c r="K685" s="43">
        <f t="shared" si="51"/>
        <v>80002.348217999999</v>
      </c>
      <c r="L685" s="43">
        <f t="shared" si="52"/>
        <v>51231.702599999997</v>
      </c>
      <c r="M685" s="43">
        <f t="shared" si="53"/>
        <v>28770.645618000002</v>
      </c>
      <c r="N685" s="42">
        <f t="shared" si="54"/>
        <v>0.35962251432423326</v>
      </c>
      <c r="O685">
        <f>IF(AND(RawData[[#This Row],[Channel]]="Wholesale/Distributor", LEFT(RawData[[#This Row],[Month]], 4)="2025"),RawData[[#This Row],[List Price]]*(1-'2 - Diagnostics'!$B$1),RawData[[#This Row],[Net Price]])</f>
        <v>1.237239</v>
      </c>
      <c r="P685">
        <f>RawData[[#This Row],[Units]]*RawData[[#This Row],[Counterfactual Net Price]]</f>
        <v>80002.348217999999</v>
      </c>
    </row>
    <row r="686" spans="1:16">
      <c r="A686" t="s">
        <v>304</v>
      </c>
      <c r="B686" t="s">
        <v>303</v>
      </c>
      <c r="C686" t="s">
        <v>300</v>
      </c>
      <c r="D686" t="s">
        <v>226</v>
      </c>
      <c r="E686" t="s">
        <v>250</v>
      </c>
      <c r="F686">
        <v>44690</v>
      </c>
      <c r="G686" s="44">
        <v>1.42</v>
      </c>
      <c r="H686" s="42">
        <v>0.11940000000000001</v>
      </c>
      <c r="I686" s="45">
        <v>0.79820000000000002</v>
      </c>
      <c r="J686" s="44">
        <f t="shared" si="50"/>
        <v>1.2504519999999999</v>
      </c>
      <c r="K686" s="43">
        <f t="shared" si="51"/>
        <v>55882.699879999993</v>
      </c>
      <c r="L686" s="43">
        <f t="shared" si="52"/>
        <v>35671.558000000005</v>
      </c>
      <c r="M686" s="43">
        <f t="shared" si="53"/>
        <v>20211.141879999988</v>
      </c>
      <c r="N686" s="42">
        <f t="shared" si="54"/>
        <v>0.36167081983154875</v>
      </c>
      <c r="O686">
        <f>IF(AND(RawData[[#This Row],[Channel]]="Wholesale/Distributor", LEFT(RawData[[#This Row],[Month]], 4)="2025"),RawData[[#This Row],[List Price]]*(1-'2 - Diagnostics'!$B$1),RawData[[#This Row],[Net Price]])</f>
        <v>1.2922</v>
      </c>
      <c r="P686">
        <f>RawData[[#This Row],[Units]]*RawData[[#This Row],[Counterfactual Net Price]]</f>
        <v>57748.417999999998</v>
      </c>
    </row>
    <row r="687" spans="1:16">
      <c r="A687" t="s">
        <v>304</v>
      </c>
      <c r="B687" t="s">
        <v>303</v>
      </c>
      <c r="C687" t="s">
        <v>300</v>
      </c>
      <c r="D687" t="s">
        <v>226</v>
      </c>
      <c r="E687" t="s">
        <v>249</v>
      </c>
      <c r="F687">
        <v>45394</v>
      </c>
      <c r="G687" s="44">
        <v>1.42</v>
      </c>
      <c r="H687" s="42">
        <v>0.13239999999999999</v>
      </c>
      <c r="I687" s="45">
        <v>0.80420000000000003</v>
      </c>
      <c r="J687" s="44">
        <f t="shared" si="50"/>
        <v>1.231992</v>
      </c>
      <c r="K687" s="43">
        <f t="shared" si="51"/>
        <v>55925.044847999998</v>
      </c>
      <c r="L687" s="43">
        <f t="shared" si="52"/>
        <v>36505.854800000001</v>
      </c>
      <c r="M687" s="43">
        <f t="shared" si="53"/>
        <v>19419.190047999997</v>
      </c>
      <c r="N687" s="42">
        <f t="shared" si="54"/>
        <v>0.3472360210131234</v>
      </c>
      <c r="O687">
        <f>IF(AND(RawData[[#This Row],[Channel]]="Wholesale/Distributor", LEFT(RawData[[#This Row],[Month]], 4)="2025"),RawData[[#This Row],[List Price]]*(1-'2 - Diagnostics'!$B$1),RawData[[#This Row],[Net Price]])</f>
        <v>1.2922</v>
      </c>
      <c r="P687">
        <f>RawData[[#This Row],[Units]]*RawData[[#This Row],[Counterfactual Net Price]]</f>
        <v>58658.126799999998</v>
      </c>
    </row>
    <row r="688" spans="1:16">
      <c r="A688" t="s">
        <v>304</v>
      </c>
      <c r="B688" t="s">
        <v>303</v>
      </c>
      <c r="C688" t="s">
        <v>300</v>
      </c>
      <c r="D688" t="s">
        <v>226</v>
      </c>
      <c r="E688" t="s">
        <v>248</v>
      </c>
      <c r="F688">
        <v>52217</v>
      </c>
      <c r="G688" s="44">
        <v>1.42</v>
      </c>
      <c r="H688" s="42">
        <v>0.1109</v>
      </c>
      <c r="I688" s="45">
        <v>0.81010000000000004</v>
      </c>
      <c r="J688" s="44">
        <f t="shared" si="50"/>
        <v>1.2625219999999999</v>
      </c>
      <c r="K688" s="43">
        <f t="shared" si="51"/>
        <v>65925.111273999995</v>
      </c>
      <c r="L688" s="43">
        <f t="shared" si="52"/>
        <v>42300.991699999999</v>
      </c>
      <c r="M688" s="43">
        <f t="shared" si="53"/>
        <v>23624.119573999997</v>
      </c>
      <c r="N688" s="42">
        <f t="shared" si="54"/>
        <v>0.35834781492916556</v>
      </c>
      <c r="O688">
        <f>IF(AND(RawData[[#This Row],[Channel]]="Wholesale/Distributor", LEFT(RawData[[#This Row],[Month]], 4)="2025"),RawData[[#This Row],[List Price]]*(1-'2 - Diagnostics'!$B$1),RawData[[#This Row],[Net Price]])</f>
        <v>1.2922</v>
      </c>
      <c r="P688">
        <f>RawData[[#This Row],[Units]]*RawData[[#This Row],[Counterfactual Net Price]]</f>
        <v>67474.807400000005</v>
      </c>
    </row>
    <row r="689" spans="1:16">
      <c r="A689" t="s">
        <v>304</v>
      </c>
      <c r="B689" t="s">
        <v>303</v>
      </c>
      <c r="C689" t="s">
        <v>300</v>
      </c>
      <c r="D689" t="s">
        <v>226</v>
      </c>
      <c r="E689" t="s">
        <v>247</v>
      </c>
      <c r="F689">
        <v>53106</v>
      </c>
      <c r="G689" s="44">
        <v>1.42</v>
      </c>
      <c r="H689" s="42">
        <v>0.1555</v>
      </c>
      <c r="I689" s="45">
        <v>0.81610000000000005</v>
      </c>
      <c r="J689" s="44">
        <f t="shared" si="50"/>
        <v>1.19919</v>
      </c>
      <c r="K689" s="43">
        <f t="shared" si="51"/>
        <v>63684.184139999998</v>
      </c>
      <c r="L689" s="43">
        <f t="shared" si="52"/>
        <v>43339.806600000004</v>
      </c>
      <c r="M689" s="43">
        <f t="shared" si="53"/>
        <v>20344.377539999994</v>
      </c>
      <c r="N689" s="42">
        <f t="shared" si="54"/>
        <v>0.31945730034439906</v>
      </c>
      <c r="O689">
        <f>IF(AND(RawData[[#This Row],[Channel]]="Wholesale/Distributor", LEFT(RawData[[#This Row],[Month]], 4)="2025"),RawData[[#This Row],[List Price]]*(1-'2 - Diagnostics'!$B$1),RawData[[#This Row],[Net Price]])</f>
        <v>1.2922</v>
      </c>
      <c r="P689">
        <f>RawData[[#This Row],[Units]]*RawData[[#This Row],[Counterfactual Net Price]]</f>
        <v>68623.573199999999</v>
      </c>
    </row>
    <row r="690" spans="1:16">
      <c r="A690" t="s">
        <v>304</v>
      </c>
      <c r="B690" t="s">
        <v>303</v>
      </c>
      <c r="C690" t="s">
        <v>300</v>
      </c>
      <c r="D690" t="s">
        <v>226</v>
      </c>
      <c r="E690" t="s">
        <v>246</v>
      </c>
      <c r="F690">
        <v>45218</v>
      </c>
      <c r="G690" s="44">
        <v>1.42</v>
      </c>
      <c r="H690" s="42">
        <v>0.16769999999999999</v>
      </c>
      <c r="I690" s="45">
        <v>0.82199999999999995</v>
      </c>
      <c r="J690" s="44">
        <f t="shared" si="50"/>
        <v>1.1818660000000001</v>
      </c>
      <c r="K690" s="43">
        <f t="shared" si="51"/>
        <v>53441.616788000007</v>
      </c>
      <c r="L690" s="43">
        <f t="shared" si="52"/>
        <v>37169.195999999996</v>
      </c>
      <c r="M690" s="43">
        <f t="shared" si="53"/>
        <v>16272.42078800001</v>
      </c>
      <c r="N690" s="42">
        <f t="shared" si="54"/>
        <v>0.30448967987910658</v>
      </c>
      <c r="O690">
        <f>IF(AND(RawData[[#This Row],[Channel]]="Wholesale/Distributor", LEFT(RawData[[#This Row],[Month]], 4)="2025"),RawData[[#This Row],[List Price]]*(1-'2 - Diagnostics'!$B$1),RawData[[#This Row],[Net Price]])</f>
        <v>1.2922</v>
      </c>
      <c r="P690">
        <f>RawData[[#This Row],[Units]]*RawData[[#This Row],[Counterfactual Net Price]]</f>
        <v>58430.6996</v>
      </c>
    </row>
    <row r="691" spans="1:16">
      <c r="A691" t="s">
        <v>304</v>
      </c>
      <c r="B691" t="s">
        <v>303</v>
      </c>
      <c r="C691" t="s">
        <v>300</v>
      </c>
      <c r="D691" t="s">
        <v>226</v>
      </c>
      <c r="E691" t="s">
        <v>245</v>
      </c>
      <c r="F691">
        <v>41944</v>
      </c>
      <c r="G691" s="44">
        <v>1.42</v>
      </c>
      <c r="H691" s="42">
        <v>0.2021</v>
      </c>
      <c r="I691" s="45">
        <v>0.82799999999999996</v>
      </c>
      <c r="J691" s="44">
        <f t="shared" si="50"/>
        <v>1.1330180000000001</v>
      </c>
      <c r="K691" s="43">
        <f t="shared" si="51"/>
        <v>47523.306992000005</v>
      </c>
      <c r="L691" s="43">
        <f t="shared" si="52"/>
        <v>34729.631999999998</v>
      </c>
      <c r="M691" s="43">
        <f t="shared" si="53"/>
        <v>12793.674992000007</v>
      </c>
      <c r="N691" s="42">
        <f t="shared" si="54"/>
        <v>0.26920843269921585</v>
      </c>
      <c r="O691">
        <f>IF(AND(RawData[[#This Row],[Channel]]="Wholesale/Distributor", LEFT(RawData[[#This Row],[Month]], 4)="2025"),RawData[[#This Row],[List Price]]*(1-'2 - Diagnostics'!$B$1),RawData[[#This Row],[Net Price]])</f>
        <v>1.2922</v>
      </c>
      <c r="P691">
        <f>RawData[[#This Row],[Units]]*RawData[[#This Row],[Counterfactual Net Price]]</f>
        <v>54200.036800000002</v>
      </c>
    </row>
    <row r="692" spans="1:16">
      <c r="A692" t="s">
        <v>304</v>
      </c>
      <c r="B692" t="s">
        <v>303</v>
      </c>
      <c r="C692" t="s">
        <v>300</v>
      </c>
      <c r="D692" t="s">
        <v>226</v>
      </c>
      <c r="E692" t="s">
        <v>244</v>
      </c>
      <c r="F692">
        <v>42008</v>
      </c>
      <c r="G692" s="44">
        <v>1.46</v>
      </c>
      <c r="H692" s="42">
        <v>0.152</v>
      </c>
      <c r="I692" s="45">
        <v>0.83389999999999997</v>
      </c>
      <c r="J692" s="44">
        <f t="shared" si="50"/>
        <v>1.2380799999999998</v>
      </c>
      <c r="K692" s="43">
        <f t="shared" si="51"/>
        <v>52009.264639999994</v>
      </c>
      <c r="L692" s="43">
        <f t="shared" si="52"/>
        <v>35030.4712</v>
      </c>
      <c r="M692" s="43">
        <f t="shared" si="53"/>
        <v>16978.793439999994</v>
      </c>
      <c r="N692" s="42">
        <f t="shared" si="54"/>
        <v>0.326457094856552</v>
      </c>
      <c r="O692">
        <f>IF(AND(RawData[[#This Row],[Channel]]="Wholesale/Distributor", LEFT(RawData[[#This Row],[Month]], 4)="2025"),RawData[[#This Row],[List Price]]*(1-'2 - Diagnostics'!$B$1),RawData[[#This Row],[Net Price]])</f>
        <v>1.3286</v>
      </c>
      <c r="P692">
        <f>RawData[[#This Row],[Units]]*RawData[[#This Row],[Counterfactual Net Price]]</f>
        <v>55811.828800000003</v>
      </c>
    </row>
    <row r="693" spans="1:16">
      <c r="A693" t="s">
        <v>304</v>
      </c>
      <c r="B693" t="s">
        <v>303</v>
      </c>
      <c r="C693" t="s">
        <v>300</v>
      </c>
      <c r="D693" t="s">
        <v>226</v>
      </c>
      <c r="E693" t="s">
        <v>243</v>
      </c>
      <c r="F693">
        <v>42557</v>
      </c>
      <c r="G693" s="44">
        <v>1.46</v>
      </c>
      <c r="H693" s="42">
        <v>0.20749999999999999</v>
      </c>
      <c r="I693" s="45">
        <v>0.83979999999999999</v>
      </c>
      <c r="J693" s="44">
        <f t="shared" si="50"/>
        <v>1.1570499999999999</v>
      </c>
      <c r="K693" s="43">
        <f t="shared" si="51"/>
        <v>49240.576849999998</v>
      </c>
      <c r="L693" s="43">
        <f t="shared" si="52"/>
        <v>35739.368600000002</v>
      </c>
      <c r="M693" s="43">
        <f t="shared" si="53"/>
        <v>13501.208249999996</v>
      </c>
      <c r="N693" s="42">
        <f t="shared" si="54"/>
        <v>0.27418866946112952</v>
      </c>
      <c r="O693">
        <f>IF(AND(RawData[[#This Row],[Channel]]="Wholesale/Distributor", LEFT(RawData[[#This Row],[Month]], 4)="2025"),RawData[[#This Row],[List Price]]*(1-'2 - Diagnostics'!$B$1),RawData[[#This Row],[Net Price]])</f>
        <v>1.3286</v>
      </c>
      <c r="P693">
        <f>RawData[[#This Row],[Units]]*RawData[[#This Row],[Counterfactual Net Price]]</f>
        <v>56541.230199999998</v>
      </c>
    </row>
    <row r="694" spans="1:16">
      <c r="A694" t="s">
        <v>304</v>
      </c>
      <c r="B694" t="s">
        <v>303</v>
      </c>
      <c r="C694" t="s">
        <v>300</v>
      </c>
      <c r="D694" t="s">
        <v>226</v>
      </c>
      <c r="E694" t="s">
        <v>242</v>
      </c>
      <c r="F694">
        <v>44550</v>
      </c>
      <c r="G694" s="44">
        <v>1.46</v>
      </c>
      <c r="H694" s="42">
        <v>0.22639999999999999</v>
      </c>
      <c r="I694" s="45">
        <v>0.8458</v>
      </c>
      <c r="J694" s="44">
        <f t="shared" si="50"/>
        <v>1.129456</v>
      </c>
      <c r="K694" s="43">
        <f t="shared" si="51"/>
        <v>50317.264799999997</v>
      </c>
      <c r="L694" s="43">
        <f t="shared" si="52"/>
        <v>37680.39</v>
      </c>
      <c r="M694" s="43">
        <f t="shared" si="53"/>
        <v>12636.874799999998</v>
      </c>
      <c r="N694" s="42">
        <f t="shared" si="54"/>
        <v>0.25114391353005339</v>
      </c>
      <c r="O694">
        <f>IF(AND(RawData[[#This Row],[Channel]]="Wholesale/Distributor", LEFT(RawData[[#This Row],[Month]], 4)="2025"),RawData[[#This Row],[List Price]]*(1-'2 - Diagnostics'!$B$1),RawData[[#This Row],[Net Price]])</f>
        <v>1.3286</v>
      </c>
      <c r="P694">
        <f>RawData[[#This Row],[Units]]*RawData[[#This Row],[Counterfactual Net Price]]</f>
        <v>59189.13</v>
      </c>
    </row>
    <row r="695" spans="1:16">
      <c r="A695" t="s">
        <v>304</v>
      </c>
      <c r="B695" t="s">
        <v>303</v>
      </c>
      <c r="C695" t="s">
        <v>300</v>
      </c>
      <c r="D695" t="s">
        <v>226</v>
      </c>
      <c r="E695" t="s">
        <v>241</v>
      </c>
      <c r="F695">
        <v>81510</v>
      </c>
      <c r="G695" s="44">
        <v>1.46</v>
      </c>
      <c r="H695" s="42">
        <v>0.22370000000000001</v>
      </c>
      <c r="I695" s="45">
        <v>0.85170000000000001</v>
      </c>
      <c r="J695" s="44">
        <f t="shared" si="50"/>
        <v>1.1333979999999999</v>
      </c>
      <c r="K695" s="43">
        <f t="shared" si="51"/>
        <v>92383.270979999987</v>
      </c>
      <c r="L695" s="43">
        <f t="shared" si="52"/>
        <v>69422.066999999995</v>
      </c>
      <c r="M695" s="43">
        <f t="shared" si="53"/>
        <v>22961.203979999991</v>
      </c>
      <c r="N695" s="42">
        <f t="shared" si="54"/>
        <v>0.24854287725935631</v>
      </c>
      <c r="O695">
        <f>IF(AND(RawData[[#This Row],[Channel]]="Wholesale/Distributor", LEFT(RawData[[#This Row],[Month]], 4)="2025"),RawData[[#This Row],[List Price]]*(1-'2 - Diagnostics'!$B$1),RawData[[#This Row],[Net Price]])</f>
        <v>1.3286</v>
      </c>
      <c r="P695">
        <f>RawData[[#This Row],[Units]]*RawData[[#This Row],[Counterfactual Net Price]]</f>
        <v>108294.186</v>
      </c>
    </row>
    <row r="696" spans="1:16">
      <c r="A696" t="s">
        <v>304</v>
      </c>
      <c r="B696" t="s">
        <v>303</v>
      </c>
      <c r="C696" t="s">
        <v>300</v>
      </c>
      <c r="D696" t="s">
        <v>226</v>
      </c>
      <c r="E696" t="s">
        <v>240</v>
      </c>
      <c r="F696">
        <v>81673</v>
      </c>
      <c r="G696" s="44">
        <v>1.46</v>
      </c>
      <c r="H696" s="42">
        <v>0.24129999999999999</v>
      </c>
      <c r="I696" s="45">
        <v>0.85770000000000002</v>
      </c>
      <c r="J696" s="44">
        <f t="shared" si="50"/>
        <v>1.107702</v>
      </c>
      <c r="K696" s="43">
        <f t="shared" si="51"/>
        <v>90469.345445999992</v>
      </c>
      <c r="L696" s="43">
        <f t="shared" si="52"/>
        <v>70050.932100000005</v>
      </c>
      <c r="M696" s="43">
        <f t="shared" si="53"/>
        <v>20418.413345999987</v>
      </c>
      <c r="N696" s="42">
        <f t="shared" si="54"/>
        <v>0.22569427517509208</v>
      </c>
      <c r="O696">
        <f>IF(AND(RawData[[#This Row],[Channel]]="Wholesale/Distributor", LEFT(RawData[[#This Row],[Month]], 4)="2025"),RawData[[#This Row],[List Price]]*(1-'2 - Diagnostics'!$B$1),RawData[[#This Row],[Net Price]])</f>
        <v>1.3286</v>
      </c>
      <c r="P696">
        <f>RawData[[#This Row],[Units]]*RawData[[#This Row],[Counterfactual Net Price]]</f>
        <v>108510.7478</v>
      </c>
    </row>
    <row r="697" spans="1:16">
      <c r="A697" t="s">
        <v>304</v>
      </c>
      <c r="B697" t="s">
        <v>303</v>
      </c>
      <c r="C697" t="s">
        <v>300</v>
      </c>
      <c r="D697" t="s">
        <v>226</v>
      </c>
      <c r="E697" t="s">
        <v>236</v>
      </c>
      <c r="F697">
        <v>62215</v>
      </c>
      <c r="G697" s="44">
        <v>1.46</v>
      </c>
      <c r="H697" s="42">
        <v>0.29220000000000002</v>
      </c>
      <c r="I697" s="45">
        <v>0.86360000000000003</v>
      </c>
      <c r="J697" s="44">
        <f t="shared" si="50"/>
        <v>1.033388</v>
      </c>
      <c r="K697" s="43">
        <f t="shared" si="51"/>
        <v>64292.234420000001</v>
      </c>
      <c r="L697" s="43">
        <f t="shared" si="52"/>
        <v>53728.874000000003</v>
      </c>
      <c r="M697" s="43">
        <f t="shared" si="53"/>
        <v>10563.360419999997</v>
      </c>
      <c r="N697" s="42">
        <f t="shared" si="54"/>
        <v>0.16430227562154773</v>
      </c>
      <c r="O697">
        <f>IF(AND(RawData[[#This Row],[Channel]]="Wholesale/Distributor", LEFT(RawData[[#This Row],[Month]], 4)="2025"),RawData[[#This Row],[List Price]]*(1-'2 - Diagnostics'!$B$1),RawData[[#This Row],[Net Price]])</f>
        <v>1.3286</v>
      </c>
      <c r="P697">
        <f>RawData[[#This Row],[Units]]*RawData[[#This Row],[Counterfactual Net Price]]</f>
        <v>82658.849000000002</v>
      </c>
    </row>
    <row r="698" spans="1:16">
      <c r="A698" t="s">
        <v>304</v>
      </c>
      <c r="B698" t="s">
        <v>303</v>
      </c>
      <c r="C698" t="s">
        <v>300</v>
      </c>
      <c r="D698" t="s">
        <v>229</v>
      </c>
      <c r="E698" t="s">
        <v>262</v>
      </c>
      <c r="F698">
        <v>19625</v>
      </c>
      <c r="G698" s="44">
        <v>1.39</v>
      </c>
      <c r="H698" s="42">
        <v>7.6899999999999996E-2</v>
      </c>
      <c r="I698" s="45">
        <v>0.7923</v>
      </c>
      <c r="J698" s="44">
        <f t="shared" si="50"/>
        <v>1.2831090000000001</v>
      </c>
      <c r="K698" s="43">
        <f t="shared" si="51"/>
        <v>25181.014125000002</v>
      </c>
      <c r="L698" s="43">
        <f t="shared" si="52"/>
        <v>15548.887500000001</v>
      </c>
      <c r="M698" s="43">
        <f t="shared" si="53"/>
        <v>9632.1266250000008</v>
      </c>
      <c r="N698" s="42">
        <f t="shared" si="54"/>
        <v>0.38251543711407215</v>
      </c>
      <c r="O698">
        <f>IF(AND(RawData[[#This Row],[Channel]]="Wholesale/Distributor", LEFT(RawData[[#This Row],[Month]], 4)="2025"),RawData[[#This Row],[List Price]]*(1-'2 - Diagnostics'!$B$1),RawData[[#This Row],[Net Price]])</f>
        <v>1.2831090000000001</v>
      </c>
      <c r="P698">
        <f>RawData[[#This Row],[Units]]*RawData[[#This Row],[Counterfactual Net Price]]</f>
        <v>25181.014125000002</v>
      </c>
    </row>
    <row r="699" spans="1:16">
      <c r="A699" t="s">
        <v>304</v>
      </c>
      <c r="B699" t="s">
        <v>303</v>
      </c>
      <c r="C699" t="s">
        <v>300</v>
      </c>
      <c r="D699" t="s">
        <v>229</v>
      </c>
      <c r="E699" t="s">
        <v>261</v>
      </c>
      <c r="F699">
        <v>21899</v>
      </c>
      <c r="G699" s="44">
        <v>1.39</v>
      </c>
      <c r="H699" s="42">
        <v>9.7900000000000001E-2</v>
      </c>
      <c r="I699" s="45">
        <v>0.7923</v>
      </c>
      <c r="J699" s="44">
        <f t="shared" si="50"/>
        <v>1.253919</v>
      </c>
      <c r="K699" s="43">
        <f t="shared" si="51"/>
        <v>27459.572181</v>
      </c>
      <c r="L699" s="43">
        <f t="shared" si="52"/>
        <v>17350.577700000002</v>
      </c>
      <c r="M699" s="43">
        <f t="shared" si="53"/>
        <v>10108.994480999998</v>
      </c>
      <c r="N699" s="42">
        <f t="shared" si="54"/>
        <v>0.3681410043232457</v>
      </c>
      <c r="O699">
        <f>IF(AND(RawData[[#This Row],[Channel]]="Wholesale/Distributor", LEFT(RawData[[#This Row],[Month]], 4)="2025"),RawData[[#This Row],[List Price]]*(1-'2 - Diagnostics'!$B$1),RawData[[#This Row],[Net Price]])</f>
        <v>1.253919</v>
      </c>
      <c r="P699">
        <f>RawData[[#This Row],[Units]]*RawData[[#This Row],[Counterfactual Net Price]]</f>
        <v>27459.572181</v>
      </c>
    </row>
    <row r="700" spans="1:16">
      <c r="A700" t="s">
        <v>304</v>
      </c>
      <c r="B700" t="s">
        <v>303</v>
      </c>
      <c r="C700" t="s">
        <v>300</v>
      </c>
      <c r="D700" t="s">
        <v>229</v>
      </c>
      <c r="E700" t="s">
        <v>260</v>
      </c>
      <c r="F700">
        <v>26263</v>
      </c>
      <c r="G700" s="44">
        <v>1.39</v>
      </c>
      <c r="H700" s="42">
        <v>6.7299999999999999E-2</v>
      </c>
      <c r="I700" s="45">
        <v>0.7923</v>
      </c>
      <c r="J700" s="44">
        <f t="shared" si="50"/>
        <v>1.2964529999999999</v>
      </c>
      <c r="K700" s="43">
        <f t="shared" si="51"/>
        <v>34048.745138999999</v>
      </c>
      <c r="L700" s="43">
        <f t="shared" si="52"/>
        <v>20808.174900000002</v>
      </c>
      <c r="M700" s="43">
        <f t="shared" si="53"/>
        <v>13240.570238999997</v>
      </c>
      <c r="N700" s="42">
        <f t="shared" si="54"/>
        <v>0.38887101962045667</v>
      </c>
      <c r="O700">
        <f>IF(AND(RawData[[#This Row],[Channel]]="Wholesale/Distributor", LEFT(RawData[[#This Row],[Month]], 4)="2025"),RawData[[#This Row],[List Price]]*(1-'2 - Diagnostics'!$B$1),RawData[[#This Row],[Net Price]])</f>
        <v>1.2964529999999999</v>
      </c>
      <c r="P700">
        <f>RawData[[#This Row],[Units]]*RawData[[#This Row],[Counterfactual Net Price]]</f>
        <v>34048.745138999999</v>
      </c>
    </row>
    <row r="701" spans="1:16">
      <c r="A701" t="s">
        <v>304</v>
      </c>
      <c r="B701" t="s">
        <v>303</v>
      </c>
      <c r="C701" t="s">
        <v>300</v>
      </c>
      <c r="D701" t="s">
        <v>229</v>
      </c>
      <c r="E701" t="s">
        <v>259</v>
      </c>
      <c r="F701">
        <v>27464</v>
      </c>
      <c r="G701" s="44">
        <v>1.39</v>
      </c>
      <c r="H701" s="42">
        <v>4.8899999999999999E-2</v>
      </c>
      <c r="I701" s="45">
        <v>0.7923</v>
      </c>
      <c r="J701" s="44">
        <f t="shared" si="50"/>
        <v>1.3220289999999999</v>
      </c>
      <c r="K701" s="43">
        <f t="shared" si="51"/>
        <v>36308.204455999999</v>
      </c>
      <c r="L701" s="43">
        <f t="shared" si="52"/>
        <v>21759.727200000001</v>
      </c>
      <c r="M701" s="43">
        <f t="shared" si="53"/>
        <v>14548.477255999998</v>
      </c>
      <c r="N701" s="42">
        <f t="shared" si="54"/>
        <v>0.4006939333403427</v>
      </c>
      <c r="O701">
        <f>IF(AND(RawData[[#This Row],[Channel]]="Wholesale/Distributor", LEFT(RawData[[#This Row],[Month]], 4)="2025"),RawData[[#This Row],[List Price]]*(1-'2 - Diagnostics'!$B$1),RawData[[#This Row],[Net Price]])</f>
        <v>1.3220289999999999</v>
      </c>
      <c r="P701">
        <f>RawData[[#This Row],[Units]]*RawData[[#This Row],[Counterfactual Net Price]]</f>
        <v>36308.204455999999</v>
      </c>
    </row>
    <row r="702" spans="1:16">
      <c r="A702" t="s">
        <v>304</v>
      </c>
      <c r="B702" t="s">
        <v>303</v>
      </c>
      <c r="C702" t="s">
        <v>300</v>
      </c>
      <c r="D702" t="s">
        <v>229</v>
      </c>
      <c r="E702" t="s">
        <v>258</v>
      </c>
      <c r="F702">
        <v>23388</v>
      </c>
      <c r="G702" s="44">
        <v>1.39</v>
      </c>
      <c r="H702" s="42">
        <v>6.5100000000000005E-2</v>
      </c>
      <c r="I702" s="45">
        <v>0.7923</v>
      </c>
      <c r="J702" s="44">
        <f t="shared" si="50"/>
        <v>1.2995109999999999</v>
      </c>
      <c r="K702" s="43">
        <f t="shared" si="51"/>
        <v>30392.963267999996</v>
      </c>
      <c r="L702" s="43">
        <f t="shared" si="52"/>
        <v>18530.312399999999</v>
      </c>
      <c r="M702" s="43">
        <f t="shared" si="53"/>
        <v>11862.650867999997</v>
      </c>
      <c r="N702" s="42">
        <f t="shared" si="54"/>
        <v>0.39030912397047807</v>
      </c>
      <c r="O702">
        <f>IF(AND(RawData[[#This Row],[Channel]]="Wholesale/Distributor", LEFT(RawData[[#This Row],[Month]], 4)="2025"),RawData[[#This Row],[List Price]]*(1-'2 - Diagnostics'!$B$1),RawData[[#This Row],[Net Price]])</f>
        <v>1.2995109999999999</v>
      </c>
      <c r="P702">
        <f>RawData[[#This Row],[Units]]*RawData[[#This Row],[Counterfactual Net Price]]</f>
        <v>30392.963267999996</v>
      </c>
    </row>
    <row r="703" spans="1:16">
      <c r="A703" t="s">
        <v>304</v>
      </c>
      <c r="B703" t="s">
        <v>303</v>
      </c>
      <c r="C703" t="s">
        <v>300</v>
      </c>
      <c r="D703" t="s">
        <v>229</v>
      </c>
      <c r="E703" t="s">
        <v>257</v>
      </c>
      <c r="F703">
        <v>20109</v>
      </c>
      <c r="G703" s="44">
        <v>1.39</v>
      </c>
      <c r="H703" s="42">
        <v>6.2600000000000003E-2</v>
      </c>
      <c r="I703" s="45">
        <v>0.7923</v>
      </c>
      <c r="J703" s="44">
        <f t="shared" si="50"/>
        <v>1.302986</v>
      </c>
      <c r="K703" s="43">
        <f t="shared" si="51"/>
        <v>26201.745473999999</v>
      </c>
      <c r="L703" s="43">
        <f t="shared" si="52"/>
        <v>15932.360699999999</v>
      </c>
      <c r="M703" s="43">
        <f t="shared" si="53"/>
        <v>10269.384774</v>
      </c>
      <c r="N703" s="42">
        <f t="shared" si="54"/>
        <v>0.39193513974823985</v>
      </c>
      <c r="O703">
        <f>IF(AND(RawData[[#This Row],[Channel]]="Wholesale/Distributor", LEFT(RawData[[#This Row],[Month]], 4)="2025"),RawData[[#This Row],[List Price]]*(1-'2 - Diagnostics'!$B$1),RawData[[#This Row],[Net Price]])</f>
        <v>1.302986</v>
      </c>
      <c r="P703">
        <f>RawData[[#This Row],[Units]]*RawData[[#This Row],[Counterfactual Net Price]]</f>
        <v>26201.745473999999</v>
      </c>
    </row>
    <row r="704" spans="1:16">
      <c r="A704" t="s">
        <v>304</v>
      </c>
      <c r="B704" t="s">
        <v>303</v>
      </c>
      <c r="C704" t="s">
        <v>300</v>
      </c>
      <c r="D704" t="s">
        <v>229</v>
      </c>
      <c r="E704" t="s">
        <v>256</v>
      </c>
      <c r="F704">
        <v>18420</v>
      </c>
      <c r="G704" s="44">
        <v>1.39</v>
      </c>
      <c r="H704" s="42">
        <v>8.0399999999999999E-2</v>
      </c>
      <c r="I704" s="45">
        <v>0.7923</v>
      </c>
      <c r="J704" s="44">
        <f t="shared" si="50"/>
        <v>1.2782439999999999</v>
      </c>
      <c r="K704" s="43">
        <f t="shared" si="51"/>
        <v>23545.25448</v>
      </c>
      <c r="L704" s="43">
        <f t="shared" si="52"/>
        <v>14594.165999999999</v>
      </c>
      <c r="M704" s="43">
        <f t="shared" si="53"/>
        <v>8951.0884800000003</v>
      </c>
      <c r="N704" s="42">
        <f t="shared" si="54"/>
        <v>0.38016528925619836</v>
      </c>
      <c r="O704">
        <f>IF(AND(RawData[[#This Row],[Channel]]="Wholesale/Distributor", LEFT(RawData[[#This Row],[Month]], 4)="2025"),RawData[[#This Row],[List Price]]*(1-'2 - Diagnostics'!$B$1),RawData[[#This Row],[Net Price]])</f>
        <v>1.2782439999999999</v>
      </c>
      <c r="P704">
        <f>RawData[[#This Row],[Units]]*RawData[[#This Row],[Counterfactual Net Price]]</f>
        <v>23545.25448</v>
      </c>
    </row>
    <row r="705" spans="1:16">
      <c r="A705" t="s">
        <v>304</v>
      </c>
      <c r="B705" t="s">
        <v>303</v>
      </c>
      <c r="C705" t="s">
        <v>300</v>
      </c>
      <c r="D705" t="s">
        <v>229</v>
      </c>
      <c r="E705" t="s">
        <v>255</v>
      </c>
      <c r="F705">
        <v>21987</v>
      </c>
      <c r="G705" s="44">
        <v>1.39</v>
      </c>
      <c r="H705" s="42">
        <v>7.9799999999999996E-2</v>
      </c>
      <c r="I705" s="45">
        <v>0.7923</v>
      </c>
      <c r="J705" s="44">
        <f t="shared" si="50"/>
        <v>1.2790779999999999</v>
      </c>
      <c r="K705" s="43">
        <f t="shared" si="51"/>
        <v>28123.087985999999</v>
      </c>
      <c r="L705" s="43">
        <f t="shared" si="52"/>
        <v>17420.3001</v>
      </c>
      <c r="M705" s="43">
        <f t="shared" si="53"/>
        <v>10702.787885999998</v>
      </c>
      <c r="N705" s="42">
        <f t="shared" si="54"/>
        <v>0.38056944142577698</v>
      </c>
      <c r="O705">
        <f>IF(AND(RawData[[#This Row],[Channel]]="Wholesale/Distributor", LEFT(RawData[[#This Row],[Month]], 4)="2025"),RawData[[#This Row],[List Price]]*(1-'2 - Diagnostics'!$B$1),RawData[[#This Row],[Net Price]])</f>
        <v>1.2790779999999999</v>
      </c>
      <c r="P705">
        <f>RawData[[#This Row],[Units]]*RawData[[#This Row],[Counterfactual Net Price]]</f>
        <v>28123.087985999999</v>
      </c>
    </row>
    <row r="706" spans="1:16">
      <c r="A706" t="s">
        <v>304</v>
      </c>
      <c r="B706" t="s">
        <v>303</v>
      </c>
      <c r="C706" t="s">
        <v>300</v>
      </c>
      <c r="D706" t="s">
        <v>229</v>
      </c>
      <c r="E706" t="s">
        <v>254</v>
      </c>
      <c r="F706">
        <v>25184</v>
      </c>
      <c r="G706" s="44">
        <v>1.39</v>
      </c>
      <c r="H706" s="42">
        <v>7.7700000000000005E-2</v>
      </c>
      <c r="I706" s="45">
        <v>0.7923</v>
      </c>
      <c r="J706" s="44">
        <f t="shared" ref="J706:J769" si="55">G706*(1-H706)</f>
        <v>1.2819969999999998</v>
      </c>
      <c r="K706" s="43">
        <f t="shared" ref="K706:K769" si="56">F706*J706</f>
        <v>32285.812447999997</v>
      </c>
      <c r="L706" s="43">
        <f t="shared" ref="L706:L769" si="57">F706*I706</f>
        <v>19953.283200000002</v>
      </c>
      <c r="M706" s="43">
        <f t="shared" ref="M706:M769" si="58">K706-L706</f>
        <v>12332.529247999995</v>
      </c>
      <c r="N706" s="42">
        <f t="shared" ref="N706:N769" si="59">IFERROR(M706/K706,"")</f>
        <v>0.3819798330261302</v>
      </c>
      <c r="O706">
        <f>IF(AND(RawData[[#This Row],[Channel]]="Wholesale/Distributor", LEFT(RawData[[#This Row],[Month]], 4)="2025"),RawData[[#This Row],[List Price]]*(1-'2 - Diagnostics'!$B$1),RawData[[#This Row],[Net Price]])</f>
        <v>1.2819969999999998</v>
      </c>
      <c r="P706">
        <f>RawData[[#This Row],[Units]]*RawData[[#This Row],[Counterfactual Net Price]]</f>
        <v>32285.812447999997</v>
      </c>
    </row>
    <row r="707" spans="1:16">
      <c r="A707" t="s">
        <v>304</v>
      </c>
      <c r="B707" t="s">
        <v>303</v>
      </c>
      <c r="C707" t="s">
        <v>300</v>
      </c>
      <c r="D707" t="s">
        <v>229</v>
      </c>
      <c r="E707" t="s">
        <v>253</v>
      </c>
      <c r="F707">
        <v>36109</v>
      </c>
      <c r="G707" s="44">
        <v>1.39</v>
      </c>
      <c r="H707" s="42">
        <v>0.10340000000000001</v>
      </c>
      <c r="I707" s="45">
        <v>0.7923</v>
      </c>
      <c r="J707" s="44">
        <f t="shared" si="55"/>
        <v>1.2462739999999999</v>
      </c>
      <c r="K707" s="43">
        <f t="shared" si="56"/>
        <v>45001.707865999997</v>
      </c>
      <c r="L707" s="43">
        <f t="shared" si="57"/>
        <v>28609.1607</v>
      </c>
      <c r="M707" s="43">
        <f t="shared" si="58"/>
        <v>16392.547165999997</v>
      </c>
      <c r="N707" s="42">
        <f t="shared" si="59"/>
        <v>0.3642650011153245</v>
      </c>
      <c r="O707">
        <f>IF(AND(RawData[[#This Row],[Channel]]="Wholesale/Distributor", LEFT(RawData[[#This Row],[Month]], 4)="2025"),RawData[[#This Row],[List Price]]*(1-'2 - Diagnostics'!$B$1),RawData[[#This Row],[Net Price]])</f>
        <v>1.2462739999999999</v>
      </c>
      <c r="P707">
        <f>RawData[[#This Row],[Units]]*RawData[[#This Row],[Counterfactual Net Price]]</f>
        <v>45001.707865999997</v>
      </c>
    </row>
    <row r="708" spans="1:16">
      <c r="A708" t="s">
        <v>304</v>
      </c>
      <c r="B708" t="s">
        <v>303</v>
      </c>
      <c r="C708" t="s">
        <v>300</v>
      </c>
      <c r="D708" t="s">
        <v>229</v>
      </c>
      <c r="E708" t="s">
        <v>252</v>
      </c>
      <c r="F708">
        <v>35254</v>
      </c>
      <c r="G708" s="44">
        <v>1.39</v>
      </c>
      <c r="H708" s="42">
        <v>8.8900000000000007E-2</v>
      </c>
      <c r="I708" s="45">
        <v>0.7923</v>
      </c>
      <c r="J708" s="44">
        <f t="shared" si="55"/>
        <v>1.266429</v>
      </c>
      <c r="K708" s="43">
        <f t="shared" si="56"/>
        <v>44646.687965999998</v>
      </c>
      <c r="L708" s="43">
        <f t="shared" si="57"/>
        <v>27931.744200000001</v>
      </c>
      <c r="M708" s="43">
        <f t="shared" si="58"/>
        <v>16714.943765999997</v>
      </c>
      <c r="N708" s="42">
        <f t="shared" si="59"/>
        <v>0.37438261442212706</v>
      </c>
      <c r="O708">
        <f>IF(AND(RawData[[#This Row],[Channel]]="Wholesale/Distributor", LEFT(RawData[[#This Row],[Month]], 4)="2025"),RawData[[#This Row],[List Price]]*(1-'2 - Diagnostics'!$B$1),RawData[[#This Row],[Net Price]])</f>
        <v>1.266429</v>
      </c>
      <c r="P708">
        <f>RawData[[#This Row],[Units]]*RawData[[#This Row],[Counterfactual Net Price]]</f>
        <v>44646.687965999998</v>
      </c>
    </row>
    <row r="709" spans="1:16">
      <c r="A709" t="s">
        <v>304</v>
      </c>
      <c r="B709" t="s">
        <v>303</v>
      </c>
      <c r="C709" t="s">
        <v>300</v>
      </c>
      <c r="D709" t="s">
        <v>229</v>
      </c>
      <c r="E709" t="s">
        <v>251</v>
      </c>
      <c r="F709">
        <v>35502</v>
      </c>
      <c r="G709" s="44">
        <v>1.39</v>
      </c>
      <c r="H709" s="42">
        <v>5.7200000000000001E-2</v>
      </c>
      <c r="I709" s="45">
        <v>0.7923</v>
      </c>
      <c r="J709" s="44">
        <f t="shared" si="55"/>
        <v>1.3104919999999998</v>
      </c>
      <c r="K709" s="43">
        <f t="shared" si="56"/>
        <v>46525.086983999994</v>
      </c>
      <c r="L709" s="43">
        <f t="shared" si="57"/>
        <v>28128.2346</v>
      </c>
      <c r="M709" s="43">
        <f t="shared" si="58"/>
        <v>18396.852383999994</v>
      </c>
      <c r="N709" s="42">
        <f t="shared" si="59"/>
        <v>0.39541790411540084</v>
      </c>
      <c r="O709">
        <f>IF(AND(RawData[[#This Row],[Channel]]="Wholesale/Distributor", LEFT(RawData[[#This Row],[Month]], 4)="2025"),RawData[[#This Row],[List Price]]*(1-'2 - Diagnostics'!$B$1),RawData[[#This Row],[Net Price]])</f>
        <v>1.3104919999999998</v>
      </c>
      <c r="P709">
        <f>RawData[[#This Row],[Units]]*RawData[[#This Row],[Counterfactual Net Price]]</f>
        <v>46525.086983999994</v>
      </c>
    </row>
    <row r="710" spans="1:16">
      <c r="A710" t="s">
        <v>304</v>
      </c>
      <c r="B710" t="s">
        <v>303</v>
      </c>
      <c r="C710" t="s">
        <v>300</v>
      </c>
      <c r="D710" t="s">
        <v>229</v>
      </c>
      <c r="E710" t="s">
        <v>250</v>
      </c>
      <c r="F710">
        <v>21933</v>
      </c>
      <c r="G710" s="44">
        <v>1.42</v>
      </c>
      <c r="H710" s="42">
        <v>8.4900000000000003E-2</v>
      </c>
      <c r="I710" s="45">
        <v>0.79820000000000002</v>
      </c>
      <c r="J710" s="44">
        <f t="shared" si="55"/>
        <v>1.299442</v>
      </c>
      <c r="K710" s="43">
        <f t="shared" si="56"/>
        <v>28500.661386</v>
      </c>
      <c r="L710" s="43">
        <f t="shared" si="57"/>
        <v>17506.920600000001</v>
      </c>
      <c r="M710" s="43">
        <f t="shared" si="58"/>
        <v>10993.740785999998</v>
      </c>
      <c r="N710" s="42">
        <f t="shared" si="59"/>
        <v>0.38573633913633693</v>
      </c>
      <c r="O710">
        <f>IF(AND(RawData[[#This Row],[Channel]]="Wholesale/Distributor", LEFT(RawData[[#This Row],[Month]], 4)="2025"),RawData[[#This Row],[List Price]]*(1-'2 - Diagnostics'!$B$1),RawData[[#This Row],[Net Price]])</f>
        <v>1.299442</v>
      </c>
      <c r="P710">
        <f>RawData[[#This Row],[Units]]*RawData[[#This Row],[Counterfactual Net Price]]</f>
        <v>28500.661386</v>
      </c>
    </row>
    <row r="711" spans="1:16">
      <c r="A711" t="s">
        <v>304</v>
      </c>
      <c r="B711" t="s">
        <v>303</v>
      </c>
      <c r="C711" t="s">
        <v>300</v>
      </c>
      <c r="D711" t="s">
        <v>229</v>
      </c>
      <c r="E711" t="s">
        <v>249</v>
      </c>
      <c r="F711">
        <v>25029</v>
      </c>
      <c r="G711" s="44">
        <v>1.42</v>
      </c>
      <c r="H711" s="42">
        <v>7.0400000000000004E-2</v>
      </c>
      <c r="I711" s="45">
        <v>0.80420000000000003</v>
      </c>
      <c r="J711" s="44">
        <f t="shared" si="55"/>
        <v>1.3200319999999999</v>
      </c>
      <c r="K711" s="43">
        <f t="shared" si="56"/>
        <v>33039.080927999996</v>
      </c>
      <c r="L711" s="43">
        <f t="shared" si="57"/>
        <v>20128.321800000002</v>
      </c>
      <c r="M711" s="43">
        <f t="shared" si="58"/>
        <v>12910.759127999994</v>
      </c>
      <c r="N711" s="42">
        <f t="shared" si="59"/>
        <v>0.39077234491285046</v>
      </c>
      <c r="O711">
        <f>IF(AND(RawData[[#This Row],[Channel]]="Wholesale/Distributor", LEFT(RawData[[#This Row],[Month]], 4)="2025"),RawData[[#This Row],[List Price]]*(1-'2 - Diagnostics'!$B$1),RawData[[#This Row],[Net Price]])</f>
        <v>1.3200319999999999</v>
      </c>
      <c r="P711">
        <f>RawData[[#This Row],[Units]]*RawData[[#This Row],[Counterfactual Net Price]]</f>
        <v>33039.080927999996</v>
      </c>
    </row>
    <row r="712" spans="1:16">
      <c r="A712" t="s">
        <v>304</v>
      </c>
      <c r="B712" t="s">
        <v>303</v>
      </c>
      <c r="C712" t="s">
        <v>300</v>
      </c>
      <c r="D712" t="s">
        <v>229</v>
      </c>
      <c r="E712" t="s">
        <v>248</v>
      </c>
      <c r="F712">
        <v>23080</v>
      </c>
      <c r="G712" s="44">
        <v>1.42</v>
      </c>
      <c r="H712" s="42">
        <v>6.6900000000000001E-2</v>
      </c>
      <c r="I712" s="45">
        <v>0.81010000000000004</v>
      </c>
      <c r="J712" s="44">
        <f t="shared" si="55"/>
        <v>1.325002</v>
      </c>
      <c r="K712" s="43">
        <f t="shared" si="56"/>
        <v>30581.046160000002</v>
      </c>
      <c r="L712" s="43">
        <f t="shared" si="57"/>
        <v>18697.108</v>
      </c>
      <c r="M712" s="43">
        <f t="shared" si="58"/>
        <v>11883.938160000002</v>
      </c>
      <c r="N712" s="42">
        <f t="shared" si="59"/>
        <v>0.38860469644574125</v>
      </c>
      <c r="O712">
        <f>IF(AND(RawData[[#This Row],[Channel]]="Wholesale/Distributor", LEFT(RawData[[#This Row],[Month]], 4)="2025"),RawData[[#This Row],[List Price]]*(1-'2 - Diagnostics'!$B$1),RawData[[#This Row],[Net Price]])</f>
        <v>1.325002</v>
      </c>
      <c r="P712">
        <f>RawData[[#This Row],[Units]]*RawData[[#This Row],[Counterfactual Net Price]]</f>
        <v>30581.046160000002</v>
      </c>
    </row>
    <row r="713" spans="1:16">
      <c r="A713" t="s">
        <v>304</v>
      </c>
      <c r="B713" t="s">
        <v>303</v>
      </c>
      <c r="C713" t="s">
        <v>300</v>
      </c>
      <c r="D713" t="s">
        <v>229</v>
      </c>
      <c r="E713" t="s">
        <v>247</v>
      </c>
      <c r="F713">
        <v>25223</v>
      </c>
      <c r="G713" s="44">
        <v>1.42</v>
      </c>
      <c r="H713" s="42">
        <v>9.0999999999999998E-2</v>
      </c>
      <c r="I713" s="45">
        <v>0.81610000000000005</v>
      </c>
      <c r="J713" s="44">
        <f t="shared" si="55"/>
        <v>1.29078</v>
      </c>
      <c r="K713" s="43">
        <f t="shared" si="56"/>
        <v>32557.343940000002</v>
      </c>
      <c r="L713" s="43">
        <f t="shared" si="57"/>
        <v>20584.490300000001</v>
      </c>
      <c r="M713" s="43">
        <f t="shared" si="58"/>
        <v>11972.853640000001</v>
      </c>
      <c r="N713" s="42">
        <f t="shared" si="59"/>
        <v>0.36774663381831141</v>
      </c>
      <c r="O713">
        <f>IF(AND(RawData[[#This Row],[Channel]]="Wholesale/Distributor", LEFT(RawData[[#This Row],[Month]], 4)="2025"),RawData[[#This Row],[List Price]]*(1-'2 - Diagnostics'!$B$1),RawData[[#This Row],[Net Price]])</f>
        <v>1.29078</v>
      </c>
      <c r="P713">
        <f>RawData[[#This Row],[Units]]*RawData[[#This Row],[Counterfactual Net Price]]</f>
        <v>32557.343940000002</v>
      </c>
    </row>
    <row r="714" spans="1:16">
      <c r="A714" t="s">
        <v>304</v>
      </c>
      <c r="B714" t="s">
        <v>303</v>
      </c>
      <c r="C714" t="s">
        <v>300</v>
      </c>
      <c r="D714" t="s">
        <v>229</v>
      </c>
      <c r="E714" t="s">
        <v>246</v>
      </c>
      <c r="F714">
        <v>20343</v>
      </c>
      <c r="G714" s="44">
        <v>1.42</v>
      </c>
      <c r="H714" s="42">
        <v>5.6300000000000003E-2</v>
      </c>
      <c r="I714" s="45">
        <v>0.82199999999999995</v>
      </c>
      <c r="J714" s="44">
        <f t="shared" si="55"/>
        <v>1.3400539999999999</v>
      </c>
      <c r="K714" s="43">
        <f t="shared" si="56"/>
        <v>27260.718521999996</v>
      </c>
      <c r="L714" s="43">
        <f t="shared" si="57"/>
        <v>16721.946</v>
      </c>
      <c r="M714" s="43">
        <f t="shared" si="58"/>
        <v>10538.772521999996</v>
      </c>
      <c r="N714" s="42">
        <f t="shared" si="59"/>
        <v>0.38659188361066038</v>
      </c>
      <c r="O714">
        <f>IF(AND(RawData[[#This Row],[Channel]]="Wholesale/Distributor", LEFT(RawData[[#This Row],[Month]], 4)="2025"),RawData[[#This Row],[List Price]]*(1-'2 - Diagnostics'!$B$1),RawData[[#This Row],[Net Price]])</f>
        <v>1.3400539999999999</v>
      </c>
      <c r="P714">
        <f>RawData[[#This Row],[Units]]*RawData[[#This Row],[Counterfactual Net Price]]</f>
        <v>27260.718521999996</v>
      </c>
    </row>
    <row r="715" spans="1:16">
      <c r="A715" t="s">
        <v>304</v>
      </c>
      <c r="B715" t="s">
        <v>303</v>
      </c>
      <c r="C715" t="s">
        <v>300</v>
      </c>
      <c r="D715" t="s">
        <v>229</v>
      </c>
      <c r="E715" t="s">
        <v>245</v>
      </c>
      <c r="F715">
        <v>20067</v>
      </c>
      <c r="G715" s="44">
        <v>1.42</v>
      </c>
      <c r="H715" s="42">
        <v>8.3799999999999999E-2</v>
      </c>
      <c r="I715" s="45">
        <v>0.82799999999999996</v>
      </c>
      <c r="J715" s="44">
        <f t="shared" si="55"/>
        <v>1.301004</v>
      </c>
      <c r="K715" s="43">
        <f t="shared" si="56"/>
        <v>26107.247268000003</v>
      </c>
      <c r="L715" s="43">
        <f t="shared" si="57"/>
        <v>16615.475999999999</v>
      </c>
      <c r="M715" s="43">
        <f t="shared" si="58"/>
        <v>9491.7712680000041</v>
      </c>
      <c r="N715" s="42">
        <f t="shared" si="59"/>
        <v>0.36356844406320055</v>
      </c>
      <c r="O715">
        <f>IF(AND(RawData[[#This Row],[Channel]]="Wholesale/Distributor", LEFT(RawData[[#This Row],[Month]], 4)="2025"),RawData[[#This Row],[List Price]]*(1-'2 - Diagnostics'!$B$1),RawData[[#This Row],[Net Price]])</f>
        <v>1.301004</v>
      </c>
      <c r="P715">
        <f>RawData[[#This Row],[Units]]*RawData[[#This Row],[Counterfactual Net Price]]</f>
        <v>26107.247268000003</v>
      </c>
    </row>
    <row r="716" spans="1:16">
      <c r="A716" t="s">
        <v>304</v>
      </c>
      <c r="B716" t="s">
        <v>303</v>
      </c>
      <c r="C716" t="s">
        <v>300</v>
      </c>
      <c r="D716" t="s">
        <v>229</v>
      </c>
      <c r="E716" t="s">
        <v>244</v>
      </c>
      <c r="F716">
        <v>18674</v>
      </c>
      <c r="G716" s="44">
        <v>1.46</v>
      </c>
      <c r="H716" s="42">
        <v>8.1199999999999994E-2</v>
      </c>
      <c r="I716" s="45">
        <v>0.83389999999999997</v>
      </c>
      <c r="J716" s="44">
        <f t="shared" si="55"/>
        <v>1.341448</v>
      </c>
      <c r="K716" s="43">
        <f t="shared" si="56"/>
        <v>25050.199951999999</v>
      </c>
      <c r="L716" s="43">
        <f t="shared" si="57"/>
        <v>15572.248599999999</v>
      </c>
      <c r="M716" s="43">
        <f t="shared" si="58"/>
        <v>9477.951352</v>
      </c>
      <c r="N716" s="42">
        <f t="shared" si="59"/>
        <v>0.37835831131732278</v>
      </c>
      <c r="O716">
        <f>IF(AND(RawData[[#This Row],[Channel]]="Wholesale/Distributor", LEFT(RawData[[#This Row],[Month]], 4)="2025"),RawData[[#This Row],[List Price]]*(1-'2 - Diagnostics'!$B$1),RawData[[#This Row],[Net Price]])</f>
        <v>1.341448</v>
      </c>
      <c r="P716">
        <f>RawData[[#This Row],[Units]]*RawData[[#This Row],[Counterfactual Net Price]]</f>
        <v>25050.199951999999</v>
      </c>
    </row>
    <row r="717" spans="1:16">
      <c r="A717" t="s">
        <v>304</v>
      </c>
      <c r="B717" t="s">
        <v>303</v>
      </c>
      <c r="C717" t="s">
        <v>300</v>
      </c>
      <c r="D717" t="s">
        <v>229</v>
      </c>
      <c r="E717" t="s">
        <v>243</v>
      </c>
      <c r="F717">
        <v>19707</v>
      </c>
      <c r="G717" s="44">
        <v>1.46</v>
      </c>
      <c r="H717" s="42">
        <v>5.6099999999999997E-2</v>
      </c>
      <c r="I717" s="45">
        <v>0.83979999999999999</v>
      </c>
      <c r="J717" s="44">
        <f t="shared" si="55"/>
        <v>1.3780939999999999</v>
      </c>
      <c r="K717" s="43">
        <f t="shared" si="56"/>
        <v>27158.098458</v>
      </c>
      <c r="L717" s="43">
        <f t="shared" si="57"/>
        <v>16549.938600000001</v>
      </c>
      <c r="M717" s="43">
        <f t="shared" si="58"/>
        <v>10608.159857999999</v>
      </c>
      <c r="N717" s="42">
        <f t="shared" si="59"/>
        <v>0.39060760731851379</v>
      </c>
      <c r="O717">
        <f>IF(AND(RawData[[#This Row],[Channel]]="Wholesale/Distributor", LEFT(RawData[[#This Row],[Month]], 4)="2025"),RawData[[#This Row],[List Price]]*(1-'2 - Diagnostics'!$B$1),RawData[[#This Row],[Net Price]])</f>
        <v>1.3780939999999999</v>
      </c>
      <c r="P717">
        <f>RawData[[#This Row],[Units]]*RawData[[#This Row],[Counterfactual Net Price]]</f>
        <v>27158.098458</v>
      </c>
    </row>
    <row r="718" spans="1:16">
      <c r="A718" t="s">
        <v>304</v>
      </c>
      <c r="B718" t="s">
        <v>303</v>
      </c>
      <c r="C718" t="s">
        <v>300</v>
      </c>
      <c r="D718" t="s">
        <v>229</v>
      </c>
      <c r="E718" t="s">
        <v>242</v>
      </c>
      <c r="F718">
        <v>22012</v>
      </c>
      <c r="G718" s="44">
        <v>1.46</v>
      </c>
      <c r="H718" s="42">
        <v>4.5499999999999999E-2</v>
      </c>
      <c r="I718" s="45">
        <v>0.8458</v>
      </c>
      <c r="J718" s="44">
        <f t="shared" si="55"/>
        <v>1.39357</v>
      </c>
      <c r="K718" s="43">
        <f t="shared" si="56"/>
        <v>30675.262839999999</v>
      </c>
      <c r="L718" s="43">
        <f t="shared" si="57"/>
        <v>18617.749599999999</v>
      </c>
      <c r="M718" s="43">
        <f t="shared" si="58"/>
        <v>12057.51324</v>
      </c>
      <c r="N718" s="42">
        <f t="shared" si="59"/>
        <v>0.39306959822613863</v>
      </c>
      <c r="O718">
        <f>IF(AND(RawData[[#This Row],[Channel]]="Wholesale/Distributor", LEFT(RawData[[#This Row],[Month]], 4)="2025"),RawData[[#This Row],[List Price]]*(1-'2 - Diagnostics'!$B$1),RawData[[#This Row],[Net Price]])</f>
        <v>1.39357</v>
      </c>
      <c r="P718">
        <f>RawData[[#This Row],[Units]]*RawData[[#This Row],[Counterfactual Net Price]]</f>
        <v>30675.262839999999</v>
      </c>
    </row>
    <row r="719" spans="1:16">
      <c r="A719" t="s">
        <v>304</v>
      </c>
      <c r="B719" t="s">
        <v>303</v>
      </c>
      <c r="C719" t="s">
        <v>300</v>
      </c>
      <c r="D719" t="s">
        <v>229</v>
      </c>
      <c r="E719" t="s">
        <v>241</v>
      </c>
      <c r="F719">
        <v>35170</v>
      </c>
      <c r="G719" s="44">
        <v>1.46</v>
      </c>
      <c r="H719" s="42">
        <v>6.8699999999999997E-2</v>
      </c>
      <c r="I719" s="45">
        <v>0.85170000000000001</v>
      </c>
      <c r="J719" s="44">
        <f t="shared" si="55"/>
        <v>1.3596980000000001</v>
      </c>
      <c r="K719" s="43">
        <f t="shared" si="56"/>
        <v>47820.578659999999</v>
      </c>
      <c r="L719" s="43">
        <f t="shared" si="57"/>
        <v>29954.289000000001</v>
      </c>
      <c r="M719" s="43">
        <f t="shared" si="58"/>
        <v>17866.289659999999</v>
      </c>
      <c r="N719" s="42">
        <f t="shared" si="59"/>
        <v>0.37361090477444253</v>
      </c>
      <c r="O719">
        <f>IF(AND(RawData[[#This Row],[Channel]]="Wholesale/Distributor", LEFT(RawData[[#This Row],[Month]], 4)="2025"),RawData[[#This Row],[List Price]]*(1-'2 - Diagnostics'!$B$1),RawData[[#This Row],[Net Price]])</f>
        <v>1.3596980000000001</v>
      </c>
      <c r="P719">
        <f>RawData[[#This Row],[Units]]*RawData[[#This Row],[Counterfactual Net Price]]</f>
        <v>47820.578659999999</v>
      </c>
    </row>
    <row r="720" spans="1:16">
      <c r="A720" t="s">
        <v>304</v>
      </c>
      <c r="B720" t="s">
        <v>303</v>
      </c>
      <c r="C720" t="s">
        <v>300</v>
      </c>
      <c r="D720" t="s">
        <v>229</v>
      </c>
      <c r="E720" t="s">
        <v>240</v>
      </c>
      <c r="F720">
        <v>35694</v>
      </c>
      <c r="G720" s="44">
        <v>1.46</v>
      </c>
      <c r="H720" s="42">
        <v>2.5700000000000001E-2</v>
      </c>
      <c r="I720" s="45">
        <v>0.85770000000000002</v>
      </c>
      <c r="J720" s="44">
        <f t="shared" si="55"/>
        <v>1.4224779999999999</v>
      </c>
      <c r="K720" s="43">
        <f t="shared" si="56"/>
        <v>50773.929731999997</v>
      </c>
      <c r="L720" s="43">
        <f t="shared" si="57"/>
        <v>30614.7438</v>
      </c>
      <c r="M720" s="43">
        <f t="shared" si="58"/>
        <v>20159.185931999997</v>
      </c>
      <c r="N720" s="42">
        <f t="shared" si="59"/>
        <v>0.3970381264244508</v>
      </c>
      <c r="O720">
        <f>IF(AND(RawData[[#This Row],[Channel]]="Wholesale/Distributor", LEFT(RawData[[#This Row],[Month]], 4)="2025"),RawData[[#This Row],[List Price]]*(1-'2 - Diagnostics'!$B$1),RawData[[#This Row],[Net Price]])</f>
        <v>1.4224779999999999</v>
      </c>
      <c r="P720">
        <f>RawData[[#This Row],[Units]]*RawData[[#This Row],[Counterfactual Net Price]]</f>
        <v>50773.929731999997</v>
      </c>
    </row>
    <row r="721" spans="1:16">
      <c r="A721" t="s">
        <v>304</v>
      </c>
      <c r="B721" t="s">
        <v>303</v>
      </c>
      <c r="C721" t="s">
        <v>300</v>
      </c>
      <c r="D721" t="s">
        <v>229</v>
      </c>
      <c r="E721" t="s">
        <v>236</v>
      </c>
      <c r="F721">
        <v>27501</v>
      </c>
      <c r="G721" s="44">
        <v>1.46</v>
      </c>
      <c r="H721" s="42">
        <v>8.6800000000000002E-2</v>
      </c>
      <c r="I721" s="45">
        <v>0.86360000000000003</v>
      </c>
      <c r="J721" s="44">
        <f t="shared" si="55"/>
        <v>1.333272</v>
      </c>
      <c r="K721" s="43">
        <f t="shared" si="56"/>
        <v>36666.313271999999</v>
      </c>
      <c r="L721" s="43">
        <f t="shared" si="57"/>
        <v>23749.863600000001</v>
      </c>
      <c r="M721" s="43">
        <f t="shared" si="58"/>
        <v>12916.449671999999</v>
      </c>
      <c r="N721" s="42">
        <f t="shared" si="59"/>
        <v>0.35227020442940371</v>
      </c>
      <c r="O721">
        <f>IF(AND(RawData[[#This Row],[Channel]]="Wholesale/Distributor", LEFT(RawData[[#This Row],[Month]], 4)="2025"),RawData[[#This Row],[List Price]]*(1-'2 - Diagnostics'!$B$1),RawData[[#This Row],[Net Price]])</f>
        <v>1.333272</v>
      </c>
      <c r="P721">
        <f>RawData[[#This Row],[Units]]*RawData[[#This Row],[Counterfactual Net Price]]</f>
        <v>36666.313271999999</v>
      </c>
    </row>
    <row r="722" spans="1:16">
      <c r="A722" t="s">
        <v>302</v>
      </c>
      <c r="B722" t="s">
        <v>301</v>
      </c>
      <c r="C722" t="s">
        <v>300</v>
      </c>
      <c r="D722" t="s">
        <v>228</v>
      </c>
      <c r="E722" t="s">
        <v>262</v>
      </c>
      <c r="F722">
        <v>44575</v>
      </c>
      <c r="G722" s="44">
        <v>3.49</v>
      </c>
      <c r="H722" s="42">
        <v>0.10539999999999999</v>
      </c>
      <c r="I722" s="45">
        <v>1.9543999999999999</v>
      </c>
      <c r="J722" s="44">
        <f t="shared" si="55"/>
        <v>3.1221540000000005</v>
      </c>
      <c r="K722" s="43">
        <f t="shared" si="56"/>
        <v>139170.01455000002</v>
      </c>
      <c r="L722" s="43">
        <f t="shared" si="57"/>
        <v>87117.37999999999</v>
      </c>
      <c r="M722" s="43">
        <f t="shared" si="58"/>
        <v>52052.634550000032</v>
      </c>
      <c r="N722" s="42">
        <f t="shared" si="59"/>
        <v>0.37402190923317702</v>
      </c>
      <c r="O722">
        <f>IF(AND(RawData[[#This Row],[Channel]]="Wholesale/Distributor", LEFT(RawData[[#This Row],[Month]], 4)="2025"),RawData[[#This Row],[List Price]]*(1-'2 - Diagnostics'!$B$1),RawData[[#This Row],[Net Price]])</f>
        <v>3.1221540000000005</v>
      </c>
      <c r="P722">
        <f>RawData[[#This Row],[Units]]*RawData[[#This Row],[Counterfactual Net Price]]</f>
        <v>139170.01455000002</v>
      </c>
    </row>
    <row r="723" spans="1:16">
      <c r="A723" t="s">
        <v>302</v>
      </c>
      <c r="B723" t="s">
        <v>301</v>
      </c>
      <c r="C723" t="s">
        <v>300</v>
      </c>
      <c r="D723" t="s">
        <v>228</v>
      </c>
      <c r="E723" t="s">
        <v>261</v>
      </c>
      <c r="F723">
        <v>52128</v>
      </c>
      <c r="G723" s="44">
        <v>3.49</v>
      </c>
      <c r="H723" s="42">
        <v>0.1216</v>
      </c>
      <c r="I723" s="45">
        <v>1.9543999999999999</v>
      </c>
      <c r="J723" s="44">
        <f t="shared" si="55"/>
        <v>3.0656159999999999</v>
      </c>
      <c r="K723" s="43">
        <f t="shared" si="56"/>
        <v>159804.43084799999</v>
      </c>
      <c r="L723" s="43">
        <f t="shared" si="57"/>
        <v>101878.9632</v>
      </c>
      <c r="M723" s="43">
        <f t="shared" si="58"/>
        <v>57925.467647999991</v>
      </c>
      <c r="N723" s="42">
        <f t="shared" si="59"/>
        <v>0.36247723132969029</v>
      </c>
      <c r="O723">
        <f>IF(AND(RawData[[#This Row],[Channel]]="Wholesale/Distributor", LEFT(RawData[[#This Row],[Month]], 4)="2025"),RawData[[#This Row],[List Price]]*(1-'2 - Diagnostics'!$B$1),RawData[[#This Row],[Net Price]])</f>
        <v>3.0656159999999999</v>
      </c>
      <c r="P723">
        <f>RawData[[#This Row],[Units]]*RawData[[#This Row],[Counterfactual Net Price]]</f>
        <v>159804.43084799999</v>
      </c>
    </row>
    <row r="724" spans="1:16">
      <c r="A724" t="s">
        <v>302</v>
      </c>
      <c r="B724" t="s">
        <v>301</v>
      </c>
      <c r="C724" t="s">
        <v>300</v>
      </c>
      <c r="D724" t="s">
        <v>228</v>
      </c>
      <c r="E724" t="s">
        <v>260</v>
      </c>
      <c r="F724">
        <v>57168</v>
      </c>
      <c r="G724" s="44">
        <v>3.49</v>
      </c>
      <c r="H724" s="42">
        <v>0.10440000000000001</v>
      </c>
      <c r="I724" s="45">
        <v>1.9543999999999999</v>
      </c>
      <c r="J724" s="44">
        <f t="shared" si="55"/>
        <v>3.1256439999999999</v>
      </c>
      <c r="K724" s="43">
        <f t="shared" si="56"/>
        <v>178686.816192</v>
      </c>
      <c r="L724" s="43">
        <f t="shared" si="57"/>
        <v>111729.13919999999</v>
      </c>
      <c r="M724" s="43">
        <f t="shared" si="58"/>
        <v>66957.676992000008</v>
      </c>
      <c r="N724" s="42">
        <f t="shared" si="59"/>
        <v>0.37472085752568113</v>
      </c>
      <c r="O724">
        <f>IF(AND(RawData[[#This Row],[Channel]]="Wholesale/Distributor", LEFT(RawData[[#This Row],[Month]], 4)="2025"),RawData[[#This Row],[List Price]]*(1-'2 - Diagnostics'!$B$1),RawData[[#This Row],[Net Price]])</f>
        <v>3.1256439999999999</v>
      </c>
      <c r="P724">
        <f>RawData[[#This Row],[Units]]*RawData[[#This Row],[Counterfactual Net Price]]</f>
        <v>178686.816192</v>
      </c>
    </row>
    <row r="725" spans="1:16">
      <c r="A725" t="s">
        <v>302</v>
      </c>
      <c r="B725" t="s">
        <v>301</v>
      </c>
      <c r="C725" t="s">
        <v>300</v>
      </c>
      <c r="D725" t="s">
        <v>228</v>
      </c>
      <c r="E725" t="s">
        <v>259</v>
      </c>
      <c r="F725">
        <v>70350</v>
      </c>
      <c r="G725" s="44">
        <v>3.49</v>
      </c>
      <c r="H725" s="42">
        <v>0.1227</v>
      </c>
      <c r="I725" s="45">
        <v>1.9543999999999999</v>
      </c>
      <c r="J725" s="44">
        <f t="shared" si="55"/>
        <v>3.0617770000000002</v>
      </c>
      <c r="K725" s="43">
        <f t="shared" si="56"/>
        <v>215396.01195000001</v>
      </c>
      <c r="L725" s="43">
        <f t="shared" si="57"/>
        <v>137492.04</v>
      </c>
      <c r="M725" s="43">
        <f t="shared" si="58"/>
        <v>77903.971950000006</v>
      </c>
      <c r="N725" s="42">
        <f t="shared" si="59"/>
        <v>0.36167787529921352</v>
      </c>
      <c r="O725">
        <f>IF(AND(RawData[[#This Row],[Channel]]="Wholesale/Distributor", LEFT(RawData[[#This Row],[Month]], 4)="2025"),RawData[[#This Row],[List Price]]*(1-'2 - Diagnostics'!$B$1),RawData[[#This Row],[Net Price]])</f>
        <v>3.0617770000000002</v>
      </c>
      <c r="P725">
        <f>RawData[[#This Row],[Units]]*RawData[[#This Row],[Counterfactual Net Price]]</f>
        <v>215396.01195000001</v>
      </c>
    </row>
    <row r="726" spans="1:16">
      <c r="A726" t="s">
        <v>302</v>
      </c>
      <c r="B726" t="s">
        <v>301</v>
      </c>
      <c r="C726" t="s">
        <v>300</v>
      </c>
      <c r="D726" t="s">
        <v>228</v>
      </c>
      <c r="E726" t="s">
        <v>258</v>
      </c>
      <c r="F726">
        <v>48438</v>
      </c>
      <c r="G726" s="44">
        <v>3.49</v>
      </c>
      <c r="H726" s="42">
        <v>9.11E-2</v>
      </c>
      <c r="I726" s="45">
        <v>1.9543999999999999</v>
      </c>
      <c r="J726" s="44">
        <f t="shared" si="55"/>
        <v>3.1720610000000002</v>
      </c>
      <c r="K726" s="43">
        <f t="shared" si="56"/>
        <v>153648.290718</v>
      </c>
      <c r="L726" s="43">
        <f t="shared" si="57"/>
        <v>94667.227199999994</v>
      </c>
      <c r="M726" s="43">
        <f t="shared" si="58"/>
        <v>58981.06351800001</v>
      </c>
      <c r="N726" s="42">
        <f t="shared" si="59"/>
        <v>0.38387061282869406</v>
      </c>
      <c r="O726">
        <f>IF(AND(RawData[[#This Row],[Channel]]="Wholesale/Distributor", LEFT(RawData[[#This Row],[Month]], 4)="2025"),RawData[[#This Row],[List Price]]*(1-'2 - Diagnostics'!$B$1),RawData[[#This Row],[Net Price]])</f>
        <v>3.1720610000000002</v>
      </c>
      <c r="P726">
        <f>RawData[[#This Row],[Units]]*RawData[[#This Row],[Counterfactual Net Price]]</f>
        <v>153648.290718</v>
      </c>
    </row>
    <row r="727" spans="1:16">
      <c r="A727" t="s">
        <v>302</v>
      </c>
      <c r="B727" t="s">
        <v>301</v>
      </c>
      <c r="C727" t="s">
        <v>300</v>
      </c>
      <c r="D727" t="s">
        <v>228</v>
      </c>
      <c r="E727" t="s">
        <v>257</v>
      </c>
      <c r="F727">
        <v>45685</v>
      </c>
      <c r="G727" s="44">
        <v>3.49</v>
      </c>
      <c r="H727" s="42">
        <v>0.1076</v>
      </c>
      <c r="I727" s="45">
        <v>1.9543999999999999</v>
      </c>
      <c r="J727" s="44">
        <f t="shared" si="55"/>
        <v>3.1144760000000002</v>
      </c>
      <c r="K727" s="43">
        <f t="shared" si="56"/>
        <v>142284.83606</v>
      </c>
      <c r="L727" s="43">
        <f t="shared" si="57"/>
        <v>89286.763999999996</v>
      </c>
      <c r="M727" s="43">
        <f t="shared" si="58"/>
        <v>52998.072060000006</v>
      </c>
      <c r="N727" s="42">
        <f t="shared" si="59"/>
        <v>0.37247870909905878</v>
      </c>
      <c r="O727">
        <f>IF(AND(RawData[[#This Row],[Channel]]="Wholesale/Distributor", LEFT(RawData[[#This Row],[Month]], 4)="2025"),RawData[[#This Row],[List Price]]*(1-'2 - Diagnostics'!$B$1),RawData[[#This Row],[Net Price]])</f>
        <v>3.1144760000000002</v>
      </c>
      <c r="P727">
        <f>RawData[[#This Row],[Units]]*RawData[[#This Row],[Counterfactual Net Price]]</f>
        <v>142284.83606</v>
      </c>
    </row>
    <row r="728" spans="1:16">
      <c r="A728" t="s">
        <v>302</v>
      </c>
      <c r="B728" t="s">
        <v>301</v>
      </c>
      <c r="C728" t="s">
        <v>300</v>
      </c>
      <c r="D728" t="s">
        <v>228</v>
      </c>
      <c r="E728" t="s">
        <v>256</v>
      </c>
      <c r="F728">
        <v>43676</v>
      </c>
      <c r="G728" s="44">
        <v>3.49</v>
      </c>
      <c r="H728" s="42">
        <v>9.4100000000000003E-2</v>
      </c>
      <c r="I728" s="45">
        <v>1.9543999999999999</v>
      </c>
      <c r="J728" s="44">
        <f t="shared" si="55"/>
        <v>3.1615910000000005</v>
      </c>
      <c r="K728" s="43">
        <f t="shared" si="56"/>
        <v>138085.64851600002</v>
      </c>
      <c r="L728" s="43">
        <f t="shared" si="57"/>
        <v>85360.374400000001</v>
      </c>
      <c r="M728" s="43">
        <f t="shared" si="58"/>
        <v>52725.274116000015</v>
      </c>
      <c r="N728" s="42">
        <f t="shared" si="59"/>
        <v>0.38183022408654382</v>
      </c>
      <c r="O728">
        <f>IF(AND(RawData[[#This Row],[Channel]]="Wholesale/Distributor", LEFT(RawData[[#This Row],[Month]], 4)="2025"),RawData[[#This Row],[List Price]]*(1-'2 - Diagnostics'!$B$1),RawData[[#This Row],[Net Price]])</f>
        <v>3.1615910000000005</v>
      </c>
      <c r="P728">
        <f>RawData[[#This Row],[Units]]*RawData[[#This Row],[Counterfactual Net Price]]</f>
        <v>138085.64851600002</v>
      </c>
    </row>
    <row r="729" spans="1:16">
      <c r="A729" t="s">
        <v>302</v>
      </c>
      <c r="B729" t="s">
        <v>301</v>
      </c>
      <c r="C729" t="s">
        <v>300</v>
      </c>
      <c r="D729" t="s">
        <v>228</v>
      </c>
      <c r="E729" t="s">
        <v>255</v>
      </c>
      <c r="F729">
        <v>54584</v>
      </c>
      <c r="G729" s="44">
        <v>3.49</v>
      </c>
      <c r="H729" s="42">
        <v>9.8299999999999998E-2</v>
      </c>
      <c r="I729" s="45">
        <v>1.9543999999999999</v>
      </c>
      <c r="J729" s="44">
        <f t="shared" si="55"/>
        <v>3.1469330000000002</v>
      </c>
      <c r="K729" s="43">
        <f t="shared" si="56"/>
        <v>171772.19087200001</v>
      </c>
      <c r="L729" s="43">
        <f t="shared" si="57"/>
        <v>106678.9696</v>
      </c>
      <c r="M729" s="43">
        <f t="shared" si="58"/>
        <v>65093.22127200001</v>
      </c>
      <c r="N729" s="42">
        <f t="shared" si="59"/>
        <v>0.37895087057779753</v>
      </c>
      <c r="O729">
        <f>IF(AND(RawData[[#This Row],[Channel]]="Wholesale/Distributor", LEFT(RawData[[#This Row],[Month]], 4)="2025"),RawData[[#This Row],[List Price]]*(1-'2 - Diagnostics'!$B$1),RawData[[#This Row],[Net Price]])</f>
        <v>3.1469330000000002</v>
      </c>
      <c r="P729">
        <f>RawData[[#This Row],[Units]]*RawData[[#This Row],[Counterfactual Net Price]]</f>
        <v>171772.19087200001</v>
      </c>
    </row>
    <row r="730" spans="1:16">
      <c r="A730" t="s">
        <v>302</v>
      </c>
      <c r="B730" t="s">
        <v>301</v>
      </c>
      <c r="C730" t="s">
        <v>300</v>
      </c>
      <c r="D730" t="s">
        <v>228</v>
      </c>
      <c r="E730" t="s">
        <v>254</v>
      </c>
      <c r="F730">
        <v>67046</v>
      </c>
      <c r="G730" s="44">
        <v>3.49</v>
      </c>
      <c r="H730" s="42">
        <v>0.1014</v>
      </c>
      <c r="I730" s="45">
        <v>1.9543999999999999</v>
      </c>
      <c r="J730" s="44">
        <f t="shared" si="55"/>
        <v>3.1361140000000001</v>
      </c>
      <c r="K730" s="43">
        <f t="shared" si="56"/>
        <v>210263.899244</v>
      </c>
      <c r="L730" s="43">
        <f t="shared" si="57"/>
        <v>131034.70239999999</v>
      </c>
      <c r="M730" s="43">
        <f t="shared" si="58"/>
        <v>79229.196844000006</v>
      </c>
      <c r="N730" s="42">
        <f t="shared" si="59"/>
        <v>0.37680836857333633</v>
      </c>
      <c r="O730">
        <f>IF(AND(RawData[[#This Row],[Channel]]="Wholesale/Distributor", LEFT(RawData[[#This Row],[Month]], 4)="2025"),RawData[[#This Row],[List Price]]*(1-'2 - Diagnostics'!$B$1),RawData[[#This Row],[Net Price]])</f>
        <v>3.1361140000000001</v>
      </c>
      <c r="P730">
        <f>RawData[[#This Row],[Units]]*RawData[[#This Row],[Counterfactual Net Price]]</f>
        <v>210263.899244</v>
      </c>
    </row>
    <row r="731" spans="1:16">
      <c r="A731" t="s">
        <v>302</v>
      </c>
      <c r="B731" t="s">
        <v>301</v>
      </c>
      <c r="C731" t="s">
        <v>300</v>
      </c>
      <c r="D731" t="s">
        <v>228</v>
      </c>
      <c r="E731" t="s">
        <v>253</v>
      </c>
      <c r="F731">
        <v>95904</v>
      </c>
      <c r="G731" s="44">
        <v>3.49</v>
      </c>
      <c r="H731" s="42">
        <v>0.10539999999999999</v>
      </c>
      <c r="I731" s="45">
        <v>1.9543999999999999</v>
      </c>
      <c r="J731" s="44">
        <f t="shared" si="55"/>
        <v>3.1221540000000005</v>
      </c>
      <c r="K731" s="43">
        <f t="shared" si="56"/>
        <v>299427.05721600004</v>
      </c>
      <c r="L731" s="43">
        <f t="shared" si="57"/>
        <v>187434.7776</v>
      </c>
      <c r="M731" s="43">
        <f t="shared" si="58"/>
        <v>111992.27961600004</v>
      </c>
      <c r="N731" s="42">
        <f t="shared" si="59"/>
        <v>0.37402190923317691</v>
      </c>
      <c r="O731">
        <f>IF(AND(RawData[[#This Row],[Channel]]="Wholesale/Distributor", LEFT(RawData[[#This Row],[Month]], 4)="2025"),RawData[[#This Row],[List Price]]*(1-'2 - Diagnostics'!$B$1),RawData[[#This Row],[Net Price]])</f>
        <v>3.1221540000000005</v>
      </c>
      <c r="P731">
        <f>RawData[[#This Row],[Units]]*RawData[[#This Row],[Counterfactual Net Price]]</f>
        <v>299427.05721600004</v>
      </c>
    </row>
    <row r="732" spans="1:16">
      <c r="A732" t="s">
        <v>302</v>
      </c>
      <c r="B732" t="s">
        <v>301</v>
      </c>
      <c r="C732" t="s">
        <v>300</v>
      </c>
      <c r="D732" t="s">
        <v>228</v>
      </c>
      <c r="E732" t="s">
        <v>252</v>
      </c>
      <c r="F732">
        <v>96867</v>
      </c>
      <c r="G732" s="44">
        <v>3.49</v>
      </c>
      <c r="H732" s="42">
        <v>8.9099999999999999E-2</v>
      </c>
      <c r="I732" s="45">
        <v>1.9543999999999999</v>
      </c>
      <c r="J732" s="44">
        <f t="shared" si="55"/>
        <v>3.1790410000000002</v>
      </c>
      <c r="K732" s="43">
        <f t="shared" si="56"/>
        <v>307944.16454700002</v>
      </c>
      <c r="L732" s="43">
        <f t="shared" si="57"/>
        <v>189316.86479999998</v>
      </c>
      <c r="M732" s="43">
        <f t="shared" si="58"/>
        <v>118627.29974700004</v>
      </c>
      <c r="N732" s="42">
        <f t="shared" si="59"/>
        <v>0.38522340542320793</v>
      </c>
      <c r="O732">
        <f>IF(AND(RawData[[#This Row],[Channel]]="Wholesale/Distributor", LEFT(RawData[[#This Row],[Month]], 4)="2025"),RawData[[#This Row],[List Price]]*(1-'2 - Diagnostics'!$B$1),RawData[[#This Row],[Net Price]])</f>
        <v>3.1790410000000002</v>
      </c>
      <c r="P732">
        <f>RawData[[#This Row],[Units]]*RawData[[#This Row],[Counterfactual Net Price]]</f>
        <v>307944.16454700002</v>
      </c>
    </row>
    <row r="733" spans="1:16">
      <c r="A733" t="s">
        <v>302</v>
      </c>
      <c r="B733" t="s">
        <v>301</v>
      </c>
      <c r="C733" t="s">
        <v>300</v>
      </c>
      <c r="D733" t="s">
        <v>228</v>
      </c>
      <c r="E733" t="s">
        <v>251</v>
      </c>
      <c r="F733">
        <v>69813</v>
      </c>
      <c r="G733" s="44">
        <v>3.49</v>
      </c>
      <c r="H733" s="42">
        <v>0.1069</v>
      </c>
      <c r="I733" s="45">
        <v>1.9543999999999999</v>
      </c>
      <c r="J733" s="44">
        <f t="shared" si="55"/>
        <v>3.1169190000000002</v>
      </c>
      <c r="K733" s="43">
        <f t="shared" si="56"/>
        <v>217601.46614700003</v>
      </c>
      <c r="L733" s="43">
        <f t="shared" si="57"/>
        <v>136442.52719999998</v>
      </c>
      <c r="M733" s="43">
        <f t="shared" si="58"/>
        <v>81158.938947000046</v>
      </c>
      <c r="N733" s="42">
        <f t="shared" si="59"/>
        <v>0.37297055200985346</v>
      </c>
      <c r="O733">
        <f>IF(AND(RawData[[#This Row],[Channel]]="Wholesale/Distributor", LEFT(RawData[[#This Row],[Month]], 4)="2025"),RawData[[#This Row],[List Price]]*(1-'2 - Diagnostics'!$B$1),RawData[[#This Row],[Net Price]])</f>
        <v>3.1169190000000002</v>
      </c>
      <c r="P733">
        <f>RawData[[#This Row],[Units]]*RawData[[#This Row],[Counterfactual Net Price]]</f>
        <v>217601.46614700003</v>
      </c>
    </row>
    <row r="734" spans="1:16">
      <c r="A734" t="s">
        <v>302</v>
      </c>
      <c r="B734" t="s">
        <v>301</v>
      </c>
      <c r="C734" t="s">
        <v>300</v>
      </c>
      <c r="D734" t="s">
        <v>228</v>
      </c>
      <c r="E734" t="s">
        <v>250</v>
      </c>
      <c r="F734">
        <v>46486</v>
      </c>
      <c r="G734" s="44">
        <v>3.56</v>
      </c>
      <c r="H734" s="42">
        <v>0.10059999999999999</v>
      </c>
      <c r="I734" s="45">
        <v>1.9691000000000001</v>
      </c>
      <c r="J734" s="44">
        <f t="shared" si="55"/>
        <v>3.201864</v>
      </c>
      <c r="K734" s="43">
        <f t="shared" si="56"/>
        <v>148841.849904</v>
      </c>
      <c r="L734" s="43">
        <f t="shared" si="57"/>
        <v>91535.582600000009</v>
      </c>
      <c r="M734" s="43">
        <f t="shared" si="58"/>
        <v>57306.267303999994</v>
      </c>
      <c r="N734" s="42">
        <f t="shared" si="59"/>
        <v>0.38501447906594405</v>
      </c>
      <c r="O734">
        <f>IF(AND(RawData[[#This Row],[Channel]]="Wholesale/Distributor", LEFT(RawData[[#This Row],[Month]], 4)="2025"),RawData[[#This Row],[List Price]]*(1-'2 - Diagnostics'!$B$1),RawData[[#This Row],[Net Price]])</f>
        <v>3.201864</v>
      </c>
      <c r="P734">
        <f>RawData[[#This Row],[Units]]*RawData[[#This Row],[Counterfactual Net Price]]</f>
        <v>148841.849904</v>
      </c>
    </row>
    <row r="735" spans="1:16">
      <c r="A735" t="s">
        <v>302</v>
      </c>
      <c r="B735" t="s">
        <v>301</v>
      </c>
      <c r="C735" t="s">
        <v>300</v>
      </c>
      <c r="D735" t="s">
        <v>228</v>
      </c>
      <c r="E735" t="s">
        <v>249</v>
      </c>
      <c r="F735">
        <v>48871</v>
      </c>
      <c r="G735" s="44">
        <v>3.56</v>
      </c>
      <c r="H735" s="42">
        <v>7.9600000000000004E-2</v>
      </c>
      <c r="I735" s="45">
        <v>1.9837</v>
      </c>
      <c r="J735" s="44">
        <f t="shared" si="55"/>
        <v>3.276624</v>
      </c>
      <c r="K735" s="43">
        <f t="shared" si="56"/>
        <v>160131.891504</v>
      </c>
      <c r="L735" s="43">
        <f t="shared" si="57"/>
        <v>96945.402700000006</v>
      </c>
      <c r="M735" s="43">
        <f t="shared" si="58"/>
        <v>63186.488803999993</v>
      </c>
      <c r="N735" s="42">
        <f t="shared" si="59"/>
        <v>0.39459028561104353</v>
      </c>
      <c r="O735">
        <f>IF(AND(RawData[[#This Row],[Channel]]="Wholesale/Distributor", LEFT(RawData[[#This Row],[Month]], 4)="2025"),RawData[[#This Row],[List Price]]*(1-'2 - Diagnostics'!$B$1),RawData[[#This Row],[Net Price]])</f>
        <v>3.276624</v>
      </c>
      <c r="P735">
        <f>RawData[[#This Row],[Units]]*RawData[[#This Row],[Counterfactual Net Price]]</f>
        <v>160131.891504</v>
      </c>
    </row>
    <row r="736" spans="1:16">
      <c r="A736" t="s">
        <v>302</v>
      </c>
      <c r="B736" t="s">
        <v>301</v>
      </c>
      <c r="C736" t="s">
        <v>300</v>
      </c>
      <c r="D736" t="s">
        <v>228</v>
      </c>
      <c r="E736" t="s">
        <v>248</v>
      </c>
      <c r="F736">
        <v>48342</v>
      </c>
      <c r="G736" s="44">
        <v>3.56</v>
      </c>
      <c r="H736" s="42">
        <v>7.3499999999999996E-2</v>
      </c>
      <c r="I736" s="45">
        <v>1.9984</v>
      </c>
      <c r="J736" s="44">
        <f t="shared" si="55"/>
        <v>3.29834</v>
      </c>
      <c r="K736" s="43">
        <f t="shared" si="56"/>
        <v>159448.35227999999</v>
      </c>
      <c r="L736" s="43">
        <f t="shared" si="57"/>
        <v>96606.652799999996</v>
      </c>
      <c r="M736" s="43">
        <f t="shared" si="58"/>
        <v>62841.699479999996</v>
      </c>
      <c r="N736" s="42">
        <f t="shared" si="59"/>
        <v>0.39411946615570254</v>
      </c>
      <c r="O736">
        <f>IF(AND(RawData[[#This Row],[Channel]]="Wholesale/Distributor", LEFT(RawData[[#This Row],[Month]], 4)="2025"),RawData[[#This Row],[List Price]]*(1-'2 - Diagnostics'!$B$1),RawData[[#This Row],[Net Price]])</f>
        <v>3.29834</v>
      </c>
      <c r="P736">
        <f>RawData[[#This Row],[Units]]*RawData[[#This Row],[Counterfactual Net Price]]</f>
        <v>159448.35227999999</v>
      </c>
    </row>
    <row r="737" spans="1:16">
      <c r="A737" t="s">
        <v>302</v>
      </c>
      <c r="B737" t="s">
        <v>301</v>
      </c>
      <c r="C737" t="s">
        <v>300</v>
      </c>
      <c r="D737" t="s">
        <v>228</v>
      </c>
      <c r="E737" t="s">
        <v>247</v>
      </c>
      <c r="F737">
        <v>56696</v>
      </c>
      <c r="G737" s="44">
        <v>3.56</v>
      </c>
      <c r="H737" s="42">
        <v>0.1169</v>
      </c>
      <c r="I737" s="45">
        <v>2.0129999999999999</v>
      </c>
      <c r="J737" s="44">
        <f t="shared" si="55"/>
        <v>3.1438359999999999</v>
      </c>
      <c r="K737" s="43">
        <f t="shared" si="56"/>
        <v>178242.92585599999</v>
      </c>
      <c r="L737" s="43">
        <f t="shared" si="57"/>
        <v>114129.048</v>
      </c>
      <c r="M737" s="43">
        <f t="shared" si="58"/>
        <v>64113.877855999992</v>
      </c>
      <c r="N737" s="42">
        <f t="shared" si="59"/>
        <v>0.35969942452468895</v>
      </c>
      <c r="O737">
        <f>IF(AND(RawData[[#This Row],[Channel]]="Wholesale/Distributor", LEFT(RawData[[#This Row],[Month]], 4)="2025"),RawData[[#This Row],[List Price]]*(1-'2 - Diagnostics'!$B$1),RawData[[#This Row],[Net Price]])</f>
        <v>3.1438359999999999</v>
      </c>
      <c r="P737">
        <f>RawData[[#This Row],[Units]]*RawData[[#This Row],[Counterfactual Net Price]]</f>
        <v>178242.92585599999</v>
      </c>
    </row>
    <row r="738" spans="1:16">
      <c r="A738" t="s">
        <v>302</v>
      </c>
      <c r="B738" t="s">
        <v>301</v>
      </c>
      <c r="C738" t="s">
        <v>300</v>
      </c>
      <c r="D738" t="s">
        <v>228</v>
      </c>
      <c r="E738" t="s">
        <v>246</v>
      </c>
      <c r="F738">
        <v>45992</v>
      </c>
      <c r="G738" s="44">
        <v>3.56</v>
      </c>
      <c r="H738" s="42">
        <v>6.6100000000000006E-2</v>
      </c>
      <c r="I738" s="45">
        <v>2.0276999999999998</v>
      </c>
      <c r="J738" s="44">
        <f t="shared" si="55"/>
        <v>3.324684</v>
      </c>
      <c r="K738" s="43">
        <f t="shared" si="56"/>
        <v>152908.86652800001</v>
      </c>
      <c r="L738" s="43">
        <f t="shared" si="57"/>
        <v>93257.978399999993</v>
      </c>
      <c r="M738" s="43">
        <f t="shared" si="58"/>
        <v>59650.888128000021</v>
      </c>
      <c r="N738" s="42">
        <f t="shared" si="59"/>
        <v>0.39010745081337062</v>
      </c>
      <c r="O738">
        <f>IF(AND(RawData[[#This Row],[Channel]]="Wholesale/Distributor", LEFT(RawData[[#This Row],[Month]], 4)="2025"),RawData[[#This Row],[List Price]]*(1-'2 - Diagnostics'!$B$1),RawData[[#This Row],[Net Price]])</f>
        <v>3.324684</v>
      </c>
      <c r="P738">
        <f>RawData[[#This Row],[Units]]*RawData[[#This Row],[Counterfactual Net Price]]</f>
        <v>152908.86652800001</v>
      </c>
    </row>
    <row r="739" spans="1:16">
      <c r="A739" t="s">
        <v>302</v>
      </c>
      <c r="B739" t="s">
        <v>301</v>
      </c>
      <c r="C739" t="s">
        <v>300</v>
      </c>
      <c r="D739" t="s">
        <v>228</v>
      </c>
      <c r="E739" t="s">
        <v>245</v>
      </c>
      <c r="F739">
        <v>42897</v>
      </c>
      <c r="G739" s="44">
        <v>3.56</v>
      </c>
      <c r="H739" s="42">
        <v>9.7600000000000006E-2</v>
      </c>
      <c r="I739" s="45">
        <v>2.0423</v>
      </c>
      <c r="J739" s="44">
        <f t="shared" si="55"/>
        <v>3.2125439999999998</v>
      </c>
      <c r="K739" s="43">
        <f t="shared" si="56"/>
        <v>137808.49996799999</v>
      </c>
      <c r="L739" s="43">
        <f t="shared" si="57"/>
        <v>87608.543099999995</v>
      </c>
      <c r="M739" s="43">
        <f t="shared" si="58"/>
        <v>50199.956867999994</v>
      </c>
      <c r="N739" s="42">
        <f t="shared" si="59"/>
        <v>0.36427329866921665</v>
      </c>
      <c r="O739">
        <f>IF(AND(RawData[[#This Row],[Channel]]="Wholesale/Distributor", LEFT(RawData[[#This Row],[Month]], 4)="2025"),RawData[[#This Row],[List Price]]*(1-'2 - Diagnostics'!$B$1),RawData[[#This Row],[Net Price]])</f>
        <v>3.2125439999999998</v>
      </c>
      <c r="P739">
        <f>RawData[[#This Row],[Units]]*RawData[[#This Row],[Counterfactual Net Price]]</f>
        <v>137808.49996799999</v>
      </c>
    </row>
    <row r="740" spans="1:16">
      <c r="A740" t="s">
        <v>302</v>
      </c>
      <c r="B740" t="s">
        <v>301</v>
      </c>
      <c r="C740" t="s">
        <v>300</v>
      </c>
      <c r="D740" t="s">
        <v>228</v>
      </c>
      <c r="E740" t="s">
        <v>244</v>
      </c>
      <c r="F740">
        <v>46924</v>
      </c>
      <c r="G740" s="44">
        <v>3.66</v>
      </c>
      <c r="H740" s="42">
        <v>7.8100000000000003E-2</v>
      </c>
      <c r="I740" s="45">
        <v>2.0569999999999999</v>
      </c>
      <c r="J740" s="44">
        <f t="shared" si="55"/>
        <v>3.3741539999999999</v>
      </c>
      <c r="K740" s="43">
        <f t="shared" si="56"/>
        <v>158328.80229599998</v>
      </c>
      <c r="L740" s="43">
        <f t="shared" si="57"/>
        <v>96522.667999999991</v>
      </c>
      <c r="M740" s="43">
        <f t="shared" si="58"/>
        <v>61806.134295999989</v>
      </c>
      <c r="N740" s="42">
        <f t="shared" si="59"/>
        <v>0.39036570352153455</v>
      </c>
      <c r="O740">
        <f>IF(AND(RawData[[#This Row],[Channel]]="Wholesale/Distributor", LEFT(RawData[[#This Row],[Month]], 4)="2025"),RawData[[#This Row],[List Price]]*(1-'2 - Diagnostics'!$B$1),RawData[[#This Row],[Net Price]])</f>
        <v>3.3741539999999999</v>
      </c>
      <c r="P740">
        <f>RawData[[#This Row],[Units]]*RawData[[#This Row],[Counterfactual Net Price]]</f>
        <v>158328.80229599998</v>
      </c>
    </row>
    <row r="741" spans="1:16">
      <c r="A741" t="s">
        <v>302</v>
      </c>
      <c r="B741" t="s">
        <v>301</v>
      </c>
      <c r="C741" t="s">
        <v>300</v>
      </c>
      <c r="D741" t="s">
        <v>228</v>
      </c>
      <c r="E741" t="s">
        <v>243</v>
      </c>
      <c r="F741">
        <v>44776</v>
      </c>
      <c r="G741" s="44">
        <v>3.66</v>
      </c>
      <c r="H741" s="42">
        <v>0.12559999999999999</v>
      </c>
      <c r="I741" s="45">
        <v>2.0716999999999999</v>
      </c>
      <c r="J741" s="44">
        <f t="shared" si="55"/>
        <v>3.2003040000000005</v>
      </c>
      <c r="K741" s="43">
        <f t="shared" si="56"/>
        <v>143296.81190400003</v>
      </c>
      <c r="L741" s="43">
        <f t="shared" si="57"/>
        <v>92762.439199999993</v>
      </c>
      <c r="M741" s="43">
        <f t="shared" si="58"/>
        <v>50534.372704000038</v>
      </c>
      <c r="N741" s="42">
        <f t="shared" si="59"/>
        <v>0.35265524775146379</v>
      </c>
      <c r="O741">
        <f>IF(AND(RawData[[#This Row],[Channel]]="Wholesale/Distributor", LEFT(RawData[[#This Row],[Month]], 4)="2025"),RawData[[#This Row],[List Price]]*(1-'2 - Diagnostics'!$B$1),RawData[[#This Row],[Net Price]])</f>
        <v>3.2003040000000005</v>
      </c>
      <c r="P741">
        <f>RawData[[#This Row],[Units]]*RawData[[#This Row],[Counterfactual Net Price]]</f>
        <v>143296.81190400003</v>
      </c>
    </row>
    <row r="742" spans="1:16">
      <c r="A742" t="s">
        <v>302</v>
      </c>
      <c r="B742" t="s">
        <v>301</v>
      </c>
      <c r="C742" t="s">
        <v>300</v>
      </c>
      <c r="D742" t="s">
        <v>228</v>
      </c>
      <c r="E742" t="s">
        <v>242</v>
      </c>
      <c r="F742">
        <v>55399</v>
      </c>
      <c r="G742" s="44">
        <v>3.66</v>
      </c>
      <c r="H742" s="42">
        <v>0.1084</v>
      </c>
      <c r="I742" s="45">
        <v>2.0863</v>
      </c>
      <c r="J742" s="44">
        <f t="shared" si="55"/>
        <v>3.2632560000000002</v>
      </c>
      <c r="K742" s="43">
        <f t="shared" si="56"/>
        <v>180781.119144</v>
      </c>
      <c r="L742" s="43">
        <f t="shared" si="57"/>
        <v>115578.93370000001</v>
      </c>
      <c r="M742" s="43">
        <f t="shared" si="58"/>
        <v>65202.185443999988</v>
      </c>
      <c r="N742" s="42">
        <f t="shared" si="59"/>
        <v>0.36066922117051187</v>
      </c>
      <c r="O742">
        <f>IF(AND(RawData[[#This Row],[Channel]]="Wholesale/Distributor", LEFT(RawData[[#This Row],[Month]], 4)="2025"),RawData[[#This Row],[List Price]]*(1-'2 - Diagnostics'!$B$1),RawData[[#This Row],[Net Price]])</f>
        <v>3.2632560000000002</v>
      </c>
      <c r="P742">
        <f>RawData[[#This Row],[Units]]*RawData[[#This Row],[Counterfactual Net Price]]</f>
        <v>180781.119144</v>
      </c>
    </row>
    <row r="743" spans="1:16">
      <c r="A743" t="s">
        <v>302</v>
      </c>
      <c r="B743" t="s">
        <v>301</v>
      </c>
      <c r="C743" t="s">
        <v>300</v>
      </c>
      <c r="D743" t="s">
        <v>228</v>
      </c>
      <c r="E743" t="s">
        <v>241</v>
      </c>
      <c r="F743">
        <v>79918</v>
      </c>
      <c r="G743" s="44">
        <v>3.66</v>
      </c>
      <c r="H743" s="42">
        <v>0.10489999999999999</v>
      </c>
      <c r="I743" s="45">
        <v>2.101</v>
      </c>
      <c r="J743" s="44">
        <f t="shared" si="55"/>
        <v>3.2760660000000001</v>
      </c>
      <c r="K743" s="43">
        <f t="shared" si="56"/>
        <v>261816.64258800002</v>
      </c>
      <c r="L743" s="43">
        <f t="shared" si="57"/>
        <v>167907.71799999999</v>
      </c>
      <c r="M743" s="43">
        <f t="shared" si="58"/>
        <v>93908.924588000024</v>
      </c>
      <c r="N743" s="42">
        <f t="shared" si="59"/>
        <v>0.35868202899453194</v>
      </c>
      <c r="O743">
        <f>IF(AND(RawData[[#This Row],[Channel]]="Wholesale/Distributor", LEFT(RawData[[#This Row],[Month]], 4)="2025"),RawData[[#This Row],[List Price]]*(1-'2 - Diagnostics'!$B$1),RawData[[#This Row],[Net Price]])</f>
        <v>3.2760660000000001</v>
      </c>
      <c r="P743">
        <f>RawData[[#This Row],[Units]]*RawData[[#This Row],[Counterfactual Net Price]]</f>
        <v>261816.64258800002</v>
      </c>
    </row>
    <row r="744" spans="1:16">
      <c r="A744" t="s">
        <v>302</v>
      </c>
      <c r="B744" t="s">
        <v>301</v>
      </c>
      <c r="C744" t="s">
        <v>300</v>
      </c>
      <c r="D744" t="s">
        <v>228</v>
      </c>
      <c r="E744" t="s">
        <v>240</v>
      </c>
      <c r="F744">
        <v>88991</v>
      </c>
      <c r="G744" s="44">
        <v>3.66</v>
      </c>
      <c r="H744" s="42">
        <v>8.7900000000000006E-2</v>
      </c>
      <c r="I744" s="45">
        <v>2.1156000000000001</v>
      </c>
      <c r="J744" s="44">
        <f t="shared" si="55"/>
        <v>3.3382860000000001</v>
      </c>
      <c r="K744" s="43">
        <f t="shared" si="56"/>
        <v>297077.40942600003</v>
      </c>
      <c r="L744" s="43">
        <f t="shared" si="57"/>
        <v>188269.35960000003</v>
      </c>
      <c r="M744" s="43">
        <f t="shared" si="58"/>
        <v>108808.049826</v>
      </c>
      <c r="N744" s="42">
        <f t="shared" si="59"/>
        <v>0.36626160850208755</v>
      </c>
      <c r="O744">
        <f>IF(AND(RawData[[#This Row],[Channel]]="Wholesale/Distributor", LEFT(RawData[[#This Row],[Month]], 4)="2025"),RawData[[#This Row],[List Price]]*(1-'2 - Diagnostics'!$B$1),RawData[[#This Row],[Net Price]])</f>
        <v>3.3382860000000001</v>
      </c>
      <c r="P744">
        <f>RawData[[#This Row],[Units]]*RawData[[#This Row],[Counterfactual Net Price]]</f>
        <v>297077.40942600003</v>
      </c>
    </row>
    <row r="745" spans="1:16">
      <c r="A745" t="s">
        <v>302</v>
      </c>
      <c r="B745" t="s">
        <v>301</v>
      </c>
      <c r="C745" t="s">
        <v>300</v>
      </c>
      <c r="D745" t="s">
        <v>228</v>
      </c>
      <c r="E745" t="s">
        <v>236</v>
      </c>
      <c r="F745">
        <v>73297</v>
      </c>
      <c r="G745" s="44">
        <v>3.66</v>
      </c>
      <c r="H745" s="42">
        <v>7.9399999999999998E-2</v>
      </c>
      <c r="I745" s="45">
        <v>2.1303000000000001</v>
      </c>
      <c r="J745" s="44">
        <f t="shared" si="55"/>
        <v>3.3693960000000001</v>
      </c>
      <c r="K745" s="43">
        <f t="shared" si="56"/>
        <v>246966.61861199999</v>
      </c>
      <c r="L745" s="43">
        <f t="shared" si="57"/>
        <v>156144.59909999999</v>
      </c>
      <c r="M745" s="43">
        <f t="shared" si="58"/>
        <v>90822.019511999999</v>
      </c>
      <c r="N745" s="42">
        <f t="shared" si="59"/>
        <v>0.36775018430602996</v>
      </c>
      <c r="O745">
        <f>IF(AND(RawData[[#This Row],[Channel]]="Wholesale/Distributor", LEFT(RawData[[#This Row],[Month]], 4)="2025"),RawData[[#This Row],[List Price]]*(1-'2 - Diagnostics'!$B$1),RawData[[#This Row],[Net Price]])</f>
        <v>3.3693960000000001</v>
      </c>
      <c r="P745">
        <f>RawData[[#This Row],[Units]]*RawData[[#This Row],[Counterfactual Net Price]]</f>
        <v>246966.61861199999</v>
      </c>
    </row>
    <row r="746" spans="1:16">
      <c r="A746" t="s">
        <v>302</v>
      </c>
      <c r="B746" t="s">
        <v>301</v>
      </c>
      <c r="C746" t="s">
        <v>300</v>
      </c>
      <c r="D746" t="s">
        <v>231</v>
      </c>
      <c r="E746" t="s">
        <v>262</v>
      </c>
      <c r="F746">
        <v>40651</v>
      </c>
      <c r="G746" s="44">
        <v>3.49</v>
      </c>
      <c r="H746" s="42">
        <v>0.13270000000000001</v>
      </c>
      <c r="I746" s="45">
        <v>1.9543999999999999</v>
      </c>
      <c r="J746" s="44">
        <f t="shared" si="55"/>
        <v>3.0268770000000003</v>
      </c>
      <c r="K746" s="43">
        <f t="shared" si="56"/>
        <v>123045.57692700002</v>
      </c>
      <c r="L746" s="43">
        <f t="shared" si="57"/>
        <v>79448.314400000003</v>
      </c>
      <c r="M746" s="43">
        <f t="shared" si="58"/>
        <v>43597.262527000014</v>
      </c>
      <c r="N746" s="42">
        <f t="shared" si="59"/>
        <v>0.35431799838579509</v>
      </c>
      <c r="O746">
        <f>IF(AND(RawData[[#This Row],[Channel]]="Wholesale/Distributor", LEFT(RawData[[#This Row],[Month]], 4)="2025"),RawData[[#This Row],[List Price]]*(1-'2 - Diagnostics'!$B$1),RawData[[#This Row],[Net Price]])</f>
        <v>3.0268770000000003</v>
      </c>
      <c r="P746">
        <f>RawData[[#This Row],[Units]]*RawData[[#This Row],[Counterfactual Net Price]]</f>
        <v>123045.57692700002</v>
      </c>
    </row>
    <row r="747" spans="1:16">
      <c r="A747" t="s">
        <v>302</v>
      </c>
      <c r="B747" t="s">
        <v>301</v>
      </c>
      <c r="C747" t="s">
        <v>300</v>
      </c>
      <c r="D747" t="s">
        <v>231</v>
      </c>
      <c r="E747" t="s">
        <v>261</v>
      </c>
      <c r="F747">
        <v>46970</v>
      </c>
      <c r="G747" s="44">
        <v>3.49</v>
      </c>
      <c r="H747" s="42">
        <v>0.12970000000000001</v>
      </c>
      <c r="I747" s="45">
        <v>1.9543999999999999</v>
      </c>
      <c r="J747" s="44">
        <f t="shared" si="55"/>
        <v>3.037347</v>
      </c>
      <c r="K747" s="43">
        <f t="shared" si="56"/>
        <v>142664.18859000001</v>
      </c>
      <c r="L747" s="43">
        <f t="shared" si="57"/>
        <v>91798.167999999991</v>
      </c>
      <c r="M747" s="43">
        <f t="shared" si="58"/>
        <v>50866.020590000015</v>
      </c>
      <c r="N747" s="42">
        <f t="shared" si="59"/>
        <v>0.35654372055613015</v>
      </c>
      <c r="O747">
        <f>IF(AND(RawData[[#This Row],[Channel]]="Wholesale/Distributor", LEFT(RawData[[#This Row],[Month]], 4)="2025"),RawData[[#This Row],[List Price]]*(1-'2 - Diagnostics'!$B$1),RawData[[#This Row],[Net Price]])</f>
        <v>3.037347</v>
      </c>
      <c r="P747">
        <f>RawData[[#This Row],[Units]]*RawData[[#This Row],[Counterfactual Net Price]]</f>
        <v>142664.18859000001</v>
      </c>
    </row>
    <row r="748" spans="1:16">
      <c r="A748" t="s">
        <v>302</v>
      </c>
      <c r="B748" t="s">
        <v>301</v>
      </c>
      <c r="C748" t="s">
        <v>300</v>
      </c>
      <c r="D748" t="s">
        <v>231</v>
      </c>
      <c r="E748" t="s">
        <v>260</v>
      </c>
      <c r="F748">
        <v>46948</v>
      </c>
      <c r="G748" s="44">
        <v>3.49</v>
      </c>
      <c r="H748" s="42">
        <v>0.1139</v>
      </c>
      <c r="I748" s="45">
        <v>1.9543999999999999</v>
      </c>
      <c r="J748" s="44">
        <f t="shared" si="55"/>
        <v>3.092489</v>
      </c>
      <c r="K748" s="43">
        <f t="shared" si="56"/>
        <v>145186.173572</v>
      </c>
      <c r="L748" s="43">
        <f t="shared" si="57"/>
        <v>91755.171199999997</v>
      </c>
      <c r="M748" s="43">
        <f t="shared" si="58"/>
        <v>53431.002372000003</v>
      </c>
      <c r="N748" s="42">
        <f t="shared" si="59"/>
        <v>0.36801715382011063</v>
      </c>
      <c r="O748">
        <f>IF(AND(RawData[[#This Row],[Channel]]="Wholesale/Distributor", LEFT(RawData[[#This Row],[Month]], 4)="2025"),RawData[[#This Row],[List Price]]*(1-'2 - Diagnostics'!$B$1),RawData[[#This Row],[Net Price]])</f>
        <v>3.092489</v>
      </c>
      <c r="P748">
        <f>RawData[[#This Row],[Units]]*RawData[[#This Row],[Counterfactual Net Price]]</f>
        <v>145186.173572</v>
      </c>
    </row>
    <row r="749" spans="1:16">
      <c r="A749" t="s">
        <v>302</v>
      </c>
      <c r="B749" t="s">
        <v>301</v>
      </c>
      <c r="C749" t="s">
        <v>300</v>
      </c>
      <c r="D749" t="s">
        <v>231</v>
      </c>
      <c r="E749" t="s">
        <v>259</v>
      </c>
      <c r="F749">
        <v>50152</v>
      </c>
      <c r="G749" s="44">
        <v>3.49</v>
      </c>
      <c r="H749" s="42">
        <v>0.1134</v>
      </c>
      <c r="I749" s="45">
        <v>1.9543999999999999</v>
      </c>
      <c r="J749" s="44">
        <f t="shared" si="55"/>
        <v>3.0942340000000006</v>
      </c>
      <c r="K749" s="43">
        <f t="shared" si="56"/>
        <v>155182.02356800003</v>
      </c>
      <c r="L749" s="43">
        <f t="shared" si="57"/>
        <v>98017.068799999994</v>
      </c>
      <c r="M749" s="43">
        <f t="shared" si="58"/>
        <v>57164.95476800004</v>
      </c>
      <c r="N749" s="42">
        <f t="shared" si="59"/>
        <v>0.3683735619219492</v>
      </c>
      <c r="O749">
        <f>IF(AND(RawData[[#This Row],[Channel]]="Wholesale/Distributor", LEFT(RawData[[#This Row],[Month]], 4)="2025"),RawData[[#This Row],[List Price]]*(1-'2 - Diagnostics'!$B$1),RawData[[#This Row],[Net Price]])</f>
        <v>3.0942340000000006</v>
      </c>
      <c r="P749">
        <f>RawData[[#This Row],[Units]]*RawData[[#This Row],[Counterfactual Net Price]]</f>
        <v>155182.02356800003</v>
      </c>
    </row>
    <row r="750" spans="1:16">
      <c r="A750" t="s">
        <v>302</v>
      </c>
      <c r="B750" t="s">
        <v>301</v>
      </c>
      <c r="C750" t="s">
        <v>300</v>
      </c>
      <c r="D750" t="s">
        <v>231</v>
      </c>
      <c r="E750" t="s">
        <v>258</v>
      </c>
      <c r="F750">
        <v>43026</v>
      </c>
      <c r="G750" s="44">
        <v>3.49</v>
      </c>
      <c r="H750" s="42">
        <v>0.11269999999999999</v>
      </c>
      <c r="I750" s="45">
        <v>1.9543999999999999</v>
      </c>
      <c r="J750" s="44">
        <f t="shared" si="55"/>
        <v>3.0966770000000001</v>
      </c>
      <c r="K750" s="43">
        <f t="shared" si="56"/>
        <v>133237.624602</v>
      </c>
      <c r="L750" s="43">
        <f t="shared" si="57"/>
        <v>84090.0144</v>
      </c>
      <c r="M750" s="43">
        <f t="shared" si="58"/>
        <v>49147.610201999996</v>
      </c>
      <c r="N750" s="42">
        <f t="shared" si="59"/>
        <v>0.36887185844697395</v>
      </c>
      <c r="O750">
        <f>IF(AND(RawData[[#This Row],[Channel]]="Wholesale/Distributor", LEFT(RawData[[#This Row],[Month]], 4)="2025"),RawData[[#This Row],[List Price]]*(1-'2 - Diagnostics'!$B$1),RawData[[#This Row],[Net Price]])</f>
        <v>3.0966770000000001</v>
      </c>
      <c r="P750">
        <f>RawData[[#This Row],[Units]]*RawData[[#This Row],[Counterfactual Net Price]]</f>
        <v>133237.624602</v>
      </c>
    </row>
    <row r="751" spans="1:16">
      <c r="A751" t="s">
        <v>302</v>
      </c>
      <c r="B751" t="s">
        <v>301</v>
      </c>
      <c r="C751" t="s">
        <v>300</v>
      </c>
      <c r="D751" t="s">
        <v>231</v>
      </c>
      <c r="E751" t="s">
        <v>257</v>
      </c>
      <c r="F751">
        <v>41718</v>
      </c>
      <c r="G751" s="44">
        <v>3.49</v>
      </c>
      <c r="H751" s="42">
        <v>0.1123</v>
      </c>
      <c r="I751" s="45">
        <v>1.9543999999999999</v>
      </c>
      <c r="J751" s="44">
        <f t="shared" si="55"/>
        <v>3.0980730000000003</v>
      </c>
      <c r="K751" s="43">
        <f t="shared" si="56"/>
        <v>129245.40941400001</v>
      </c>
      <c r="L751" s="43">
        <f t="shared" si="57"/>
        <v>81533.659199999995</v>
      </c>
      <c r="M751" s="43">
        <f t="shared" si="58"/>
        <v>47711.750214000014</v>
      </c>
      <c r="N751" s="42">
        <f t="shared" si="59"/>
        <v>0.36915624647966666</v>
      </c>
      <c r="O751">
        <f>IF(AND(RawData[[#This Row],[Channel]]="Wholesale/Distributor", LEFT(RawData[[#This Row],[Month]], 4)="2025"),RawData[[#This Row],[List Price]]*(1-'2 - Diagnostics'!$B$1),RawData[[#This Row],[Net Price]])</f>
        <v>3.0980730000000003</v>
      </c>
      <c r="P751">
        <f>RawData[[#This Row],[Units]]*RawData[[#This Row],[Counterfactual Net Price]]</f>
        <v>129245.40941400001</v>
      </c>
    </row>
    <row r="752" spans="1:16">
      <c r="A752" t="s">
        <v>302</v>
      </c>
      <c r="B752" t="s">
        <v>301</v>
      </c>
      <c r="C752" t="s">
        <v>300</v>
      </c>
      <c r="D752" t="s">
        <v>231</v>
      </c>
      <c r="E752" t="s">
        <v>256</v>
      </c>
      <c r="F752">
        <v>35917</v>
      </c>
      <c r="G752" s="44">
        <v>3.49</v>
      </c>
      <c r="H752" s="42">
        <v>0.1206</v>
      </c>
      <c r="I752" s="45">
        <v>1.9543999999999999</v>
      </c>
      <c r="J752" s="44">
        <f t="shared" si="55"/>
        <v>3.0691060000000001</v>
      </c>
      <c r="K752" s="43">
        <f t="shared" si="56"/>
        <v>110233.080202</v>
      </c>
      <c r="L752" s="43">
        <f t="shared" si="57"/>
        <v>70196.184800000003</v>
      </c>
      <c r="M752" s="43">
        <f t="shared" si="58"/>
        <v>40036.895401999995</v>
      </c>
      <c r="N752" s="42">
        <f t="shared" si="59"/>
        <v>0.36320218330680004</v>
      </c>
      <c r="O752">
        <f>IF(AND(RawData[[#This Row],[Channel]]="Wholesale/Distributor", LEFT(RawData[[#This Row],[Month]], 4)="2025"),RawData[[#This Row],[List Price]]*(1-'2 - Diagnostics'!$B$1),RawData[[#This Row],[Net Price]])</f>
        <v>3.0691060000000001</v>
      </c>
      <c r="P752">
        <f>RawData[[#This Row],[Units]]*RawData[[#This Row],[Counterfactual Net Price]]</f>
        <v>110233.080202</v>
      </c>
    </row>
    <row r="753" spans="1:16">
      <c r="A753" t="s">
        <v>302</v>
      </c>
      <c r="B753" t="s">
        <v>301</v>
      </c>
      <c r="C753" t="s">
        <v>300</v>
      </c>
      <c r="D753" t="s">
        <v>231</v>
      </c>
      <c r="E753" t="s">
        <v>255</v>
      </c>
      <c r="F753">
        <v>45978</v>
      </c>
      <c r="G753" s="44">
        <v>3.49</v>
      </c>
      <c r="H753" s="42">
        <v>0.13500000000000001</v>
      </c>
      <c r="I753" s="45">
        <v>1.9543999999999999</v>
      </c>
      <c r="J753" s="44">
        <f t="shared" si="55"/>
        <v>3.01885</v>
      </c>
      <c r="K753" s="43">
        <f t="shared" si="56"/>
        <v>138800.68530000001</v>
      </c>
      <c r="L753" s="43">
        <f t="shared" si="57"/>
        <v>89859.403200000001</v>
      </c>
      <c r="M753" s="43">
        <f t="shared" si="58"/>
        <v>48941.282100000011</v>
      </c>
      <c r="N753" s="42">
        <f t="shared" si="59"/>
        <v>0.35260115606936421</v>
      </c>
      <c r="O753">
        <f>IF(AND(RawData[[#This Row],[Channel]]="Wholesale/Distributor", LEFT(RawData[[#This Row],[Month]], 4)="2025"),RawData[[#This Row],[List Price]]*(1-'2 - Diagnostics'!$B$1),RawData[[#This Row],[Net Price]])</f>
        <v>3.01885</v>
      </c>
      <c r="P753">
        <f>RawData[[#This Row],[Units]]*RawData[[#This Row],[Counterfactual Net Price]]</f>
        <v>138800.68530000001</v>
      </c>
    </row>
    <row r="754" spans="1:16">
      <c r="A754" t="s">
        <v>302</v>
      </c>
      <c r="B754" t="s">
        <v>301</v>
      </c>
      <c r="C754" t="s">
        <v>300</v>
      </c>
      <c r="D754" t="s">
        <v>231</v>
      </c>
      <c r="E754" t="s">
        <v>254</v>
      </c>
      <c r="F754">
        <v>48360</v>
      </c>
      <c r="G754" s="44">
        <v>3.49</v>
      </c>
      <c r="H754" s="42">
        <v>0.13750000000000001</v>
      </c>
      <c r="I754" s="45">
        <v>1.9543999999999999</v>
      </c>
      <c r="J754" s="44">
        <f t="shared" si="55"/>
        <v>3.0101250000000004</v>
      </c>
      <c r="K754" s="43">
        <f t="shared" si="56"/>
        <v>145569.64500000002</v>
      </c>
      <c r="L754" s="43">
        <f t="shared" si="57"/>
        <v>94514.784</v>
      </c>
      <c r="M754" s="43">
        <f t="shared" si="58"/>
        <v>51054.861000000019</v>
      </c>
      <c r="N754" s="42">
        <f t="shared" si="59"/>
        <v>0.35072463768115952</v>
      </c>
      <c r="O754">
        <f>IF(AND(RawData[[#This Row],[Channel]]="Wholesale/Distributor", LEFT(RawData[[#This Row],[Month]], 4)="2025"),RawData[[#This Row],[List Price]]*(1-'2 - Diagnostics'!$B$1),RawData[[#This Row],[Net Price]])</f>
        <v>3.0101250000000004</v>
      </c>
      <c r="P754">
        <f>RawData[[#This Row],[Units]]*RawData[[#This Row],[Counterfactual Net Price]]</f>
        <v>145569.64500000002</v>
      </c>
    </row>
    <row r="755" spans="1:16">
      <c r="A755" t="s">
        <v>302</v>
      </c>
      <c r="B755" t="s">
        <v>301</v>
      </c>
      <c r="C755" t="s">
        <v>300</v>
      </c>
      <c r="D755" t="s">
        <v>231</v>
      </c>
      <c r="E755" t="s">
        <v>253</v>
      </c>
      <c r="F755">
        <v>61774</v>
      </c>
      <c r="G755" s="44">
        <v>3.49</v>
      </c>
      <c r="H755" s="42">
        <v>0.12939999999999999</v>
      </c>
      <c r="I755" s="45">
        <v>1.9543999999999999</v>
      </c>
      <c r="J755" s="44">
        <f t="shared" si="55"/>
        <v>3.0383940000000003</v>
      </c>
      <c r="K755" s="43">
        <f t="shared" si="56"/>
        <v>187693.750956</v>
      </c>
      <c r="L755" s="43">
        <f t="shared" si="57"/>
        <v>120731.1056</v>
      </c>
      <c r="M755" s="43">
        <f t="shared" si="58"/>
        <v>66962.645356000008</v>
      </c>
      <c r="N755" s="42">
        <f t="shared" si="59"/>
        <v>0.35676544911555252</v>
      </c>
      <c r="O755">
        <f>IF(AND(RawData[[#This Row],[Channel]]="Wholesale/Distributor", LEFT(RawData[[#This Row],[Month]], 4)="2025"),RawData[[#This Row],[List Price]]*(1-'2 - Diagnostics'!$B$1),RawData[[#This Row],[Net Price]])</f>
        <v>3.0383940000000003</v>
      </c>
      <c r="P755">
        <f>RawData[[#This Row],[Units]]*RawData[[#This Row],[Counterfactual Net Price]]</f>
        <v>187693.750956</v>
      </c>
    </row>
    <row r="756" spans="1:16">
      <c r="A756" t="s">
        <v>302</v>
      </c>
      <c r="B756" t="s">
        <v>301</v>
      </c>
      <c r="C756" t="s">
        <v>300</v>
      </c>
      <c r="D756" t="s">
        <v>231</v>
      </c>
      <c r="E756" t="s">
        <v>252</v>
      </c>
      <c r="F756">
        <v>87923</v>
      </c>
      <c r="G756" s="44">
        <v>3.49</v>
      </c>
      <c r="H756" s="42">
        <v>0.13200000000000001</v>
      </c>
      <c r="I756" s="45">
        <v>1.9543999999999999</v>
      </c>
      <c r="J756" s="44">
        <f t="shared" si="55"/>
        <v>3.0293200000000002</v>
      </c>
      <c r="K756" s="43">
        <f t="shared" si="56"/>
        <v>266346.90236000001</v>
      </c>
      <c r="L756" s="43">
        <f t="shared" si="57"/>
        <v>171836.71119999999</v>
      </c>
      <c r="M756" s="43">
        <f t="shared" si="58"/>
        <v>94510.191160000017</v>
      </c>
      <c r="N756" s="42">
        <f t="shared" si="59"/>
        <v>0.35483870967741943</v>
      </c>
      <c r="O756">
        <f>IF(AND(RawData[[#This Row],[Channel]]="Wholesale/Distributor", LEFT(RawData[[#This Row],[Month]], 4)="2025"),RawData[[#This Row],[List Price]]*(1-'2 - Diagnostics'!$B$1),RawData[[#This Row],[Net Price]])</f>
        <v>3.0293200000000002</v>
      </c>
      <c r="P756">
        <f>RawData[[#This Row],[Units]]*RawData[[#This Row],[Counterfactual Net Price]]</f>
        <v>266346.90236000001</v>
      </c>
    </row>
    <row r="757" spans="1:16">
      <c r="A757" t="s">
        <v>302</v>
      </c>
      <c r="B757" t="s">
        <v>301</v>
      </c>
      <c r="C757" t="s">
        <v>300</v>
      </c>
      <c r="D757" t="s">
        <v>231</v>
      </c>
      <c r="E757" t="s">
        <v>251</v>
      </c>
      <c r="F757">
        <v>63413</v>
      </c>
      <c r="G757" s="44">
        <v>3.49</v>
      </c>
      <c r="H757" s="42">
        <v>0.13819999999999999</v>
      </c>
      <c r="I757" s="45">
        <v>1.9543999999999999</v>
      </c>
      <c r="J757" s="44">
        <f t="shared" si="55"/>
        <v>3.0076820000000004</v>
      </c>
      <c r="K757" s="43">
        <f t="shared" si="56"/>
        <v>190726.13866600001</v>
      </c>
      <c r="L757" s="43">
        <f t="shared" si="57"/>
        <v>123934.36719999999</v>
      </c>
      <c r="M757" s="43">
        <f t="shared" si="58"/>
        <v>66791.77146600002</v>
      </c>
      <c r="N757" s="42">
        <f t="shared" si="59"/>
        <v>0.35019726154560232</v>
      </c>
      <c r="O757">
        <f>IF(AND(RawData[[#This Row],[Channel]]="Wholesale/Distributor", LEFT(RawData[[#This Row],[Month]], 4)="2025"),RawData[[#This Row],[List Price]]*(1-'2 - Diagnostics'!$B$1),RawData[[#This Row],[Net Price]])</f>
        <v>3.0076820000000004</v>
      </c>
      <c r="P757">
        <f>RawData[[#This Row],[Units]]*RawData[[#This Row],[Counterfactual Net Price]]</f>
        <v>190726.13866600001</v>
      </c>
    </row>
    <row r="758" spans="1:16">
      <c r="A758" t="s">
        <v>302</v>
      </c>
      <c r="B758" t="s">
        <v>301</v>
      </c>
      <c r="C758" t="s">
        <v>300</v>
      </c>
      <c r="D758" t="s">
        <v>231</v>
      </c>
      <c r="E758" t="s">
        <v>250</v>
      </c>
      <c r="F758">
        <v>39273</v>
      </c>
      <c r="G758" s="44">
        <v>3.56</v>
      </c>
      <c r="H758" s="42">
        <v>0.1</v>
      </c>
      <c r="I758" s="45">
        <v>1.9691000000000001</v>
      </c>
      <c r="J758" s="44">
        <f t="shared" si="55"/>
        <v>3.2040000000000002</v>
      </c>
      <c r="K758" s="43">
        <f t="shared" si="56"/>
        <v>125830.69200000001</v>
      </c>
      <c r="L758" s="43">
        <f t="shared" si="57"/>
        <v>77332.464300000007</v>
      </c>
      <c r="M758" s="43">
        <f t="shared" si="58"/>
        <v>48498.227700000003</v>
      </c>
      <c r="N758" s="42">
        <f t="shared" si="59"/>
        <v>0.38542446941323344</v>
      </c>
      <c r="O758">
        <f>IF(AND(RawData[[#This Row],[Channel]]="Wholesale/Distributor", LEFT(RawData[[#This Row],[Month]], 4)="2025"),RawData[[#This Row],[List Price]]*(1-'2 - Diagnostics'!$B$1),RawData[[#This Row],[Net Price]])</f>
        <v>3.2040000000000002</v>
      </c>
      <c r="P758">
        <f>RawData[[#This Row],[Units]]*RawData[[#This Row],[Counterfactual Net Price]]</f>
        <v>125830.69200000001</v>
      </c>
    </row>
    <row r="759" spans="1:16">
      <c r="A759" t="s">
        <v>302</v>
      </c>
      <c r="B759" t="s">
        <v>301</v>
      </c>
      <c r="C759" t="s">
        <v>300</v>
      </c>
      <c r="D759" t="s">
        <v>231</v>
      </c>
      <c r="E759" t="s">
        <v>249</v>
      </c>
      <c r="F759">
        <v>40275</v>
      </c>
      <c r="G759" s="44">
        <v>3.56</v>
      </c>
      <c r="H759" s="42">
        <v>0.13320000000000001</v>
      </c>
      <c r="I759" s="45">
        <v>1.9837</v>
      </c>
      <c r="J759" s="44">
        <f t="shared" si="55"/>
        <v>3.0858080000000001</v>
      </c>
      <c r="K759" s="43">
        <f t="shared" si="56"/>
        <v>124280.91720000001</v>
      </c>
      <c r="L759" s="43">
        <f t="shared" si="57"/>
        <v>79893.517500000002</v>
      </c>
      <c r="M759" s="43">
        <f t="shared" si="58"/>
        <v>44387.399700000009</v>
      </c>
      <c r="N759" s="42">
        <f t="shared" si="59"/>
        <v>0.35715378273696879</v>
      </c>
      <c r="O759">
        <f>IF(AND(RawData[[#This Row],[Channel]]="Wholesale/Distributor", LEFT(RawData[[#This Row],[Month]], 4)="2025"),RawData[[#This Row],[List Price]]*(1-'2 - Diagnostics'!$B$1),RawData[[#This Row],[Net Price]])</f>
        <v>3.0858080000000001</v>
      </c>
      <c r="P759">
        <f>RawData[[#This Row],[Units]]*RawData[[#This Row],[Counterfactual Net Price]]</f>
        <v>124280.91720000001</v>
      </c>
    </row>
    <row r="760" spans="1:16">
      <c r="A760" t="s">
        <v>302</v>
      </c>
      <c r="B760" t="s">
        <v>301</v>
      </c>
      <c r="C760" t="s">
        <v>300</v>
      </c>
      <c r="D760" t="s">
        <v>231</v>
      </c>
      <c r="E760" t="s">
        <v>248</v>
      </c>
      <c r="F760">
        <v>43367</v>
      </c>
      <c r="G760" s="44">
        <v>3.56</v>
      </c>
      <c r="H760" s="42">
        <v>0.1497</v>
      </c>
      <c r="I760" s="45">
        <v>1.9984</v>
      </c>
      <c r="J760" s="44">
        <f t="shared" si="55"/>
        <v>3.0270680000000003</v>
      </c>
      <c r="K760" s="43">
        <f t="shared" si="56"/>
        <v>131274.85795600002</v>
      </c>
      <c r="L760" s="43">
        <f t="shared" si="57"/>
        <v>86664.612800000003</v>
      </c>
      <c r="M760" s="43">
        <f t="shared" si="58"/>
        <v>44610.245156000019</v>
      </c>
      <c r="N760" s="42">
        <f t="shared" si="59"/>
        <v>0.33982322167853524</v>
      </c>
      <c r="O760">
        <f>IF(AND(RawData[[#This Row],[Channel]]="Wholesale/Distributor", LEFT(RawData[[#This Row],[Month]], 4)="2025"),RawData[[#This Row],[List Price]]*(1-'2 - Diagnostics'!$B$1),RawData[[#This Row],[Net Price]])</f>
        <v>3.0270680000000003</v>
      </c>
      <c r="P760">
        <f>RawData[[#This Row],[Units]]*RawData[[#This Row],[Counterfactual Net Price]]</f>
        <v>131274.85795600002</v>
      </c>
    </row>
    <row r="761" spans="1:16">
      <c r="A761" t="s">
        <v>302</v>
      </c>
      <c r="B761" t="s">
        <v>301</v>
      </c>
      <c r="C761" t="s">
        <v>300</v>
      </c>
      <c r="D761" t="s">
        <v>231</v>
      </c>
      <c r="E761" t="s">
        <v>247</v>
      </c>
      <c r="F761">
        <v>46770</v>
      </c>
      <c r="G761" s="44">
        <v>3.56</v>
      </c>
      <c r="H761" s="42">
        <v>0.10100000000000001</v>
      </c>
      <c r="I761" s="45">
        <v>2.0129999999999999</v>
      </c>
      <c r="J761" s="44">
        <f t="shared" si="55"/>
        <v>3.20044</v>
      </c>
      <c r="K761" s="43">
        <f t="shared" si="56"/>
        <v>149684.57879999999</v>
      </c>
      <c r="L761" s="43">
        <f t="shared" si="57"/>
        <v>94148.01</v>
      </c>
      <c r="M761" s="43">
        <f t="shared" si="58"/>
        <v>55536.568799999994</v>
      </c>
      <c r="N761" s="42">
        <f t="shared" si="59"/>
        <v>0.3710239842021722</v>
      </c>
      <c r="O761">
        <f>IF(AND(RawData[[#This Row],[Channel]]="Wholesale/Distributor", LEFT(RawData[[#This Row],[Month]], 4)="2025"),RawData[[#This Row],[List Price]]*(1-'2 - Diagnostics'!$B$1),RawData[[#This Row],[Net Price]])</f>
        <v>3.20044</v>
      </c>
      <c r="P761">
        <f>RawData[[#This Row],[Units]]*RawData[[#This Row],[Counterfactual Net Price]]</f>
        <v>149684.57879999999</v>
      </c>
    </row>
    <row r="762" spans="1:16">
      <c r="A762" t="s">
        <v>302</v>
      </c>
      <c r="B762" t="s">
        <v>301</v>
      </c>
      <c r="C762" t="s">
        <v>300</v>
      </c>
      <c r="D762" t="s">
        <v>231</v>
      </c>
      <c r="E762" t="s">
        <v>246</v>
      </c>
      <c r="F762">
        <v>35657</v>
      </c>
      <c r="G762" s="44">
        <v>3.56</v>
      </c>
      <c r="H762" s="42">
        <v>8.8800000000000004E-2</v>
      </c>
      <c r="I762" s="45">
        <v>2.0276999999999998</v>
      </c>
      <c r="J762" s="44">
        <f t="shared" si="55"/>
        <v>3.2438720000000001</v>
      </c>
      <c r="K762" s="43">
        <f t="shared" si="56"/>
        <v>115666.743904</v>
      </c>
      <c r="L762" s="43">
        <f t="shared" si="57"/>
        <v>72301.698899999988</v>
      </c>
      <c r="M762" s="43">
        <f t="shared" si="58"/>
        <v>43365.045004000014</v>
      </c>
      <c r="N762" s="42">
        <f t="shared" si="59"/>
        <v>0.37491368340057818</v>
      </c>
      <c r="O762">
        <f>IF(AND(RawData[[#This Row],[Channel]]="Wholesale/Distributor", LEFT(RawData[[#This Row],[Month]], 4)="2025"),RawData[[#This Row],[List Price]]*(1-'2 - Diagnostics'!$B$1),RawData[[#This Row],[Net Price]])</f>
        <v>3.2438720000000001</v>
      </c>
      <c r="P762">
        <f>RawData[[#This Row],[Units]]*RawData[[#This Row],[Counterfactual Net Price]]</f>
        <v>115666.743904</v>
      </c>
    </row>
    <row r="763" spans="1:16">
      <c r="A763" t="s">
        <v>302</v>
      </c>
      <c r="B763" t="s">
        <v>301</v>
      </c>
      <c r="C763" t="s">
        <v>300</v>
      </c>
      <c r="D763" t="s">
        <v>231</v>
      </c>
      <c r="E763" t="s">
        <v>245</v>
      </c>
      <c r="F763">
        <v>36350</v>
      </c>
      <c r="G763" s="44">
        <v>3.56</v>
      </c>
      <c r="H763" s="42">
        <v>0.12720000000000001</v>
      </c>
      <c r="I763" s="45">
        <v>2.0423</v>
      </c>
      <c r="J763" s="44">
        <f t="shared" si="55"/>
        <v>3.1071680000000002</v>
      </c>
      <c r="K763" s="43">
        <f t="shared" si="56"/>
        <v>112945.55680000001</v>
      </c>
      <c r="L763" s="43">
        <f t="shared" si="57"/>
        <v>74237.604999999996</v>
      </c>
      <c r="M763" s="43">
        <f t="shared" si="58"/>
        <v>38707.95180000001</v>
      </c>
      <c r="N763" s="42">
        <f t="shared" si="59"/>
        <v>0.34271336471024427</v>
      </c>
      <c r="O763">
        <f>IF(AND(RawData[[#This Row],[Channel]]="Wholesale/Distributor", LEFT(RawData[[#This Row],[Month]], 4)="2025"),RawData[[#This Row],[List Price]]*(1-'2 - Diagnostics'!$B$1),RawData[[#This Row],[Net Price]])</f>
        <v>3.1071680000000002</v>
      </c>
      <c r="P763">
        <f>RawData[[#This Row],[Units]]*RawData[[#This Row],[Counterfactual Net Price]]</f>
        <v>112945.55680000001</v>
      </c>
    </row>
    <row r="764" spans="1:16">
      <c r="A764" t="s">
        <v>302</v>
      </c>
      <c r="B764" t="s">
        <v>301</v>
      </c>
      <c r="C764" t="s">
        <v>300</v>
      </c>
      <c r="D764" t="s">
        <v>231</v>
      </c>
      <c r="E764" t="s">
        <v>244</v>
      </c>
      <c r="F764">
        <v>33749</v>
      </c>
      <c r="G764" s="44">
        <v>3.66</v>
      </c>
      <c r="H764" s="42">
        <v>0.1462</v>
      </c>
      <c r="I764" s="45">
        <v>2.0569999999999999</v>
      </c>
      <c r="J764" s="44">
        <f t="shared" si="55"/>
        <v>3.124908</v>
      </c>
      <c r="K764" s="43">
        <f t="shared" si="56"/>
        <v>105462.52009200001</v>
      </c>
      <c r="L764" s="43">
        <f t="shared" si="57"/>
        <v>69421.692999999999</v>
      </c>
      <c r="M764" s="43">
        <f t="shared" si="58"/>
        <v>36040.827092000007</v>
      </c>
      <c r="N764" s="42">
        <f t="shared" si="59"/>
        <v>0.34174062084387768</v>
      </c>
      <c r="O764">
        <f>IF(AND(RawData[[#This Row],[Channel]]="Wholesale/Distributor", LEFT(RawData[[#This Row],[Month]], 4)="2025"),RawData[[#This Row],[List Price]]*(1-'2 - Diagnostics'!$B$1),RawData[[#This Row],[Net Price]])</f>
        <v>3.124908</v>
      </c>
      <c r="P764">
        <f>RawData[[#This Row],[Units]]*RawData[[#This Row],[Counterfactual Net Price]]</f>
        <v>105462.52009200001</v>
      </c>
    </row>
    <row r="765" spans="1:16">
      <c r="A765" t="s">
        <v>302</v>
      </c>
      <c r="B765" t="s">
        <v>301</v>
      </c>
      <c r="C765" t="s">
        <v>300</v>
      </c>
      <c r="D765" t="s">
        <v>231</v>
      </c>
      <c r="E765" t="s">
        <v>243</v>
      </c>
      <c r="F765">
        <v>42413</v>
      </c>
      <c r="G765" s="44">
        <v>3.66</v>
      </c>
      <c r="H765" s="42">
        <v>0.12740000000000001</v>
      </c>
      <c r="I765" s="45">
        <v>2.0716999999999999</v>
      </c>
      <c r="J765" s="44">
        <f t="shared" si="55"/>
        <v>3.1937160000000002</v>
      </c>
      <c r="K765" s="43">
        <f t="shared" si="56"/>
        <v>135455.07670800001</v>
      </c>
      <c r="L765" s="43">
        <f t="shared" si="57"/>
        <v>87867.012099999993</v>
      </c>
      <c r="M765" s="43">
        <f t="shared" si="58"/>
        <v>47588.064608000015</v>
      </c>
      <c r="N765" s="42">
        <f t="shared" si="59"/>
        <v>0.35131990446238809</v>
      </c>
      <c r="O765">
        <f>IF(AND(RawData[[#This Row],[Channel]]="Wholesale/Distributor", LEFT(RawData[[#This Row],[Month]], 4)="2025"),RawData[[#This Row],[List Price]]*(1-'2 - Diagnostics'!$B$1),RawData[[#This Row],[Net Price]])</f>
        <v>3.1937160000000002</v>
      </c>
      <c r="P765">
        <f>RawData[[#This Row],[Units]]*RawData[[#This Row],[Counterfactual Net Price]]</f>
        <v>135455.07670800001</v>
      </c>
    </row>
    <row r="766" spans="1:16">
      <c r="A766" t="s">
        <v>302</v>
      </c>
      <c r="B766" t="s">
        <v>301</v>
      </c>
      <c r="C766" t="s">
        <v>300</v>
      </c>
      <c r="D766" t="s">
        <v>231</v>
      </c>
      <c r="E766" t="s">
        <v>242</v>
      </c>
      <c r="F766">
        <v>38830</v>
      </c>
      <c r="G766" s="44">
        <v>3.66</v>
      </c>
      <c r="H766" s="42">
        <v>0.13930000000000001</v>
      </c>
      <c r="I766" s="45">
        <v>2.0863</v>
      </c>
      <c r="J766" s="44">
        <f t="shared" si="55"/>
        <v>3.1501620000000004</v>
      </c>
      <c r="K766" s="43">
        <f t="shared" si="56"/>
        <v>122320.79046000002</v>
      </c>
      <c r="L766" s="43">
        <f t="shared" si="57"/>
        <v>81011.028999999995</v>
      </c>
      <c r="M766" s="43">
        <f t="shared" si="58"/>
        <v>41309.761460000023</v>
      </c>
      <c r="N766" s="42">
        <f t="shared" si="59"/>
        <v>0.33771659997168413</v>
      </c>
      <c r="O766">
        <f>IF(AND(RawData[[#This Row],[Channel]]="Wholesale/Distributor", LEFT(RawData[[#This Row],[Month]], 4)="2025"),RawData[[#This Row],[List Price]]*(1-'2 - Diagnostics'!$B$1),RawData[[#This Row],[Net Price]])</f>
        <v>3.1501620000000004</v>
      </c>
      <c r="P766">
        <f>RawData[[#This Row],[Units]]*RawData[[#This Row],[Counterfactual Net Price]]</f>
        <v>122320.79046000002</v>
      </c>
    </row>
    <row r="767" spans="1:16">
      <c r="A767" t="s">
        <v>302</v>
      </c>
      <c r="B767" t="s">
        <v>301</v>
      </c>
      <c r="C767" t="s">
        <v>300</v>
      </c>
      <c r="D767" t="s">
        <v>231</v>
      </c>
      <c r="E767" t="s">
        <v>241</v>
      </c>
      <c r="F767">
        <v>70010</v>
      </c>
      <c r="G767" s="44">
        <v>3.66</v>
      </c>
      <c r="H767" s="42">
        <v>0.1346</v>
      </c>
      <c r="I767" s="45">
        <v>2.101</v>
      </c>
      <c r="J767" s="44">
        <f t="shared" si="55"/>
        <v>3.1673640000000001</v>
      </c>
      <c r="K767" s="43">
        <f t="shared" si="56"/>
        <v>221747.15364</v>
      </c>
      <c r="L767" s="43">
        <f t="shared" si="57"/>
        <v>147091.01</v>
      </c>
      <c r="M767" s="43">
        <f t="shared" si="58"/>
        <v>74656.143639999995</v>
      </c>
      <c r="N767" s="42">
        <f t="shared" si="59"/>
        <v>0.3366723875121394</v>
      </c>
      <c r="O767">
        <f>IF(AND(RawData[[#This Row],[Channel]]="Wholesale/Distributor", LEFT(RawData[[#This Row],[Month]], 4)="2025"),RawData[[#This Row],[List Price]]*(1-'2 - Diagnostics'!$B$1),RawData[[#This Row],[Net Price]])</f>
        <v>3.1673640000000001</v>
      </c>
      <c r="P767">
        <f>RawData[[#This Row],[Units]]*RawData[[#This Row],[Counterfactual Net Price]]</f>
        <v>221747.15364</v>
      </c>
    </row>
    <row r="768" spans="1:16">
      <c r="A768" t="s">
        <v>302</v>
      </c>
      <c r="B768" t="s">
        <v>301</v>
      </c>
      <c r="C768" t="s">
        <v>300</v>
      </c>
      <c r="D768" t="s">
        <v>231</v>
      </c>
      <c r="E768" t="s">
        <v>240</v>
      </c>
      <c r="F768">
        <v>76667</v>
      </c>
      <c r="G768" s="44">
        <v>3.66</v>
      </c>
      <c r="H768" s="42">
        <v>0.1125</v>
      </c>
      <c r="I768" s="45">
        <v>2.1156000000000001</v>
      </c>
      <c r="J768" s="44">
        <f t="shared" si="55"/>
        <v>3.2482500000000001</v>
      </c>
      <c r="K768" s="43">
        <f t="shared" si="56"/>
        <v>249033.58275</v>
      </c>
      <c r="L768" s="43">
        <f t="shared" si="57"/>
        <v>162196.70520000003</v>
      </c>
      <c r="M768" s="43">
        <f t="shared" si="58"/>
        <v>86836.877549999976</v>
      </c>
      <c r="N768" s="42">
        <f t="shared" si="59"/>
        <v>0.34869545139690594</v>
      </c>
      <c r="O768">
        <f>IF(AND(RawData[[#This Row],[Channel]]="Wholesale/Distributor", LEFT(RawData[[#This Row],[Month]], 4)="2025"),RawData[[#This Row],[List Price]]*(1-'2 - Diagnostics'!$B$1),RawData[[#This Row],[Net Price]])</f>
        <v>3.2482500000000001</v>
      </c>
      <c r="P768">
        <f>RawData[[#This Row],[Units]]*RawData[[#This Row],[Counterfactual Net Price]]</f>
        <v>249033.58275</v>
      </c>
    </row>
    <row r="769" spans="1:16">
      <c r="A769" t="s">
        <v>302</v>
      </c>
      <c r="B769" t="s">
        <v>301</v>
      </c>
      <c r="C769" t="s">
        <v>300</v>
      </c>
      <c r="D769" t="s">
        <v>231</v>
      </c>
      <c r="E769" t="s">
        <v>236</v>
      </c>
      <c r="F769">
        <v>66948</v>
      </c>
      <c r="G769" s="44">
        <v>3.66</v>
      </c>
      <c r="H769" s="42">
        <v>0.11559999999999999</v>
      </c>
      <c r="I769" s="45">
        <v>2.1303000000000001</v>
      </c>
      <c r="J769" s="44">
        <f t="shared" si="55"/>
        <v>3.236904</v>
      </c>
      <c r="K769" s="43">
        <f t="shared" si="56"/>
        <v>216704.24899200001</v>
      </c>
      <c r="L769" s="43">
        <f t="shared" si="57"/>
        <v>142619.32440000001</v>
      </c>
      <c r="M769" s="43">
        <f t="shared" si="58"/>
        <v>74084.924591999996</v>
      </c>
      <c r="N769" s="42">
        <f t="shared" si="59"/>
        <v>0.34187112129368058</v>
      </c>
      <c r="O769">
        <f>IF(AND(RawData[[#This Row],[Channel]]="Wholesale/Distributor", LEFT(RawData[[#This Row],[Month]], 4)="2025"),RawData[[#This Row],[List Price]]*(1-'2 - Diagnostics'!$B$1),RawData[[#This Row],[Net Price]])</f>
        <v>3.236904</v>
      </c>
      <c r="P769">
        <f>RawData[[#This Row],[Units]]*RawData[[#This Row],[Counterfactual Net Price]]</f>
        <v>216704.24899200001</v>
      </c>
    </row>
    <row r="770" spans="1:16">
      <c r="A770" t="s">
        <v>302</v>
      </c>
      <c r="B770" t="s">
        <v>301</v>
      </c>
      <c r="C770" t="s">
        <v>300</v>
      </c>
      <c r="D770" t="s">
        <v>230</v>
      </c>
      <c r="E770" t="s">
        <v>262</v>
      </c>
      <c r="F770">
        <v>27061</v>
      </c>
      <c r="G770" s="44">
        <v>3.49</v>
      </c>
      <c r="H770" s="42">
        <v>0.1547</v>
      </c>
      <c r="I770" s="45">
        <v>1.9543999999999999</v>
      </c>
      <c r="J770" s="44">
        <f t="shared" ref="J770:J833" si="60">G770*(1-H770)</f>
        <v>2.950097</v>
      </c>
      <c r="K770" s="43">
        <f t="shared" ref="K770:K833" si="61">F770*J770</f>
        <v>79832.574917000005</v>
      </c>
      <c r="L770" s="43">
        <f t="shared" ref="L770:L833" si="62">F770*I770</f>
        <v>52888.018400000001</v>
      </c>
      <c r="M770" s="43">
        <f t="shared" ref="M770:M833" si="63">K770-L770</f>
        <v>26944.556517000005</v>
      </c>
      <c r="N770" s="42">
        <f t="shared" ref="N770:N833" si="64">IFERROR(M770/K770,"")</f>
        <v>0.33751330888441977</v>
      </c>
      <c r="O770">
        <f>IF(AND(RawData[[#This Row],[Channel]]="Wholesale/Distributor", LEFT(RawData[[#This Row],[Month]], 4)="2025"),RawData[[#This Row],[List Price]]*(1-'2 - Diagnostics'!$B$1),RawData[[#This Row],[Net Price]])</f>
        <v>2.950097</v>
      </c>
      <c r="P770">
        <f>RawData[[#This Row],[Units]]*RawData[[#This Row],[Counterfactual Net Price]]</f>
        <v>79832.574917000005</v>
      </c>
    </row>
    <row r="771" spans="1:16">
      <c r="A771" t="s">
        <v>302</v>
      </c>
      <c r="B771" t="s">
        <v>301</v>
      </c>
      <c r="C771" t="s">
        <v>300</v>
      </c>
      <c r="D771" t="s">
        <v>230</v>
      </c>
      <c r="E771" t="s">
        <v>261</v>
      </c>
      <c r="F771">
        <v>29694</v>
      </c>
      <c r="G771" s="44">
        <v>3.49</v>
      </c>
      <c r="H771" s="42">
        <v>0.20269999999999999</v>
      </c>
      <c r="I771" s="45">
        <v>1.9543999999999999</v>
      </c>
      <c r="J771" s="44">
        <f t="shared" si="60"/>
        <v>2.7825770000000003</v>
      </c>
      <c r="K771" s="43">
        <f t="shared" si="61"/>
        <v>82625.841438000003</v>
      </c>
      <c r="L771" s="43">
        <f t="shared" si="62"/>
        <v>58033.953600000001</v>
      </c>
      <c r="M771" s="43">
        <f t="shared" si="63"/>
        <v>24591.887838000002</v>
      </c>
      <c r="N771" s="42">
        <f t="shared" si="64"/>
        <v>0.29762949956101847</v>
      </c>
      <c r="O771">
        <f>IF(AND(RawData[[#This Row],[Channel]]="Wholesale/Distributor", LEFT(RawData[[#This Row],[Month]], 4)="2025"),RawData[[#This Row],[List Price]]*(1-'2 - Diagnostics'!$B$1),RawData[[#This Row],[Net Price]])</f>
        <v>2.7825770000000003</v>
      </c>
      <c r="P771">
        <f>RawData[[#This Row],[Units]]*RawData[[#This Row],[Counterfactual Net Price]]</f>
        <v>82625.841438000003</v>
      </c>
    </row>
    <row r="772" spans="1:16">
      <c r="A772" t="s">
        <v>302</v>
      </c>
      <c r="B772" t="s">
        <v>301</v>
      </c>
      <c r="C772" t="s">
        <v>300</v>
      </c>
      <c r="D772" t="s">
        <v>230</v>
      </c>
      <c r="E772" t="s">
        <v>260</v>
      </c>
      <c r="F772">
        <v>31182</v>
      </c>
      <c r="G772" s="44">
        <v>3.49</v>
      </c>
      <c r="H772" s="42">
        <v>0.19259999999999999</v>
      </c>
      <c r="I772" s="45">
        <v>1.9543999999999999</v>
      </c>
      <c r="J772" s="44">
        <f t="shared" si="60"/>
        <v>2.8178260000000002</v>
      </c>
      <c r="K772" s="43">
        <f t="shared" si="61"/>
        <v>87865.450332000008</v>
      </c>
      <c r="L772" s="43">
        <f t="shared" si="62"/>
        <v>60942.1008</v>
      </c>
      <c r="M772" s="43">
        <f t="shared" si="63"/>
        <v>26923.349532000007</v>
      </c>
      <c r="N772" s="42">
        <f t="shared" si="64"/>
        <v>0.3064156551894972</v>
      </c>
      <c r="O772">
        <f>IF(AND(RawData[[#This Row],[Channel]]="Wholesale/Distributor", LEFT(RawData[[#This Row],[Month]], 4)="2025"),RawData[[#This Row],[List Price]]*(1-'2 - Diagnostics'!$B$1),RawData[[#This Row],[Net Price]])</f>
        <v>2.8178260000000002</v>
      </c>
      <c r="P772">
        <f>RawData[[#This Row],[Units]]*RawData[[#This Row],[Counterfactual Net Price]]</f>
        <v>87865.450332000008</v>
      </c>
    </row>
    <row r="773" spans="1:16">
      <c r="A773" t="s">
        <v>302</v>
      </c>
      <c r="B773" t="s">
        <v>301</v>
      </c>
      <c r="C773" t="s">
        <v>300</v>
      </c>
      <c r="D773" t="s">
        <v>230</v>
      </c>
      <c r="E773" t="s">
        <v>259</v>
      </c>
      <c r="F773">
        <v>33827</v>
      </c>
      <c r="G773" s="44">
        <v>3.49</v>
      </c>
      <c r="H773" s="42">
        <v>0.1784</v>
      </c>
      <c r="I773" s="45">
        <v>1.9543999999999999</v>
      </c>
      <c r="J773" s="44">
        <f t="shared" si="60"/>
        <v>2.8673840000000004</v>
      </c>
      <c r="K773" s="43">
        <f t="shared" si="61"/>
        <v>96994.99856800001</v>
      </c>
      <c r="L773" s="43">
        <f t="shared" si="62"/>
        <v>66111.488799999992</v>
      </c>
      <c r="M773" s="43">
        <f t="shared" si="63"/>
        <v>30883.509768000018</v>
      </c>
      <c r="N773" s="42">
        <f t="shared" si="64"/>
        <v>0.31840311587147047</v>
      </c>
      <c r="O773">
        <f>IF(AND(RawData[[#This Row],[Channel]]="Wholesale/Distributor", LEFT(RawData[[#This Row],[Month]], 4)="2025"),RawData[[#This Row],[List Price]]*(1-'2 - Diagnostics'!$B$1),RawData[[#This Row],[Net Price]])</f>
        <v>2.8673840000000004</v>
      </c>
      <c r="P773">
        <f>RawData[[#This Row],[Units]]*RawData[[#This Row],[Counterfactual Net Price]]</f>
        <v>96994.99856800001</v>
      </c>
    </row>
    <row r="774" spans="1:16">
      <c r="A774" t="s">
        <v>302</v>
      </c>
      <c r="B774" t="s">
        <v>301</v>
      </c>
      <c r="C774" t="s">
        <v>300</v>
      </c>
      <c r="D774" t="s">
        <v>230</v>
      </c>
      <c r="E774" t="s">
        <v>258</v>
      </c>
      <c r="F774">
        <v>29824</v>
      </c>
      <c r="G774" s="44">
        <v>3.49</v>
      </c>
      <c r="H774" s="42">
        <v>0.17649999999999999</v>
      </c>
      <c r="I774" s="45">
        <v>1.9543999999999999</v>
      </c>
      <c r="J774" s="44">
        <f t="shared" si="60"/>
        <v>2.8740150000000004</v>
      </c>
      <c r="K774" s="43">
        <f t="shared" si="61"/>
        <v>85714.623360000012</v>
      </c>
      <c r="L774" s="43">
        <f t="shared" si="62"/>
        <v>58288.025600000001</v>
      </c>
      <c r="M774" s="43">
        <f t="shared" si="63"/>
        <v>27426.597760000011</v>
      </c>
      <c r="N774" s="42">
        <f t="shared" si="64"/>
        <v>0.31997571341833647</v>
      </c>
      <c r="O774">
        <f>IF(AND(RawData[[#This Row],[Channel]]="Wholesale/Distributor", LEFT(RawData[[#This Row],[Month]], 4)="2025"),RawData[[#This Row],[List Price]]*(1-'2 - Diagnostics'!$B$1),RawData[[#This Row],[Net Price]])</f>
        <v>2.8740150000000004</v>
      </c>
      <c r="P774">
        <f>RawData[[#This Row],[Units]]*RawData[[#This Row],[Counterfactual Net Price]]</f>
        <v>85714.623360000012</v>
      </c>
    </row>
    <row r="775" spans="1:16">
      <c r="A775" t="s">
        <v>302</v>
      </c>
      <c r="B775" t="s">
        <v>301</v>
      </c>
      <c r="C775" t="s">
        <v>300</v>
      </c>
      <c r="D775" t="s">
        <v>230</v>
      </c>
      <c r="E775" t="s">
        <v>257</v>
      </c>
      <c r="F775">
        <v>22507</v>
      </c>
      <c r="G775" s="44">
        <v>3.49</v>
      </c>
      <c r="H775" s="42">
        <v>0.16800000000000001</v>
      </c>
      <c r="I775" s="45">
        <v>1.9543999999999999</v>
      </c>
      <c r="J775" s="44">
        <f t="shared" si="60"/>
        <v>2.90368</v>
      </c>
      <c r="K775" s="43">
        <f t="shared" si="61"/>
        <v>65353.125760000003</v>
      </c>
      <c r="L775" s="43">
        <f t="shared" si="62"/>
        <v>43987.680799999995</v>
      </c>
      <c r="M775" s="43">
        <f t="shared" si="63"/>
        <v>21365.444960000008</v>
      </c>
      <c r="N775" s="42">
        <f t="shared" si="64"/>
        <v>0.32692307692307704</v>
      </c>
      <c r="O775">
        <f>IF(AND(RawData[[#This Row],[Channel]]="Wholesale/Distributor", LEFT(RawData[[#This Row],[Month]], 4)="2025"),RawData[[#This Row],[List Price]]*(1-'2 - Diagnostics'!$B$1),RawData[[#This Row],[Net Price]])</f>
        <v>2.90368</v>
      </c>
      <c r="P775">
        <f>RawData[[#This Row],[Units]]*RawData[[#This Row],[Counterfactual Net Price]]</f>
        <v>65353.125760000003</v>
      </c>
    </row>
    <row r="776" spans="1:16">
      <c r="A776" t="s">
        <v>302</v>
      </c>
      <c r="B776" t="s">
        <v>301</v>
      </c>
      <c r="C776" t="s">
        <v>300</v>
      </c>
      <c r="D776" t="s">
        <v>230</v>
      </c>
      <c r="E776" t="s">
        <v>256</v>
      </c>
      <c r="F776">
        <v>25134</v>
      </c>
      <c r="G776" s="44">
        <v>3.49</v>
      </c>
      <c r="H776" s="42">
        <v>0.18590000000000001</v>
      </c>
      <c r="I776" s="45">
        <v>1.9543999999999999</v>
      </c>
      <c r="J776" s="44">
        <f t="shared" si="60"/>
        <v>2.8412090000000005</v>
      </c>
      <c r="K776" s="43">
        <f t="shared" si="61"/>
        <v>71410.947006000017</v>
      </c>
      <c r="L776" s="43">
        <f t="shared" si="62"/>
        <v>49121.889599999995</v>
      </c>
      <c r="M776" s="43">
        <f t="shared" si="63"/>
        <v>22289.057406000022</v>
      </c>
      <c r="N776" s="42">
        <f t="shared" si="64"/>
        <v>0.31212381771281195</v>
      </c>
      <c r="O776">
        <f>IF(AND(RawData[[#This Row],[Channel]]="Wholesale/Distributor", LEFT(RawData[[#This Row],[Month]], 4)="2025"),RawData[[#This Row],[List Price]]*(1-'2 - Diagnostics'!$B$1),RawData[[#This Row],[Net Price]])</f>
        <v>2.8412090000000005</v>
      </c>
      <c r="P776">
        <f>RawData[[#This Row],[Units]]*RawData[[#This Row],[Counterfactual Net Price]]</f>
        <v>71410.947006000017</v>
      </c>
    </row>
    <row r="777" spans="1:16">
      <c r="A777" t="s">
        <v>302</v>
      </c>
      <c r="B777" t="s">
        <v>301</v>
      </c>
      <c r="C777" t="s">
        <v>300</v>
      </c>
      <c r="D777" t="s">
        <v>230</v>
      </c>
      <c r="E777" t="s">
        <v>255</v>
      </c>
      <c r="F777">
        <v>24239</v>
      </c>
      <c r="G777" s="44">
        <v>3.49</v>
      </c>
      <c r="H777" s="42">
        <v>0.1691</v>
      </c>
      <c r="I777" s="45">
        <v>1.9543999999999999</v>
      </c>
      <c r="J777" s="44">
        <f t="shared" si="60"/>
        <v>2.8998409999999999</v>
      </c>
      <c r="K777" s="43">
        <f t="shared" si="61"/>
        <v>70289.245998999992</v>
      </c>
      <c r="L777" s="43">
        <f t="shared" si="62"/>
        <v>47372.7016</v>
      </c>
      <c r="M777" s="43">
        <f t="shared" si="63"/>
        <v>22916.544398999991</v>
      </c>
      <c r="N777" s="42">
        <f t="shared" si="64"/>
        <v>0.32603201347935967</v>
      </c>
      <c r="O777">
        <f>IF(AND(RawData[[#This Row],[Channel]]="Wholesale/Distributor", LEFT(RawData[[#This Row],[Month]], 4)="2025"),RawData[[#This Row],[List Price]]*(1-'2 - Diagnostics'!$B$1),RawData[[#This Row],[Net Price]])</f>
        <v>2.8998409999999999</v>
      </c>
      <c r="P777">
        <f>RawData[[#This Row],[Units]]*RawData[[#This Row],[Counterfactual Net Price]]</f>
        <v>70289.245998999992</v>
      </c>
    </row>
    <row r="778" spans="1:16">
      <c r="A778" t="s">
        <v>302</v>
      </c>
      <c r="B778" t="s">
        <v>301</v>
      </c>
      <c r="C778" t="s">
        <v>300</v>
      </c>
      <c r="D778" t="s">
        <v>230</v>
      </c>
      <c r="E778" t="s">
        <v>254</v>
      </c>
      <c r="F778">
        <v>30469</v>
      </c>
      <c r="G778" s="44">
        <v>3.49</v>
      </c>
      <c r="H778" s="42">
        <v>0.17449999999999999</v>
      </c>
      <c r="I778" s="45">
        <v>1.9543999999999999</v>
      </c>
      <c r="J778" s="44">
        <f t="shared" si="60"/>
        <v>2.8809950000000004</v>
      </c>
      <c r="K778" s="43">
        <f t="shared" si="61"/>
        <v>87781.036655000018</v>
      </c>
      <c r="L778" s="43">
        <f t="shared" si="62"/>
        <v>59548.613599999997</v>
      </c>
      <c r="M778" s="43">
        <f t="shared" si="63"/>
        <v>28232.423055000021</v>
      </c>
      <c r="N778" s="42">
        <f t="shared" si="64"/>
        <v>0.32162325863113284</v>
      </c>
      <c r="O778">
        <f>IF(AND(RawData[[#This Row],[Channel]]="Wholesale/Distributor", LEFT(RawData[[#This Row],[Month]], 4)="2025"),RawData[[#This Row],[List Price]]*(1-'2 - Diagnostics'!$B$1),RawData[[#This Row],[Net Price]])</f>
        <v>2.8809950000000004</v>
      </c>
      <c r="P778">
        <f>RawData[[#This Row],[Units]]*RawData[[#This Row],[Counterfactual Net Price]]</f>
        <v>87781.036655000018</v>
      </c>
    </row>
    <row r="779" spans="1:16">
      <c r="A779" t="s">
        <v>302</v>
      </c>
      <c r="B779" t="s">
        <v>301</v>
      </c>
      <c r="C779" t="s">
        <v>300</v>
      </c>
      <c r="D779" t="s">
        <v>230</v>
      </c>
      <c r="E779" t="s">
        <v>253</v>
      </c>
      <c r="F779">
        <v>42372</v>
      </c>
      <c r="G779" s="44">
        <v>3.49</v>
      </c>
      <c r="H779" s="42">
        <v>0.1706</v>
      </c>
      <c r="I779" s="45">
        <v>1.9543999999999999</v>
      </c>
      <c r="J779" s="44">
        <f t="shared" si="60"/>
        <v>2.8946060000000005</v>
      </c>
      <c r="K779" s="43">
        <f t="shared" si="61"/>
        <v>122650.24543200003</v>
      </c>
      <c r="L779" s="43">
        <f t="shared" si="62"/>
        <v>82811.83679999999</v>
      </c>
      <c r="M779" s="43">
        <f t="shared" si="63"/>
        <v>39838.408632000035</v>
      </c>
      <c r="N779" s="42">
        <f t="shared" si="64"/>
        <v>0.32481311791656642</v>
      </c>
      <c r="O779">
        <f>IF(AND(RawData[[#This Row],[Channel]]="Wholesale/Distributor", LEFT(RawData[[#This Row],[Month]], 4)="2025"),RawData[[#This Row],[List Price]]*(1-'2 - Diagnostics'!$B$1),RawData[[#This Row],[Net Price]])</f>
        <v>2.8946060000000005</v>
      </c>
      <c r="P779">
        <f>RawData[[#This Row],[Units]]*RawData[[#This Row],[Counterfactual Net Price]]</f>
        <v>122650.24543200003</v>
      </c>
    </row>
    <row r="780" spans="1:16">
      <c r="A780" t="s">
        <v>302</v>
      </c>
      <c r="B780" t="s">
        <v>301</v>
      </c>
      <c r="C780" t="s">
        <v>300</v>
      </c>
      <c r="D780" t="s">
        <v>230</v>
      </c>
      <c r="E780" t="s">
        <v>252</v>
      </c>
      <c r="F780">
        <v>47367</v>
      </c>
      <c r="G780" s="44">
        <v>3.49</v>
      </c>
      <c r="H780" s="42">
        <v>0.19159999999999999</v>
      </c>
      <c r="I780" s="45">
        <v>1.9543999999999999</v>
      </c>
      <c r="J780" s="44">
        <f t="shared" si="60"/>
        <v>2.8213160000000004</v>
      </c>
      <c r="K780" s="43">
        <f t="shared" si="61"/>
        <v>133637.27497200001</v>
      </c>
      <c r="L780" s="43">
        <f t="shared" si="62"/>
        <v>92574.064799999993</v>
      </c>
      <c r="M780" s="43">
        <f t="shared" si="63"/>
        <v>41063.210172000021</v>
      </c>
      <c r="N780" s="42">
        <f t="shared" si="64"/>
        <v>0.30727362691736776</v>
      </c>
      <c r="O780">
        <f>IF(AND(RawData[[#This Row],[Channel]]="Wholesale/Distributor", LEFT(RawData[[#This Row],[Month]], 4)="2025"),RawData[[#This Row],[List Price]]*(1-'2 - Diagnostics'!$B$1),RawData[[#This Row],[Net Price]])</f>
        <v>2.8213160000000004</v>
      </c>
      <c r="P780">
        <f>RawData[[#This Row],[Units]]*RawData[[#This Row],[Counterfactual Net Price]]</f>
        <v>133637.27497200001</v>
      </c>
    </row>
    <row r="781" spans="1:16">
      <c r="A781" t="s">
        <v>302</v>
      </c>
      <c r="B781" t="s">
        <v>301</v>
      </c>
      <c r="C781" t="s">
        <v>300</v>
      </c>
      <c r="D781" t="s">
        <v>230</v>
      </c>
      <c r="E781" t="s">
        <v>251</v>
      </c>
      <c r="F781">
        <v>43150</v>
      </c>
      <c r="G781" s="44">
        <v>3.49</v>
      </c>
      <c r="H781" s="42">
        <v>0.17780000000000001</v>
      </c>
      <c r="I781" s="45">
        <v>1.9543999999999999</v>
      </c>
      <c r="J781" s="44">
        <f t="shared" si="60"/>
        <v>2.8694780000000004</v>
      </c>
      <c r="K781" s="43">
        <f t="shared" si="61"/>
        <v>123817.97570000002</v>
      </c>
      <c r="L781" s="43">
        <f t="shared" si="62"/>
        <v>84332.36</v>
      </c>
      <c r="M781" s="43">
        <f t="shared" si="63"/>
        <v>39485.615700000024</v>
      </c>
      <c r="N781" s="42">
        <f t="shared" si="64"/>
        <v>0.31890051082461701</v>
      </c>
      <c r="O781">
        <f>IF(AND(RawData[[#This Row],[Channel]]="Wholesale/Distributor", LEFT(RawData[[#This Row],[Month]], 4)="2025"),RawData[[#This Row],[List Price]]*(1-'2 - Diagnostics'!$B$1),RawData[[#This Row],[Net Price]])</f>
        <v>2.8694780000000004</v>
      </c>
      <c r="P781">
        <f>RawData[[#This Row],[Units]]*RawData[[#This Row],[Counterfactual Net Price]]</f>
        <v>123817.97570000002</v>
      </c>
    </row>
    <row r="782" spans="1:16">
      <c r="A782" t="s">
        <v>302</v>
      </c>
      <c r="B782" t="s">
        <v>301</v>
      </c>
      <c r="C782" t="s">
        <v>300</v>
      </c>
      <c r="D782" t="s">
        <v>230</v>
      </c>
      <c r="E782" t="s">
        <v>250</v>
      </c>
      <c r="F782">
        <v>23256</v>
      </c>
      <c r="G782" s="44">
        <v>3.56</v>
      </c>
      <c r="H782" s="42">
        <v>0.18210000000000001</v>
      </c>
      <c r="I782" s="45">
        <v>1.9691000000000001</v>
      </c>
      <c r="J782" s="44">
        <f t="shared" si="60"/>
        <v>2.911724</v>
      </c>
      <c r="K782" s="43">
        <f t="shared" si="61"/>
        <v>67715.053344</v>
      </c>
      <c r="L782" s="43">
        <f t="shared" si="62"/>
        <v>45793.389600000002</v>
      </c>
      <c r="M782" s="43">
        <f t="shared" si="63"/>
        <v>21921.663743999998</v>
      </c>
      <c r="N782" s="42">
        <f t="shared" si="64"/>
        <v>0.32373398028109801</v>
      </c>
      <c r="O782">
        <f>IF(AND(RawData[[#This Row],[Channel]]="Wholesale/Distributor", LEFT(RawData[[#This Row],[Month]], 4)="2025"),RawData[[#This Row],[List Price]]*(1-'2 - Diagnostics'!$B$1),RawData[[#This Row],[Net Price]])</f>
        <v>2.911724</v>
      </c>
      <c r="P782">
        <f>RawData[[#This Row],[Units]]*RawData[[#This Row],[Counterfactual Net Price]]</f>
        <v>67715.053344</v>
      </c>
    </row>
    <row r="783" spans="1:16">
      <c r="A783" t="s">
        <v>302</v>
      </c>
      <c r="B783" t="s">
        <v>301</v>
      </c>
      <c r="C783" t="s">
        <v>300</v>
      </c>
      <c r="D783" t="s">
        <v>230</v>
      </c>
      <c r="E783" t="s">
        <v>249</v>
      </c>
      <c r="F783">
        <v>27851</v>
      </c>
      <c r="G783" s="44">
        <v>3.56</v>
      </c>
      <c r="H783" s="42">
        <v>0.1628</v>
      </c>
      <c r="I783" s="45">
        <v>1.9837</v>
      </c>
      <c r="J783" s="44">
        <f t="shared" si="60"/>
        <v>2.980432</v>
      </c>
      <c r="K783" s="43">
        <f t="shared" si="61"/>
        <v>83008.011631999994</v>
      </c>
      <c r="L783" s="43">
        <f t="shared" si="62"/>
        <v>55248.028700000003</v>
      </c>
      <c r="M783" s="43">
        <f t="shared" si="63"/>
        <v>27759.982931999992</v>
      </c>
      <c r="N783" s="42">
        <f t="shared" si="64"/>
        <v>0.3344253450506503</v>
      </c>
      <c r="O783">
        <f>IF(AND(RawData[[#This Row],[Channel]]="Wholesale/Distributor", LEFT(RawData[[#This Row],[Month]], 4)="2025"),RawData[[#This Row],[List Price]]*(1-'2 - Diagnostics'!$B$1),RawData[[#This Row],[Net Price]])</f>
        <v>2.980432</v>
      </c>
      <c r="P783">
        <f>RawData[[#This Row],[Units]]*RawData[[#This Row],[Counterfactual Net Price]]</f>
        <v>83008.011631999994</v>
      </c>
    </row>
    <row r="784" spans="1:16">
      <c r="A784" t="s">
        <v>302</v>
      </c>
      <c r="B784" t="s">
        <v>301</v>
      </c>
      <c r="C784" t="s">
        <v>300</v>
      </c>
      <c r="D784" t="s">
        <v>230</v>
      </c>
      <c r="E784" t="s">
        <v>248</v>
      </c>
      <c r="F784">
        <v>27595</v>
      </c>
      <c r="G784" s="44">
        <v>3.56</v>
      </c>
      <c r="H784" s="42">
        <v>0.17050000000000001</v>
      </c>
      <c r="I784" s="45">
        <v>1.9984</v>
      </c>
      <c r="J784" s="44">
        <f t="shared" si="60"/>
        <v>2.95302</v>
      </c>
      <c r="K784" s="43">
        <f t="shared" si="61"/>
        <v>81488.586899999995</v>
      </c>
      <c r="L784" s="43">
        <f t="shared" si="62"/>
        <v>55145.847999999998</v>
      </c>
      <c r="M784" s="43">
        <f t="shared" si="63"/>
        <v>26342.738899999997</v>
      </c>
      <c r="N784" s="42">
        <f t="shared" si="64"/>
        <v>0.32326906014859363</v>
      </c>
      <c r="O784">
        <f>IF(AND(RawData[[#This Row],[Channel]]="Wholesale/Distributor", LEFT(RawData[[#This Row],[Month]], 4)="2025"),RawData[[#This Row],[List Price]]*(1-'2 - Diagnostics'!$B$1),RawData[[#This Row],[Net Price]])</f>
        <v>2.95302</v>
      </c>
      <c r="P784">
        <f>RawData[[#This Row],[Units]]*RawData[[#This Row],[Counterfactual Net Price]]</f>
        <v>81488.586899999995</v>
      </c>
    </row>
    <row r="785" spans="1:16">
      <c r="A785" t="s">
        <v>302</v>
      </c>
      <c r="B785" t="s">
        <v>301</v>
      </c>
      <c r="C785" t="s">
        <v>300</v>
      </c>
      <c r="D785" t="s">
        <v>230</v>
      </c>
      <c r="E785" t="s">
        <v>247</v>
      </c>
      <c r="F785">
        <v>28425</v>
      </c>
      <c r="G785" s="44">
        <v>3.56</v>
      </c>
      <c r="H785" s="42">
        <v>0.18240000000000001</v>
      </c>
      <c r="I785" s="45">
        <v>2.0129999999999999</v>
      </c>
      <c r="J785" s="44">
        <f t="shared" si="60"/>
        <v>2.9106559999999999</v>
      </c>
      <c r="K785" s="43">
        <f t="shared" si="61"/>
        <v>82735.396800000002</v>
      </c>
      <c r="L785" s="43">
        <f t="shared" si="62"/>
        <v>57219.524999999994</v>
      </c>
      <c r="M785" s="43">
        <f t="shared" si="63"/>
        <v>25515.871800000008</v>
      </c>
      <c r="N785" s="42">
        <f t="shared" si="64"/>
        <v>0.30840332900899325</v>
      </c>
      <c r="O785">
        <f>IF(AND(RawData[[#This Row],[Channel]]="Wholesale/Distributor", LEFT(RawData[[#This Row],[Month]], 4)="2025"),RawData[[#This Row],[List Price]]*(1-'2 - Diagnostics'!$B$1),RawData[[#This Row],[Net Price]])</f>
        <v>2.9106559999999999</v>
      </c>
      <c r="P785">
        <f>RawData[[#This Row],[Units]]*RawData[[#This Row],[Counterfactual Net Price]]</f>
        <v>82735.396800000002</v>
      </c>
    </row>
    <row r="786" spans="1:16">
      <c r="A786" t="s">
        <v>302</v>
      </c>
      <c r="B786" t="s">
        <v>301</v>
      </c>
      <c r="C786" t="s">
        <v>300</v>
      </c>
      <c r="D786" t="s">
        <v>230</v>
      </c>
      <c r="E786" t="s">
        <v>246</v>
      </c>
      <c r="F786">
        <v>26613</v>
      </c>
      <c r="G786" s="44">
        <v>3.56</v>
      </c>
      <c r="H786" s="42">
        <v>0.15620000000000001</v>
      </c>
      <c r="I786" s="45">
        <v>2.0276999999999998</v>
      </c>
      <c r="J786" s="44">
        <f t="shared" si="60"/>
        <v>3.0039280000000002</v>
      </c>
      <c r="K786" s="43">
        <f t="shared" si="61"/>
        <v>79943.535864000005</v>
      </c>
      <c r="L786" s="43">
        <f t="shared" si="62"/>
        <v>53963.180099999998</v>
      </c>
      <c r="M786" s="43">
        <f t="shared" si="63"/>
        <v>25980.355764000007</v>
      </c>
      <c r="N786" s="42">
        <f t="shared" si="64"/>
        <v>0.32498382118346386</v>
      </c>
      <c r="O786">
        <f>IF(AND(RawData[[#This Row],[Channel]]="Wholesale/Distributor", LEFT(RawData[[#This Row],[Month]], 4)="2025"),RawData[[#This Row],[List Price]]*(1-'2 - Diagnostics'!$B$1),RawData[[#This Row],[Net Price]])</f>
        <v>3.0039280000000002</v>
      </c>
      <c r="P786">
        <f>RawData[[#This Row],[Units]]*RawData[[#This Row],[Counterfactual Net Price]]</f>
        <v>79943.535864000005</v>
      </c>
    </row>
    <row r="787" spans="1:16">
      <c r="A787" t="s">
        <v>302</v>
      </c>
      <c r="B787" t="s">
        <v>301</v>
      </c>
      <c r="C787" t="s">
        <v>300</v>
      </c>
      <c r="D787" t="s">
        <v>230</v>
      </c>
      <c r="E787" t="s">
        <v>245</v>
      </c>
      <c r="F787">
        <v>23955</v>
      </c>
      <c r="G787" s="44">
        <v>3.56</v>
      </c>
      <c r="H787" s="42">
        <v>0.1767</v>
      </c>
      <c r="I787" s="45">
        <v>2.0423</v>
      </c>
      <c r="J787" s="44">
        <f t="shared" si="60"/>
        <v>2.9309480000000003</v>
      </c>
      <c r="K787" s="43">
        <f t="shared" si="61"/>
        <v>70210.85934000001</v>
      </c>
      <c r="L787" s="43">
        <f t="shared" si="62"/>
        <v>48923.296499999997</v>
      </c>
      <c r="M787" s="43">
        <f t="shared" si="63"/>
        <v>21287.562840000013</v>
      </c>
      <c r="N787" s="42">
        <f t="shared" si="64"/>
        <v>0.30319473426345345</v>
      </c>
      <c r="O787">
        <f>IF(AND(RawData[[#This Row],[Channel]]="Wholesale/Distributor", LEFT(RawData[[#This Row],[Month]], 4)="2025"),RawData[[#This Row],[List Price]]*(1-'2 - Diagnostics'!$B$1),RawData[[#This Row],[Net Price]])</f>
        <v>2.9309480000000003</v>
      </c>
      <c r="P787">
        <f>RawData[[#This Row],[Units]]*RawData[[#This Row],[Counterfactual Net Price]]</f>
        <v>70210.85934000001</v>
      </c>
    </row>
    <row r="788" spans="1:16">
      <c r="A788" t="s">
        <v>302</v>
      </c>
      <c r="B788" t="s">
        <v>301</v>
      </c>
      <c r="C788" t="s">
        <v>300</v>
      </c>
      <c r="D788" t="s">
        <v>230</v>
      </c>
      <c r="E788" t="s">
        <v>244</v>
      </c>
      <c r="F788">
        <v>23044</v>
      </c>
      <c r="G788" s="44">
        <v>3.66</v>
      </c>
      <c r="H788" s="42">
        <v>0.17979999999999999</v>
      </c>
      <c r="I788" s="45">
        <v>2.0569999999999999</v>
      </c>
      <c r="J788" s="44">
        <f t="shared" si="60"/>
        <v>3.001932</v>
      </c>
      <c r="K788" s="43">
        <f t="shared" si="61"/>
        <v>69176.521007999996</v>
      </c>
      <c r="L788" s="43">
        <f t="shared" si="62"/>
        <v>47401.508000000002</v>
      </c>
      <c r="M788" s="43">
        <f t="shared" si="63"/>
        <v>21775.013007999994</v>
      </c>
      <c r="N788" s="42">
        <f t="shared" si="64"/>
        <v>0.31477461847903276</v>
      </c>
      <c r="O788">
        <f>IF(AND(RawData[[#This Row],[Channel]]="Wholesale/Distributor", LEFT(RawData[[#This Row],[Month]], 4)="2025"),RawData[[#This Row],[List Price]]*(1-'2 - Diagnostics'!$B$1),RawData[[#This Row],[Net Price]])</f>
        <v>3.001932</v>
      </c>
      <c r="P788">
        <f>RawData[[#This Row],[Units]]*RawData[[#This Row],[Counterfactual Net Price]]</f>
        <v>69176.521007999996</v>
      </c>
    </row>
    <row r="789" spans="1:16">
      <c r="A789" t="s">
        <v>302</v>
      </c>
      <c r="B789" t="s">
        <v>301</v>
      </c>
      <c r="C789" t="s">
        <v>300</v>
      </c>
      <c r="D789" t="s">
        <v>230</v>
      </c>
      <c r="E789" t="s">
        <v>243</v>
      </c>
      <c r="F789">
        <v>22743</v>
      </c>
      <c r="G789" s="44">
        <v>3.66</v>
      </c>
      <c r="H789" s="42">
        <v>0.16109999999999999</v>
      </c>
      <c r="I789" s="45">
        <v>2.0716999999999999</v>
      </c>
      <c r="J789" s="44">
        <f t="shared" si="60"/>
        <v>3.0703740000000002</v>
      </c>
      <c r="K789" s="43">
        <f t="shared" si="61"/>
        <v>69829.515882000007</v>
      </c>
      <c r="L789" s="43">
        <f t="shared" si="62"/>
        <v>47116.6731</v>
      </c>
      <c r="M789" s="43">
        <f t="shared" si="63"/>
        <v>22712.842782000007</v>
      </c>
      <c r="N789" s="42">
        <f t="shared" si="64"/>
        <v>0.32526135252578359</v>
      </c>
      <c r="O789">
        <f>IF(AND(RawData[[#This Row],[Channel]]="Wholesale/Distributor", LEFT(RawData[[#This Row],[Month]], 4)="2025"),RawData[[#This Row],[List Price]]*(1-'2 - Diagnostics'!$B$1),RawData[[#This Row],[Net Price]])</f>
        <v>3.0703740000000002</v>
      </c>
      <c r="P789">
        <f>RawData[[#This Row],[Units]]*RawData[[#This Row],[Counterfactual Net Price]]</f>
        <v>69829.515882000007</v>
      </c>
    </row>
    <row r="790" spans="1:16">
      <c r="A790" t="s">
        <v>302</v>
      </c>
      <c r="B790" t="s">
        <v>301</v>
      </c>
      <c r="C790" t="s">
        <v>300</v>
      </c>
      <c r="D790" t="s">
        <v>230</v>
      </c>
      <c r="E790" t="s">
        <v>242</v>
      </c>
      <c r="F790">
        <v>29600</v>
      </c>
      <c r="G790" s="44">
        <v>3.66</v>
      </c>
      <c r="H790" s="42">
        <v>0.19539999999999999</v>
      </c>
      <c r="I790" s="45">
        <v>2.0863</v>
      </c>
      <c r="J790" s="44">
        <f t="shared" si="60"/>
        <v>2.944836</v>
      </c>
      <c r="K790" s="43">
        <f t="shared" si="61"/>
        <v>87167.145600000003</v>
      </c>
      <c r="L790" s="43">
        <f t="shared" si="62"/>
        <v>61754.48</v>
      </c>
      <c r="M790" s="43">
        <f t="shared" si="63"/>
        <v>25412.6656</v>
      </c>
      <c r="N790" s="42">
        <f t="shared" si="64"/>
        <v>0.29153949489886705</v>
      </c>
      <c r="O790">
        <f>IF(AND(RawData[[#This Row],[Channel]]="Wholesale/Distributor", LEFT(RawData[[#This Row],[Month]], 4)="2025"),RawData[[#This Row],[List Price]]*(1-'2 - Diagnostics'!$B$1),RawData[[#This Row],[Net Price]])</f>
        <v>2.944836</v>
      </c>
      <c r="P790">
        <f>RawData[[#This Row],[Units]]*RawData[[#This Row],[Counterfactual Net Price]]</f>
        <v>87167.145600000003</v>
      </c>
    </row>
    <row r="791" spans="1:16">
      <c r="A791" t="s">
        <v>302</v>
      </c>
      <c r="B791" t="s">
        <v>301</v>
      </c>
      <c r="C791" t="s">
        <v>300</v>
      </c>
      <c r="D791" t="s">
        <v>230</v>
      </c>
      <c r="E791" t="s">
        <v>241</v>
      </c>
      <c r="F791">
        <v>36847</v>
      </c>
      <c r="G791" s="44">
        <v>3.66</v>
      </c>
      <c r="H791" s="42">
        <v>0.1852</v>
      </c>
      <c r="I791" s="45">
        <v>2.101</v>
      </c>
      <c r="J791" s="44">
        <f t="shared" si="60"/>
        <v>2.9821680000000002</v>
      </c>
      <c r="K791" s="43">
        <f t="shared" si="61"/>
        <v>109883.944296</v>
      </c>
      <c r="L791" s="43">
        <f t="shared" si="62"/>
        <v>77415.547000000006</v>
      </c>
      <c r="M791" s="43">
        <f t="shared" si="63"/>
        <v>32468.397295999996</v>
      </c>
      <c r="N791" s="42">
        <f t="shared" si="64"/>
        <v>0.29547899380584858</v>
      </c>
      <c r="O791">
        <f>IF(AND(RawData[[#This Row],[Channel]]="Wholesale/Distributor", LEFT(RawData[[#This Row],[Month]], 4)="2025"),RawData[[#This Row],[List Price]]*(1-'2 - Diagnostics'!$B$1),RawData[[#This Row],[Net Price]])</f>
        <v>2.9821680000000002</v>
      </c>
      <c r="P791">
        <f>RawData[[#This Row],[Units]]*RawData[[#This Row],[Counterfactual Net Price]]</f>
        <v>109883.944296</v>
      </c>
    </row>
    <row r="792" spans="1:16">
      <c r="A792" t="s">
        <v>302</v>
      </c>
      <c r="B792" t="s">
        <v>301</v>
      </c>
      <c r="C792" t="s">
        <v>300</v>
      </c>
      <c r="D792" t="s">
        <v>230</v>
      </c>
      <c r="E792" t="s">
        <v>240</v>
      </c>
      <c r="F792">
        <v>50284</v>
      </c>
      <c r="G792" s="44">
        <v>3.66</v>
      </c>
      <c r="H792" s="42">
        <v>0.1777</v>
      </c>
      <c r="I792" s="45">
        <v>2.1156000000000001</v>
      </c>
      <c r="J792" s="44">
        <f t="shared" si="60"/>
        <v>3.0096180000000001</v>
      </c>
      <c r="K792" s="43">
        <f t="shared" si="61"/>
        <v>151335.63151199999</v>
      </c>
      <c r="L792" s="43">
        <f t="shared" si="62"/>
        <v>106380.83040000001</v>
      </c>
      <c r="M792" s="43">
        <f t="shared" si="63"/>
        <v>44954.801111999986</v>
      </c>
      <c r="N792" s="42">
        <f t="shared" si="64"/>
        <v>0.29705364601088902</v>
      </c>
      <c r="O792">
        <f>IF(AND(RawData[[#This Row],[Channel]]="Wholesale/Distributor", LEFT(RawData[[#This Row],[Month]], 4)="2025"),RawData[[#This Row],[List Price]]*(1-'2 - Diagnostics'!$B$1),RawData[[#This Row],[Net Price]])</f>
        <v>3.0096180000000001</v>
      </c>
      <c r="P792">
        <f>RawData[[#This Row],[Units]]*RawData[[#This Row],[Counterfactual Net Price]]</f>
        <v>151335.63151199999</v>
      </c>
    </row>
    <row r="793" spans="1:16">
      <c r="A793" t="s">
        <v>302</v>
      </c>
      <c r="B793" t="s">
        <v>301</v>
      </c>
      <c r="C793" t="s">
        <v>300</v>
      </c>
      <c r="D793" t="s">
        <v>230</v>
      </c>
      <c r="E793" t="s">
        <v>236</v>
      </c>
      <c r="F793">
        <v>39442</v>
      </c>
      <c r="G793" s="44">
        <v>3.66</v>
      </c>
      <c r="H793" s="42">
        <v>0.16950000000000001</v>
      </c>
      <c r="I793" s="45">
        <v>2.1303000000000001</v>
      </c>
      <c r="J793" s="44">
        <f t="shared" si="60"/>
        <v>3.0396300000000003</v>
      </c>
      <c r="K793" s="43">
        <f t="shared" si="61"/>
        <v>119889.08646000001</v>
      </c>
      <c r="L793" s="43">
        <f t="shared" si="62"/>
        <v>84023.292600000001</v>
      </c>
      <c r="M793" s="43">
        <f t="shared" si="63"/>
        <v>35865.793860000005</v>
      </c>
      <c r="N793" s="42">
        <f t="shared" si="64"/>
        <v>0.299158121218701</v>
      </c>
      <c r="O793">
        <f>IF(AND(RawData[[#This Row],[Channel]]="Wholesale/Distributor", LEFT(RawData[[#This Row],[Month]], 4)="2025"),RawData[[#This Row],[List Price]]*(1-'2 - Diagnostics'!$B$1),RawData[[#This Row],[Net Price]])</f>
        <v>3.0396300000000003</v>
      </c>
      <c r="P793">
        <f>RawData[[#This Row],[Units]]*RawData[[#This Row],[Counterfactual Net Price]]</f>
        <v>119889.08646000001</v>
      </c>
    </row>
    <row r="794" spans="1:16">
      <c r="A794" t="s">
        <v>302</v>
      </c>
      <c r="B794" t="s">
        <v>301</v>
      </c>
      <c r="C794" t="s">
        <v>300</v>
      </c>
      <c r="D794" t="s">
        <v>232</v>
      </c>
      <c r="E794" t="s">
        <v>262</v>
      </c>
      <c r="F794">
        <v>20862</v>
      </c>
      <c r="G794" s="44">
        <v>3.49</v>
      </c>
      <c r="H794" s="42">
        <v>3.3799999999999997E-2</v>
      </c>
      <c r="I794" s="45">
        <v>1.9543999999999999</v>
      </c>
      <c r="J794" s="44">
        <f t="shared" si="60"/>
        <v>3.3720379999999999</v>
      </c>
      <c r="K794" s="43">
        <f t="shared" si="61"/>
        <v>70347.456756</v>
      </c>
      <c r="L794" s="43">
        <f t="shared" si="62"/>
        <v>40772.692799999997</v>
      </c>
      <c r="M794" s="43">
        <f t="shared" si="63"/>
        <v>29574.763956000003</v>
      </c>
      <c r="N794" s="42">
        <f t="shared" si="64"/>
        <v>0.4204098530324985</v>
      </c>
      <c r="O794">
        <f>IF(AND(RawData[[#This Row],[Channel]]="Wholesale/Distributor", LEFT(RawData[[#This Row],[Month]], 4)="2025"),RawData[[#This Row],[List Price]]*(1-'2 - Diagnostics'!$B$1),RawData[[#This Row],[Net Price]])</f>
        <v>3.3720379999999999</v>
      </c>
      <c r="P794">
        <f>RawData[[#This Row],[Units]]*RawData[[#This Row],[Counterfactual Net Price]]</f>
        <v>70347.456756</v>
      </c>
    </row>
    <row r="795" spans="1:16">
      <c r="A795" t="s">
        <v>302</v>
      </c>
      <c r="B795" t="s">
        <v>301</v>
      </c>
      <c r="C795" t="s">
        <v>300</v>
      </c>
      <c r="D795" t="s">
        <v>232</v>
      </c>
      <c r="E795" t="s">
        <v>261</v>
      </c>
      <c r="F795">
        <v>21723</v>
      </c>
      <c r="G795" s="44">
        <v>3.49</v>
      </c>
      <c r="H795" s="42">
        <v>5.9400000000000001E-2</v>
      </c>
      <c r="I795" s="45">
        <v>1.9543999999999999</v>
      </c>
      <c r="J795" s="44">
        <f t="shared" si="60"/>
        <v>3.2826940000000002</v>
      </c>
      <c r="K795" s="43">
        <f t="shared" si="61"/>
        <v>71309.961762000006</v>
      </c>
      <c r="L795" s="43">
        <f t="shared" si="62"/>
        <v>42455.431199999999</v>
      </c>
      <c r="M795" s="43">
        <f t="shared" si="63"/>
        <v>28854.530562000007</v>
      </c>
      <c r="N795" s="42">
        <f t="shared" si="64"/>
        <v>0.40463533914522654</v>
      </c>
      <c r="O795">
        <f>IF(AND(RawData[[#This Row],[Channel]]="Wholesale/Distributor", LEFT(RawData[[#This Row],[Month]], 4)="2025"),RawData[[#This Row],[List Price]]*(1-'2 - Diagnostics'!$B$1),RawData[[#This Row],[Net Price]])</f>
        <v>3.2826940000000002</v>
      </c>
      <c r="P795">
        <f>RawData[[#This Row],[Units]]*RawData[[#This Row],[Counterfactual Net Price]]</f>
        <v>71309.961762000006</v>
      </c>
    </row>
    <row r="796" spans="1:16">
      <c r="A796" t="s">
        <v>302</v>
      </c>
      <c r="B796" t="s">
        <v>301</v>
      </c>
      <c r="C796" t="s">
        <v>300</v>
      </c>
      <c r="D796" t="s">
        <v>232</v>
      </c>
      <c r="E796" t="s">
        <v>260</v>
      </c>
      <c r="F796">
        <v>24196</v>
      </c>
      <c r="G796" s="44">
        <v>3.49</v>
      </c>
      <c r="H796" s="42">
        <v>4.5400000000000003E-2</v>
      </c>
      <c r="I796" s="45">
        <v>1.9543999999999999</v>
      </c>
      <c r="J796" s="44">
        <f t="shared" si="60"/>
        <v>3.3315540000000001</v>
      </c>
      <c r="K796" s="43">
        <f t="shared" si="61"/>
        <v>80610.280584000007</v>
      </c>
      <c r="L796" s="43">
        <f t="shared" si="62"/>
        <v>47288.662400000001</v>
      </c>
      <c r="M796" s="43">
        <f t="shared" si="63"/>
        <v>33321.618184000006</v>
      </c>
      <c r="N796" s="42">
        <f t="shared" si="64"/>
        <v>0.41336685522732036</v>
      </c>
      <c r="O796">
        <f>IF(AND(RawData[[#This Row],[Channel]]="Wholesale/Distributor", LEFT(RawData[[#This Row],[Month]], 4)="2025"),RawData[[#This Row],[List Price]]*(1-'2 - Diagnostics'!$B$1),RawData[[#This Row],[Net Price]])</f>
        <v>3.3315540000000001</v>
      </c>
      <c r="P796">
        <f>RawData[[#This Row],[Units]]*RawData[[#This Row],[Counterfactual Net Price]]</f>
        <v>80610.280584000007</v>
      </c>
    </row>
    <row r="797" spans="1:16">
      <c r="A797" t="s">
        <v>302</v>
      </c>
      <c r="B797" t="s">
        <v>301</v>
      </c>
      <c r="C797" t="s">
        <v>300</v>
      </c>
      <c r="D797" t="s">
        <v>232</v>
      </c>
      <c r="E797" t="s">
        <v>259</v>
      </c>
      <c r="F797">
        <v>24583</v>
      </c>
      <c r="G797" s="44">
        <v>3.49</v>
      </c>
      <c r="H797" s="42">
        <v>3.5900000000000001E-2</v>
      </c>
      <c r="I797" s="45">
        <v>1.9543999999999999</v>
      </c>
      <c r="J797" s="44">
        <f t="shared" si="60"/>
        <v>3.3647089999999999</v>
      </c>
      <c r="K797" s="43">
        <f t="shared" si="61"/>
        <v>82714.641346999997</v>
      </c>
      <c r="L797" s="43">
        <f t="shared" si="62"/>
        <v>48045.015199999994</v>
      </c>
      <c r="M797" s="43">
        <f t="shared" si="63"/>
        <v>34669.626147000003</v>
      </c>
      <c r="N797" s="42">
        <f t="shared" si="64"/>
        <v>0.41914739134944512</v>
      </c>
      <c r="O797">
        <f>IF(AND(RawData[[#This Row],[Channel]]="Wholesale/Distributor", LEFT(RawData[[#This Row],[Month]], 4)="2025"),RawData[[#This Row],[List Price]]*(1-'2 - Diagnostics'!$B$1),RawData[[#This Row],[Net Price]])</f>
        <v>3.3647089999999999</v>
      </c>
      <c r="P797">
        <f>RawData[[#This Row],[Units]]*RawData[[#This Row],[Counterfactual Net Price]]</f>
        <v>82714.641346999997</v>
      </c>
    </row>
    <row r="798" spans="1:16">
      <c r="A798" t="s">
        <v>302</v>
      </c>
      <c r="B798" t="s">
        <v>301</v>
      </c>
      <c r="C798" t="s">
        <v>300</v>
      </c>
      <c r="D798" t="s">
        <v>232</v>
      </c>
      <c r="E798" t="s">
        <v>258</v>
      </c>
      <c r="F798">
        <v>22004</v>
      </c>
      <c r="G798" s="44">
        <v>3.49</v>
      </c>
      <c r="H798" s="42">
        <v>4.2700000000000002E-2</v>
      </c>
      <c r="I798" s="45">
        <v>1.9543999999999999</v>
      </c>
      <c r="J798" s="44">
        <f t="shared" si="60"/>
        <v>3.3409770000000005</v>
      </c>
      <c r="K798" s="43">
        <f t="shared" si="61"/>
        <v>73514.857908000005</v>
      </c>
      <c r="L798" s="43">
        <f t="shared" si="62"/>
        <v>43004.617599999998</v>
      </c>
      <c r="M798" s="43">
        <f t="shared" si="63"/>
        <v>30510.240308000008</v>
      </c>
      <c r="N798" s="42">
        <f t="shared" si="64"/>
        <v>0.41502141439465168</v>
      </c>
      <c r="O798">
        <f>IF(AND(RawData[[#This Row],[Channel]]="Wholesale/Distributor", LEFT(RawData[[#This Row],[Month]], 4)="2025"),RawData[[#This Row],[List Price]]*(1-'2 - Diagnostics'!$B$1),RawData[[#This Row],[Net Price]])</f>
        <v>3.3409770000000005</v>
      </c>
      <c r="P798">
        <f>RawData[[#This Row],[Units]]*RawData[[#This Row],[Counterfactual Net Price]]</f>
        <v>73514.857908000005</v>
      </c>
    </row>
    <row r="799" spans="1:16">
      <c r="A799" t="s">
        <v>302</v>
      </c>
      <c r="B799" t="s">
        <v>301</v>
      </c>
      <c r="C799" t="s">
        <v>300</v>
      </c>
      <c r="D799" t="s">
        <v>232</v>
      </c>
      <c r="E799" t="s">
        <v>257</v>
      </c>
      <c r="F799">
        <v>21594</v>
      </c>
      <c r="G799" s="44">
        <v>3.49</v>
      </c>
      <c r="H799" s="42">
        <v>5.45E-2</v>
      </c>
      <c r="I799" s="45">
        <v>1.9543999999999999</v>
      </c>
      <c r="J799" s="44">
        <f t="shared" si="60"/>
        <v>3.299795</v>
      </c>
      <c r="K799" s="43">
        <f t="shared" si="61"/>
        <v>71255.773230000006</v>
      </c>
      <c r="L799" s="43">
        <f t="shared" si="62"/>
        <v>42203.313600000001</v>
      </c>
      <c r="M799" s="43">
        <f t="shared" si="63"/>
        <v>29052.459630000005</v>
      </c>
      <c r="N799" s="42">
        <f t="shared" si="64"/>
        <v>0.40772078265468009</v>
      </c>
      <c r="O799">
        <f>IF(AND(RawData[[#This Row],[Channel]]="Wholesale/Distributor", LEFT(RawData[[#This Row],[Month]], 4)="2025"),RawData[[#This Row],[List Price]]*(1-'2 - Diagnostics'!$B$1),RawData[[#This Row],[Net Price]])</f>
        <v>3.299795</v>
      </c>
      <c r="P799">
        <f>RawData[[#This Row],[Units]]*RawData[[#This Row],[Counterfactual Net Price]]</f>
        <v>71255.773230000006</v>
      </c>
    </row>
    <row r="800" spans="1:16">
      <c r="A800" t="s">
        <v>302</v>
      </c>
      <c r="B800" t="s">
        <v>301</v>
      </c>
      <c r="C800" t="s">
        <v>300</v>
      </c>
      <c r="D800" t="s">
        <v>232</v>
      </c>
      <c r="E800" t="s">
        <v>256</v>
      </c>
      <c r="F800">
        <v>20245</v>
      </c>
      <c r="G800" s="44">
        <v>3.49</v>
      </c>
      <c r="H800" s="42">
        <v>5.2400000000000002E-2</v>
      </c>
      <c r="I800" s="45">
        <v>1.9543999999999999</v>
      </c>
      <c r="J800" s="44">
        <f t="shared" si="60"/>
        <v>3.3071240000000004</v>
      </c>
      <c r="K800" s="43">
        <f t="shared" si="61"/>
        <v>66952.725380000003</v>
      </c>
      <c r="L800" s="43">
        <f t="shared" si="62"/>
        <v>39566.828000000001</v>
      </c>
      <c r="M800" s="43">
        <f t="shared" si="63"/>
        <v>27385.897380000002</v>
      </c>
      <c r="N800" s="42">
        <f t="shared" si="64"/>
        <v>0.40903334740396791</v>
      </c>
      <c r="O800">
        <f>IF(AND(RawData[[#This Row],[Channel]]="Wholesale/Distributor", LEFT(RawData[[#This Row],[Month]], 4)="2025"),RawData[[#This Row],[List Price]]*(1-'2 - Diagnostics'!$B$1),RawData[[#This Row],[Net Price]])</f>
        <v>3.3071240000000004</v>
      </c>
      <c r="P800">
        <f>RawData[[#This Row],[Units]]*RawData[[#This Row],[Counterfactual Net Price]]</f>
        <v>66952.725380000003</v>
      </c>
    </row>
    <row r="801" spans="1:16">
      <c r="A801" t="s">
        <v>302</v>
      </c>
      <c r="B801" t="s">
        <v>301</v>
      </c>
      <c r="C801" t="s">
        <v>300</v>
      </c>
      <c r="D801" t="s">
        <v>232</v>
      </c>
      <c r="E801" t="s">
        <v>255</v>
      </c>
      <c r="F801">
        <v>24735</v>
      </c>
      <c r="G801" s="44">
        <v>3.49</v>
      </c>
      <c r="H801" s="42">
        <v>3.9300000000000002E-2</v>
      </c>
      <c r="I801" s="45">
        <v>1.9543999999999999</v>
      </c>
      <c r="J801" s="44">
        <f t="shared" si="60"/>
        <v>3.352843</v>
      </c>
      <c r="K801" s="43">
        <f t="shared" si="61"/>
        <v>82932.571605000005</v>
      </c>
      <c r="L801" s="43">
        <f t="shared" si="62"/>
        <v>48342.083999999995</v>
      </c>
      <c r="M801" s="43">
        <f t="shared" si="63"/>
        <v>34590.487605000009</v>
      </c>
      <c r="N801" s="42">
        <f t="shared" si="64"/>
        <v>0.41709170396585832</v>
      </c>
      <c r="O801">
        <f>IF(AND(RawData[[#This Row],[Channel]]="Wholesale/Distributor", LEFT(RawData[[#This Row],[Month]], 4)="2025"),RawData[[#This Row],[List Price]]*(1-'2 - Diagnostics'!$B$1),RawData[[#This Row],[Net Price]])</f>
        <v>3.352843</v>
      </c>
      <c r="P801">
        <f>RawData[[#This Row],[Units]]*RawData[[#This Row],[Counterfactual Net Price]]</f>
        <v>82932.571605000005</v>
      </c>
    </row>
    <row r="802" spans="1:16">
      <c r="A802" t="s">
        <v>302</v>
      </c>
      <c r="B802" t="s">
        <v>301</v>
      </c>
      <c r="C802" t="s">
        <v>300</v>
      </c>
      <c r="D802" t="s">
        <v>232</v>
      </c>
      <c r="E802" t="s">
        <v>254</v>
      </c>
      <c r="F802">
        <v>25888</v>
      </c>
      <c r="G802" s="44">
        <v>3.49</v>
      </c>
      <c r="H802" s="42">
        <v>6.13E-2</v>
      </c>
      <c r="I802" s="45">
        <v>1.9543999999999999</v>
      </c>
      <c r="J802" s="44">
        <f t="shared" si="60"/>
        <v>3.2760630000000002</v>
      </c>
      <c r="K802" s="43">
        <f t="shared" si="61"/>
        <v>84810.718944000007</v>
      </c>
      <c r="L802" s="43">
        <f t="shared" si="62"/>
        <v>50595.5072</v>
      </c>
      <c r="M802" s="43">
        <f t="shared" si="63"/>
        <v>34215.211744000007</v>
      </c>
      <c r="N802" s="42">
        <f t="shared" si="64"/>
        <v>0.40343027591349745</v>
      </c>
      <c r="O802">
        <f>IF(AND(RawData[[#This Row],[Channel]]="Wholesale/Distributor", LEFT(RawData[[#This Row],[Month]], 4)="2025"),RawData[[#This Row],[List Price]]*(1-'2 - Diagnostics'!$B$1),RawData[[#This Row],[Net Price]])</f>
        <v>3.2760630000000002</v>
      </c>
      <c r="P802">
        <f>RawData[[#This Row],[Units]]*RawData[[#This Row],[Counterfactual Net Price]]</f>
        <v>84810.718944000007</v>
      </c>
    </row>
    <row r="803" spans="1:16">
      <c r="A803" t="s">
        <v>302</v>
      </c>
      <c r="B803" t="s">
        <v>301</v>
      </c>
      <c r="C803" t="s">
        <v>300</v>
      </c>
      <c r="D803" t="s">
        <v>232</v>
      </c>
      <c r="E803" t="s">
        <v>253</v>
      </c>
      <c r="F803">
        <v>41758</v>
      </c>
      <c r="G803" s="44">
        <v>3.49</v>
      </c>
      <c r="H803" s="42">
        <v>3.5799999999999998E-2</v>
      </c>
      <c r="I803" s="45">
        <v>1.9543999999999999</v>
      </c>
      <c r="J803" s="44">
        <f t="shared" si="60"/>
        <v>3.3650579999999999</v>
      </c>
      <c r="K803" s="43">
        <f t="shared" si="61"/>
        <v>140518.09196399999</v>
      </c>
      <c r="L803" s="43">
        <f t="shared" si="62"/>
        <v>81611.835200000001</v>
      </c>
      <c r="M803" s="43">
        <f t="shared" si="63"/>
        <v>58906.256763999991</v>
      </c>
      <c r="N803" s="42">
        <f t="shared" si="64"/>
        <v>0.41920763327110555</v>
      </c>
      <c r="O803">
        <f>IF(AND(RawData[[#This Row],[Channel]]="Wholesale/Distributor", LEFT(RawData[[#This Row],[Month]], 4)="2025"),RawData[[#This Row],[List Price]]*(1-'2 - Diagnostics'!$B$1),RawData[[#This Row],[Net Price]])</f>
        <v>3.3650579999999999</v>
      </c>
      <c r="P803">
        <f>RawData[[#This Row],[Units]]*RawData[[#This Row],[Counterfactual Net Price]]</f>
        <v>140518.09196399999</v>
      </c>
    </row>
    <row r="804" spans="1:16">
      <c r="A804" t="s">
        <v>302</v>
      </c>
      <c r="B804" t="s">
        <v>301</v>
      </c>
      <c r="C804" t="s">
        <v>300</v>
      </c>
      <c r="D804" t="s">
        <v>232</v>
      </c>
      <c r="E804" t="s">
        <v>252</v>
      </c>
      <c r="F804">
        <v>39945</v>
      </c>
      <c r="G804" s="44">
        <v>3.49</v>
      </c>
      <c r="H804" s="42">
        <v>6.3600000000000004E-2</v>
      </c>
      <c r="I804" s="45">
        <v>1.9543999999999999</v>
      </c>
      <c r="J804" s="44">
        <f t="shared" si="60"/>
        <v>3.2680360000000004</v>
      </c>
      <c r="K804" s="43">
        <f t="shared" si="61"/>
        <v>130541.69802000001</v>
      </c>
      <c r="L804" s="43">
        <f t="shared" si="62"/>
        <v>78068.508000000002</v>
      </c>
      <c r="M804" s="43">
        <f t="shared" si="63"/>
        <v>52473.190020000009</v>
      </c>
      <c r="N804" s="42">
        <f t="shared" si="64"/>
        <v>0.40196497223408806</v>
      </c>
      <c r="O804">
        <f>IF(AND(RawData[[#This Row],[Channel]]="Wholesale/Distributor", LEFT(RawData[[#This Row],[Month]], 4)="2025"),RawData[[#This Row],[List Price]]*(1-'2 - Diagnostics'!$B$1),RawData[[#This Row],[Net Price]])</f>
        <v>3.2680360000000004</v>
      </c>
      <c r="P804">
        <f>RawData[[#This Row],[Units]]*RawData[[#This Row],[Counterfactual Net Price]]</f>
        <v>130541.69802000001</v>
      </c>
    </row>
    <row r="805" spans="1:16">
      <c r="A805" t="s">
        <v>302</v>
      </c>
      <c r="B805" t="s">
        <v>301</v>
      </c>
      <c r="C805" t="s">
        <v>300</v>
      </c>
      <c r="D805" t="s">
        <v>232</v>
      </c>
      <c r="E805" t="s">
        <v>251</v>
      </c>
      <c r="F805">
        <v>34601</v>
      </c>
      <c r="G805" s="44">
        <v>3.49</v>
      </c>
      <c r="H805" s="42">
        <v>5.1999999999999998E-2</v>
      </c>
      <c r="I805" s="45">
        <v>1.9543999999999999</v>
      </c>
      <c r="J805" s="44">
        <f t="shared" si="60"/>
        <v>3.3085200000000001</v>
      </c>
      <c r="K805" s="43">
        <f t="shared" si="61"/>
        <v>114478.10052000001</v>
      </c>
      <c r="L805" s="43">
        <f t="shared" si="62"/>
        <v>67624.194399999993</v>
      </c>
      <c r="M805" s="43">
        <f t="shared" si="63"/>
        <v>46853.906120000014</v>
      </c>
      <c r="N805" s="42">
        <f t="shared" si="64"/>
        <v>0.40928270042194104</v>
      </c>
      <c r="O805">
        <f>IF(AND(RawData[[#This Row],[Channel]]="Wholesale/Distributor", LEFT(RawData[[#This Row],[Month]], 4)="2025"),RawData[[#This Row],[List Price]]*(1-'2 - Diagnostics'!$B$1),RawData[[#This Row],[Net Price]])</f>
        <v>3.3085200000000001</v>
      </c>
      <c r="P805">
        <f>RawData[[#This Row],[Units]]*RawData[[#This Row],[Counterfactual Net Price]]</f>
        <v>114478.10052000001</v>
      </c>
    </row>
    <row r="806" spans="1:16">
      <c r="A806" t="s">
        <v>302</v>
      </c>
      <c r="B806" t="s">
        <v>301</v>
      </c>
      <c r="C806" t="s">
        <v>300</v>
      </c>
      <c r="D806" t="s">
        <v>232</v>
      </c>
      <c r="E806" t="s">
        <v>250</v>
      </c>
      <c r="F806">
        <v>19267</v>
      </c>
      <c r="G806" s="44">
        <v>3.56</v>
      </c>
      <c r="H806" s="42">
        <v>4.6199999999999998E-2</v>
      </c>
      <c r="I806" s="45">
        <v>1.9691000000000001</v>
      </c>
      <c r="J806" s="44">
        <f t="shared" si="60"/>
        <v>3.3955280000000001</v>
      </c>
      <c r="K806" s="43">
        <f t="shared" si="61"/>
        <v>65421.637976000005</v>
      </c>
      <c r="L806" s="43">
        <f t="shared" si="62"/>
        <v>37938.649700000002</v>
      </c>
      <c r="M806" s="43">
        <f t="shared" si="63"/>
        <v>27482.988276000004</v>
      </c>
      <c r="N806" s="42">
        <f t="shared" si="64"/>
        <v>0.42009018921357744</v>
      </c>
      <c r="O806">
        <f>IF(AND(RawData[[#This Row],[Channel]]="Wholesale/Distributor", LEFT(RawData[[#This Row],[Month]], 4)="2025"),RawData[[#This Row],[List Price]]*(1-'2 - Diagnostics'!$B$1),RawData[[#This Row],[Net Price]])</f>
        <v>3.3955280000000001</v>
      </c>
      <c r="P806">
        <f>RawData[[#This Row],[Units]]*RawData[[#This Row],[Counterfactual Net Price]]</f>
        <v>65421.637976000005</v>
      </c>
    </row>
    <row r="807" spans="1:16">
      <c r="A807" t="s">
        <v>302</v>
      </c>
      <c r="B807" t="s">
        <v>301</v>
      </c>
      <c r="C807" t="s">
        <v>300</v>
      </c>
      <c r="D807" t="s">
        <v>232</v>
      </c>
      <c r="E807" t="s">
        <v>249</v>
      </c>
      <c r="F807">
        <v>24656</v>
      </c>
      <c r="G807" s="44">
        <v>3.56</v>
      </c>
      <c r="H807" s="42">
        <v>4.7500000000000001E-2</v>
      </c>
      <c r="I807" s="45">
        <v>1.9837</v>
      </c>
      <c r="J807" s="44">
        <f t="shared" si="60"/>
        <v>3.3909000000000002</v>
      </c>
      <c r="K807" s="43">
        <f t="shared" si="61"/>
        <v>83606.030400000003</v>
      </c>
      <c r="L807" s="43">
        <f t="shared" si="62"/>
        <v>48910.107199999999</v>
      </c>
      <c r="M807" s="43">
        <f t="shared" si="63"/>
        <v>34695.923200000005</v>
      </c>
      <c r="N807" s="42">
        <f t="shared" si="64"/>
        <v>0.41499306968651395</v>
      </c>
      <c r="O807">
        <f>IF(AND(RawData[[#This Row],[Channel]]="Wholesale/Distributor", LEFT(RawData[[#This Row],[Month]], 4)="2025"),RawData[[#This Row],[List Price]]*(1-'2 - Diagnostics'!$B$1),RawData[[#This Row],[Net Price]])</f>
        <v>3.3909000000000002</v>
      </c>
      <c r="P807">
        <f>RawData[[#This Row],[Units]]*RawData[[#This Row],[Counterfactual Net Price]]</f>
        <v>83606.030400000003</v>
      </c>
    </row>
    <row r="808" spans="1:16">
      <c r="A808" t="s">
        <v>302</v>
      </c>
      <c r="B808" t="s">
        <v>301</v>
      </c>
      <c r="C808" t="s">
        <v>300</v>
      </c>
      <c r="D808" t="s">
        <v>232</v>
      </c>
      <c r="E808" t="s">
        <v>248</v>
      </c>
      <c r="F808">
        <v>24096</v>
      </c>
      <c r="G808" s="44">
        <v>3.56</v>
      </c>
      <c r="H808" s="42">
        <v>5.0799999999999998E-2</v>
      </c>
      <c r="I808" s="45">
        <v>1.9984</v>
      </c>
      <c r="J808" s="44">
        <f t="shared" si="60"/>
        <v>3.3791520000000004</v>
      </c>
      <c r="K808" s="43">
        <f t="shared" si="61"/>
        <v>81424.046592000013</v>
      </c>
      <c r="L808" s="43">
        <f t="shared" si="62"/>
        <v>48153.446400000001</v>
      </c>
      <c r="M808" s="43">
        <f t="shared" si="63"/>
        <v>33270.600192000013</v>
      </c>
      <c r="N808" s="42">
        <f t="shared" si="64"/>
        <v>0.40860902380242153</v>
      </c>
      <c r="O808">
        <f>IF(AND(RawData[[#This Row],[Channel]]="Wholesale/Distributor", LEFT(RawData[[#This Row],[Month]], 4)="2025"),RawData[[#This Row],[List Price]]*(1-'2 - Diagnostics'!$B$1),RawData[[#This Row],[Net Price]])</f>
        <v>3.3791520000000004</v>
      </c>
      <c r="P808">
        <f>RawData[[#This Row],[Units]]*RawData[[#This Row],[Counterfactual Net Price]]</f>
        <v>81424.046592000013</v>
      </c>
    </row>
    <row r="809" spans="1:16">
      <c r="A809" t="s">
        <v>302</v>
      </c>
      <c r="B809" t="s">
        <v>301</v>
      </c>
      <c r="C809" t="s">
        <v>300</v>
      </c>
      <c r="D809" t="s">
        <v>232</v>
      </c>
      <c r="E809" t="s">
        <v>247</v>
      </c>
      <c r="F809">
        <v>24117</v>
      </c>
      <c r="G809" s="44">
        <v>3.56</v>
      </c>
      <c r="H809" s="42">
        <v>5.5300000000000002E-2</v>
      </c>
      <c r="I809" s="45">
        <v>2.0129999999999999</v>
      </c>
      <c r="J809" s="44">
        <f t="shared" si="60"/>
        <v>3.3631319999999998</v>
      </c>
      <c r="K809" s="43">
        <f t="shared" si="61"/>
        <v>81108.654444</v>
      </c>
      <c r="L809" s="43">
        <f t="shared" si="62"/>
        <v>48547.521000000001</v>
      </c>
      <c r="M809" s="43">
        <f t="shared" si="63"/>
        <v>32561.133443999999</v>
      </c>
      <c r="N809" s="42">
        <f t="shared" si="64"/>
        <v>0.40145079051312882</v>
      </c>
      <c r="O809">
        <f>IF(AND(RawData[[#This Row],[Channel]]="Wholesale/Distributor", LEFT(RawData[[#This Row],[Month]], 4)="2025"),RawData[[#This Row],[List Price]]*(1-'2 - Diagnostics'!$B$1),RawData[[#This Row],[Net Price]])</f>
        <v>3.3631319999999998</v>
      </c>
      <c r="P809">
        <f>RawData[[#This Row],[Units]]*RawData[[#This Row],[Counterfactual Net Price]]</f>
        <v>81108.654444</v>
      </c>
    </row>
    <row r="810" spans="1:16">
      <c r="A810" t="s">
        <v>302</v>
      </c>
      <c r="B810" t="s">
        <v>301</v>
      </c>
      <c r="C810" t="s">
        <v>300</v>
      </c>
      <c r="D810" t="s">
        <v>232</v>
      </c>
      <c r="E810" t="s">
        <v>246</v>
      </c>
      <c r="F810">
        <v>24942</v>
      </c>
      <c r="G810" s="44">
        <v>3.56</v>
      </c>
      <c r="H810" s="42">
        <v>3.2199999999999999E-2</v>
      </c>
      <c r="I810" s="45">
        <v>2.0276999999999998</v>
      </c>
      <c r="J810" s="44">
        <f t="shared" si="60"/>
        <v>3.4453680000000002</v>
      </c>
      <c r="K810" s="43">
        <f t="shared" si="61"/>
        <v>85934.368656000006</v>
      </c>
      <c r="L810" s="43">
        <f t="shared" si="62"/>
        <v>50574.893399999994</v>
      </c>
      <c r="M810" s="43">
        <f t="shared" si="63"/>
        <v>35359.475256000012</v>
      </c>
      <c r="N810" s="42">
        <f t="shared" si="64"/>
        <v>0.41147070501612609</v>
      </c>
      <c r="O810">
        <f>IF(AND(RawData[[#This Row],[Channel]]="Wholesale/Distributor", LEFT(RawData[[#This Row],[Month]], 4)="2025"),RawData[[#This Row],[List Price]]*(1-'2 - Diagnostics'!$B$1),RawData[[#This Row],[Net Price]])</f>
        <v>3.4453680000000002</v>
      </c>
      <c r="P810">
        <f>RawData[[#This Row],[Units]]*RawData[[#This Row],[Counterfactual Net Price]]</f>
        <v>85934.368656000006</v>
      </c>
    </row>
    <row r="811" spans="1:16">
      <c r="A811" t="s">
        <v>302</v>
      </c>
      <c r="B811" t="s">
        <v>301</v>
      </c>
      <c r="C811" t="s">
        <v>300</v>
      </c>
      <c r="D811" t="s">
        <v>232</v>
      </c>
      <c r="E811" t="s">
        <v>245</v>
      </c>
      <c r="F811">
        <v>20009</v>
      </c>
      <c r="G811" s="44">
        <v>3.56</v>
      </c>
      <c r="H811" s="42">
        <v>4.24E-2</v>
      </c>
      <c r="I811" s="45">
        <v>2.0423</v>
      </c>
      <c r="J811" s="44">
        <f t="shared" si="60"/>
        <v>3.4090560000000001</v>
      </c>
      <c r="K811" s="43">
        <f t="shared" si="61"/>
        <v>68211.801504000003</v>
      </c>
      <c r="L811" s="43">
        <f t="shared" si="62"/>
        <v>40864.380700000002</v>
      </c>
      <c r="M811" s="43">
        <f t="shared" si="63"/>
        <v>27347.420804000001</v>
      </c>
      <c r="N811" s="42">
        <f t="shared" si="64"/>
        <v>0.40091919874592852</v>
      </c>
      <c r="O811">
        <f>IF(AND(RawData[[#This Row],[Channel]]="Wholesale/Distributor", LEFT(RawData[[#This Row],[Month]], 4)="2025"),RawData[[#This Row],[List Price]]*(1-'2 - Diagnostics'!$B$1),RawData[[#This Row],[Net Price]])</f>
        <v>3.4090560000000001</v>
      </c>
      <c r="P811">
        <f>RawData[[#This Row],[Units]]*RawData[[#This Row],[Counterfactual Net Price]]</f>
        <v>68211.801504000003</v>
      </c>
    </row>
    <row r="812" spans="1:16">
      <c r="A812" t="s">
        <v>302</v>
      </c>
      <c r="B812" t="s">
        <v>301</v>
      </c>
      <c r="C812" t="s">
        <v>300</v>
      </c>
      <c r="D812" t="s">
        <v>232</v>
      </c>
      <c r="E812" t="s">
        <v>244</v>
      </c>
      <c r="F812">
        <v>19158</v>
      </c>
      <c r="G812" s="44">
        <v>3.66</v>
      </c>
      <c r="H812" s="42">
        <v>5.0500000000000003E-2</v>
      </c>
      <c r="I812" s="45">
        <v>2.0569999999999999</v>
      </c>
      <c r="J812" s="44">
        <f t="shared" si="60"/>
        <v>3.4751700000000003</v>
      </c>
      <c r="K812" s="43">
        <f t="shared" si="61"/>
        <v>66577.306860000012</v>
      </c>
      <c r="L812" s="43">
        <f t="shared" si="62"/>
        <v>39408.006000000001</v>
      </c>
      <c r="M812" s="43">
        <f t="shared" si="63"/>
        <v>27169.30086000001</v>
      </c>
      <c r="N812" s="42">
        <f t="shared" si="64"/>
        <v>0.408086510875727</v>
      </c>
      <c r="O812">
        <f>IF(AND(RawData[[#This Row],[Channel]]="Wholesale/Distributor", LEFT(RawData[[#This Row],[Month]], 4)="2025"),RawData[[#This Row],[List Price]]*(1-'2 - Diagnostics'!$B$1),RawData[[#This Row],[Net Price]])</f>
        <v>3.4751700000000003</v>
      </c>
      <c r="P812">
        <f>RawData[[#This Row],[Units]]*RawData[[#This Row],[Counterfactual Net Price]]</f>
        <v>66577.306860000012</v>
      </c>
    </row>
    <row r="813" spans="1:16">
      <c r="A813" t="s">
        <v>302</v>
      </c>
      <c r="B813" t="s">
        <v>301</v>
      </c>
      <c r="C813" t="s">
        <v>300</v>
      </c>
      <c r="D813" t="s">
        <v>232</v>
      </c>
      <c r="E813" t="s">
        <v>243</v>
      </c>
      <c r="F813">
        <v>21821</v>
      </c>
      <c r="G813" s="44">
        <v>3.66</v>
      </c>
      <c r="H813" s="42">
        <v>6.1800000000000001E-2</v>
      </c>
      <c r="I813" s="45">
        <v>2.0716999999999999</v>
      </c>
      <c r="J813" s="44">
        <f t="shared" si="60"/>
        <v>3.4338120000000001</v>
      </c>
      <c r="K813" s="43">
        <f t="shared" si="61"/>
        <v>74929.211651999998</v>
      </c>
      <c r="L813" s="43">
        <f t="shared" si="62"/>
        <v>45206.565699999999</v>
      </c>
      <c r="M813" s="43">
        <f t="shared" si="63"/>
        <v>29722.645951999999</v>
      </c>
      <c r="N813" s="42">
        <f t="shared" si="64"/>
        <v>0.39667634687047515</v>
      </c>
      <c r="O813">
        <f>IF(AND(RawData[[#This Row],[Channel]]="Wholesale/Distributor", LEFT(RawData[[#This Row],[Month]], 4)="2025"),RawData[[#This Row],[List Price]]*(1-'2 - Diagnostics'!$B$1),RawData[[#This Row],[Net Price]])</f>
        <v>3.4338120000000001</v>
      </c>
      <c r="P813">
        <f>RawData[[#This Row],[Units]]*RawData[[#This Row],[Counterfactual Net Price]]</f>
        <v>74929.211651999998</v>
      </c>
    </row>
    <row r="814" spans="1:16">
      <c r="A814" t="s">
        <v>302</v>
      </c>
      <c r="B814" t="s">
        <v>301</v>
      </c>
      <c r="C814" t="s">
        <v>300</v>
      </c>
      <c r="D814" t="s">
        <v>232</v>
      </c>
      <c r="E814" t="s">
        <v>242</v>
      </c>
      <c r="F814">
        <v>24494</v>
      </c>
      <c r="G814" s="44">
        <v>3.66</v>
      </c>
      <c r="H814" s="42">
        <v>6.13E-2</v>
      </c>
      <c r="I814" s="45">
        <v>2.0863</v>
      </c>
      <c r="J814" s="44">
        <f t="shared" si="60"/>
        <v>3.4356420000000001</v>
      </c>
      <c r="K814" s="43">
        <f t="shared" si="61"/>
        <v>84152.615147999997</v>
      </c>
      <c r="L814" s="43">
        <f t="shared" si="62"/>
        <v>51101.832200000004</v>
      </c>
      <c r="M814" s="43">
        <f t="shared" si="63"/>
        <v>33050.782947999993</v>
      </c>
      <c r="N814" s="42">
        <f t="shared" si="64"/>
        <v>0.3927481384847431</v>
      </c>
      <c r="O814">
        <f>IF(AND(RawData[[#This Row],[Channel]]="Wholesale/Distributor", LEFT(RawData[[#This Row],[Month]], 4)="2025"),RawData[[#This Row],[List Price]]*(1-'2 - Diagnostics'!$B$1),RawData[[#This Row],[Net Price]])</f>
        <v>3.4356420000000001</v>
      </c>
      <c r="P814">
        <f>RawData[[#This Row],[Units]]*RawData[[#This Row],[Counterfactual Net Price]]</f>
        <v>84152.615147999997</v>
      </c>
    </row>
    <row r="815" spans="1:16">
      <c r="A815" t="s">
        <v>302</v>
      </c>
      <c r="B815" t="s">
        <v>301</v>
      </c>
      <c r="C815" t="s">
        <v>300</v>
      </c>
      <c r="D815" t="s">
        <v>232</v>
      </c>
      <c r="E815" t="s">
        <v>241</v>
      </c>
      <c r="F815">
        <v>29822</v>
      </c>
      <c r="G815" s="44">
        <v>3.66</v>
      </c>
      <c r="H815" s="42">
        <v>6.59E-2</v>
      </c>
      <c r="I815" s="45">
        <v>2.101</v>
      </c>
      <c r="J815" s="44">
        <f t="shared" si="60"/>
        <v>3.4188060000000005</v>
      </c>
      <c r="K815" s="43">
        <f t="shared" si="61"/>
        <v>101955.63253200002</v>
      </c>
      <c r="L815" s="43">
        <f t="shared" si="62"/>
        <v>62656.021999999997</v>
      </c>
      <c r="M815" s="43">
        <f t="shared" si="63"/>
        <v>39299.610532000021</v>
      </c>
      <c r="N815" s="42">
        <f t="shared" si="64"/>
        <v>0.38545796397923732</v>
      </c>
      <c r="O815">
        <f>IF(AND(RawData[[#This Row],[Channel]]="Wholesale/Distributor", LEFT(RawData[[#This Row],[Month]], 4)="2025"),RawData[[#This Row],[List Price]]*(1-'2 - Diagnostics'!$B$1),RawData[[#This Row],[Net Price]])</f>
        <v>3.4188060000000005</v>
      </c>
      <c r="P815">
        <f>RawData[[#This Row],[Units]]*RawData[[#This Row],[Counterfactual Net Price]]</f>
        <v>101955.63253200002</v>
      </c>
    </row>
    <row r="816" spans="1:16">
      <c r="A816" t="s">
        <v>302</v>
      </c>
      <c r="B816" t="s">
        <v>301</v>
      </c>
      <c r="C816" t="s">
        <v>300</v>
      </c>
      <c r="D816" t="s">
        <v>232</v>
      </c>
      <c r="E816" t="s">
        <v>240</v>
      </c>
      <c r="F816">
        <v>38976</v>
      </c>
      <c r="G816" s="44">
        <v>3.66</v>
      </c>
      <c r="H816" s="42">
        <v>6.08E-2</v>
      </c>
      <c r="I816" s="45">
        <v>2.1156000000000001</v>
      </c>
      <c r="J816" s="44">
        <f t="shared" si="60"/>
        <v>3.4374720000000001</v>
      </c>
      <c r="K816" s="43">
        <f t="shared" si="61"/>
        <v>133978.90867199999</v>
      </c>
      <c r="L816" s="43">
        <f t="shared" si="62"/>
        <v>82457.625599999999</v>
      </c>
      <c r="M816" s="43">
        <f t="shared" si="63"/>
        <v>51521.283071999991</v>
      </c>
      <c r="N816" s="42">
        <f t="shared" si="64"/>
        <v>0.38454771413410782</v>
      </c>
      <c r="O816">
        <f>IF(AND(RawData[[#This Row],[Channel]]="Wholesale/Distributor", LEFT(RawData[[#This Row],[Month]], 4)="2025"),RawData[[#This Row],[List Price]]*(1-'2 - Diagnostics'!$B$1),RawData[[#This Row],[Net Price]])</f>
        <v>3.4374720000000001</v>
      </c>
      <c r="P816">
        <f>RawData[[#This Row],[Units]]*RawData[[#This Row],[Counterfactual Net Price]]</f>
        <v>133978.90867199999</v>
      </c>
    </row>
    <row r="817" spans="1:16">
      <c r="A817" t="s">
        <v>302</v>
      </c>
      <c r="B817" t="s">
        <v>301</v>
      </c>
      <c r="C817" t="s">
        <v>300</v>
      </c>
      <c r="D817" t="s">
        <v>232</v>
      </c>
      <c r="E817" t="s">
        <v>236</v>
      </c>
      <c r="F817">
        <v>28420</v>
      </c>
      <c r="G817" s="44">
        <v>3.66</v>
      </c>
      <c r="H817" s="42">
        <v>4.1700000000000001E-2</v>
      </c>
      <c r="I817" s="45">
        <v>2.1303000000000001</v>
      </c>
      <c r="J817" s="44">
        <f t="shared" si="60"/>
        <v>3.5073780000000001</v>
      </c>
      <c r="K817" s="43">
        <f t="shared" si="61"/>
        <v>99679.682759999996</v>
      </c>
      <c r="L817" s="43">
        <f t="shared" si="62"/>
        <v>60543.126000000004</v>
      </c>
      <c r="M817" s="43">
        <f t="shared" si="63"/>
        <v>39136.556759999992</v>
      </c>
      <c r="N817" s="42">
        <f t="shared" si="64"/>
        <v>0.39262320742161233</v>
      </c>
      <c r="O817">
        <f>IF(AND(RawData[[#This Row],[Channel]]="Wholesale/Distributor", LEFT(RawData[[#This Row],[Month]], 4)="2025"),RawData[[#This Row],[List Price]]*(1-'2 - Diagnostics'!$B$1),RawData[[#This Row],[Net Price]])</f>
        <v>3.5073780000000001</v>
      </c>
      <c r="P817">
        <f>RawData[[#This Row],[Units]]*RawData[[#This Row],[Counterfactual Net Price]]</f>
        <v>99679.682759999996</v>
      </c>
    </row>
    <row r="818" spans="1:16">
      <c r="A818" t="s">
        <v>302</v>
      </c>
      <c r="B818" t="s">
        <v>301</v>
      </c>
      <c r="C818" t="s">
        <v>300</v>
      </c>
      <c r="D818" t="s">
        <v>226</v>
      </c>
      <c r="E818" t="s">
        <v>262</v>
      </c>
      <c r="F818">
        <v>30698</v>
      </c>
      <c r="G818" s="44">
        <v>3.49</v>
      </c>
      <c r="H818" s="42">
        <v>8.9700000000000002E-2</v>
      </c>
      <c r="I818" s="45">
        <v>1.9543999999999999</v>
      </c>
      <c r="J818" s="44">
        <f t="shared" si="60"/>
        <v>3.1769470000000002</v>
      </c>
      <c r="K818" s="43">
        <f t="shared" si="61"/>
        <v>97525.919006000011</v>
      </c>
      <c r="L818" s="43">
        <f t="shared" si="62"/>
        <v>59996.171199999997</v>
      </c>
      <c r="M818" s="43">
        <f t="shared" si="63"/>
        <v>37529.747806000014</v>
      </c>
      <c r="N818" s="42">
        <f t="shared" si="64"/>
        <v>0.38481819180489957</v>
      </c>
      <c r="O818">
        <f>IF(AND(RawData[[#This Row],[Channel]]="Wholesale/Distributor", LEFT(RawData[[#This Row],[Month]], 4)="2025"),RawData[[#This Row],[List Price]]*(1-'2 - Diagnostics'!$B$1),RawData[[#This Row],[Net Price]])</f>
        <v>3.1769470000000002</v>
      </c>
      <c r="P818">
        <f>RawData[[#This Row],[Units]]*RawData[[#This Row],[Counterfactual Net Price]]</f>
        <v>97525.919006000011</v>
      </c>
    </row>
    <row r="819" spans="1:16">
      <c r="A819" t="s">
        <v>302</v>
      </c>
      <c r="B819" t="s">
        <v>301</v>
      </c>
      <c r="C819" t="s">
        <v>300</v>
      </c>
      <c r="D819" t="s">
        <v>226</v>
      </c>
      <c r="E819" t="s">
        <v>261</v>
      </c>
      <c r="F819">
        <v>38281</v>
      </c>
      <c r="G819" s="44">
        <v>3.49</v>
      </c>
      <c r="H819" s="42">
        <v>0.10630000000000001</v>
      </c>
      <c r="I819" s="45">
        <v>1.9543999999999999</v>
      </c>
      <c r="J819" s="44">
        <f t="shared" si="60"/>
        <v>3.1190129999999998</v>
      </c>
      <c r="K819" s="43">
        <f t="shared" si="61"/>
        <v>119398.936653</v>
      </c>
      <c r="L819" s="43">
        <f t="shared" si="62"/>
        <v>74816.386400000003</v>
      </c>
      <c r="M819" s="43">
        <f t="shared" si="63"/>
        <v>44582.550252999994</v>
      </c>
      <c r="N819" s="42">
        <f t="shared" si="64"/>
        <v>0.3733915184066241</v>
      </c>
      <c r="O819">
        <f>IF(AND(RawData[[#This Row],[Channel]]="Wholesale/Distributor", LEFT(RawData[[#This Row],[Month]], 4)="2025"),RawData[[#This Row],[List Price]]*(1-'2 - Diagnostics'!$B$1),RawData[[#This Row],[Net Price]])</f>
        <v>3.1190129999999998</v>
      </c>
      <c r="P819">
        <f>RawData[[#This Row],[Units]]*RawData[[#This Row],[Counterfactual Net Price]]</f>
        <v>119398.936653</v>
      </c>
    </row>
    <row r="820" spans="1:16">
      <c r="A820" t="s">
        <v>302</v>
      </c>
      <c r="B820" t="s">
        <v>301</v>
      </c>
      <c r="C820" t="s">
        <v>300</v>
      </c>
      <c r="D820" t="s">
        <v>226</v>
      </c>
      <c r="E820" t="s">
        <v>260</v>
      </c>
      <c r="F820">
        <v>32899</v>
      </c>
      <c r="G820" s="44">
        <v>3.49</v>
      </c>
      <c r="H820" s="42">
        <v>0.1046</v>
      </c>
      <c r="I820" s="45">
        <v>1.9543999999999999</v>
      </c>
      <c r="J820" s="44">
        <f t="shared" si="60"/>
        <v>3.124946</v>
      </c>
      <c r="K820" s="43">
        <f t="shared" si="61"/>
        <v>102807.59845400001</v>
      </c>
      <c r="L820" s="43">
        <f t="shared" si="62"/>
        <v>64297.8056</v>
      </c>
      <c r="M820" s="43">
        <f t="shared" si="63"/>
        <v>38509.792854000007</v>
      </c>
      <c r="N820" s="42">
        <f t="shared" si="64"/>
        <v>0.37458119276301099</v>
      </c>
      <c r="O820">
        <f>IF(AND(RawData[[#This Row],[Channel]]="Wholesale/Distributor", LEFT(RawData[[#This Row],[Month]], 4)="2025"),RawData[[#This Row],[List Price]]*(1-'2 - Diagnostics'!$B$1),RawData[[#This Row],[Net Price]])</f>
        <v>3.124946</v>
      </c>
      <c r="P820">
        <f>RawData[[#This Row],[Units]]*RawData[[#This Row],[Counterfactual Net Price]]</f>
        <v>102807.59845400001</v>
      </c>
    </row>
    <row r="821" spans="1:16">
      <c r="A821" t="s">
        <v>302</v>
      </c>
      <c r="B821" t="s">
        <v>301</v>
      </c>
      <c r="C821" t="s">
        <v>300</v>
      </c>
      <c r="D821" t="s">
        <v>226</v>
      </c>
      <c r="E821" t="s">
        <v>259</v>
      </c>
      <c r="F821">
        <v>39348</v>
      </c>
      <c r="G821" s="44">
        <v>3.49</v>
      </c>
      <c r="H821" s="42">
        <v>8.6900000000000005E-2</v>
      </c>
      <c r="I821" s="45">
        <v>1.9543999999999999</v>
      </c>
      <c r="J821" s="44">
        <f t="shared" si="60"/>
        <v>3.1867190000000001</v>
      </c>
      <c r="K821" s="43">
        <f t="shared" si="61"/>
        <v>125391.019212</v>
      </c>
      <c r="L821" s="43">
        <f t="shared" si="62"/>
        <v>76901.731199999995</v>
      </c>
      <c r="M821" s="43">
        <f t="shared" si="63"/>
        <v>48489.288012000005</v>
      </c>
      <c r="N821" s="42">
        <f t="shared" si="64"/>
        <v>0.38670463257036475</v>
      </c>
      <c r="O821">
        <f>IF(AND(RawData[[#This Row],[Channel]]="Wholesale/Distributor", LEFT(RawData[[#This Row],[Month]], 4)="2025"),RawData[[#This Row],[List Price]]*(1-'2 - Diagnostics'!$B$1),RawData[[#This Row],[Net Price]])</f>
        <v>3.1867190000000001</v>
      </c>
      <c r="P821">
        <f>RawData[[#This Row],[Units]]*RawData[[#This Row],[Counterfactual Net Price]]</f>
        <v>125391.019212</v>
      </c>
    </row>
    <row r="822" spans="1:16">
      <c r="A822" t="s">
        <v>302</v>
      </c>
      <c r="B822" t="s">
        <v>301</v>
      </c>
      <c r="C822" t="s">
        <v>300</v>
      </c>
      <c r="D822" t="s">
        <v>226</v>
      </c>
      <c r="E822" t="s">
        <v>258</v>
      </c>
      <c r="F822">
        <v>28862</v>
      </c>
      <c r="G822" s="44">
        <v>3.49</v>
      </c>
      <c r="H822" s="42">
        <v>9.7500000000000003E-2</v>
      </c>
      <c r="I822" s="45">
        <v>1.9543999999999999</v>
      </c>
      <c r="J822" s="44">
        <f t="shared" si="60"/>
        <v>3.1497250000000001</v>
      </c>
      <c r="K822" s="43">
        <f t="shared" si="61"/>
        <v>90907.36295000001</v>
      </c>
      <c r="L822" s="43">
        <f t="shared" si="62"/>
        <v>56407.892799999994</v>
      </c>
      <c r="M822" s="43">
        <f t="shared" si="63"/>
        <v>34499.470150000016</v>
      </c>
      <c r="N822" s="42">
        <f t="shared" si="64"/>
        <v>0.3795013850415514</v>
      </c>
      <c r="O822">
        <f>IF(AND(RawData[[#This Row],[Channel]]="Wholesale/Distributor", LEFT(RawData[[#This Row],[Month]], 4)="2025"),RawData[[#This Row],[List Price]]*(1-'2 - Diagnostics'!$B$1),RawData[[#This Row],[Net Price]])</f>
        <v>3.1497250000000001</v>
      </c>
      <c r="P822">
        <f>RawData[[#This Row],[Units]]*RawData[[#This Row],[Counterfactual Net Price]]</f>
        <v>90907.36295000001</v>
      </c>
    </row>
    <row r="823" spans="1:16">
      <c r="A823" t="s">
        <v>302</v>
      </c>
      <c r="B823" t="s">
        <v>301</v>
      </c>
      <c r="C823" t="s">
        <v>300</v>
      </c>
      <c r="D823" t="s">
        <v>226</v>
      </c>
      <c r="E823" t="s">
        <v>257</v>
      </c>
      <c r="F823">
        <v>25252</v>
      </c>
      <c r="G823" s="44">
        <v>3.49</v>
      </c>
      <c r="H823" s="42">
        <v>9.9699999999999997E-2</v>
      </c>
      <c r="I823" s="45">
        <v>1.9543999999999999</v>
      </c>
      <c r="J823" s="44">
        <f t="shared" si="60"/>
        <v>3.1420470000000003</v>
      </c>
      <c r="K823" s="43">
        <f t="shared" si="61"/>
        <v>79342.97084400001</v>
      </c>
      <c r="L823" s="43">
        <f t="shared" si="62"/>
        <v>49352.508799999996</v>
      </c>
      <c r="M823" s="43">
        <f t="shared" si="63"/>
        <v>29990.462044000014</v>
      </c>
      <c r="N823" s="42">
        <f t="shared" si="64"/>
        <v>0.37798511607242041</v>
      </c>
      <c r="O823">
        <f>IF(AND(RawData[[#This Row],[Channel]]="Wholesale/Distributor", LEFT(RawData[[#This Row],[Month]], 4)="2025"),RawData[[#This Row],[List Price]]*(1-'2 - Diagnostics'!$B$1),RawData[[#This Row],[Net Price]])</f>
        <v>3.1420470000000003</v>
      </c>
      <c r="P823">
        <f>RawData[[#This Row],[Units]]*RawData[[#This Row],[Counterfactual Net Price]]</f>
        <v>79342.97084400001</v>
      </c>
    </row>
    <row r="824" spans="1:16">
      <c r="A824" t="s">
        <v>302</v>
      </c>
      <c r="B824" t="s">
        <v>301</v>
      </c>
      <c r="C824" t="s">
        <v>300</v>
      </c>
      <c r="D824" t="s">
        <v>226</v>
      </c>
      <c r="E824" t="s">
        <v>256</v>
      </c>
      <c r="F824">
        <v>25613</v>
      </c>
      <c r="G824" s="44">
        <v>3.49</v>
      </c>
      <c r="H824" s="42">
        <v>9.0800000000000006E-2</v>
      </c>
      <c r="I824" s="45">
        <v>1.9543999999999999</v>
      </c>
      <c r="J824" s="44">
        <f t="shared" si="60"/>
        <v>3.173108</v>
      </c>
      <c r="K824" s="43">
        <f t="shared" si="61"/>
        <v>81272.815203999999</v>
      </c>
      <c r="L824" s="43">
        <f t="shared" si="62"/>
        <v>50058.047200000001</v>
      </c>
      <c r="M824" s="43">
        <f t="shared" si="63"/>
        <v>31214.768003999998</v>
      </c>
      <c r="N824" s="42">
        <f t="shared" si="64"/>
        <v>0.3840739111306643</v>
      </c>
      <c r="O824">
        <f>IF(AND(RawData[[#This Row],[Channel]]="Wholesale/Distributor", LEFT(RawData[[#This Row],[Month]], 4)="2025"),RawData[[#This Row],[List Price]]*(1-'2 - Diagnostics'!$B$1),RawData[[#This Row],[Net Price]])</f>
        <v>3.173108</v>
      </c>
      <c r="P824">
        <f>RawData[[#This Row],[Units]]*RawData[[#This Row],[Counterfactual Net Price]]</f>
        <v>81272.815203999999</v>
      </c>
    </row>
    <row r="825" spans="1:16">
      <c r="A825" t="s">
        <v>302</v>
      </c>
      <c r="B825" t="s">
        <v>301</v>
      </c>
      <c r="C825" t="s">
        <v>300</v>
      </c>
      <c r="D825" t="s">
        <v>226</v>
      </c>
      <c r="E825" t="s">
        <v>255</v>
      </c>
      <c r="F825">
        <v>31907</v>
      </c>
      <c r="G825" s="44">
        <v>3.49</v>
      </c>
      <c r="H825" s="42">
        <v>0.1075</v>
      </c>
      <c r="I825" s="45">
        <v>1.9543999999999999</v>
      </c>
      <c r="J825" s="44">
        <f t="shared" si="60"/>
        <v>3.1148250000000002</v>
      </c>
      <c r="K825" s="43">
        <f t="shared" si="61"/>
        <v>99384.721275000004</v>
      </c>
      <c r="L825" s="43">
        <f t="shared" si="62"/>
        <v>62359.040799999995</v>
      </c>
      <c r="M825" s="43">
        <f t="shared" si="63"/>
        <v>37025.680475000008</v>
      </c>
      <c r="N825" s="42">
        <f t="shared" si="64"/>
        <v>0.3725490196078432</v>
      </c>
      <c r="O825">
        <f>IF(AND(RawData[[#This Row],[Channel]]="Wholesale/Distributor", LEFT(RawData[[#This Row],[Month]], 4)="2025"),RawData[[#This Row],[List Price]]*(1-'2 - Diagnostics'!$B$1),RawData[[#This Row],[Net Price]])</f>
        <v>3.1148250000000002</v>
      </c>
      <c r="P825">
        <f>RawData[[#This Row],[Units]]*RawData[[#This Row],[Counterfactual Net Price]]</f>
        <v>99384.721275000004</v>
      </c>
    </row>
    <row r="826" spans="1:16">
      <c r="A826" t="s">
        <v>302</v>
      </c>
      <c r="B826" t="s">
        <v>301</v>
      </c>
      <c r="C826" t="s">
        <v>300</v>
      </c>
      <c r="D826" t="s">
        <v>226</v>
      </c>
      <c r="E826" t="s">
        <v>254</v>
      </c>
      <c r="F826">
        <v>37068</v>
      </c>
      <c r="G826" s="44">
        <v>3.49</v>
      </c>
      <c r="H826" s="42">
        <v>7.9600000000000004E-2</v>
      </c>
      <c r="I826" s="45">
        <v>1.9543999999999999</v>
      </c>
      <c r="J826" s="44">
        <f t="shared" si="60"/>
        <v>3.2121960000000001</v>
      </c>
      <c r="K826" s="43">
        <f t="shared" si="61"/>
        <v>119069.68132800001</v>
      </c>
      <c r="L826" s="43">
        <f t="shared" si="62"/>
        <v>72445.699200000003</v>
      </c>
      <c r="M826" s="43">
        <f t="shared" si="63"/>
        <v>46623.982128000003</v>
      </c>
      <c r="N826" s="42">
        <f t="shared" si="64"/>
        <v>0.39156888309430682</v>
      </c>
      <c r="O826">
        <f>IF(AND(RawData[[#This Row],[Channel]]="Wholesale/Distributor", LEFT(RawData[[#This Row],[Month]], 4)="2025"),RawData[[#This Row],[List Price]]*(1-'2 - Diagnostics'!$B$1),RawData[[#This Row],[Net Price]])</f>
        <v>3.2121960000000001</v>
      </c>
      <c r="P826">
        <f>RawData[[#This Row],[Units]]*RawData[[#This Row],[Counterfactual Net Price]]</f>
        <v>119069.68132800001</v>
      </c>
    </row>
    <row r="827" spans="1:16">
      <c r="A827" t="s">
        <v>302</v>
      </c>
      <c r="B827" t="s">
        <v>301</v>
      </c>
      <c r="C827" t="s">
        <v>300</v>
      </c>
      <c r="D827" t="s">
        <v>226</v>
      </c>
      <c r="E827" t="s">
        <v>253</v>
      </c>
      <c r="F827">
        <v>53447</v>
      </c>
      <c r="G827" s="44">
        <v>3.49</v>
      </c>
      <c r="H827" s="42">
        <v>0.1091</v>
      </c>
      <c r="I827" s="45">
        <v>1.9543999999999999</v>
      </c>
      <c r="J827" s="44">
        <f t="shared" si="60"/>
        <v>3.1092410000000004</v>
      </c>
      <c r="K827" s="43">
        <f t="shared" si="61"/>
        <v>166179.60372700001</v>
      </c>
      <c r="L827" s="43">
        <f t="shared" si="62"/>
        <v>104456.8168</v>
      </c>
      <c r="M827" s="43">
        <f t="shared" si="63"/>
        <v>61722.786927000008</v>
      </c>
      <c r="N827" s="42">
        <f t="shared" si="64"/>
        <v>0.37142215736895279</v>
      </c>
      <c r="O827">
        <f>IF(AND(RawData[[#This Row],[Channel]]="Wholesale/Distributor", LEFT(RawData[[#This Row],[Month]], 4)="2025"),RawData[[#This Row],[List Price]]*(1-'2 - Diagnostics'!$B$1),RawData[[#This Row],[Net Price]])</f>
        <v>3.1092410000000004</v>
      </c>
      <c r="P827">
        <f>RawData[[#This Row],[Units]]*RawData[[#This Row],[Counterfactual Net Price]]</f>
        <v>166179.60372700001</v>
      </c>
    </row>
    <row r="828" spans="1:16">
      <c r="A828" t="s">
        <v>302</v>
      </c>
      <c r="B828" t="s">
        <v>301</v>
      </c>
      <c r="C828" t="s">
        <v>300</v>
      </c>
      <c r="D828" t="s">
        <v>226</v>
      </c>
      <c r="E828" t="s">
        <v>252</v>
      </c>
      <c r="F828">
        <v>61202</v>
      </c>
      <c r="G828" s="44">
        <v>3.49</v>
      </c>
      <c r="H828" s="42">
        <v>8.4199999999999997E-2</v>
      </c>
      <c r="I828" s="45">
        <v>1.9543999999999999</v>
      </c>
      <c r="J828" s="44">
        <f t="shared" si="60"/>
        <v>3.196142</v>
      </c>
      <c r="K828" s="43">
        <f t="shared" si="61"/>
        <v>195610.28268400001</v>
      </c>
      <c r="L828" s="43">
        <f t="shared" si="62"/>
        <v>119613.18879999999</v>
      </c>
      <c r="M828" s="43">
        <f t="shared" si="63"/>
        <v>75997.093884000016</v>
      </c>
      <c r="N828" s="42">
        <f t="shared" si="64"/>
        <v>0.38851277571522175</v>
      </c>
      <c r="O828">
        <f>IF(AND(RawData[[#This Row],[Channel]]="Wholesale/Distributor", LEFT(RawData[[#This Row],[Month]], 4)="2025"),RawData[[#This Row],[List Price]]*(1-'2 - Diagnostics'!$B$1),RawData[[#This Row],[Net Price]])</f>
        <v>3.196142</v>
      </c>
      <c r="P828">
        <f>RawData[[#This Row],[Units]]*RawData[[#This Row],[Counterfactual Net Price]]</f>
        <v>195610.28268400001</v>
      </c>
    </row>
    <row r="829" spans="1:16">
      <c r="A829" t="s">
        <v>302</v>
      </c>
      <c r="B829" t="s">
        <v>301</v>
      </c>
      <c r="C829" t="s">
        <v>300</v>
      </c>
      <c r="D829" t="s">
        <v>226</v>
      </c>
      <c r="E829" t="s">
        <v>251</v>
      </c>
      <c r="F829">
        <v>47464</v>
      </c>
      <c r="G829" s="44">
        <v>3.49</v>
      </c>
      <c r="H829" s="42">
        <v>6.6500000000000004E-2</v>
      </c>
      <c r="I829" s="45">
        <v>1.9543999999999999</v>
      </c>
      <c r="J829" s="44">
        <f t="shared" si="60"/>
        <v>3.2579150000000001</v>
      </c>
      <c r="K829" s="43">
        <f t="shared" si="61"/>
        <v>154633.67756000001</v>
      </c>
      <c r="L829" s="43">
        <f t="shared" si="62"/>
        <v>92763.641600000003</v>
      </c>
      <c r="M829" s="43">
        <f t="shared" si="63"/>
        <v>61870.035960000008</v>
      </c>
      <c r="N829" s="42">
        <f t="shared" si="64"/>
        <v>0.40010712372790574</v>
      </c>
      <c r="O829">
        <f>IF(AND(RawData[[#This Row],[Channel]]="Wholesale/Distributor", LEFT(RawData[[#This Row],[Month]], 4)="2025"),RawData[[#This Row],[List Price]]*(1-'2 - Diagnostics'!$B$1),RawData[[#This Row],[Net Price]])</f>
        <v>3.2579150000000001</v>
      </c>
      <c r="P829">
        <f>RawData[[#This Row],[Units]]*RawData[[#This Row],[Counterfactual Net Price]]</f>
        <v>154633.67756000001</v>
      </c>
    </row>
    <row r="830" spans="1:16">
      <c r="A830" t="s">
        <v>302</v>
      </c>
      <c r="B830" t="s">
        <v>301</v>
      </c>
      <c r="C830" t="s">
        <v>300</v>
      </c>
      <c r="D830" t="s">
        <v>226</v>
      </c>
      <c r="E830" t="s">
        <v>250</v>
      </c>
      <c r="F830">
        <v>29029</v>
      </c>
      <c r="G830" s="44">
        <v>3.56</v>
      </c>
      <c r="H830" s="42">
        <v>7.8600000000000003E-2</v>
      </c>
      <c r="I830" s="45">
        <v>1.9691000000000001</v>
      </c>
      <c r="J830" s="44">
        <f t="shared" si="60"/>
        <v>3.2801840000000002</v>
      </c>
      <c r="K830" s="43">
        <f t="shared" si="61"/>
        <v>95220.461336000008</v>
      </c>
      <c r="L830" s="43">
        <f t="shared" si="62"/>
        <v>57161.003900000003</v>
      </c>
      <c r="M830" s="43">
        <f t="shared" si="63"/>
        <v>38059.457436000004</v>
      </c>
      <c r="N830" s="42">
        <f t="shared" si="64"/>
        <v>0.39969830960702207</v>
      </c>
      <c r="O830">
        <f>IF(AND(RawData[[#This Row],[Channel]]="Wholesale/Distributor", LEFT(RawData[[#This Row],[Month]], 4)="2025"),RawData[[#This Row],[List Price]]*(1-'2 - Diagnostics'!$B$1),RawData[[#This Row],[Net Price]])</f>
        <v>3.2396000000000003</v>
      </c>
      <c r="P830">
        <f>RawData[[#This Row],[Units]]*RawData[[#This Row],[Counterfactual Net Price]]</f>
        <v>94042.348400000003</v>
      </c>
    </row>
    <row r="831" spans="1:16">
      <c r="A831" t="s">
        <v>302</v>
      </c>
      <c r="B831" t="s">
        <v>301</v>
      </c>
      <c r="C831" t="s">
        <v>300</v>
      </c>
      <c r="D831" t="s">
        <v>226</v>
      </c>
      <c r="E831" t="s">
        <v>249</v>
      </c>
      <c r="F831">
        <v>36747</v>
      </c>
      <c r="G831" s="44">
        <v>3.56</v>
      </c>
      <c r="H831" s="42">
        <v>0.12189999999999999</v>
      </c>
      <c r="I831" s="45">
        <v>1.9837</v>
      </c>
      <c r="J831" s="44">
        <f t="shared" si="60"/>
        <v>3.126036</v>
      </c>
      <c r="K831" s="43">
        <f t="shared" si="61"/>
        <v>114872.444892</v>
      </c>
      <c r="L831" s="43">
        <f t="shared" si="62"/>
        <v>72895.0239</v>
      </c>
      <c r="M831" s="43">
        <f t="shared" si="63"/>
        <v>41977.420991999999</v>
      </c>
      <c r="N831" s="42">
        <f t="shared" si="64"/>
        <v>0.36542637384854171</v>
      </c>
      <c r="O831">
        <f>IF(AND(RawData[[#This Row],[Channel]]="Wholesale/Distributor", LEFT(RawData[[#This Row],[Month]], 4)="2025"),RawData[[#This Row],[List Price]]*(1-'2 - Diagnostics'!$B$1),RawData[[#This Row],[Net Price]])</f>
        <v>3.2396000000000003</v>
      </c>
      <c r="P831">
        <f>RawData[[#This Row],[Units]]*RawData[[#This Row],[Counterfactual Net Price]]</f>
        <v>119045.58120000002</v>
      </c>
    </row>
    <row r="832" spans="1:16">
      <c r="A832" t="s">
        <v>302</v>
      </c>
      <c r="B832" t="s">
        <v>301</v>
      </c>
      <c r="C832" t="s">
        <v>300</v>
      </c>
      <c r="D832" t="s">
        <v>226</v>
      </c>
      <c r="E832" t="s">
        <v>248</v>
      </c>
      <c r="F832">
        <v>40743</v>
      </c>
      <c r="G832" s="44">
        <v>3.56</v>
      </c>
      <c r="H832" s="42">
        <v>0.11849999999999999</v>
      </c>
      <c r="I832" s="45">
        <v>1.9984</v>
      </c>
      <c r="J832" s="44">
        <f t="shared" si="60"/>
        <v>3.1381399999999999</v>
      </c>
      <c r="K832" s="43">
        <f t="shared" si="61"/>
        <v>127857.23802</v>
      </c>
      <c r="L832" s="43">
        <f t="shared" si="62"/>
        <v>81420.811199999996</v>
      </c>
      <c r="M832" s="43">
        <f t="shared" si="63"/>
        <v>46436.426820000008</v>
      </c>
      <c r="N832" s="42">
        <f t="shared" si="64"/>
        <v>0.36318966011713949</v>
      </c>
      <c r="O832">
        <f>IF(AND(RawData[[#This Row],[Channel]]="Wholesale/Distributor", LEFT(RawData[[#This Row],[Month]], 4)="2025"),RawData[[#This Row],[List Price]]*(1-'2 - Diagnostics'!$B$1),RawData[[#This Row],[Net Price]])</f>
        <v>3.2396000000000003</v>
      </c>
      <c r="P832">
        <f>RawData[[#This Row],[Units]]*RawData[[#This Row],[Counterfactual Net Price]]</f>
        <v>131991.02280000001</v>
      </c>
    </row>
    <row r="833" spans="1:16">
      <c r="A833" t="s">
        <v>302</v>
      </c>
      <c r="B833" t="s">
        <v>301</v>
      </c>
      <c r="C833" t="s">
        <v>300</v>
      </c>
      <c r="D833" t="s">
        <v>226</v>
      </c>
      <c r="E833" t="s">
        <v>247</v>
      </c>
      <c r="F833">
        <v>36309</v>
      </c>
      <c r="G833" s="44">
        <v>3.56</v>
      </c>
      <c r="H833" s="42">
        <v>0.17699999999999999</v>
      </c>
      <c r="I833" s="45">
        <v>2.0129999999999999</v>
      </c>
      <c r="J833" s="44">
        <f t="shared" si="60"/>
        <v>2.9298799999999998</v>
      </c>
      <c r="K833" s="43">
        <f t="shared" si="61"/>
        <v>106381.01291999999</v>
      </c>
      <c r="L833" s="43">
        <f t="shared" si="62"/>
        <v>73090.016999999993</v>
      </c>
      <c r="M833" s="43">
        <f t="shared" si="63"/>
        <v>33290.995920000001</v>
      </c>
      <c r="N833" s="42">
        <f t="shared" si="64"/>
        <v>0.31294114434720877</v>
      </c>
      <c r="O833">
        <f>IF(AND(RawData[[#This Row],[Channel]]="Wholesale/Distributor", LEFT(RawData[[#This Row],[Month]], 4)="2025"),RawData[[#This Row],[List Price]]*(1-'2 - Diagnostics'!$B$1),RawData[[#This Row],[Net Price]])</f>
        <v>3.2396000000000003</v>
      </c>
      <c r="P833">
        <f>RawData[[#This Row],[Units]]*RawData[[#This Row],[Counterfactual Net Price]]</f>
        <v>117626.6364</v>
      </c>
    </row>
    <row r="834" spans="1:16">
      <c r="A834" t="s">
        <v>302</v>
      </c>
      <c r="B834" t="s">
        <v>301</v>
      </c>
      <c r="C834" t="s">
        <v>300</v>
      </c>
      <c r="D834" t="s">
        <v>226</v>
      </c>
      <c r="E834" t="s">
        <v>246</v>
      </c>
      <c r="F834">
        <v>32418</v>
      </c>
      <c r="G834" s="44">
        <v>3.56</v>
      </c>
      <c r="H834" s="42">
        <v>0.15459999999999999</v>
      </c>
      <c r="I834" s="45">
        <v>2.0276999999999998</v>
      </c>
      <c r="J834" s="44">
        <f t="shared" ref="J834:J897" si="65">G834*(1-H834)</f>
        <v>3.0096240000000001</v>
      </c>
      <c r="K834" s="43">
        <f t="shared" ref="K834:K897" si="66">F834*J834</f>
        <v>97565.990831999996</v>
      </c>
      <c r="L834" s="43">
        <f t="shared" ref="L834:L897" si="67">F834*I834</f>
        <v>65733.978599999988</v>
      </c>
      <c r="M834" s="43">
        <f t="shared" ref="M834:M897" si="68">K834-L834</f>
        <v>31832.012232000008</v>
      </c>
      <c r="N834" s="42">
        <f t="shared" ref="N834:N897" si="69">IFERROR(M834/K834,"")</f>
        <v>0.32626135357772279</v>
      </c>
      <c r="O834">
        <f>IF(AND(RawData[[#This Row],[Channel]]="Wholesale/Distributor", LEFT(RawData[[#This Row],[Month]], 4)="2025"),RawData[[#This Row],[List Price]]*(1-'2 - Diagnostics'!$B$1),RawData[[#This Row],[Net Price]])</f>
        <v>3.2396000000000003</v>
      </c>
      <c r="P834">
        <f>RawData[[#This Row],[Units]]*RawData[[#This Row],[Counterfactual Net Price]]</f>
        <v>105021.35280000001</v>
      </c>
    </row>
    <row r="835" spans="1:16">
      <c r="A835" t="s">
        <v>302</v>
      </c>
      <c r="B835" t="s">
        <v>301</v>
      </c>
      <c r="C835" t="s">
        <v>300</v>
      </c>
      <c r="D835" t="s">
        <v>226</v>
      </c>
      <c r="E835" t="s">
        <v>245</v>
      </c>
      <c r="F835">
        <v>28703</v>
      </c>
      <c r="G835" s="44">
        <v>3.56</v>
      </c>
      <c r="H835" s="42">
        <v>0.18</v>
      </c>
      <c r="I835" s="45">
        <v>2.0423</v>
      </c>
      <c r="J835" s="44">
        <f t="shared" si="65"/>
        <v>2.9192000000000005</v>
      </c>
      <c r="K835" s="43">
        <f t="shared" si="66"/>
        <v>83789.79760000002</v>
      </c>
      <c r="L835" s="43">
        <f t="shared" si="67"/>
        <v>58620.136899999998</v>
      </c>
      <c r="M835" s="43">
        <f t="shared" si="68"/>
        <v>25169.660700000022</v>
      </c>
      <c r="N835" s="42">
        <f t="shared" si="69"/>
        <v>0.3003905179501235</v>
      </c>
      <c r="O835">
        <f>IF(AND(RawData[[#This Row],[Channel]]="Wholesale/Distributor", LEFT(RawData[[#This Row],[Month]], 4)="2025"),RawData[[#This Row],[List Price]]*(1-'2 - Diagnostics'!$B$1),RawData[[#This Row],[Net Price]])</f>
        <v>3.2396000000000003</v>
      </c>
      <c r="P835">
        <f>RawData[[#This Row],[Units]]*RawData[[#This Row],[Counterfactual Net Price]]</f>
        <v>92986.238800000006</v>
      </c>
    </row>
    <row r="836" spans="1:16">
      <c r="A836" t="s">
        <v>302</v>
      </c>
      <c r="B836" t="s">
        <v>301</v>
      </c>
      <c r="C836" t="s">
        <v>300</v>
      </c>
      <c r="D836" t="s">
        <v>226</v>
      </c>
      <c r="E836" t="s">
        <v>244</v>
      </c>
      <c r="F836">
        <v>27123</v>
      </c>
      <c r="G836" s="44">
        <v>3.66</v>
      </c>
      <c r="H836" s="42">
        <v>0.1845</v>
      </c>
      <c r="I836" s="45">
        <v>2.0569999999999999</v>
      </c>
      <c r="J836" s="44">
        <f t="shared" si="65"/>
        <v>2.9847300000000003</v>
      </c>
      <c r="K836" s="43">
        <f t="shared" si="66"/>
        <v>80954.831790000011</v>
      </c>
      <c r="L836" s="43">
        <f t="shared" si="67"/>
        <v>55792.010999999999</v>
      </c>
      <c r="M836" s="43">
        <f t="shared" si="68"/>
        <v>25162.820790000012</v>
      </c>
      <c r="N836" s="42">
        <f t="shared" si="69"/>
        <v>0.31082543479644736</v>
      </c>
      <c r="O836">
        <f>IF(AND(RawData[[#This Row],[Channel]]="Wholesale/Distributor", LEFT(RawData[[#This Row],[Month]], 4)="2025"),RawData[[#This Row],[List Price]]*(1-'2 - Diagnostics'!$B$1),RawData[[#This Row],[Net Price]])</f>
        <v>3.3306000000000004</v>
      </c>
      <c r="P836">
        <f>RawData[[#This Row],[Units]]*RawData[[#This Row],[Counterfactual Net Price]]</f>
        <v>90335.863800000006</v>
      </c>
    </row>
    <row r="837" spans="1:16">
      <c r="A837" t="s">
        <v>302</v>
      </c>
      <c r="B837" t="s">
        <v>301</v>
      </c>
      <c r="C837" t="s">
        <v>300</v>
      </c>
      <c r="D837" t="s">
        <v>226</v>
      </c>
      <c r="E837" t="s">
        <v>243</v>
      </c>
      <c r="F837">
        <v>29736</v>
      </c>
      <c r="G837" s="44">
        <v>3.66</v>
      </c>
      <c r="H837" s="42">
        <v>0.186</v>
      </c>
      <c r="I837" s="45">
        <v>2.0716999999999999</v>
      </c>
      <c r="J837" s="44">
        <f t="shared" si="65"/>
        <v>2.9792400000000003</v>
      </c>
      <c r="K837" s="43">
        <f t="shared" si="66"/>
        <v>88590.680640000006</v>
      </c>
      <c r="L837" s="43">
        <f t="shared" si="67"/>
        <v>61604.071199999998</v>
      </c>
      <c r="M837" s="43">
        <f t="shared" si="68"/>
        <v>26986.609440000007</v>
      </c>
      <c r="N837" s="42">
        <f t="shared" si="69"/>
        <v>0.30462131281803417</v>
      </c>
      <c r="O837">
        <f>IF(AND(RawData[[#This Row],[Channel]]="Wholesale/Distributor", LEFT(RawData[[#This Row],[Month]], 4)="2025"),RawData[[#This Row],[List Price]]*(1-'2 - Diagnostics'!$B$1),RawData[[#This Row],[Net Price]])</f>
        <v>3.3306000000000004</v>
      </c>
      <c r="P837">
        <f>RawData[[#This Row],[Units]]*RawData[[#This Row],[Counterfactual Net Price]]</f>
        <v>99038.721600000019</v>
      </c>
    </row>
    <row r="838" spans="1:16">
      <c r="A838" t="s">
        <v>302</v>
      </c>
      <c r="B838" t="s">
        <v>301</v>
      </c>
      <c r="C838" t="s">
        <v>300</v>
      </c>
      <c r="D838" t="s">
        <v>226</v>
      </c>
      <c r="E838" t="s">
        <v>242</v>
      </c>
      <c r="F838">
        <v>35240</v>
      </c>
      <c r="G838" s="44">
        <v>3.66</v>
      </c>
      <c r="H838" s="42">
        <v>0.23180000000000001</v>
      </c>
      <c r="I838" s="45">
        <v>2.0863</v>
      </c>
      <c r="J838" s="44">
        <f t="shared" si="65"/>
        <v>2.8116120000000002</v>
      </c>
      <c r="K838" s="43">
        <f t="shared" si="66"/>
        <v>99081.206880000012</v>
      </c>
      <c r="L838" s="43">
        <f t="shared" si="67"/>
        <v>73521.212</v>
      </c>
      <c r="M838" s="43">
        <f t="shared" si="68"/>
        <v>25559.994880000013</v>
      </c>
      <c r="N838" s="42">
        <f t="shared" si="69"/>
        <v>0.25797016088990954</v>
      </c>
      <c r="O838">
        <f>IF(AND(RawData[[#This Row],[Channel]]="Wholesale/Distributor", LEFT(RawData[[#This Row],[Month]], 4)="2025"),RawData[[#This Row],[List Price]]*(1-'2 - Diagnostics'!$B$1),RawData[[#This Row],[Net Price]])</f>
        <v>3.3306000000000004</v>
      </c>
      <c r="P838">
        <f>RawData[[#This Row],[Units]]*RawData[[#This Row],[Counterfactual Net Price]]</f>
        <v>117370.34400000001</v>
      </c>
    </row>
    <row r="839" spans="1:16">
      <c r="A839" t="s">
        <v>302</v>
      </c>
      <c r="B839" t="s">
        <v>301</v>
      </c>
      <c r="C839" t="s">
        <v>300</v>
      </c>
      <c r="D839" t="s">
        <v>226</v>
      </c>
      <c r="E839" t="s">
        <v>241</v>
      </c>
      <c r="F839">
        <v>50713</v>
      </c>
      <c r="G839" s="44">
        <v>3.66</v>
      </c>
      <c r="H839" s="42">
        <v>0.21579999999999999</v>
      </c>
      <c r="I839" s="45">
        <v>2.101</v>
      </c>
      <c r="J839" s="44">
        <f t="shared" si="65"/>
        <v>2.8701720000000002</v>
      </c>
      <c r="K839" s="43">
        <f t="shared" si="66"/>
        <v>145555.03263600002</v>
      </c>
      <c r="L839" s="43">
        <f t="shared" si="67"/>
        <v>106548.01299999999</v>
      </c>
      <c r="M839" s="43">
        <f t="shared" si="68"/>
        <v>39007.019636000026</v>
      </c>
      <c r="N839" s="42">
        <f t="shared" si="69"/>
        <v>0.26798812057256516</v>
      </c>
      <c r="O839">
        <f>IF(AND(RawData[[#This Row],[Channel]]="Wholesale/Distributor", LEFT(RawData[[#This Row],[Month]], 4)="2025"),RawData[[#This Row],[List Price]]*(1-'2 - Diagnostics'!$B$1),RawData[[#This Row],[Net Price]])</f>
        <v>3.3306000000000004</v>
      </c>
      <c r="P839">
        <f>RawData[[#This Row],[Units]]*RawData[[#This Row],[Counterfactual Net Price]]</f>
        <v>168904.71780000001</v>
      </c>
    </row>
    <row r="840" spans="1:16">
      <c r="A840" t="s">
        <v>302</v>
      </c>
      <c r="B840" t="s">
        <v>301</v>
      </c>
      <c r="C840" t="s">
        <v>300</v>
      </c>
      <c r="D840" t="s">
        <v>226</v>
      </c>
      <c r="E840" t="s">
        <v>240</v>
      </c>
      <c r="F840">
        <v>58654</v>
      </c>
      <c r="G840" s="44">
        <v>3.66</v>
      </c>
      <c r="H840" s="42">
        <v>0.26050000000000001</v>
      </c>
      <c r="I840" s="45">
        <v>2.1156000000000001</v>
      </c>
      <c r="J840" s="44">
        <f t="shared" si="65"/>
        <v>2.7065700000000001</v>
      </c>
      <c r="K840" s="43">
        <f t="shared" si="66"/>
        <v>158751.15678000002</v>
      </c>
      <c r="L840" s="43">
        <f t="shared" si="67"/>
        <v>124088.40240000001</v>
      </c>
      <c r="M840" s="43">
        <f t="shared" si="68"/>
        <v>34662.754380000013</v>
      </c>
      <c r="N840" s="42">
        <f t="shared" si="69"/>
        <v>0.21834646803888322</v>
      </c>
      <c r="O840">
        <f>IF(AND(RawData[[#This Row],[Channel]]="Wholesale/Distributor", LEFT(RawData[[#This Row],[Month]], 4)="2025"),RawData[[#This Row],[List Price]]*(1-'2 - Diagnostics'!$B$1),RawData[[#This Row],[Net Price]])</f>
        <v>3.3306000000000004</v>
      </c>
      <c r="P840">
        <f>RawData[[#This Row],[Units]]*RawData[[#This Row],[Counterfactual Net Price]]</f>
        <v>195353.01240000004</v>
      </c>
    </row>
    <row r="841" spans="1:16">
      <c r="A841" t="s">
        <v>302</v>
      </c>
      <c r="B841" t="s">
        <v>301</v>
      </c>
      <c r="C841" t="s">
        <v>300</v>
      </c>
      <c r="D841" t="s">
        <v>226</v>
      </c>
      <c r="E841" t="s">
        <v>236</v>
      </c>
      <c r="F841">
        <v>42603</v>
      </c>
      <c r="G841" s="44">
        <v>3.66</v>
      </c>
      <c r="H841" s="42">
        <v>0.26579999999999998</v>
      </c>
      <c r="I841" s="45">
        <v>2.1303000000000001</v>
      </c>
      <c r="J841" s="44">
        <f t="shared" si="65"/>
        <v>2.6871719999999999</v>
      </c>
      <c r="K841" s="43">
        <f t="shared" si="66"/>
        <v>114481.588716</v>
      </c>
      <c r="L841" s="43">
        <f t="shared" si="67"/>
        <v>90757.170899999997</v>
      </c>
      <c r="M841" s="43">
        <f t="shared" si="68"/>
        <v>23724.417816000001</v>
      </c>
      <c r="N841" s="42">
        <f t="shared" si="69"/>
        <v>0.20723347816961477</v>
      </c>
      <c r="O841">
        <f>IF(AND(RawData[[#This Row],[Channel]]="Wholesale/Distributor", LEFT(RawData[[#This Row],[Month]], 4)="2025"),RawData[[#This Row],[List Price]]*(1-'2 - Diagnostics'!$B$1),RawData[[#This Row],[Net Price]])</f>
        <v>3.3306000000000004</v>
      </c>
      <c r="P841">
        <f>RawData[[#This Row],[Units]]*RawData[[#This Row],[Counterfactual Net Price]]</f>
        <v>141893.55180000002</v>
      </c>
    </row>
    <row r="842" spans="1:16">
      <c r="A842" t="s">
        <v>302</v>
      </c>
      <c r="B842" t="s">
        <v>301</v>
      </c>
      <c r="C842" t="s">
        <v>300</v>
      </c>
      <c r="D842" t="s">
        <v>229</v>
      </c>
      <c r="E842" t="s">
        <v>262</v>
      </c>
      <c r="F842">
        <v>12552</v>
      </c>
      <c r="G842" s="44">
        <v>3.49</v>
      </c>
      <c r="H842" s="42">
        <v>5.4600000000000003E-2</v>
      </c>
      <c r="I842" s="45">
        <v>1.9543999999999999</v>
      </c>
      <c r="J842" s="44">
        <f t="shared" si="65"/>
        <v>3.2994460000000001</v>
      </c>
      <c r="K842" s="43">
        <f t="shared" si="66"/>
        <v>41414.646192</v>
      </c>
      <c r="L842" s="43">
        <f t="shared" si="67"/>
        <v>24531.628799999999</v>
      </c>
      <c r="M842" s="43">
        <f t="shared" si="68"/>
        <v>16883.017392000002</v>
      </c>
      <c r="N842" s="42">
        <f t="shared" si="69"/>
        <v>0.40765813412312252</v>
      </c>
      <c r="O842">
        <f>IF(AND(RawData[[#This Row],[Channel]]="Wholesale/Distributor", LEFT(RawData[[#This Row],[Month]], 4)="2025"),RawData[[#This Row],[List Price]]*(1-'2 - Diagnostics'!$B$1),RawData[[#This Row],[Net Price]])</f>
        <v>3.2994460000000001</v>
      </c>
      <c r="P842">
        <f>RawData[[#This Row],[Units]]*RawData[[#This Row],[Counterfactual Net Price]]</f>
        <v>41414.646192</v>
      </c>
    </row>
    <row r="843" spans="1:16">
      <c r="A843" t="s">
        <v>302</v>
      </c>
      <c r="B843" t="s">
        <v>301</v>
      </c>
      <c r="C843" t="s">
        <v>300</v>
      </c>
      <c r="D843" t="s">
        <v>229</v>
      </c>
      <c r="E843" t="s">
        <v>261</v>
      </c>
      <c r="F843">
        <v>16673</v>
      </c>
      <c r="G843" s="44">
        <v>3.49</v>
      </c>
      <c r="H843" s="42">
        <v>8.8400000000000006E-2</v>
      </c>
      <c r="I843" s="45">
        <v>1.9543999999999999</v>
      </c>
      <c r="J843" s="44">
        <f t="shared" si="65"/>
        <v>3.1814840000000002</v>
      </c>
      <c r="K843" s="43">
        <f t="shared" si="66"/>
        <v>53044.882732000005</v>
      </c>
      <c r="L843" s="43">
        <f t="shared" si="67"/>
        <v>32585.711199999998</v>
      </c>
      <c r="M843" s="43">
        <f t="shared" si="68"/>
        <v>20459.171532000008</v>
      </c>
      <c r="N843" s="42">
        <f t="shared" si="69"/>
        <v>0.38569548047389218</v>
      </c>
      <c r="O843">
        <f>IF(AND(RawData[[#This Row],[Channel]]="Wholesale/Distributor", LEFT(RawData[[#This Row],[Month]], 4)="2025"),RawData[[#This Row],[List Price]]*(1-'2 - Diagnostics'!$B$1),RawData[[#This Row],[Net Price]])</f>
        <v>3.1814840000000002</v>
      </c>
      <c r="P843">
        <f>RawData[[#This Row],[Units]]*RawData[[#This Row],[Counterfactual Net Price]]</f>
        <v>53044.882732000005</v>
      </c>
    </row>
    <row r="844" spans="1:16">
      <c r="A844" t="s">
        <v>302</v>
      </c>
      <c r="B844" t="s">
        <v>301</v>
      </c>
      <c r="C844" t="s">
        <v>300</v>
      </c>
      <c r="D844" t="s">
        <v>229</v>
      </c>
      <c r="E844" t="s">
        <v>260</v>
      </c>
      <c r="F844">
        <v>16549</v>
      </c>
      <c r="G844" s="44">
        <v>3.49</v>
      </c>
      <c r="H844" s="42">
        <v>7.9600000000000004E-2</v>
      </c>
      <c r="I844" s="45">
        <v>1.9543999999999999</v>
      </c>
      <c r="J844" s="44">
        <f t="shared" si="65"/>
        <v>3.2121960000000001</v>
      </c>
      <c r="K844" s="43">
        <f t="shared" si="66"/>
        <v>53158.631604000002</v>
      </c>
      <c r="L844" s="43">
        <f t="shared" si="67"/>
        <v>32343.365599999997</v>
      </c>
      <c r="M844" s="43">
        <f t="shared" si="68"/>
        <v>20815.266004000005</v>
      </c>
      <c r="N844" s="42">
        <f t="shared" si="69"/>
        <v>0.39156888309430687</v>
      </c>
      <c r="O844">
        <f>IF(AND(RawData[[#This Row],[Channel]]="Wholesale/Distributor", LEFT(RawData[[#This Row],[Month]], 4)="2025"),RawData[[#This Row],[List Price]]*(1-'2 - Diagnostics'!$B$1),RawData[[#This Row],[Net Price]])</f>
        <v>3.2121960000000001</v>
      </c>
      <c r="P844">
        <f>RawData[[#This Row],[Units]]*RawData[[#This Row],[Counterfactual Net Price]]</f>
        <v>53158.631604000002</v>
      </c>
    </row>
    <row r="845" spans="1:16">
      <c r="A845" t="s">
        <v>302</v>
      </c>
      <c r="B845" t="s">
        <v>301</v>
      </c>
      <c r="C845" t="s">
        <v>300</v>
      </c>
      <c r="D845" t="s">
        <v>229</v>
      </c>
      <c r="E845" t="s">
        <v>259</v>
      </c>
      <c r="F845">
        <v>17466</v>
      </c>
      <c r="G845" s="44">
        <v>3.49</v>
      </c>
      <c r="H845" s="42">
        <v>7.3700000000000002E-2</v>
      </c>
      <c r="I845" s="45">
        <v>1.9543999999999999</v>
      </c>
      <c r="J845" s="44">
        <f t="shared" si="65"/>
        <v>3.2327870000000001</v>
      </c>
      <c r="K845" s="43">
        <f t="shared" si="66"/>
        <v>56463.857742</v>
      </c>
      <c r="L845" s="43">
        <f t="shared" si="67"/>
        <v>34135.5504</v>
      </c>
      <c r="M845" s="43">
        <f t="shared" si="68"/>
        <v>22328.307342</v>
      </c>
      <c r="N845" s="42">
        <f t="shared" si="69"/>
        <v>0.39544424052682714</v>
      </c>
      <c r="O845">
        <f>IF(AND(RawData[[#This Row],[Channel]]="Wholesale/Distributor", LEFT(RawData[[#This Row],[Month]], 4)="2025"),RawData[[#This Row],[List Price]]*(1-'2 - Diagnostics'!$B$1),RawData[[#This Row],[Net Price]])</f>
        <v>3.2327870000000001</v>
      </c>
      <c r="P845">
        <f>RawData[[#This Row],[Units]]*RawData[[#This Row],[Counterfactual Net Price]]</f>
        <v>56463.857742</v>
      </c>
    </row>
    <row r="846" spans="1:16">
      <c r="A846" t="s">
        <v>302</v>
      </c>
      <c r="B846" t="s">
        <v>301</v>
      </c>
      <c r="C846" t="s">
        <v>300</v>
      </c>
      <c r="D846" t="s">
        <v>229</v>
      </c>
      <c r="E846" t="s">
        <v>258</v>
      </c>
      <c r="F846">
        <v>14703</v>
      </c>
      <c r="G846" s="44">
        <v>3.49</v>
      </c>
      <c r="H846" s="42">
        <v>8.3099999999999993E-2</v>
      </c>
      <c r="I846" s="45">
        <v>1.9543999999999999</v>
      </c>
      <c r="J846" s="44">
        <f t="shared" si="65"/>
        <v>3.1999810000000002</v>
      </c>
      <c r="K846" s="43">
        <f t="shared" si="66"/>
        <v>47049.320642999999</v>
      </c>
      <c r="L846" s="43">
        <f t="shared" si="67"/>
        <v>28735.5432</v>
      </c>
      <c r="M846" s="43">
        <f t="shared" si="68"/>
        <v>18313.777442999999</v>
      </c>
      <c r="N846" s="42">
        <f t="shared" si="69"/>
        <v>0.38924637365034354</v>
      </c>
      <c r="O846">
        <f>IF(AND(RawData[[#This Row],[Channel]]="Wholesale/Distributor", LEFT(RawData[[#This Row],[Month]], 4)="2025"),RawData[[#This Row],[List Price]]*(1-'2 - Diagnostics'!$B$1),RawData[[#This Row],[Net Price]])</f>
        <v>3.1999810000000002</v>
      </c>
      <c r="P846">
        <f>RawData[[#This Row],[Units]]*RawData[[#This Row],[Counterfactual Net Price]]</f>
        <v>47049.320642999999</v>
      </c>
    </row>
    <row r="847" spans="1:16">
      <c r="A847" t="s">
        <v>302</v>
      </c>
      <c r="B847" t="s">
        <v>301</v>
      </c>
      <c r="C847" t="s">
        <v>300</v>
      </c>
      <c r="D847" t="s">
        <v>229</v>
      </c>
      <c r="E847" t="s">
        <v>257</v>
      </c>
      <c r="F847">
        <v>13500</v>
      </c>
      <c r="G847" s="44">
        <v>3.49</v>
      </c>
      <c r="H847" s="42">
        <v>4.6399999999999997E-2</v>
      </c>
      <c r="I847" s="45">
        <v>1.9543999999999999</v>
      </c>
      <c r="J847" s="44">
        <f t="shared" si="65"/>
        <v>3.3280640000000004</v>
      </c>
      <c r="K847" s="43">
        <f t="shared" si="66"/>
        <v>44928.864000000001</v>
      </c>
      <c r="L847" s="43">
        <f t="shared" si="67"/>
        <v>26384.399999999998</v>
      </c>
      <c r="M847" s="43">
        <f t="shared" si="68"/>
        <v>18544.464000000004</v>
      </c>
      <c r="N847" s="42">
        <f t="shared" si="69"/>
        <v>0.41275167785234906</v>
      </c>
      <c r="O847">
        <f>IF(AND(RawData[[#This Row],[Channel]]="Wholesale/Distributor", LEFT(RawData[[#This Row],[Month]], 4)="2025"),RawData[[#This Row],[List Price]]*(1-'2 - Diagnostics'!$B$1),RawData[[#This Row],[Net Price]])</f>
        <v>3.3280640000000004</v>
      </c>
      <c r="P847">
        <f>RawData[[#This Row],[Units]]*RawData[[#This Row],[Counterfactual Net Price]]</f>
        <v>44928.864000000001</v>
      </c>
    </row>
    <row r="848" spans="1:16">
      <c r="A848" t="s">
        <v>302</v>
      </c>
      <c r="B848" t="s">
        <v>301</v>
      </c>
      <c r="C848" t="s">
        <v>300</v>
      </c>
      <c r="D848" t="s">
        <v>229</v>
      </c>
      <c r="E848" t="s">
        <v>256</v>
      </c>
      <c r="F848">
        <v>11923</v>
      </c>
      <c r="G848" s="44">
        <v>3.49</v>
      </c>
      <c r="H848" s="42">
        <v>6.2E-2</v>
      </c>
      <c r="I848" s="45">
        <v>1.9543999999999999</v>
      </c>
      <c r="J848" s="44">
        <f t="shared" si="65"/>
        <v>3.2736200000000002</v>
      </c>
      <c r="K848" s="43">
        <f t="shared" si="66"/>
        <v>39031.37126</v>
      </c>
      <c r="L848" s="43">
        <f t="shared" si="67"/>
        <v>23302.3112</v>
      </c>
      <c r="M848" s="43">
        <f t="shared" si="68"/>
        <v>15729.06006</v>
      </c>
      <c r="N848" s="42">
        <f t="shared" si="69"/>
        <v>0.40298507462686567</v>
      </c>
      <c r="O848">
        <f>IF(AND(RawData[[#This Row],[Channel]]="Wholesale/Distributor", LEFT(RawData[[#This Row],[Month]], 4)="2025"),RawData[[#This Row],[List Price]]*(1-'2 - Diagnostics'!$B$1),RawData[[#This Row],[Net Price]])</f>
        <v>3.2736200000000002</v>
      </c>
      <c r="P848">
        <f>RawData[[#This Row],[Units]]*RawData[[#This Row],[Counterfactual Net Price]]</f>
        <v>39031.37126</v>
      </c>
    </row>
    <row r="849" spans="1:16">
      <c r="A849" t="s">
        <v>302</v>
      </c>
      <c r="B849" t="s">
        <v>301</v>
      </c>
      <c r="C849" t="s">
        <v>300</v>
      </c>
      <c r="D849" t="s">
        <v>229</v>
      </c>
      <c r="E849" t="s">
        <v>255</v>
      </c>
      <c r="F849">
        <v>13552</v>
      </c>
      <c r="G849" s="44">
        <v>3.49</v>
      </c>
      <c r="H849" s="42">
        <v>7.6200000000000004E-2</v>
      </c>
      <c r="I849" s="45">
        <v>1.9543999999999999</v>
      </c>
      <c r="J849" s="44">
        <f t="shared" si="65"/>
        <v>3.224062</v>
      </c>
      <c r="K849" s="43">
        <f t="shared" si="66"/>
        <v>43692.488224000001</v>
      </c>
      <c r="L849" s="43">
        <f t="shared" si="67"/>
        <v>26486.0288</v>
      </c>
      <c r="M849" s="43">
        <f t="shared" si="68"/>
        <v>17206.459424000001</v>
      </c>
      <c r="N849" s="42">
        <f t="shared" si="69"/>
        <v>0.39380818358952158</v>
      </c>
      <c r="O849">
        <f>IF(AND(RawData[[#This Row],[Channel]]="Wholesale/Distributor", LEFT(RawData[[#This Row],[Month]], 4)="2025"),RawData[[#This Row],[List Price]]*(1-'2 - Diagnostics'!$B$1),RawData[[#This Row],[Net Price]])</f>
        <v>3.224062</v>
      </c>
      <c r="P849">
        <f>RawData[[#This Row],[Units]]*RawData[[#This Row],[Counterfactual Net Price]]</f>
        <v>43692.488224000001</v>
      </c>
    </row>
    <row r="850" spans="1:16">
      <c r="A850" t="s">
        <v>302</v>
      </c>
      <c r="B850" t="s">
        <v>301</v>
      </c>
      <c r="C850" t="s">
        <v>300</v>
      </c>
      <c r="D850" t="s">
        <v>229</v>
      </c>
      <c r="E850" t="s">
        <v>254</v>
      </c>
      <c r="F850">
        <v>16760</v>
      </c>
      <c r="G850" s="44">
        <v>3.49</v>
      </c>
      <c r="H850" s="42">
        <v>0.1056</v>
      </c>
      <c r="I850" s="45">
        <v>1.9543999999999999</v>
      </c>
      <c r="J850" s="44">
        <f t="shared" si="65"/>
        <v>3.1214560000000002</v>
      </c>
      <c r="K850" s="43">
        <f t="shared" si="66"/>
        <v>52315.602560000007</v>
      </c>
      <c r="L850" s="43">
        <f t="shared" si="67"/>
        <v>32755.743999999999</v>
      </c>
      <c r="M850" s="43">
        <f t="shared" si="68"/>
        <v>19559.858560000008</v>
      </c>
      <c r="N850" s="42">
        <f t="shared" si="69"/>
        <v>0.37388193202146702</v>
      </c>
      <c r="O850">
        <f>IF(AND(RawData[[#This Row],[Channel]]="Wholesale/Distributor", LEFT(RawData[[#This Row],[Month]], 4)="2025"),RawData[[#This Row],[List Price]]*(1-'2 - Diagnostics'!$B$1),RawData[[#This Row],[Net Price]])</f>
        <v>3.1214560000000002</v>
      </c>
      <c r="P850">
        <f>RawData[[#This Row],[Units]]*RawData[[#This Row],[Counterfactual Net Price]]</f>
        <v>52315.602560000007</v>
      </c>
    </row>
    <row r="851" spans="1:16">
      <c r="A851" t="s">
        <v>302</v>
      </c>
      <c r="B851" t="s">
        <v>301</v>
      </c>
      <c r="C851" t="s">
        <v>300</v>
      </c>
      <c r="D851" t="s">
        <v>229</v>
      </c>
      <c r="E851" t="s">
        <v>253</v>
      </c>
      <c r="F851">
        <v>22464</v>
      </c>
      <c r="G851" s="44">
        <v>3.49</v>
      </c>
      <c r="H851" s="42">
        <v>7.3099999999999998E-2</v>
      </c>
      <c r="I851" s="45">
        <v>1.9543999999999999</v>
      </c>
      <c r="J851" s="44">
        <f t="shared" si="65"/>
        <v>3.2348810000000006</v>
      </c>
      <c r="K851" s="43">
        <f t="shared" si="66"/>
        <v>72668.366784000013</v>
      </c>
      <c r="L851" s="43">
        <f t="shared" si="67"/>
        <v>43903.641599999995</v>
      </c>
      <c r="M851" s="43">
        <f t="shared" si="68"/>
        <v>28764.725184000017</v>
      </c>
      <c r="N851" s="42">
        <f t="shared" si="69"/>
        <v>0.39583558096882099</v>
      </c>
      <c r="O851">
        <f>IF(AND(RawData[[#This Row],[Channel]]="Wholesale/Distributor", LEFT(RawData[[#This Row],[Month]], 4)="2025"),RawData[[#This Row],[List Price]]*(1-'2 - Diagnostics'!$B$1),RawData[[#This Row],[Net Price]])</f>
        <v>3.2348810000000006</v>
      </c>
      <c r="P851">
        <f>RawData[[#This Row],[Units]]*RawData[[#This Row],[Counterfactual Net Price]]</f>
        <v>72668.366784000013</v>
      </c>
    </row>
    <row r="852" spans="1:16">
      <c r="A852" t="s">
        <v>302</v>
      </c>
      <c r="B852" t="s">
        <v>301</v>
      </c>
      <c r="C852" t="s">
        <v>300</v>
      </c>
      <c r="D852" t="s">
        <v>229</v>
      </c>
      <c r="E852" t="s">
        <v>252</v>
      </c>
      <c r="F852">
        <v>25075</v>
      </c>
      <c r="G852" s="44">
        <v>3.49</v>
      </c>
      <c r="H852" s="42">
        <v>6.2600000000000003E-2</v>
      </c>
      <c r="I852" s="45">
        <v>1.9543999999999999</v>
      </c>
      <c r="J852" s="44">
        <f t="shared" si="65"/>
        <v>3.2715260000000002</v>
      </c>
      <c r="K852" s="43">
        <f t="shared" si="66"/>
        <v>82033.514450000002</v>
      </c>
      <c r="L852" s="43">
        <f t="shared" si="67"/>
        <v>49006.579999999994</v>
      </c>
      <c r="M852" s="43">
        <f t="shared" si="68"/>
        <v>33026.934450000008</v>
      </c>
      <c r="N852" s="42">
        <f t="shared" si="69"/>
        <v>0.40260294431406024</v>
      </c>
      <c r="O852">
        <f>IF(AND(RawData[[#This Row],[Channel]]="Wholesale/Distributor", LEFT(RawData[[#This Row],[Month]], 4)="2025"),RawData[[#This Row],[List Price]]*(1-'2 - Diagnostics'!$B$1),RawData[[#This Row],[Net Price]])</f>
        <v>3.2715260000000002</v>
      </c>
      <c r="P852">
        <f>RawData[[#This Row],[Units]]*RawData[[#This Row],[Counterfactual Net Price]]</f>
        <v>82033.514450000002</v>
      </c>
    </row>
    <row r="853" spans="1:16">
      <c r="A853" t="s">
        <v>302</v>
      </c>
      <c r="B853" t="s">
        <v>301</v>
      </c>
      <c r="C853" t="s">
        <v>300</v>
      </c>
      <c r="D853" t="s">
        <v>229</v>
      </c>
      <c r="E853" t="s">
        <v>251</v>
      </c>
      <c r="F853">
        <v>22496</v>
      </c>
      <c r="G853" s="44">
        <v>3.49</v>
      </c>
      <c r="H853" s="42">
        <v>3.5099999999999999E-2</v>
      </c>
      <c r="I853" s="45">
        <v>1.9543999999999999</v>
      </c>
      <c r="J853" s="44">
        <f t="shared" si="65"/>
        <v>3.3675010000000003</v>
      </c>
      <c r="K853" s="43">
        <f t="shared" si="66"/>
        <v>75755.302496000004</v>
      </c>
      <c r="L853" s="43">
        <f t="shared" si="67"/>
        <v>43966.182399999998</v>
      </c>
      <c r="M853" s="43">
        <f t="shared" si="68"/>
        <v>31789.120096000006</v>
      </c>
      <c r="N853" s="42">
        <f t="shared" si="69"/>
        <v>0.41962897709607216</v>
      </c>
      <c r="O853">
        <f>IF(AND(RawData[[#This Row],[Channel]]="Wholesale/Distributor", LEFT(RawData[[#This Row],[Month]], 4)="2025"),RawData[[#This Row],[List Price]]*(1-'2 - Diagnostics'!$B$1),RawData[[#This Row],[Net Price]])</f>
        <v>3.3675010000000003</v>
      </c>
      <c r="P853">
        <f>RawData[[#This Row],[Units]]*RawData[[#This Row],[Counterfactual Net Price]]</f>
        <v>75755.302496000004</v>
      </c>
    </row>
    <row r="854" spans="1:16">
      <c r="A854" t="s">
        <v>302</v>
      </c>
      <c r="B854" t="s">
        <v>301</v>
      </c>
      <c r="C854" t="s">
        <v>300</v>
      </c>
      <c r="D854" t="s">
        <v>229</v>
      </c>
      <c r="E854" t="s">
        <v>250</v>
      </c>
      <c r="F854">
        <v>13259</v>
      </c>
      <c r="G854" s="44">
        <v>3.56</v>
      </c>
      <c r="H854" s="42">
        <v>9.8500000000000004E-2</v>
      </c>
      <c r="I854" s="45">
        <v>1.9691000000000001</v>
      </c>
      <c r="J854" s="44">
        <f t="shared" si="65"/>
        <v>3.2093400000000001</v>
      </c>
      <c r="K854" s="43">
        <f t="shared" si="66"/>
        <v>42552.639060000001</v>
      </c>
      <c r="L854" s="43">
        <f t="shared" si="67"/>
        <v>26108.296900000001</v>
      </c>
      <c r="M854" s="43">
        <f t="shared" si="68"/>
        <v>16444.34216</v>
      </c>
      <c r="N854" s="42">
        <f t="shared" si="69"/>
        <v>0.38644705765048265</v>
      </c>
      <c r="O854">
        <f>IF(AND(RawData[[#This Row],[Channel]]="Wholesale/Distributor", LEFT(RawData[[#This Row],[Month]], 4)="2025"),RawData[[#This Row],[List Price]]*(1-'2 - Diagnostics'!$B$1),RawData[[#This Row],[Net Price]])</f>
        <v>3.2093400000000001</v>
      </c>
      <c r="P854">
        <f>RawData[[#This Row],[Units]]*RawData[[#This Row],[Counterfactual Net Price]]</f>
        <v>42552.639060000001</v>
      </c>
    </row>
    <row r="855" spans="1:16">
      <c r="A855" t="s">
        <v>302</v>
      </c>
      <c r="B855" t="s">
        <v>301</v>
      </c>
      <c r="C855" t="s">
        <v>300</v>
      </c>
      <c r="D855" t="s">
        <v>229</v>
      </c>
      <c r="E855" t="s">
        <v>249</v>
      </c>
      <c r="F855">
        <v>15601</v>
      </c>
      <c r="G855" s="44">
        <v>3.56</v>
      </c>
      <c r="H855" s="42">
        <v>7.3899999999999993E-2</v>
      </c>
      <c r="I855" s="45">
        <v>1.9837</v>
      </c>
      <c r="J855" s="44">
        <f t="shared" si="65"/>
        <v>3.296916</v>
      </c>
      <c r="K855" s="43">
        <f t="shared" si="66"/>
        <v>51435.186516000002</v>
      </c>
      <c r="L855" s="43">
        <f t="shared" si="67"/>
        <v>30947.703700000002</v>
      </c>
      <c r="M855" s="43">
        <f t="shared" si="68"/>
        <v>20487.482816</v>
      </c>
      <c r="N855" s="42">
        <f t="shared" si="69"/>
        <v>0.39831648728690688</v>
      </c>
      <c r="O855">
        <f>IF(AND(RawData[[#This Row],[Channel]]="Wholesale/Distributor", LEFT(RawData[[#This Row],[Month]], 4)="2025"),RawData[[#This Row],[List Price]]*(1-'2 - Diagnostics'!$B$1),RawData[[#This Row],[Net Price]])</f>
        <v>3.296916</v>
      </c>
      <c r="P855">
        <f>RawData[[#This Row],[Units]]*RawData[[#This Row],[Counterfactual Net Price]]</f>
        <v>51435.186516000002</v>
      </c>
    </row>
    <row r="856" spans="1:16">
      <c r="A856" t="s">
        <v>302</v>
      </c>
      <c r="B856" t="s">
        <v>301</v>
      </c>
      <c r="C856" t="s">
        <v>300</v>
      </c>
      <c r="D856" t="s">
        <v>229</v>
      </c>
      <c r="E856" t="s">
        <v>248</v>
      </c>
      <c r="F856">
        <v>17268</v>
      </c>
      <c r="G856" s="44">
        <v>3.56</v>
      </c>
      <c r="H856" s="42">
        <v>6.7500000000000004E-2</v>
      </c>
      <c r="I856" s="45">
        <v>1.9984</v>
      </c>
      <c r="J856" s="44">
        <f t="shared" si="65"/>
        <v>3.3197000000000001</v>
      </c>
      <c r="K856" s="43">
        <f t="shared" si="66"/>
        <v>57324.579600000005</v>
      </c>
      <c r="L856" s="43">
        <f t="shared" si="67"/>
        <v>34508.371200000001</v>
      </c>
      <c r="M856" s="43">
        <f t="shared" si="68"/>
        <v>22816.208400000003</v>
      </c>
      <c r="N856" s="42">
        <f t="shared" si="69"/>
        <v>0.39801789318311898</v>
      </c>
      <c r="O856">
        <f>IF(AND(RawData[[#This Row],[Channel]]="Wholesale/Distributor", LEFT(RawData[[#This Row],[Month]], 4)="2025"),RawData[[#This Row],[List Price]]*(1-'2 - Diagnostics'!$B$1),RawData[[#This Row],[Net Price]])</f>
        <v>3.3197000000000001</v>
      </c>
      <c r="P856">
        <f>RawData[[#This Row],[Units]]*RawData[[#This Row],[Counterfactual Net Price]]</f>
        <v>57324.579600000005</v>
      </c>
    </row>
    <row r="857" spans="1:16">
      <c r="A857" t="s">
        <v>302</v>
      </c>
      <c r="B857" t="s">
        <v>301</v>
      </c>
      <c r="C857" t="s">
        <v>300</v>
      </c>
      <c r="D857" t="s">
        <v>229</v>
      </c>
      <c r="E857" t="s">
        <v>247</v>
      </c>
      <c r="F857">
        <v>16193</v>
      </c>
      <c r="G857" s="44">
        <v>3.56</v>
      </c>
      <c r="H857" s="42">
        <v>3.5900000000000001E-2</v>
      </c>
      <c r="I857" s="45">
        <v>2.0129999999999999</v>
      </c>
      <c r="J857" s="44">
        <f t="shared" si="65"/>
        <v>3.4321959999999998</v>
      </c>
      <c r="K857" s="43">
        <f t="shared" si="66"/>
        <v>55577.549827999996</v>
      </c>
      <c r="L857" s="43">
        <f t="shared" si="67"/>
        <v>32596.508999999998</v>
      </c>
      <c r="M857" s="43">
        <f t="shared" si="68"/>
        <v>22981.040827999997</v>
      </c>
      <c r="N857" s="42">
        <f t="shared" si="69"/>
        <v>0.41349503350041777</v>
      </c>
      <c r="O857">
        <f>IF(AND(RawData[[#This Row],[Channel]]="Wholesale/Distributor", LEFT(RawData[[#This Row],[Month]], 4)="2025"),RawData[[#This Row],[List Price]]*(1-'2 - Diagnostics'!$B$1),RawData[[#This Row],[Net Price]])</f>
        <v>3.4321959999999998</v>
      </c>
      <c r="P857">
        <f>RawData[[#This Row],[Units]]*RawData[[#This Row],[Counterfactual Net Price]]</f>
        <v>55577.549827999996</v>
      </c>
    </row>
    <row r="858" spans="1:16">
      <c r="A858" t="s">
        <v>302</v>
      </c>
      <c r="B858" t="s">
        <v>301</v>
      </c>
      <c r="C858" t="s">
        <v>300</v>
      </c>
      <c r="D858" t="s">
        <v>229</v>
      </c>
      <c r="E858" t="s">
        <v>246</v>
      </c>
      <c r="F858">
        <v>14430</v>
      </c>
      <c r="G858" s="44">
        <v>3.56</v>
      </c>
      <c r="H858" s="42">
        <v>6.83E-2</v>
      </c>
      <c r="I858" s="45">
        <v>2.0276999999999998</v>
      </c>
      <c r="J858" s="44">
        <f t="shared" si="65"/>
        <v>3.3168519999999999</v>
      </c>
      <c r="K858" s="43">
        <f t="shared" si="66"/>
        <v>47862.174359999997</v>
      </c>
      <c r="L858" s="43">
        <f t="shared" si="67"/>
        <v>29259.710999999999</v>
      </c>
      <c r="M858" s="43">
        <f t="shared" si="68"/>
        <v>18602.463359999998</v>
      </c>
      <c r="N858" s="42">
        <f t="shared" si="69"/>
        <v>0.3886673267302852</v>
      </c>
      <c r="O858">
        <f>IF(AND(RawData[[#This Row],[Channel]]="Wholesale/Distributor", LEFT(RawData[[#This Row],[Month]], 4)="2025"),RawData[[#This Row],[List Price]]*(1-'2 - Diagnostics'!$B$1),RawData[[#This Row],[Net Price]])</f>
        <v>3.3168519999999999</v>
      </c>
      <c r="P858">
        <f>RawData[[#This Row],[Units]]*RawData[[#This Row],[Counterfactual Net Price]]</f>
        <v>47862.174359999997</v>
      </c>
    </row>
    <row r="859" spans="1:16">
      <c r="A859" t="s">
        <v>302</v>
      </c>
      <c r="B859" t="s">
        <v>301</v>
      </c>
      <c r="C859" t="s">
        <v>300</v>
      </c>
      <c r="D859" t="s">
        <v>229</v>
      </c>
      <c r="E859" t="s">
        <v>245</v>
      </c>
      <c r="F859">
        <v>12119</v>
      </c>
      <c r="G859" s="44">
        <v>3.56</v>
      </c>
      <c r="H859" s="42">
        <v>7.1900000000000006E-2</v>
      </c>
      <c r="I859" s="45">
        <v>2.0423</v>
      </c>
      <c r="J859" s="44">
        <f t="shared" si="65"/>
        <v>3.304036</v>
      </c>
      <c r="K859" s="43">
        <f t="shared" si="66"/>
        <v>40041.612284000003</v>
      </c>
      <c r="L859" s="43">
        <f t="shared" si="67"/>
        <v>24750.633699999998</v>
      </c>
      <c r="M859" s="43">
        <f t="shared" si="68"/>
        <v>15290.978584000004</v>
      </c>
      <c r="N859" s="42">
        <f t="shared" si="69"/>
        <v>0.38187719504266909</v>
      </c>
      <c r="O859">
        <f>IF(AND(RawData[[#This Row],[Channel]]="Wholesale/Distributor", LEFT(RawData[[#This Row],[Month]], 4)="2025"),RawData[[#This Row],[List Price]]*(1-'2 - Diagnostics'!$B$1),RawData[[#This Row],[Net Price]])</f>
        <v>3.304036</v>
      </c>
      <c r="P859">
        <f>RawData[[#This Row],[Units]]*RawData[[#This Row],[Counterfactual Net Price]]</f>
        <v>40041.612284000003</v>
      </c>
    </row>
    <row r="860" spans="1:16">
      <c r="A860" t="s">
        <v>302</v>
      </c>
      <c r="B860" t="s">
        <v>301</v>
      </c>
      <c r="C860" t="s">
        <v>300</v>
      </c>
      <c r="D860" t="s">
        <v>229</v>
      </c>
      <c r="E860" t="s">
        <v>244</v>
      </c>
      <c r="F860">
        <v>11774</v>
      </c>
      <c r="G860" s="44">
        <v>3.66</v>
      </c>
      <c r="H860" s="42">
        <v>6.2100000000000002E-2</v>
      </c>
      <c r="I860" s="45">
        <v>2.0569999999999999</v>
      </c>
      <c r="J860" s="44">
        <f t="shared" si="65"/>
        <v>3.4327139999999998</v>
      </c>
      <c r="K860" s="43">
        <f t="shared" si="66"/>
        <v>40416.774635999995</v>
      </c>
      <c r="L860" s="43">
        <f t="shared" si="67"/>
        <v>24219.117999999999</v>
      </c>
      <c r="M860" s="43">
        <f t="shared" si="68"/>
        <v>16197.656635999996</v>
      </c>
      <c r="N860" s="42">
        <f t="shared" si="69"/>
        <v>0.40076569151988772</v>
      </c>
      <c r="O860">
        <f>IF(AND(RawData[[#This Row],[Channel]]="Wholesale/Distributor", LEFT(RawData[[#This Row],[Month]], 4)="2025"),RawData[[#This Row],[List Price]]*(1-'2 - Diagnostics'!$B$1),RawData[[#This Row],[Net Price]])</f>
        <v>3.4327139999999998</v>
      </c>
      <c r="P860">
        <f>RawData[[#This Row],[Units]]*RawData[[#This Row],[Counterfactual Net Price]]</f>
        <v>40416.774635999995</v>
      </c>
    </row>
    <row r="861" spans="1:16">
      <c r="A861" t="s">
        <v>302</v>
      </c>
      <c r="B861" t="s">
        <v>301</v>
      </c>
      <c r="C861" t="s">
        <v>300</v>
      </c>
      <c r="D861" t="s">
        <v>229</v>
      </c>
      <c r="E861" t="s">
        <v>243</v>
      </c>
      <c r="F861">
        <v>14397</v>
      </c>
      <c r="G861" s="44">
        <v>3.66</v>
      </c>
      <c r="H861" s="42">
        <v>4.99E-2</v>
      </c>
      <c r="I861" s="45">
        <v>2.0716999999999999</v>
      </c>
      <c r="J861" s="44">
        <f t="shared" si="65"/>
        <v>3.477366</v>
      </c>
      <c r="K861" s="43">
        <f t="shared" si="66"/>
        <v>50063.638301999999</v>
      </c>
      <c r="L861" s="43">
        <f t="shared" si="67"/>
        <v>29826.264899999998</v>
      </c>
      <c r="M861" s="43">
        <f t="shared" si="68"/>
        <v>20237.373402000001</v>
      </c>
      <c r="N861" s="42">
        <f t="shared" si="69"/>
        <v>0.40423297403839575</v>
      </c>
      <c r="O861">
        <f>IF(AND(RawData[[#This Row],[Channel]]="Wholesale/Distributor", LEFT(RawData[[#This Row],[Month]], 4)="2025"),RawData[[#This Row],[List Price]]*(1-'2 - Diagnostics'!$B$1),RawData[[#This Row],[Net Price]])</f>
        <v>3.477366</v>
      </c>
      <c r="P861">
        <f>RawData[[#This Row],[Units]]*RawData[[#This Row],[Counterfactual Net Price]]</f>
        <v>50063.638301999999</v>
      </c>
    </row>
    <row r="862" spans="1:16">
      <c r="A862" t="s">
        <v>302</v>
      </c>
      <c r="B862" t="s">
        <v>301</v>
      </c>
      <c r="C862" t="s">
        <v>300</v>
      </c>
      <c r="D862" t="s">
        <v>229</v>
      </c>
      <c r="E862" t="s">
        <v>242</v>
      </c>
      <c r="F862">
        <v>17293</v>
      </c>
      <c r="G862" s="44">
        <v>3.66</v>
      </c>
      <c r="H862" s="42">
        <v>4.9000000000000002E-2</v>
      </c>
      <c r="I862" s="45">
        <v>2.0863</v>
      </c>
      <c r="J862" s="44">
        <f t="shared" si="65"/>
        <v>3.4806599999999999</v>
      </c>
      <c r="K862" s="43">
        <f t="shared" si="66"/>
        <v>60191.053379999998</v>
      </c>
      <c r="L862" s="43">
        <f t="shared" si="67"/>
        <v>36078.385900000001</v>
      </c>
      <c r="M862" s="43">
        <f t="shared" si="68"/>
        <v>24112.667479999996</v>
      </c>
      <c r="N862" s="42">
        <f t="shared" si="69"/>
        <v>0.40060218464314234</v>
      </c>
      <c r="O862">
        <f>IF(AND(RawData[[#This Row],[Channel]]="Wholesale/Distributor", LEFT(RawData[[#This Row],[Month]], 4)="2025"),RawData[[#This Row],[List Price]]*(1-'2 - Diagnostics'!$B$1),RawData[[#This Row],[Net Price]])</f>
        <v>3.4806599999999999</v>
      </c>
      <c r="P862">
        <f>RawData[[#This Row],[Units]]*RawData[[#This Row],[Counterfactual Net Price]]</f>
        <v>60191.053379999998</v>
      </c>
    </row>
    <row r="863" spans="1:16">
      <c r="A863" t="s">
        <v>302</v>
      </c>
      <c r="B863" t="s">
        <v>301</v>
      </c>
      <c r="C863" t="s">
        <v>300</v>
      </c>
      <c r="D863" t="s">
        <v>229</v>
      </c>
      <c r="E863" t="s">
        <v>241</v>
      </c>
      <c r="F863">
        <v>22681</v>
      </c>
      <c r="G863" s="44">
        <v>3.66</v>
      </c>
      <c r="H863" s="42">
        <v>9.8799999999999999E-2</v>
      </c>
      <c r="I863" s="45">
        <v>2.101</v>
      </c>
      <c r="J863" s="44">
        <f t="shared" si="65"/>
        <v>3.2983920000000002</v>
      </c>
      <c r="K863" s="43">
        <f t="shared" si="66"/>
        <v>74810.828952000011</v>
      </c>
      <c r="L863" s="43">
        <f t="shared" si="67"/>
        <v>47652.781000000003</v>
      </c>
      <c r="M863" s="43">
        <f t="shared" si="68"/>
        <v>27158.047952000008</v>
      </c>
      <c r="N863" s="42">
        <f t="shared" si="69"/>
        <v>0.3630229517898419</v>
      </c>
      <c r="O863">
        <f>IF(AND(RawData[[#This Row],[Channel]]="Wholesale/Distributor", LEFT(RawData[[#This Row],[Month]], 4)="2025"),RawData[[#This Row],[List Price]]*(1-'2 - Diagnostics'!$B$1),RawData[[#This Row],[Net Price]])</f>
        <v>3.2983920000000002</v>
      </c>
      <c r="P863">
        <f>RawData[[#This Row],[Units]]*RawData[[#This Row],[Counterfactual Net Price]]</f>
        <v>74810.828952000011</v>
      </c>
    </row>
    <row r="864" spans="1:16">
      <c r="A864" t="s">
        <v>302</v>
      </c>
      <c r="B864" t="s">
        <v>301</v>
      </c>
      <c r="C864" t="s">
        <v>300</v>
      </c>
      <c r="D864" t="s">
        <v>229</v>
      </c>
      <c r="E864" t="s">
        <v>240</v>
      </c>
      <c r="F864">
        <v>27317</v>
      </c>
      <c r="G864" s="44">
        <v>3.66</v>
      </c>
      <c r="H864" s="42">
        <v>7.1499999999999994E-2</v>
      </c>
      <c r="I864" s="45">
        <v>2.1156000000000001</v>
      </c>
      <c r="J864" s="44">
        <f t="shared" si="65"/>
        <v>3.3983099999999999</v>
      </c>
      <c r="K864" s="43">
        <f t="shared" si="66"/>
        <v>92831.634269999995</v>
      </c>
      <c r="L864" s="43">
        <f t="shared" si="67"/>
        <v>57791.845200000003</v>
      </c>
      <c r="M864" s="43">
        <f t="shared" si="68"/>
        <v>35039.789069999992</v>
      </c>
      <c r="N864" s="42">
        <f t="shared" si="69"/>
        <v>0.377455264528545</v>
      </c>
      <c r="O864">
        <f>IF(AND(RawData[[#This Row],[Channel]]="Wholesale/Distributor", LEFT(RawData[[#This Row],[Month]], 4)="2025"),RawData[[#This Row],[List Price]]*(1-'2 - Diagnostics'!$B$1),RawData[[#This Row],[Net Price]])</f>
        <v>3.3983099999999999</v>
      </c>
      <c r="P864">
        <f>RawData[[#This Row],[Units]]*RawData[[#This Row],[Counterfactual Net Price]]</f>
        <v>92831.634269999995</v>
      </c>
    </row>
    <row r="865" spans="1:16">
      <c r="A865" t="s">
        <v>302</v>
      </c>
      <c r="B865" t="s">
        <v>301</v>
      </c>
      <c r="C865" t="s">
        <v>300</v>
      </c>
      <c r="D865" t="s">
        <v>229</v>
      </c>
      <c r="E865" t="s">
        <v>236</v>
      </c>
      <c r="F865">
        <v>19352</v>
      </c>
      <c r="G865" s="44">
        <v>3.66</v>
      </c>
      <c r="H865" s="42">
        <v>6.2100000000000002E-2</v>
      </c>
      <c r="I865" s="45">
        <v>2.1303000000000001</v>
      </c>
      <c r="J865" s="44">
        <f t="shared" si="65"/>
        <v>3.4327139999999998</v>
      </c>
      <c r="K865" s="43">
        <f t="shared" si="66"/>
        <v>66429.881328000003</v>
      </c>
      <c r="L865" s="43">
        <f t="shared" si="67"/>
        <v>41225.565600000002</v>
      </c>
      <c r="M865" s="43">
        <f t="shared" si="68"/>
        <v>25204.315728000001</v>
      </c>
      <c r="N865" s="42">
        <f t="shared" si="69"/>
        <v>0.3794123250582484</v>
      </c>
      <c r="O865">
        <f>IF(AND(RawData[[#This Row],[Channel]]="Wholesale/Distributor", LEFT(RawData[[#This Row],[Month]], 4)="2025"),RawData[[#This Row],[List Price]]*(1-'2 - Diagnostics'!$B$1),RawData[[#This Row],[Net Price]])</f>
        <v>3.4327139999999998</v>
      </c>
      <c r="P865">
        <f>RawData[[#This Row],[Units]]*RawData[[#This Row],[Counterfactual Net Price]]</f>
        <v>66429.881328000003</v>
      </c>
    </row>
    <row r="866" spans="1:16">
      <c r="A866" t="s">
        <v>299</v>
      </c>
      <c r="B866" t="s">
        <v>298</v>
      </c>
      <c r="C866" t="s">
        <v>289</v>
      </c>
      <c r="D866" t="s">
        <v>228</v>
      </c>
      <c r="E866" t="s">
        <v>262</v>
      </c>
      <c r="F866">
        <v>128154</v>
      </c>
      <c r="G866" s="44">
        <v>1.49</v>
      </c>
      <c r="H866" s="42">
        <v>0.10059999999999999</v>
      </c>
      <c r="I866" s="45">
        <v>0.81950000000000001</v>
      </c>
      <c r="J866" s="44">
        <f t="shared" si="65"/>
        <v>1.340106</v>
      </c>
      <c r="K866" s="43">
        <f t="shared" si="66"/>
        <v>171739.94432400001</v>
      </c>
      <c r="L866" s="43">
        <f t="shared" si="67"/>
        <v>105022.20299999999</v>
      </c>
      <c r="M866" s="43">
        <f t="shared" si="68"/>
        <v>66717.741324000017</v>
      </c>
      <c r="N866" s="42">
        <f t="shared" si="69"/>
        <v>0.38848120969535255</v>
      </c>
      <c r="O866">
        <f>IF(AND(RawData[[#This Row],[Channel]]="Wholesale/Distributor", LEFT(RawData[[#This Row],[Month]], 4)="2025"),RawData[[#This Row],[List Price]]*(1-'2 - Diagnostics'!$B$1),RawData[[#This Row],[Net Price]])</f>
        <v>1.340106</v>
      </c>
      <c r="P866">
        <f>RawData[[#This Row],[Units]]*RawData[[#This Row],[Counterfactual Net Price]]</f>
        <v>171739.94432400001</v>
      </c>
    </row>
    <row r="867" spans="1:16">
      <c r="A867" t="s">
        <v>299</v>
      </c>
      <c r="B867" t="s">
        <v>298</v>
      </c>
      <c r="C867" t="s">
        <v>289</v>
      </c>
      <c r="D867" t="s">
        <v>228</v>
      </c>
      <c r="E867" t="s">
        <v>261</v>
      </c>
      <c r="F867">
        <v>156498</v>
      </c>
      <c r="G867" s="44">
        <v>1.49</v>
      </c>
      <c r="H867" s="42">
        <v>9.9500000000000005E-2</v>
      </c>
      <c r="I867" s="45">
        <v>0.81950000000000001</v>
      </c>
      <c r="J867" s="44">
        <f t="shared" si="65"/>
        <v>1.341745</v>
      </c>
      <c r="K867" s="43">
        <f t="shared" si="66"/>
        <v>209980.40901</v>
      </c>
      <c r="L867" s="43">
        <f t="shared" si="67"/>
        <v>128250.111</v>
      </c>
      <c r="M867" s="43">
        <f t="shared" si="68"/>
        <v>81730.298009999999</v>
      </c>
      <c r="N867" s="42">
        <f t="shared" si="69"/>
        <v>0.38922820655191559</v>
      </c>
      <c r="O867">
        <f>IF(AND(RawData[[#This Row],[Channel]]="Wholesale/Distributor", LEFT(RawData[[#This Row],[Month]], 4)="2025"),RawData[[#This Row],[List Price]]*(1-'2 - Diagnostics'!$B$1),RawData[[#This Row],[Net Price]])</f>
        <v>1.341745</v>
      </c>
      <c r="P867">
        <f>RawData[[#This Row],[Units]]*RawData[[#This Row],[Counterfactual Net Price]]</f>
        <v>209980.40901</v>
      </c>
    </row>
    <row r="868" spans="1:16">
      <c r="A868" t="s">
        <v>299</v>
      </c>
      <c r="B868" t="s">
        <v>298</v>
      </c>
      <c r="C868" t="s">
        <v>289</v>
      </c>
      <c r="D868" t="s">
        <v>228</v>
      </c>
      <c r="E868" t="s">
        <v>260</v>
      </c>
      <c r="F868">
        <v>155137</v>
      </c>
      <c r="G868" s="44">
        <v>1.49</v>
      </c>
      <c r="H868" s="42">
        <v>7.8399999999999997E-2</v>
      </c>
      <c r="I868" s="45">
        <v>0.81950000000000001</v>
      </c>
      <c r="J868" s="44">
        <f t="shared" si="65"/>
        <v>1.373184</v>
      </c>
      <c r="K868" s="43">
        <f t="shared" si="66"/>
        <v>213031.64620799999</v>
      </c>
      <c r="L868" s="43">
        <f t="shared" si="67"/>
        <v>127134.7715</v>
      </c>
      <c r="M868" s="43">
        <f t="shared" si="68"/>
        <v>85896.874707999988</v>
      </c>
      <c r="N868" s="42">
        <f t="shared" si="69"/>
        <v>0.40321180555555552</v>
      </c>
      <c r="O868">
        <f>IF(AND(RawData[[#This Row],[Channel]]="Wholesale/Distributor", LEFT(RawData[[#This Row],[Month]], 4)="2025"),RawData[[#This Row],[List Price]]*(1-'2 - Diagnostics'!$B$1),RawData[[#This Row],[Net Price]])</f>
        <v>1.373184</v>
      </c>
      <c r="P868">
        <f>RawData[[#This Row],[Units]]*RawData[[#This Row],[Counterfactual Net Price]]</f>
        <v>213031.64620799999</v>
      </c>
    </row>
    <row r="869" spans="1:16">
      <c r="A869" t="s">
        <v>299</v>
      </c>
      <c r="B869" t="s">
        <v>298</v>
      </c>
      <c r="C869" t="s">
        <v>289</v>
      </c>
      <c r="D869" t="s">
        <v>228</v>
      </c>
      <c r="E869" t="s">
        <v>259</v>
      </c>
      <c r="F869">
        <v>159034</v>
      </c>
      <c r="G869" s="44">
        <v>1.49</v>
      </c>
      <c r="H869" s="42">
        <v>0.1137</v>
      </c>
      <c r="I869" s="45">
        <v>0.81950000000000001</v>
      </c>
      <c r="J869" s="44">
        <f t="shared" si="65"/>
        <v>1.320587</v>
      </c>
      <c r="K869" s="43">
        <f t="shared" si="66"/>
        <v>210018.23295799998</v>
      </c>
      <c r="L869" s="43">
        <f t="shared" si="67"/>
        <v>130328.363</v>
      </c>
      <c r="M869" s="43">
        <f t="shared" si="68"/>
        <v>79689.869957999981</v>
      </c>
      <c r="N869" s="42">
        <f t="shared" si="69"/>
        <v>0.37944262665011841</v>
      </c>
      <c r="O869">
        <f>IF(AND(RawData[[#This Row],[Channel]]="Wholesale/Distributor", LEFT(RawData[[#This Row],[Month]], 4)="2025"),RawData[[#This Row],[List Price]]*(1-'2 - Diagnostics'!$B$1),RawData[[#This Row],[Net Price]])</f>
        <v>1.320587</v>
      </c>
      <c r="P869">
        <f>RawData[[#This Row],[Units]]*RawData[[#This Row],[Counterfactual Net Price]]</f>
        <v>210018.23295799998</v>
      </c>
    </row>
    <row r="870" spans="1:16">
      <c r="A870" t="s">
        <v>299</v>
      </c>
      <c r="B870" t="s">
        <v>298</v>
      </c>
      <c r="C870" t="s">
        <v>289</v>
      </c>
      <c r="D870" t="s">
        <v>228</v>
      </c>
      <c r="E870" t="s">
        <v>258</v>
      </c>
      <c r="F870">
        <v>122069</v>
      </c>
      <c r="G870" s="44">
        <v>1.49</v>
      </c>
      <c r="H870" s="42">
        <v>9.7199999999999995E-2</v>
      </c>
      <c r="I870" s="45">
        <v>0.81950000000000001</v>
      </c>
      <c r="J870" s="44">
        <f t="shared" si="65"/>
        <v>1.345172</v>
      </c>
      <c r="K870" s="43">
        <f t="shared" si="66"/>
        <v>164203.80086799999</v>
      </c>
      <c r="L870" s="43">
        <f t="shared" si="67"/>
        <v>100035.54550000001</v>
      </c>
      <c r="M870" s="43">
        <f t="shared" si="68"/>
        <v>64168.255367999984</v>
      </c>
      <c r="N870" s="42">
        <f t="shared" si="69"/>
        <v>0.39078422684980052</v>
      </c>
      <c r="O870">
        <f>IF(AND(RawData[[#This Row],[Channel]]="Wholesale/Distributor", LEFT(RawData[[#This Row],[Month]], 4)="2025"),RawData[[#This Row],[List Price]]*(1-'2 - Diagnostics'!$B$1),RawData[[#This Row],[Net Price]])</f>
        <v>1.345172</v>
      </c>
      <c r="P870">
        <f>RawData[[#This Row],[Units]]*RawData[[#This Row],[Counterfactual Net Price]]</f>
        <v>164203.80086799999</v>
      </c>
    </row>
    <row r="871" spans="1:16">
      <c r="A871" t="s">
        <v>299</v>
      </c>
      <c r="B871" t="s">
        <v>298</v>
      </c>
      <c r="C871" t="s">
        <v>289</v>
      </c>
      <c r="D871" t="s">
        <v>228</v>
      </c>
      <c r="E871" t="s">
        <v>257</v>
      </c>
      <c r="F871">
        <v>120184</v>
      </c>
      <c r="G871" s="44">
        <v>1.49</v>
      </c>
      <c r="H871" s="42">
        <v>0.1017</v>
      </c>
      <c r="I871" s="45">
        <v>0.81950000000000001</v>
      </c>
      <c r="J871" s="44">
        <f t="shared" si="65"/>
        <v>1.3384670000000001</v>
      </c>
      <c r="K871" s="43">
        <f t="shared" si="66"/>
        <v>160862.317928</v>
      </c>
      <c r="L871" s="43">
        <f t="shared" si="67"/>
        <v>98490.788</v>
      </c>
      <c r="M871" s="43">
        <f t="shared" si="68"/>
        <v>62371.529928000004</v>
      </c>
      <c r="N871" s="42">
        <f t="shared" si="69"/>
        <v>0.38773238339084942</v>
      </c>
      <c r="O871">
        <f>IF(AND(RawData[[#This Row],[Channel]]="Wholesale/Distributor", LEFT(RawData[[#This Row],[Month]], 4)="2025"),RawData[[#This Row],[List Price]]*(1-'2 - Diagnostics'!$B$1),RawData[[#This Row],[Net Price]])</f>
        <v>1.3384670000000001</v>
      </c>
      <c r="P871">
        <f>RawData[[#This Row],[Units]]*RawData[[#This Row],[Counterfactual Net Price]]</f>
        <v>160862.317928</v>
      </c>
    </row>
    <row r="872" spans="1:16">
      <c r="A872" t="s">
        <v>299</v>
      </c>
      <c r="B872" t="s">
        <v>298</v>
      </c>
      <c r="C872" t="s">
        <v>289</v>
      </c>
      <c r="D872" t="s">
        <v>228</v>
      </c>
      <c r="E872" t="s">
        <v>256</v>
      </c>
      <c r="F872">
        <v>116735</v>
      </c>
      <c r="G872" s="44">
        <v>1.49</v>
      </c>
      <c r="H872" s="42">
        <v>0.1222</v>
      </c>
      <c r="I872" s="45">
        <v>0.81950000000000001</v>
      </c>
      <c r="J872" s="44">
        <f t="shared" si="65"/>
        <v>1.307922</v>
      </c>
      <c r="K872" s="43">
        <f t="shared" si="66"/>
        <v>152680.27467000001</v>
      </c>
      <c r="L872" s="43">
        <f t="shared" si="67"/>
        <v>95664.332500000004</v>
      </c>
      <c r="M872" s="43">
        <f t="shared" si="68"/>
        <v>57015.942170000009</v>
      </c>
      <c r="N872" s="42">
        <f t="shared" si="69"/>
        <v>0.37343358395989978</v>
      </c>
      <c r="O872">
        <f>IF(AND(RawData[[#This Row],[Channel]]="Wholesale/Distributor", LEFT(RawData[[#This Row],[Month]], 4)="2025"),RawData[[#This Row],[List Price]]*(1-'2 - Diagnostics'!$B$1),RawData[[#This Row],[Net Price]])</f>
        <v>1.307922</v>
      </c>
      <c r="P872">
        <f>RawData[[#This Row],[Units]]*RawData[[#This Row],[Counterfactual Net Price]]</f>
        <v>152680.27467000001</v>
      </c>
    </row>
    <row r="873" spans="1:16">
      <c r="A873" t="s">
        <v>299</v>
      </c>
      <c r="B873" t="s">
        <v>298</v>
      </c>
      <c r="C873" t="s">
        <v>289</v>
      </c>
      <c r="D873" t="s">
        <v>228</v>
      </c>
      <c r="E873" t="s">
        <v>255</v>
      </c>
      <c r="F873">
        <v>139787</v>
      </c>
      <c r="G873" s="44">
        <v>1.49</v>
      </c>
      <c r="H873" s="42">
        <v>8.0299999999999996E-2</v>
      </c>
      <c r="I873" s="45">
        <v>0.81950000000000001</v>
      </c>
      <c r="J873" s="44">
        <f t="shared" si="65"/>
        <v>1.3703529999999999</v>
      </c>
      <c r="K873" s="43">
        <f t="shared" si="66"/>
        <v>191557.53481099999</v>
      </c>
      <c r="L873" s="43">
        <f t="shared" si="67"/>
        <v>114555.44650000001</v>
      </c>
      <c r="M873" s="43">
        <f t="shared" si="68"/>
        <v>77002.088310999985</v>
      </c>
      <c r="N873" s="42">
        <f t="shared" si="69"/>
        <v>0.40197890616505377</v>
      </c>
      <c r="O873">
        <f>IF(AND(RawData[[#This Row],[Channel]]="Wholesale/Distributor", LEFT(RawData[[#This Row],[Month]], 4)="2025"),RawData[[#This Row],[List Price]]*(1-'2 - Diagnostics'!$B$1),RawData[[#This Row],[Net Price]])</f>
        <v>1.3703529999999999</v>
      </c>
      <c r="P873">
        <f>RawData[[#This Row],[Units]]*RawData[[#This Row],[Counterfactual Net Price]]</f>
        <v>191557.53481099999</v>
      </c>
    </row>
    <row r="874" spans="1:16">
      <c r="A874" t="s">
        <v>299</v>
      </c>
      <c r="B874" t="s">
        <v>298</v>
      </c>
      <c r="C874" t="s">
        <v>289</v>
      </c>
      <c r="D874" t="s">
        <v>228</v>
      </c>
      <c r="E874" t="s">
        <v>254</v>
      </c>
      <c r="F874">
        <v>164900</v>
      </c>
      <c r="G874" s="44">
        <v>1.49</v>
      </c>
      <c r="H874" s="42">
        <v>8.8400000000000006E-2</v>
      </c>
      <c r="I874" s="45">
        <v>0.81950000000000001</v>
      </c>
      <c r="J874" s="44">
        <f t="shared" si="65"/>
        <v>1.358284</v>
      </c>
      <c r="K874" s="43">
        <f t="shared" si="66"/>
        <v>223981.03160000002</v>
      </c>
      <c r="L874" s="43">
        <f t="shared" si="67"/>
        <v>135135.54999999999</v>
      </c>
      <c r="M874" s="43">
        <f t="shared" si="68"/>
        <v>88845.481600000028</v>
      </c>
      <c r="N874" s="42">
        <f t="shared" si="69"/>
        <v>0.39666520403685834</v>
      </c>
      <c r="O874">
        <f>IF(AND(RawData[[#This Row],[Channel]]="Wholesale/Distributor", LEFT(RawData[[#This Row],[Month]], 4)="2025"),RawData[[#This Row],[List Price]]*(1-'2 - Diagnostics'!$B$1),RawData[[#This Row],[Net Price]])</f>
        <v>1.358284</v>
      </c>
      <c r="P874">
        <f>RawData[[#This Row],[Units]]*RawData[[#This Row],[Counterfactual Net Price]]</f>
        <v>223981.03160000002</v>
      </c>
    </row>
    <row r="875" spans="1:16">
      <c r="A875" t="s">
        <v>299</v>
      </c>
      <c r="B875" t="s">
        <v>298</v>
      </c>
      <c r="C875" t="s">
        <v>289</v>
      </c>
      <c r="D875" t="s">
        <v>228</v>
      </c>
      <c r="E875" t="s">
        <v>253</v>
      </c>
      <c r="F875">
        <v>223109</v>
      </c>
      <c r="G875" s="44">
        <v>1.49</v>
      </c>
      <c r="H875" s="42">
        <v>0.1047</v>
      </c>
      <c r="I875" s="45">
        <v>0.81950000000000001</v>
      </c>
      <c r="J875" s="44">
        <f t="shared" si="65"/>
        <v>1.3339969999999999</v>
      </c>
      <c r="K875" s="43">
        <f t="shared" si="66"/>
        <v>297626.73667299998</v>
      </c>
      <c r="L875" s="43">
        <f t="shared" si="67"/>
        <v>182837.82550000001</v>
      </c>
      <c r="M875" s="43">
        <f t="shared" si="68"/>
        <v>114788.91117299997</v>
      </c>
      <c r="N875" s="42">
        <f t="shared" si="69"/>
        <v>0.38568077739305257</v>
      </c>
      <c r="O875">
        <f>IF(AND(RawData[[#This Row],[Channel]]="Wholesale/Distributor", LEFT(RawData[[#This Row],[Month]], 4)="2025"),RawData[[#This Row],[List Price]]*(1-'2 - Diagnostics'!$B$1),RawData[[#This Row],[Net Price]])</f>
        <v>1.3339969999999999</v>
      </c>
      <c r="P875">
        <f>RawData[[#This Row],[Units]]*RawData[[#This Row],[Counterfactual Net Price]]</f>
        <v>297626.73667299998</v>
      </c>
    </row>
    <row r="876" spans="1:16">
      <c r="A876" t="s">
        <v>299</v>
      </c>
      <c r="B876" t="s">
        <v>298</v>
      </c>
      <c r="C876" t="s">
        <v>289</v>
      </c>
      <c r="D876" t="s">
        <v>228</v>
      </c>
      <c r="E876" t="s">
        <v>252</v>
      </c>
      <c r="F876">
        <v>238980</v>
      </c>
      <c r="G876" s="44">
        <v>1.49</v>
      </c>
      <c r="H876" s="42">
        <v>0.1134</v>
      </c>
      <c r="I876" s="45">
        <v>0.81950000000000001</v>
      </c>
      <c r="J876" s="44">
        <f t="shared" si="65"/>
        <v>1.321034</v>
      </c>
      <c r="K876" s="43">
        <f t="shared" si="66"/>
        <v>315700.70532000001</v>
      </c>
      <c r="L876" s="43">
        <f t="shared" si="67"/>
        <v>195844.11000000002</v>
      </c>
      <c r="M876" s="43">
        <f t="shared" si="68"/>
        <v>119856.59531999999</v>
      </c>
      <c r="N876" s="42">
        <f t="shared" si="69"/>
        <v>0.37965260545905705</v>
      </c>
      <c r="O876">
        <f>IF(AND(RawData[[#This Row],[Channel]]="Wholesale/Distributor", LEFT(RawData[[#This Row],[Month]], 4)="2025"),RawData[[#This Row],[List Price]]*(1-'2 - Diagnostics'!$B$1),RawData[[#This Row],[Net Price]])</f>
        <v>1.321034</v>
      </c>
      <c r="P876">
        <f>RawData[[#This Row],[Units]]*RawData[[#This Row],[Counterfactual Net Price]]</f>
        <v>315700.70532000001</v>
      </c>
    </row>
    <row r="877" spans="1:16">
      <c r="A877" t="s">
        <v>299</v>
      </c>
      <c r="B877" t="s">
        <v>298</v>
      </c>
      <c r="C877" t="s">
        <v>289</v>
      </c>
      <c r="D877" t="s">
        <v>228</v>
      </c>
      <c r="E877" t="s">
        <v>251</v>
      </c>
      <c r="F877">
        <v>191521</v>
      </c>
      <c r="G877" s="44">
        <v>1.49</v>
      </c>
      <c r="H877" s="42">
        <v>9.0700000000000003E-2</v>
      </c>
      <c r="I877" s="45">
        <v>0.81950000000000001</v>
      </c>
      <c r="J877" s="44">
        <f t="shared" si="65"/>
        <v>1.354857</v>
      </c>
      <c r="K877" s="43">
        <f t="shared" si="66"/>
        <v>259483.56749699998</v>
      </c>
      <c r="L877" s="43">
        <f t="shared" si="67"/>
        <v>156951.4595</v>
      </c>
      <c r="M877" s="43">
        <f t="shared" si="68"/>
        <v>102532.10799699998</v>
      </c>
      <c r="N877" s="42">
        <f t="shared" si="69"/>
        <v>0.39513911800285934</v>
      </c>
      <c r="O877">
        <f>IF(AND(RawData[[#This Row],[Channel]]="Wholesale/Distributor", LEFT(RawData[[#This Row],[Month]], 4)="2025"),RawData[[#This Row],[List Price]]*(1-'2 - Diagnostics'!$B$1),RawData[[#This Row],[Net Price]])</f>
        <v>1.354857</v>
      </c>
      <c r="P877">
        <f>RawData[[#This Row],[Units]]*RawData[[#This Row],[Counterfactual Net Price]]</f>
        <v>259483.56749699998</v>
      </c>
    </row>
    <row r="878" spans="1:16">
      <c r="A878" t="s">
        <v>299</v>
      </c>
      <c r="B878" t="s">
        <v>298</v>
      </c>
      <c r="C878" t="s">
        <v>289</v>
      </c>
      <c r="D878" t="s">
        <v>228</v>
      </c>
      <c r="E878" t="s">
        <v>250</v>
      </c>
      <c r="F878">
        <v>120425</v>
      </c>
      <c r="G878" s="44">
        <v>1.52</v>
      </c>
      <c r="H878" s="42">
        <v>9.1499999999999998E-2</v>
      </c>
      <c r="I878" s="45">
        <v>0.8256</v>
      </c>
      <c r="J878" s="44">
        <f t="shared" si="65"/>
        <v>1.3809199999999999</v>
      </c>
      <c r="K878" s="43">
        <f t="shared" si="66"/>
        <v>166297.291</v>
      </c>
      <c r="L878" s="43">
        <f t="shared" si="67"/>
        <v>99422.88</v>
      </c>
      <c r="M878" s="43">
        <f t="shared" si="68"/>
        <v>66874.410999999993</v>
      </c>
      <c r="N878" s="42">
        <f t="shared" si="69"/>
        <v>0.40213770529791731</v>
      </c>
      <c r="O878">
        <f>IF(AND(RawData[[#This Row],[Channel]]="Wholesale/Distributor", LEFT(RawData[[#This Row],[Month]], 4)="2025"),RawData[[#This Row],[List Price]]*(1-'2 - Diagnostics'!$B$1),RawData[[#This Row],[Net Price]])</f>
        <v>1.3809199999999999</v>
      </c>
      <c r="P878">
        <f>RawData[[#This Row],[Units]]*RawData[[#This Row],[Counterfactual Net Price]]</f>
        <v>166297.291</v>
      </c>
    </row>
    <row r="879" spans="1:16">
      <c r="A879" t="s">
        <v>299</v>
      </c>
      <c r="B879" t="s">
        <v>298</v>
      </c>
      <c r="C879" t="s">
        <v>289</v>
      </c>
      <c r="D879" t="s">
        <v>228</v>
      </c>
      <c r="E879" t="s">
        <v>249</v>
      </c>
      <c r="F879">
        <v>167922</v>
      </c>
      <c r="G879" s="44">
        <v>1.52</v>
      </c>
      <c r="H879" s="42">
        <v>0.1094</v>
      </c>
      <c r="I879" s="45">
        <v>0.83179999999999998</v>
      </c>
      <c r="J879" s="44">
        <f t="shared" si="65"/>
        <v>1.353712</v>
      </c>
      <c r="K879" s="43">
        <f t="shared" si="66"/>
        <v>227318.026464</v>
      </c>
      <c r="L879" s="43">
        <f t="shared" si="67"/>
        <v>139677.5196</v>
      </c>
      <c r="M879" s="43">
        <f t="shared" si="68"/>
        <v>87640.506863999995</v>
      </c>
      <c r="N879" s="42">
        <f t="shared" si="69"/>
        <v>0.38554138546455968</v>
      </c>
      <c r="O879">
        <f>IF(AND(RawData[[#This Row],[Channel]]="Wholesale/Distributor", LEFT(RawData[[#This Row],[Month]], 4)="2025"),RawData[[#This Row],[List Price]]*(1-'2 - Diagnostics'!$B$1),RawData[[#This Row],[Net Price]])</f>
        <v>1.353712</v>
      </c>
      <c r="P879">
        <f>RawData[[#This Row],[Units]]*RawData[[#This Row],[Counterfactual Net Price]]</f>
        <v>227318.026464</v>
      </c>
    </row>
    <row r="880" spans="1:16">
      <c r="A880" t="s">
        <v>299</v>
      </c>
      <c r="B880" t="s">
        <v>298</v>
      </c>
      <c r="C880" t="s">
        <v>289</v>
      </c>
      <c r="D880" t="s">
        <v>228</v>
      </c>
      <c r="E880" t="s">
        <v>248</v>
      </c>
      <c r="F880">
        <v>174589</v>
      </c>
      <c r="G880" s="44">
        <v>1.52</v>
      </c>
      <c r="H880" s="42">
        <v>0.13400000000000001</v>
      </c>
      <c r="I880" s="45">
        <v>0.83789999999999998</v>
      </c>
      <c r="J880" s="44">
        <f t="shared" si="65"/>
        <v>1.3163199999999999</v>
      </c>
      <c r="K880" s="43">
        <f t="shared" si="66"/>
        <v>229814.99247999999</v>
      </c>
      <c r="L880" s="43">
        <f t="shared" si="67"/>
        <v>146288.1231</v>
      </c>
      <c r="M880" s="43">
        <f t="shared" si="68"/>
        <v>83526.869379999989</v>
      </c>
      <c r="N880" s="42">
        <f t="shared" si="69"/>
        <v>0.36345265588914549</v>
      </c>
      <c r="O880">
        <f>IF(AND(RawData[[#This Row],[Channel]]="Wholesale/Distributor", LEFT(RawData[[#This Row],[Month]], 4)="2025"),RawData[[#This Row],[List Price]]*(1-'2 - Diagnostics'!$B$1),RawData[[#This Row],[Net Price]])</f>
        <v>1.3163199999999999</v>
      </c>
      <c r="P880">
        <f>RawData[[#This Row],[Units]]*RawData[[#This Row],[Counterfactual Net Price]]</f>
        <v>229814.99247999999</v>
      </c>
    </row>
    <row r="881" spans="1:16">
      <c r="A881" t="s">
        <v>299</v>
      </c>
      <c r="B881" t="s">
        <v>298</v>
      </c>
      <c r="C881" t="s">
        <v>289</v>
      </c>
      <c r="D881" t="s">
        <v>228</v>
      </c>
      <c r="E881" t="s">
        <v>247</v>
      </c>
      <c r="F881">
        <v>151564</v>
      </c>
      <c r="G881" s="44">
        <v>1.52</v>
      </c>
      <c r="H881" s="42">
        <v>0.1011</v>
      </c>
      <c r="I881" s="45">
        <v>0.84409999999999996</v>
      </c>
      <c r="J881" s="44">
        <f t="shared" si="65"/>
        <v>1.366328</v>
      </c>
      <c r="K881" s="43">
        <f t="shared" si="66"/>
        <v>207086.13699199999</v>
      </c>
      <c r="L881" s="43">
        <f t="shared" si="67"/>
        <v>127935.1724</v>
      </c>
      <c r="M881" s="43">
        <f t="shared" si="68"/>
        <v>79150.964591999989</v>
      </c>
      <c r="N881" s="42">
        <f t="shared" si="69"/>
        <v>0.38221276296760365</v>
      </c>
      <c r="O881">
        <f>IF(AND(RawData[[#This Row],[Channel]]="Wholesale/Distributor", LEFT(RawData[[#This Row],[Month]], 4)="2025"),RawData[[#This Row],[List Price]]*(1-'2 - Diagnostics'!$B$1),RawData[[#This Row],[Net Price]])</f>
        <v>1.366328</v>
      </c>
      <c r="P881">
        <f>RawData[[#This Row],[Units]]*RawData[[#This Row],[Counterfactual Net Price]]</f>
        <v>207086.13699199999</v>
      </c>
    </row>
    <row r="882" spans="1:16">
      <c r="A882" t="s">
        <v>299</v>
      </c>
      <c r="B882" t="s">
        <v>298</v>
      </c>
      <c r="C882" t="s">
        <v>289</v>
      </c>
      <c r="D882" t="s">
        <v>228</v>
      </c>
      <c r="E882" t="s">
        <v>246</v>
      </c>
      <c r="F882">
        <v>122646</v>
      </c>
      <c r="G882" s="44">
        <v>1.52</v>
      </c>
      <c r="H882" s="42">
        <v>8.8300000000000003E-2</v>
      </c>
      <c r="I882" s="45">
        <v>0.85019999999999996</v>
      </c>
      <c r="J882" s="44">
        <f t="shared" si="65"/>
        <v>1.3857839999999999</v>
      </c>
      <c r="K882" s="43">
        <f t="shared" si="66"/>
        <v>169960.86446399998</v>
      </c>
      <c r="L882" s="43">
        <f t="shared" si="67"/>
        <v>104273.6292</v>
      </c>
      <c r="M882" s="43">
        <f t="shared" si="68"/>
        <v>65687.235263999988</v>
      </c>
      <c r="N882" s="42">
        <f t="shared" si="69"/>
        <v>0.38648447377080408</v>
      </c>
      <c r="O882">
        <f>IF(AND(RawData[[#This Row],[Channel]]="Wholesale/Distributor", LEFT(RawData[[#This Row],[Month]], 4)="2025"),RawData[[#This Row],[List Price]]*(1-'2 - Diagnostics'!$B$1),RawData[[#This Row],[Net Price]])</f>
        <v>1.3857839999999999</v>
      </c>
      <c r="P882">
        <f>RawData[[#This Row],[Units]]*RawData[[#This Row],[Counterfactual Net Price]]</f>
        <v>169960.86446399998</v>
      </c>
    </row>
    <row r="883" spans="1:16">
      <c r="A883" t="s">
        <v>299</v>
      </c>
      <c r="B883" t="s">
        <v>298</v>
      </c>
      <c r="C883" t="s">
        <v>289</v>
      </c>
      <c r="D883" t="s">
        <v>228</v>
      </c>
      <c r="E883" t="s">
        <v>245</v>
      </c>
      <c r="F883">
        <v>120658</v>
      </c>
      <c r="G883" s="44">
        <v>1.52</v>
      </c>
      <c r="H883" s="42">
        <v>8.4099999999999994E-2</v>
      </c>
      <c r="I883" s="45">
        <v>0.85640000000000005</v>
      </c>
      <c r="J883" s="44">
        <f t="shared" si="65"/>
        <v>1.3921680000000001</v>
      </c>
      <c r="K883" s="43">
        <f t="shared" si="66"/>
        <v>167976.20654400002</v>
      </c>
      <c r="L883" s="43">
        <f t="shared" si="67"/>
        <v>103331.51120000001</v>
      </c>
      <c r="M883" s="43">
        <f t="shared" si="68"/>
        <v>64644.695344000007</v>
      </c>
      <c r="N883" s="42">
        <f t="shared" si="69"/>
        <v>0.38484435786485538</v>
      </c>
      <c r="O883">
        <f>IF(AND(RawData[[#This Row],[Channel]]="Wholesale/Distributor", LEFT(RawData[[#This Row],[Month]], 4)="2025"),RawData[[#This Row],[List Price]]*(1-'2 - Diagnostics'!$B$1),RawData[[#This Row],[Net Price]])</f>
        <v>1.3921680000000001</v>
      </c>
      <c r="P883">
        <f>RawData[[#This Row],[Units]]*RawData[[#This Row],[Counterfactual Net Price]]</f>
        <v>167976.20654400002</v>
      </c>
    </row>
    <row r="884" spans="1:16">
      <c r="A884" t="s">
        <v>299</v>
      </c>
      <c r="B884" t="s">
        <v>298</v>
      </c>
      <c r="C884" t="s">
        <v>289</v>
      </c>
      <c r="D884" t="s">
        <v>228</v>
      </c>
      <c r="E884" t="s">
        <v>244</v>
      </c>
      <c r="F884">
        <v>110053</v>
      </c>
      <c r="G884" s="44">
        <v>1.56</v>
      </c>
      <c r="H884" s="42">
        <v>9.7799999999999998E-2</v>
      </c>
      <c r="I884" s="45">
        <v>0.86250000000000004</v>
      </c>
      <c r="J884" s="44">
        <f t="shared" si="65"/>
        <v>1.407432</v>
      </c>
      <c r="K884" s="43">
        <f t="shared" si="66"/>
        <v>154892.113896</v>
      </c>
      <c r="L884" s="43">
        <f t="shared" si="67"/>
        <v>94920.712500000009</v>
      </c>
      <c r="M884" s="43">
        <f t="shared" si="68"/>
        <v>59971.401395999987</v>
      </c>
      <c r="N884" s="42">
        <f t="shared" si="69"/>
        <v>0.38718176082396871</v>
      </c>
      <c r="O884">
        <f>IF(AND(RawData[[#This Row],[Channel]]="Wholesale/Distributor", LEFT(RawData[[#This Row],[Month]], 4)="2025"),RawData[[#This Row],[List Price]]*(1-'2 - Diagnostics'!$B$1),RawData[[#This Row],[Net Price]])</f>
        <v>1.407432</v>
      </c>
      <c r="P884">
        <f>RawData[[#This Row],[Units]]*RawData[[#This Row],[Counterfactual Net Price]]</f>
        <v>154892.113896</v>
      </c>
    </row>
    <row r="885" spans="1:16">
      <c r="A885" t="s">
        <v>299</v>
      </c>
      <c r="B885" t="s">
        <v>298</v>
      </c>
      <c r="C885" t="s">
        <v>289</v>
      </c>
      <c r="D885" t="s">
        <v>228</v>
      </c>
      <c r="E885" t="s">
        <v>243</v>
      </c>
      <c r="F885">
        <v>122267</v>
      </c>
      <c r="G885" s="44">
        <v>1.56</v>
      </c>
      <c r="H885" s="42">
        <v>0.11260000000000001</v>
      </c>
      <c r="I885" s="45">
        <v>0.86870000000000003</v>
      </c>
      <c r="J885" s="44">
        <f t="shared" si="65"/>
        <v>1.384344</v>
      </c>
      <c r="K885" s="43">
        <f t="shared" si="66"/>
        <v>169259.587848</v>
      </c>
      <c r="L885" s="43">
        <f t="shared" si="67"/>
        <v>106213.3429</v>
      </c>
      <c r="M885" s="43">
        <f t="shared" si="68"/>
        <v>63046.244947999992</v>
      </c>
      <c r="N885" s="42">
        <f t="shared" si="69"/>
        <v>0.37248256213773451</v>
      </c>
      <c r="O885">
        <f>IF(AND(RawData[[#This Row],[Channel]]="Wholesale/Distributor", LEFT(RawData[[#This Row],[Month]], 4)="2025"),RawData[[#This Row],[List Price]]*(1-'2 - Diagnostics'!$B$1),RawData[[#This Row],[Net Price]])</f>
        <v>1.384344</v>
      </c>
      <c r="P885">
        <f>RawData[[#This Row],[Units]]*RawData[[#This Row],[Counterfactual Net Price]]</f>
        <v>169259.587848</v>
      </c>
    </row>
    <row r="886" spans="1:16">
      <c r="A886" t="s">
        <v>299</v>
      </c>
      <c r="B886" t="s">
        <v>298</v>
      </c>
      <c r="C886" t="s">
        <v>289</v>
      </c>
      <c r="D886" t="s">
        <v>228</v>
      </c>
      <c r="E886" t="s">
        <v>242</v>
      </c>
      <c r="F886">
        <v>145908</v>
      </c>
      <c r="G886" s="44">
        <v>1.56</v>
      </c>
      <c r="H886" s="42">
        <v>0.1421</v>
      </c>
      <c r="I886" s="45">
        <v>0.87480000000000002</v>
      </c>
      <c r="J886" s="44">
        <f t="shared" si="65"/>
        <v>1.3383240000000001</v>
      </c>
      <c r="K886" s="43">
        <f t="shared" si="66"/>
        <v>195272.17819200002</v>
      </c>
      <c r="L886" s="43">
        <f t="shared" si="67"/>
        <v>127640.3184</v>
      </c>
      <c r="M886" s="43">
        <f t="shared" si="68"/>
        <v>67631.859792000017</v>
      </c>
      <c r="N886" s="42">
        <f t="shared" si="69"/>
        <v>0.34634662458418147</v>
      </c>
      <c r="O886">
        <f>IF(AND(RawData[[#This Row],[Channel]]="Wholesale/Distributor", LEFT(RawData[[#This Row],[Month]], 4)="2025"),RawData[[#This Row],[List Price]]*(1-'2 - Diagnostics'!$B$1),RawData[[#This Row],[Net Price]])</f>
        <v>1.3383240000000001</v>
      </c>
      <c r="P886">
        <f>RawData[[#This Row],[Units]]*RawData[[#This Row],[Counterfactual Net Price]]</f>
        <v>195272.17819200002</v>
      </c>
    </row>
    <row r="887" spans="1:16">
      <c r="A887" t="s">
        <v>299</v>
      </c>
      <c r="B887" t="s">
        <v>298</v>
      </c>
      <c r="C887" t="s">
        <v>289</v>
      </c>
      <c r="D887" t="s">
        <v>228</v>
      </c>
      <c r="E887" t="s">
        <v>241</v>
      </c>
      <c r="F887">
        <v>222902</v>
      </c>
      <c r="G887" s="44">
        <v>1.56</v>
      </c>
      <c r="H887" s="42">
        <v>0.1011</v>
      </c>
      <c r="I887" s="45">
        <v>0.88100000000000001</v>
      </c>
      <c r="J887" s="44">
        <f t="shared" si="65"/>
        <v>1.4022840000000001</v>
      </c>
      <c r="K887" s="43">
        <f t="shared" si="66"/>
        <v>312571.90816799999</v>
      </c>
      <c r="L887" s="43">
        <f t="shared" si="67"/>
        <v>196376.66200000001</v>
      </c>
      <c r="M887" s="43">
        <f t="shared" si="68"/>
        <v>116195.24616799998</v>
      </c>
      <c r="N887" s="42">
        <f t="shared" si="69"/>
        <v>0.37173924825498966</v>
      </c>
      <c r="O887">
        <f>IF(AND(RawData[[#This Row],[Channel]]="Wholesale/Distributor", LEFT(RawData[[#This Row],[Month]], 4)="2025"),RawData[[#This Row],[List Price]]*(1-'2 - Diagnostics'!$B$1),RawData[[#This Row],[Net Price]])</f>
        <v>1.4022840000000001</v>
      </c>
      <c r="P887">
        <f>RawData[[#This Row],[Units]]*RawData[[#This Row],[Counterfactual Net Price]]</f>
        <v>312571.90816799999</v>
      </c>
    </row>
    <row r="888" spans="1:16">
      <c r="A888" t="s">
        <v>299</v>
      </c>
      <c r="B888" t="s">
        <v>298</v>
      </c>
      <c r="C888" t="s">
        <v>289</v>
      </c>
      <c r="D888" t="s">
        <v>228</v>
      </c>
      <c r="E888" t="s">
        <v>240</v>
      </c>
      <c r="F888">
        <v>222808</v>
      </c>
      <c r="G888" s="44">
        <v>1.56</v>
      </c>
      <c r="H888" s="42">
        <v>0.12559999999999999</v>
      </c>
      <c r="I888" s="45">
        <v>0.8871</v>
      </c>
      <c r="J888" s="44">
        <f t="shared" si="65"/>
        <v>1.3640640000000002</v>
      </c>
      <c r="K888" s="43">
        <f t="shared" si="66"/>
        <v>303924.37171200005</v>
      </c>
      <c r="L888" s="43">
        <f t="shared" si="67"/>
        <v>197652.9768</v>
      </c>
      <c r="M888" s="43">
        <f t="shared" si="68"/>
        <v>106271.39491200005</v>
      </c>
      <c r="N888" s="42">
        <f t="shared" si="69"/>
        <v>0.34966394538672679</v>
      </c>
      <c r="O888">
        <f>IF(AND(RawData[[#This Row],[Channel]]="Wholesale/Distributor", LEFT(RawData[[#This Row],[Month]], 4)="2025"),RawData[[#This Row],[List Price]]*(1-'2 - Diagnostics'!$B$1),RawData[[#This Row],[Net Price]])</f>
        <v>1.3640640000000002</v>
      </c>
      <c r="P888">
        <f>RawData[[#This Row],[Units]]*RawData[[#This Row],[Counterfactual Net Price]]</f>
        <v>303924.37171200005</v>
      </c>
    </row>
    <row r="889" spans="1:16">
      <c r="A889" t="s">
        <v>299</v>
      </c>
      <c r="B889" t="s">
        <v>298</v>
      </c>
      <c r="C889" t="s">
        <v>289</v>
      </c>
      <c r="D889" t="s">
        <v>228</v>
      </c>
      <c r="E889" t="s">
        <v>236</v>
      </c>
      <c r="F889">
        <v>216185</v>
      </c>
      <c r="G889" s="44">
        <v>1.56</v>
      </c>
      <c r="H889" s="42">
        <v>0.1045</v>
      </c>
      <c r="I889" s="45">
        <v>0.89329999999999998</v>
      </c>
      <c r="J889" s="44">
        <f t="shared" si="65"/>
        <v>1.3969799999999999</v>
      </c>
      <c r="K889" s="43">
        <f t="shared" si="66"/>
        <v>302006.1213</v>
      </c>
      <c r="L889" s="43">
        <f t="shared" si="67"/>
        <v>193118.06049999999</v>
      </c>
      <c r="M889" s="43">
        <f t="shared" si="68"/>
        <v>108888.06080000001</v>
      </c>
      <c r="N889" s="42">
        <f t="shared" si="69"/>
        <v>0.36054918466978769</v>
      </c>
      <c r="O889">
        <f>IF(AND(RawData[[#This Row],[Channel]]="Wholesale/Distributor", LEFT(RawData[[#This Row],[Month]], 4)="2025"),RawData[[#This Row],[List Price]]*(1-'2 - Diagnostics'!$B$1),RawData[[#This Row],[Net Price]])</f>
        <v>1.3969799999999999</v>
      </c>
      <c r="P889">
        <f>RawData[[#This Row],[Units]]*RawData[[#This Row],[Counterfactual Net Price]]</f>
        <v>302006.1213</v>
      </c>
    </row>
    <row r="890" spans="1:16">
      <c r="A890" t="s">
        <v>299</v>
      </c>
      <c r="B890" t="s">
        <v>298</v>
      </c>
      <c r="C890" t="s">
        <v>289</v>
      </c>
      <c r="D890" t="s">
        <v>231</v>
      </c>
      <c r="E890" t="s">
        <v>262</v>
      </c>
      <c r="F890">
        <v>98158</v>
      </c>
      <c r="G890" s="44">
        <v>1.49</v>
      </c>
      <c r="H890" s="42">
        <v>0.13320000000000001</v>
      </c>
      <c r="I890" s="45">
        <v>0.81950000000000001</v>
      </c>
      <c r="J890" s="44">
        <f t="shared" si="65"/>
        <v>1.2915320000000001</v>
      </c>
      <c r="K890" s="43">
        <f t="shared" si="66"/>
        <v>126774.19805600001</v>
      </c>
      <c r="L890" s="43">
        <f t="shared" si="67"/>
        <v>80440.481</v>
      </c>
      <c r="M890" s="43">
        <f t="shared" si="68"/>
        <v>46333.717056000009</v>
      </c>
      <c r="N890" s="42">
        <f t="shared" si="69"/>
        <v>0.36548223350253811</v>
      </c>
      <c r="O890">
        <f>IF(AND(RawData[[#This Row],[Channel]]="Wholesale/Distributor", LEFT(RawData[[#This Row],[Month]], 4)="2025"),RawData[[#This Row],[List Price]]*(1-'2 - Diagnostics'!$B$1),RawData[[#This Row],[Net Price]])</f>
        <v>1.2915320000000001</v>
      </c>
      <c r="P890">
        <f>RawData[[#This Row],[Units]]*RawData[[#This Row],[Counterfactual Net Price]]</f>
        <v>126774.19805600001</v>
      </c>
    </row>
    <row r="891" spans="1:16">
      <c r="A891" t="s">
        <v>299</v>
      </c>
      <c r="B891" t="s">
        <v>298</v>
      </c>
      <c r="C891" t="s">
        <v>289</v>
      </c>
      <c r="D891" t="s">
        <v>231</v>
      </c>
      <c r="E891" t="s">
        <v>261</v>
      </c>
      <c r="F891">
        <v>123366</v>
      </c>
      <c r="G891" s="44">
        <v>1.49</v>
      </c>
      <c r="H891" s="42">
        <v>0.15190000000000001</v>
      </c>
      <c r="I891" s="45">
        <v>0.81950000000000001</v>
      </c>
      <c r="J891" s="44">
        <f t="shared" si="65"/>
        <v>1.2636689999999999</v>
      </c>
      <c r="K891" s="43">
        <f t="shared" si="66"/>
        <v>155893.789854</v>
      </c>
      <c r="L891" s="43">
        <f t="shared" si="67"/>
        <v>101098.43700000001</v>
      </c>
      <c r="M891" s="43">
        <f t="shared" si="68"/>
        <v>54795.352853999997</v>
      </c>
      <c r="N891" s="42">
        <f t="shared" si="69"/>
        <v>0.35149156939040205</v>
      </c>
      <c r="O891">
        <f>IF(AND(RawData[[#This Row],[Channel]]="Wholesale/Distributor", LEFT(RawData[[#This Row],[Month]], 4)="2025"),RawData[[#This Row],[List Price]]*(1-'2 - Diagnostics'!$B$1),RawData[[#This Row],[Net Price]])</f>
        <v>1.2636689999999999</v>
      </c>
      <c r="P891">
        <f>RawData[[#This Row],[Units]]*RawData[[#This Row],[Counterfactual Net Price]]</f>
        <v>155893.789854</v>
      </c>
    </row>
    <row r="892" spans="1:16">
      <c r="A892" t="s">
        <v>299</v>
      </c>
      <c r="B892" t="s">
        <v>298</v>
      </c>
      <c r="C892" t="s">
        <v>289</v>
      </c>
      <c r="D892" t="s">
        <v>231</v>
      </c>
      <c r="E892" t="s">
        <v>260</v>
      </c>
      <c r="F892">
        <v>141458</v>
      </c>
      <c r="G892" s="44">
        <v>1.49</v>
      </c>
      <c r="H892" s="42">
        <v>0.13139999999999999</v>
      </c>
      <c r="I892" s="45">
        <v>0.81950000000000001</v>
      </c>
      <c r="J892" s="44">
        <f t="shared" si="65"/>
        <v>1.294214</v>
      </c>
      <c r="K892" s="43">
        <f t="shared" si="66"/>
        <v>183076.924012</v>
      </c>
      <c r="L892" s="43">
        <f t="shared" si="67"/>
        <v>115924.83100000001</v>
      </c>
      <c r="M892" s="43">
        <f t="shared" si="68"/>
        <v>67152.093011999998</v>
      </c>
      <c r="N892" s="42">
        <f t="shared" si="69"/>
        <v>0.36679714483076215</v>
      </c>
      <c r="O892">
        <f>IF(AND(RawData[[#This Row],[Channel]]="Wholesale/Distributor", LEFT(RawData[[#This Row],[Month]], 4)="2025"),RawData[[#This Row],[List Price]]*(1-'2 - Diagnostics'!$B$1),RawData[[#This Row],[Net Price]])</f>
        <v>1.294214</v>
      </c>
      <c r="P892">
        <f>RawData[[#This Row],[Units]]*RawData[[#This Row],[Counterfactual Net Price]]</f>
        <v>183076.924012</v>
      </c>
    </row>
    <row r="893" spans="1:16">
      <c r="A893" t="s">
        <v>299</v>
      </c>
      <c r="B893" t="s">
        <v>298</v>
      </c>
      <c r="C893" t="s">
        <v>289</v>
      </c>
      <c r="D893" t="s">
        <v>231</v>
      </c>
      <c r="E893" t="s">
        <v>259</v>
      </c>
      <c r="F893">
        <v>116331</v>
      </c>
      <c r="G893" s="44">
        <v>1.49</v>
      </c>
      <c r="H893" s="42">
        <v>0.1152</v>
      </c>
      <c r="I893" s="45">
        <v>0.81950000000000001</v>
      </c>
      <c r="J893" s="44">
        <f t="shared" si="65"/>
        <v>1.318352</v>
      </c>
      <c r="K893" s="43">
        <f t="shared" si="66"/>
        <v>153365.206512</v>
      </c>
      <c r="L893" s="43">
        <f t="shared" si="67"/>
        <v>95333.254499999995</v>
      </c>
      <c r="M893" s="43">
        <f t="shared" si="68"/>
        <v>58031.952012000009</v>
      </c>
      <c r="N893" s="42">
        <f t="shared" si="69"/>
        <v>0.37839059674502717</v>
      </c>
      <c r="O893">
        <f>IF(AND(RawData[[#This Row],[Channel]]="Wholesale/Distributor", LEFT(RawData[[#This Row],[Month]], 4)="2025"),RawData[[#This Row],[List Price]]*(1-'2 - Diagnostics'!$B$1),RawData[[#This Row],[Net Price]])</f>
        <v>1.318352</v>
      </c>
      <c r="P893">
        <f>RawData[[#This Row],[Units]]*RawData[[#This Row],[Counterfactual Net Price]]</f>
        <v>153365.206512</v>
      </c>
    </row>
    <row r="894" spans="1:16">
      <c r="A894" t="s">
        <v>299</v>
      </c>
      <c r="B894" t="s">
        <v>298</v>
      </c>
      <c r="C894" t="s">
        <v>289</v>
      </c>
      <c r="D894" t="s">
        <v>231</v>
      </c>
      <c r="E894" t="s">
        <v>258</v>
      </c>
      <c r="F894">
        <v>120274</v>
      </c>
      <c r="G894" s="44">
        <v>1.49</v>
      </c>
      <c r="H894" s="42">
        <v>0.1482</v>
      </c>
      <c r="I894" s="45">
        <v>0.81950000000000001</v>
      </c>
      <c r="J894" s="44">
        <f t="shared" si="65"/>
        <v>1.269182</v>
      </c>
      <c r="K894" s="43">
        <f t="shared" si="66"/>
        <v>152649.595868</v>
      </c>
      <c r="L894" s="43">
        <f t="shared" si="67"/>
        <v>98564.543000000005</v>
      </c>
      <c r="M894" s="43">
        <f t="shared" si="68"/>
        <v>54085.052867999999</v>
      </c>
      <c r="N894" s="42">
        <f t="shared" si="69"/>
        <v>0.35430852312749472</v>
      </c>
      <c r="O894">
        <f>IF(AND(RawData[[#This Row],[Channel]]="Wholesale/Distributor", LEFT(RawData[[#This Row],[Month]], 4)="2025"),RawData[[#This Row],[List Price]]*(1-'2 - Diagnostics'!$B$1),RawData[[#This Row],[Net Price]])</f>
        <v>1.269182</v>
      </c>
      <c r="P894">
        <f>RawData[[#This Row],[Units]]*RawData[[#This Row],[Counterfactual Net Price]]</f>
        <v>152649.595868</v>
      </c>
    </row>
    <row r="895" spans="1:16">
      <c r="A895" t="s">
        <v>299</v>
      </c>
      <c r="B895" t="s">
        <v>298</v>
      </c>
      <c r="C895" t="s">
        <v>289</v>
      </c>
      <c r="D895" t="s">
        <v>231</v>
      </c>
      <c r="E895" t="s">
        <v>257</v>
      </c>
      <c r="F895">
        <v>116789</v>
      </c>
      <c r="G895" s="44">
        <v>1.49</v>
      </c>
      <c r="H895" s="42">
        <v>0.1061</v>
      </c>
      <c r="I895" s="45">
        <v>0.81950000000000001</v>
      </c>
      <c r="J895" s="44">
        <f t="shared" si="65"/>
        <v>1.3319110000000001</v>
      </c>
      <c r="K895" s="43">
        <f t="shared" si="66"/>
        <v>155552.55377900001</v>
      </c>
      <c r="L895" s="43">
        <f t="shared" si="67"/>
        <v>95708.585500000001</v>
      </c>
      <c r="M895" s="43">
        <f t="shared" si="68"/>
        <v>59843.968279000008</v>
      </c>
      <c r="N895" s="42">
        <f t="shared" si="69"/>
        <v>0.38471864861841371</v>
      </c>
      <c r="O895">
        <f>IF(AND(RawData[[#This Row],[Channel]]="Wholesale/Distributor", LEFT(RawData[[#This Row],[Month]], 4)="2025"),RawData[[#This Row],[List Price]]*(1-'2 - Diagnostics'!$B$1),RawData[[#This Row],[Net Price]])</f>
        <v>1.3319110000000001</v>
      </c>
      <c r="P895">
        <f>RawData[[#This Row],[Units]]*RawData[[#This Row],[Counterfactual Net Price]]</f>
        <v>155552.55377900001</v>
      </c>
    </row>
    <row r="896" spans="1:16">
      <c r="A896" t="s">
        <v>299</v>
      </c>
      <c r="B896" t="s">
        <v>298</v>
      </c>
      <c r="C896" t="s">
        <v>289</v>
      </c>
      <c r="D896" t="s">
        <v>231</v>
      </c>
      <c r="E896" t="s">
        <v>256</v>
      </c>
      <c r="F896">
        <v>104153</v>
      </c>
      <c r="G896" s="44">
        <v>1.49</v>
      </c>
      <c r="H896" s="42">
        <v>0.1452</v>
      </c>
      <c r="I896" s="45">
        <v>0.81950000000000001</v>
      </c>
      <c r="J896" s="44">
        <f t="shared" si="65"/>
        <v>1.273652</v>
      </c>
      <c r="K896" s="43">
        <f t="shared" si="66"/>
        <v>132654.676756</v>
      </c>
      <c r="L896" s="43">
        <f t="shared" si="67"/>
        <v>85353.383499999996</v>
      </c>
      <c r="M896" s="43">
        <f t="shared" si="68"/>
        <v>47301.293256000004</v>
      </c>
      <c r="N896" s="42">
        <f t="shared" si="69"/>
        <v>0.35657463734206835</v>
      </c>
      <c r="O896">
        <f>IF(AND(RawData[[#This Row],[Channel]]="Wholesale/Distributor", LEFT(RawData[[#This Row],[Month]], 4)="2025"),RawData[[#This Row],[List Price]]*(1-'2 - Diagnostics'!$B$1),RawData[[#This Row],[Net Price]])</f>
        <v>1.273652</v>
      </c>
      <c r="P896">
        <f>RawData[[#This Row],[Units]]*RawData[[#This Row],[Counterfactual Net Price]]</f>
        <v>132654.676756</v>
      </c>
    </row>
    <row r="897" spans="1:16">
      <c r="A897" t="s">
        <v>299</v>
      </c>
      <c r="B897" t="s">
        <v>298</v>
      </c>
      <c r="C897" t="s">
        <v>289</v>
      </c>
      <c r="D897" t="s">
        <v>231</v>
      </c>
      <c r="E897" t="s">
        <v>255</v>
      </c>
      <c r="F897">
        <v>101429</v>
      </c>
      <c r="G897" s="44">
        <v>1.49</v>
      </c>
      <c r="H897" s="42">
        <v>0.12989999999999999</v>
      </c>
      <c r="I897" s="45">
        <v>0.81950000000000001</v>
      </c>
      <c r="J897" s="44">
        <f t="shared" si="65"/>
        <v>1.296449</v>
      </c>
      <c r="K897" s="43">
        <f t="shared" si="66"/>
        <v>131497.52562100001</v>
      </c>
      <c r="L897" s="43">
        <f t="shared" si="67"/>
        <v>83121.065499999997</v>
      </c>
      <c r="M897" s="43">
        <f t="shared" si="68"/>
        <v>48376.460121000011</v>
      </c>
      <c r="N897" s="42">
        <f t="shared" si="69"/>
        <v>0.36788874841972191</v>
      </c>
      <c r="O897">
        <f>IF(AND(RawData[[#This Row],[Channel]]="Wholesale/Distributor", LEFT(RawData[[#This Row],[Month]], 4)="2025"),RawData[[#This Row],[List Price]]*(1-'2 - Diagnostics'!$B$1),RawData[[#This Row],[Net Price]])</f>
        <v>1.296449</v>
      </c>
      <c r="P897">
        <f>RawData[[#This Row],[Units]]*RawData[[#This Row],[Counterfactual Net Price]]</f>
        <v>131497.52562100001</v>
      </c>
    </row>
    <row r="898" spans="1:16">
      <c r="A898" t="s">
        <v>299</v>
      </c>
      <c r="B898" t="s">
        <v>298</v>
      </c>
      <c r="C898" t="s">
        <v>289</v>
      </c>
      <c r="D898" t="s">
        <v>231</v>
      </c>
      <c r="E898" t="s">
        <v>254</v>
      </c>
      <c r="F898">
        <v>136441</v>
      </c>
      <c r="G898" s="44">
        <v>1.49</v>
      </c>
      <c r="H898" s="42">
        <v>0.1255</v>
      </c>
      <c r="I898" s="45">
        <v>0.81950000000000001</v>
      </c>
      <c r="J898" s="44">
        <f t="shared" ref="J898:J961" si="70">G898*(1-H898)</f>
        <v>1.303005</v>
      </c>
      <c r="K898" s="43">
        <f t="shared" ref="K898:K961" si="71">F898*J898</f>
        <v>177783.30520499998</v>
      </c>
      <c r="L898" s="43">
        <f t="shared" ref="L898:L961" si="72">F898*I898</f>
        <v>111813.3995</v>
      </c>
      <c r="M898" s="43">
        <f t="shared" ref="M898:M961" si="73">K898-L898</f>
        <v>65969.905704999983</v>
      </c>
      <c r="N898" s="42">
        <f t="shared" ref="N898:N961" si="74">IFERROR(M898/K898,"")</f>
        <v>0.37106918238993702</v>
      </c>
      <c r="O898">
        <f>IF(AND(RawData[[#This Row],[Channel]]="Wholesale/Distributor", LEFT(RawData[[#This Row],[Month]], 4)="2025"),RawData[[#This Row],[List Price]]*(1-'2 - Diagnostics'!$B$1),RawData[[#This Row],[Net Price]])</f>
        <v>1.303005</v>
      </c>
      <c r="P898">
        <f>RawData[[#This Row],[Units]]*RawData[[#This Row],[Counterfactual Net Price]]</f>
        <v>177783.30520499998</v>
      </c>
    </row>
    <row r="899" spans="1:16">
      <c r="A899" t="s">
        <v>299</v>
      </c>
      <c r="B899" t="s">
        <v>298</v>
      </c>
      <c r="C899" t="s">
        <v>289</v>
      </c>
      <c r="D899" t="s">
        <v>231</v>
      </c>
      <c r="E899" t="s">
        <v>253</v>
      </c>
      <c r="F899">
        <v>172003</v>
      </c>
      <c r="G899" s="44">
        <v>1.49</v>
      </c>
      <c r="H899" s="42">
        <v>0.12509999999999999</v>
      </c>
      <c r="I899" s="45">
        <v>0.81950000000000001</v>
      </c>
      <c r="J899" s="44">
        <f t="shared" si="70"/>
        <v>1.303601</v>
      </c>
      <c r="K899" s="43">
        <f t="shared" si="71"/>
        <v>224223.28280300001</v>
      </c>
      <c r="L899" s="43">
        <f t="shared" si="72"/>
        <v>140956.45850000001</v>
      </c>
      <c r="M899" s="43">
        <f t="shared" si="73"/>
        <v>83266.824303000001</v>
      </c>
      <c r="N899" s="42">
        <f t="shared" si="74"/>
        <v>0.37135672648302664</v>
      </c>
      <c r="O899">
        <f>IF(AND(RawData[[#This Row],[Channel]]="Wholesale/Distributor", LEFT(RawData[[#This Row],[Month]], 4)="2025"),RawData[[#This Row],[List Price]]*(1-'2 - Diagnostics'!$B$1),RawData[[#This Row],[Net Price]])</f>
        <v>1.303601</v>
      </c>
      <c r="P899">
        <f>RawData[[#This Row],[Units]]*RawData[[#This Row],[Counterfactual Net Price]]</f>
        <v>224223.28280300001</v>
      </c>
    </row>
    <row r="900" spans="1:16">
      <c r="A900" t="s">
        <v>299</v>
      </c>
      <c r="B900" t="s">
        <v>298</v>
      </c>
      <c r="C900" t="s">
        <v>289</v>
      </c>
      <c r="D900" t="s">
        <v>231</v>
      </c>
      <c r="E900" t="s">
        <v>252</v>
      </c>
      <c r="F900">
        <v>205555</v>
      </c>
      <c r="G900" s="44">
        <v>1.49</v>
      </c>
      <c r="H900" s="42">
        <v>0.1278</v>
      </c>
      <c r="I900" s="45">
        <v>0.81950000000000001</v>
      </c>
      <c r="J900" s="44">
        <f t="shared" si="70"/>
        <v>1.2995779999999999</v>
      </c>
      <c r="K900" s="43">
        <f t="shared" si="71"/>
        <v>267134.75578999997</v>
      </c>
      <c r="L900" s="43">
        <f t="shared" si="72"/>
        <v>168452.32250000001</v>
      </c>
      <c r="M900" s="43">
        <f t="shared" si="73"/>
        <v>98682.433289999957</v>
      </c>
      <c r="N900" s="42">
        <f t="shared" si="74"/>
        <v>0.36941068562256352</v>
      </c>
      <c r="O900">
        <f>IF(AND(RawData[[#This Row],[Channel]]="Wholesale/Distributor", LEFT(RawData[[#This Row],[Month]], 4)="2025"),RawData[[#This Row],[List Price]]*(1-'2 - Diagnostics'!$B$1),RawData[[#This Row],[Net Price]])</f>
        <v>1.2995779999999999</v>
      </c>
      <c r="P900">
        <f>RawData[[#This Row],[Units]]*RawData[[#This Row],[Counterfactual Net Price]]</f>
        <v>267134.75578999997</v>
      </c>
    </row>
    <row r="901" spans="1:16">
      <c r="A901" t="s">
        <v>299</v>
      </c>
      <c r="B901" t="s">
        <v>298</v>
      </c>
      <c r="C901" t="s">
        <v>289</v>
      </c>
      <c r="D901" t="s">
        <v>231</v>
      </c>
      <c r="E901" t="s">
        <v>251</v>
      </c>
      <c r="F901">
        <v>165336</v>
      </c>
      <c r="G901" s="44">
        <v>1.49</v>
      </c>
      <c r="H901" s="42">
        <v>0.1234</v>
      </c>
      <c r="I901" s="45">
        <v>0.81950000000000001</v>
      </c>
      <c r="J901" s="44">
        <f t="shared" si="70"/>
        <v>1.3061340000000001</v>
      </c>
      <c r="K901" s="43">
        <f t="shared" si="71"/>
        <v>215950.97102400003</v>
      </c>
      <c r="L901" s="43">
        <f t="shared" si="72"/>
        <v>135492.85200000001</v>
      </c>
      <c r="M901" s="43">
        <f t="shared" si="73"/>
        <v>80458.119024000014</v>
      </c>
      <c r="N901" s="42">
        <f t="shared" si="74"/>
        <v>0.37257586128222681</v>
      </c>
      <c r="O901">
        <f>IF(AND(RawData[[#This Row],[Channel]]="Wholesale/Distributor", LEFT(RawData[[#This Row],[Month]], 4)="2025"),RawData[[#This Row],[List Price]]*(1-'2 - Diagnostics'!$B$1),RawData[[#This Row],[Net Price]])</f>
        <v>1.3061340000000001</v>
      </c>
      <c r="P901">
        <f>RawData[[#This Row],[Units]]*RawData[[#This Row],[Counterfactual Net Price]]</f>
        <v>215950.97102400003</v>
      </c>
    </row>
    <row r="902" spans="1:16">
      <c r="A902" t="s">
        <v>299</v>
      </c>
      <c r="B902" t="s">
        <v>298</v>
      </c>
      <c r="C902" t="s">
        <v>289</v>
      </c>
      <c r="D902" t="s">
        <v>231</v>
      </c>
      <c r="E902" t="s">
        <v>250</v>
      </c>
      <c r="F902">
        <v>106993</v>
      </c>
      <c r="G902" s="44">
        <v>1.52</v>
      </c>
      <c r="H902" s="42">
        <v>0.1366</v>
      </c>
      <c r="I902" s="45">
        <v>0.8256</v>
      </c>
      <c r="J902" s="44">
        <f t="shared" si="70"/>
        <v>1.312368</v>
      </c>
      <c r="K902" s="43">
        <f t="shared" si="71"/>
        <v>140414.18942400001</v>
      </c>
      <c r="L902" s="43">
        <f t="shared" si="72"/>
        <v>88333.420800000007</v>
      </c>
      <c r="M902" s="43">
        <f t="shared" si="73"/>
        <v>52080.768624000004</v>
      </c>
      <c r="N902" s="42">
        <f t="shared" si="74"/>
        <v>0.37090815990636772</v>
      </c>
      <c r="O902">
        <f>IF(AND(RawData[[#This Row],[Channel]]="Wholesale/Distributor", LEFT(RawData[[#This Row],[Month]], 4)="2025"),RawData[[#This Row],[List Price]]*(1-'2 - Diagnostics'!$B$1),RawData[[#This Row],[Net Price]])</f>
        <v>1.312368</v>
      </c>
      <c r="P902">
        <f>RawData[[#This Row],[Units]]*RawData[[#This Row],[Counterfactual Net Price]]</f>
        <v>140414.18942400001</v>
      </c>
    </row>
    <row r="903" spans="1:16">
      <c r="A903" t="s">
        <v>299</v>
      </c>
      <c r="B903" t="s">
        <v>298</v>
      </c>
      <c r="C903" t="s">
        <v>289</v>
      </c>
      <c r="D903" t="s">
        <v>231</v>
      </c>
      <c r="E903" t="s">
        <v>249</v>
      </c>
      <c r="F903">
        <v>129712</v>
      </c>
      <c r="G903" s="44">
        <v>1.52</v>
      </c>
      <c r="H903" s="42">
        <v>0.1239</v>
      </c>
      <c r="I903" s="45">
        <v>0.83179999999999998</v>
      </c>
      <c r="J903" s="44">
        <f t="shared" si="70"/>
        <v>1.331672</v>
      </c>
      <c r="K903" s="43">
        <f t="shared" si="71"/>
        <v>172733.838464</v>
      </c>
      <c r="L903" s="43">
        <f t="shared" si="72"/>
        <v>107894.44159999999</v>
      </c>
      <c r="M903" s="43">
        <f t="shared" si="73"/>
        <v>64839.396864000009</v>
      </c>
      <c r="N903" s="42">
        <f t="shared" si="74"/>
        <v>0.37537171315459067</v>
      </c>
      <c r="O903">
        <f>IF(AND(RawData[[#This Row],[Channel]]="Wholesale/Distributor", LEFT(RawData[[#This Row],[Month]], 4)="2025"),RawData[[#This Row],[List Price]]*(1-'2 - Diagnostics'!$B$1),RawData[[#This Row],[Net Price]])</f>
        <v>1.331672</v>
      </c>
      <c r="P903">
        <f>RawData[[#This Row],[Units]]*RawData[[#This Row],[Counterfactual Net Price]]</f>
        <v>172733.838464</v>
      </c>
    </row>
    <row r="904" spans="1:16">
      <c r="A904" t="s">
        <v>299</v>
      </c>
      <c r="B904" t="s">
        <v>298</v>
      </c>
      <c r="C904" t="s">
        <v>289</v>
      </c>
      <c r="D904" t="s">
        <v>231</v>
      </c>
      <c r="E904" t="s">
        <v>248</v>
      </c>
      <c r="F904">
        <v>133393</v>
      </c>
      <c r="G904" s="44">
        <v>1.52</v>
      </c>
      <c r="H904" s="42">
        <v>0.1012</v>
      </c>
      <c r="I904" s="45">
        <v>0.83789999999999998</v>
      </c>
      <c r="J904" s="44">
        <f t="shared" si="70"/>
        <v>1.3661760000000001</v>
      </c>
      <c r="K904" s="43">
        <f t="shared" si="71"/>
        <v>182238.315168</v>
      </c>
      <c r="L904" s="43">
        <f t="shared" si="72"/>
        <v>111769.9947</v>
      </c>
      <c r="M904" s="43">
        <f t="shared" si="73"/>
        <v>70468.320468000005</v>
      </c>
      <c r="N904" s="42">
        <f t="shared" si="74"/>
        <v>0.38668224299065423</v>
      </c>
      <c r="O904">
        <f>IF(AND(RawData[[#This Row],[Channel]]="Wholesale/Distributor", LEFT(RawData[[#This Row],[Month]], 4)="2025"),RawData[[#This Row],[List Price]]*(1-'2 - Diagnostics'!$B$1),RawData[[#This Row],[Net Price]])</f>
        <v>1.3661760000000001</v>
      </c>
      <c r="P904">
        <f>RawData[[#This Row],[Units]]*RawData[[#This Row],[Counterfactual Net Price]]</f>
        <v>182238.315168</v>
      </c>
    </row>
    <row r="905" spans="1:16">
      <c r="A905" t="s">
        <v>299</v>
      </c>
      <c r="B905" t="s">
        <v>298</v>
      </c>
      <c r="C905" t="s">
        <v>289</v>
      </c>
      <c r="D905" t="s">
        <v>231</v>
      </c>
      <c r="E905" t="s">
        <v>247</v>
      </c>
      <c r="F905">
        <v>143484</v>
      </c>
      <c r="G905" s="44">
        <v>1.52</v>
      </c>
      <c r="H905" s="42">
        <v>0.13</v>
      </c>
      <c r="I905" s="45">
        <v>0.84409999999999996</v>
      </c>
      <c r="J905" s="44">
        <f t="shared" si="70"/>
        <v>1.3224</v>
      </c>
      <c r="K905" s="43">
        <f t="shared" si="71"/>
        <v>189743.24160000001</v>
      </c>
      <c r="L905" s="43">
        <f t="shared" si="72"/>
        <v>121114.84439999999</v>
      </c>
      <c r="M905" s="43">
        <f t="shared" si="73"/>
        <v>68628.397200000021</v>
      </c>
      <c r="N905" s="42">
        <f t="shared" si="74"/>
        <v>0.36169086509376902</v>
      </c>
      <c r="O905">
        <f>IF(AND(RawData[[#This Row],[Channel]]="Wholesale/Distributor", LEFT(RawData[[#This Row],[Month]], 4)="2025"),RawData[[#This Row],[List Price]]*(1-'2 - Diagnostics'!$B$1),RawData[[#This Row],[Net Price]])</f>
        <v>1.3224</v>
      </c>
      <c r="P905">
        <f>RawData[[#This Row],[Units]]*RawData[[#This Row],[Counterfactual Net Price]]</f>
        <v>189743.24160000001</v>
      </c>
    </row>
    <row r="906" spans="1:16">
      <c r="A906" t="s">
        <v>299</v>
      </c>
      <c r="B906" t="s">
        <v>298</v>
      </c>
      <c r="C906" t="s">
        <v>289</v>
      </c>
      <c r="D906" t="s">
        <v>231</v>
      </c>
      <c r="E906" t="s">
        <v>246</v>
      </c>
      <c r="F906">
        <v>113918</v>
      </c>
      <c r="G906" s="44">
        <v>1.52</v>
      </c>
      <c r="H906" s="42">
        <v>0.1444</v>
      </c>
      <c r="I906" s="45">
        <v>0.85019999999999996</v>
      </c>
      <c r="J906" s="44">
        <f t="shared" si="70"/>
        <v>1.3005120000000001</v>
      </c>
      <c r="K906" s="43">
        <f t="shared" si="71"/>
        <v>148151.726016</v>
      </c>
      <c r="L906" s="43">
        <f t="shared" si="72"/>
        <v>96853.083599999998</v>
      </c>
      <c r="M906" s="43">
        <f t="shared" si="73"/>
        <v>51298.642416000002</v>
      </c>
      <c r="N906" s="42">
        <f t="shared" si="74"/>
        <v>0.34625747397947887</v>
      </c>
      <c r="O906">
        <f>IF(AND(RawData[[#This Row],[Channel]]="Wholesale/Distributor", LEFT(RawData[[#This Row],[Month]], 4)="2025"),RawData[[#This Row],[List Price]]*(1-'2 - Diagnostics'!$B$1),RawData[[#This Row],[Net Price]])</f>
        <v>1.3005120000000001</v>
      </c>
      <c r="P906">
        <f>RawData[[#This Row],[Units]]*RawData[[#This Row],[Counterfactual Net Price]]</f>
        <v>148151.726016</v>
      </c>
    </row>
    <row r="907" spans="1:16">
      <c r="A907" t="s">
        <v>299</v>
      </c>
      <c r="B907" t="s">
        <v>298</v>
      </c>
      <c r="C907" t="s">
        <v>289</v>
      </c>
      <c r="D907" t="s">
        <v>231</v>
      </c>
      <c r="E907" t="s">
        <v>245</v>
      </c>
      <c r="F907">
        <v>92625</v>
      </c>
      <c r="G907" s="44">
        <v>1.52</v>
      </c>
      <c r="H907" s="42">
        <v>0.1004</v>
      </c>
      <c r="I907" s="45">
        <v>0.85640000000000005</v>
      </c>
      <c r="J907" s="44">
        <f t="shared" si="70"/>
        <v>1.3673919999999999</v>
      </c>
      <c r="K907" s="43">
        <f t="shared" si="71"/>
        <v>126654.68399999999</v>
      </c>
      <c r="L907" s="43">
        <f t="shared" si="72"/>
        <v>79324.05</v>
      </c>
      <c r="M907" s="43">
        <f t="shared" si="73"/>
        <v>47330.633999999991</v>
      </c>
      <c r="N907" s="42">
        <f t="shared" si="74"/>
        <v>0.37369825185462541</v>
      </c>
      <c r="O907">
        <f>IF(AND(RawData[[#This Row],[Channel]]="Wholesale/Distributor", LEFT(RawData[[#This Row],[Month]], 4)="2025"),RawData[[#This Row],[List Price]]*(1-'2 - Diagnostics'!$B$1),RawData[[#This Row],[Net Price]])</f>
        <v>1.3673919999999999</v>
      </c>
      <c r="P907">
        <f>RawData[[#This Row],[Units]]*RawData[[#This Row],[Counterfactual Net Price]]</f>
        <v>126654.68399999999</v>
      </c>
    </row>
    <row r="908" spans="1:16">
      <c r="A908" t="s">
        <v>299</v>
      </c>
      <c r="B908" t="s">
        <v>298</v>
      </c>
      <c r="C908" t="s">
        <v>289</v>
      </c>
      <c r="D908" t="s">
        <v>231</v>
      </c>
      <c r="E908" t="s">
        <v>244</v>
      </c>
      <c r="F908">
        <v>102915</v>
      </c>
      <c r="G908" s="44">
        <v>1.56</v>
      </c>
      <c r="H908" s="42">
        <v>0.12989999999999999</v>
      </c>
      <c r="I908" s="45">
        <v>0.86250000000000004</v>
      </c>
      <c r="J908" s="44">
        <f t="shared" si="70"/>
        <v>1.357356</v>
      </c>
      <c r="K908" s="43">
        <f t="shared" si="71"/>
        <v>139692.29274</v>
      </c>
      <c r="L908" s="43">
        <f t="shared" si="72"/>
        <v>88764.1875</v>
      </c>
      <c r="M908" s="43">
        <f t="shared" si="73"/>
        <v>50928.105240000004</v>
      </c>
      <c r="N908" s="42">
        <f t="shared" si="74"/>
        <v>0.3645734796177274</v>
      </c>
      <c r="O908">
        <f>IF(AND(RawData[[#This Row],[Channel]]="Wholesale/Distributor", LEFT(RawData[[#This Row],[Month]], 4)="2025"),RawData[[#This Row],[List Price]]*(1-'2 - Diagnostics'!$B$1),RawData[[#This Row],[Net Price]])</f>
        <v>1.357356</v>
      </c>
      <c r="P908">
        <f>RawData[[#This Row],[Units]]*RawData[[#This Row],[Counterfactual Net Price]]</f>
        <v>139692.29274</v>
      </c>
    </row>
    <row r="909" spans="1:16">
      <c r="A909" t="s">
        <v>299</v>
      </c>
      <c r="B909" t="s">
        <v>298</v>
      </c>
      <c r="C909" t="s">
        <v>289</v>
      </c>
      <c r="D909" t="s">
        <v>231</v>
      </c>
      <c r="E909" t="s">
        <v>243</v>
      </c>
      <c r="F909">
        <v>114956</v>
      </c>
      <c r="G909" s="44">
        <v>1.56</v>
      </c>
      <c r="H909" s="42">
        <v>0.1231</v>
      </c>
      <c r="I909" s="45">
        <v>0.86870000000000003</v>
      </c>
      <c r="J909" s="44">
        <f t="shared" si="70"/>
        <v>1.367964</v>
      </c>
      <c r="K909" s="43">
        <f t="shared" si="71"/>
        <v>157255.66958399999</v>
      </c>
      <c r="L909" s="43">
        <f t="shared" si="72"/>
        <v>99862.277199999997</v>
      </c>
      <c r="M909" s="43">
        <f t="shared" si="73"/>
        <v>57393.392383999992</v>
      </c>
      <c r="N909" s="42">
        <f t="shared" si="74"/>
        <v>0.36496866876613709</v>
      </c>
      <c r="O909">
        <f>IF(AND(RawData[[#This Row],[Channel]]="Wholesale/Distributor", LEFT(RawData[[#This Row],[Month]], 4)="2025"),RawData[[#This Row],[List Price]]*(1-'2 - Diagnostics'!$B$1),RawData[[#This Row],[Net Price]])</f>
        <v>1.367964</v>
      </c>
      <c r="P909">
        <f>RawData[[#This Row],[Units]]*RawData[[#This Row],[Counterfactual Net Price]]</f>
        <v>157255.66958399999</v>
      </c>
    </row>
    <row r="910" spans="1:16">
      <c r="A910" t="s">
        <v>299</v>
      </c>
      <c r="B910" t="s">
        <v>298</v>
      </c>
      <c r="C910" t="s">
        <v>289</v>
      </c>
      <c r="D910" t="s">
        <v>231</v>
      </c>
      <c r="E910" t="s">
        <v>242</v>
      </c>
      <c r="F910">
        <v>138700</v>
      </c>
      <c r="G910" s="44">
        <v>1.56</v>
      </c>
      <c r="H910" s="42">
        <v>0.14399999999999999</v>
      </c>
      <c r="I910" s="45">
        <v>0.87480000000000002</v>
      </c>
      <c r="J910" s="44">
        <f t="shared" si="70"/>
        <v>1.3353600000000001</v>
      </c>
      <c r="K910" s="43">
        <f t="shared" si="71"/>
        <v>185214.432</v>
      </c>
      <c r="L910" s="43">
        <f t="shared" si="72"/>
        <v>121334.76000000001</v>
      </c>
      <c r="M910" s="43">
        <f t="shared" si="73"/>
        <v>63879.671999999991</v>
      </c>
      <c r="N910" s="42">
        <f t="shared" si="74"/>
        <v>0.34489575844716025</v>
      </c>
      <c r="O910">
        <f>IF(AND(RawData[[#This Row],[Channel]]="Wholesale/Distributor", LEFT(RawData[[#This Row],[Month]], 4)="2025"),RawData[[#This Row],[List Price]]*(1-'2 - Diagnostics'!$B$1),RawData[[#This Row],[Net Price]])</f>
        <v>1.3353600000000001</v>
      </c>
      <c r="P910">
        <f>RawData[[#This Row],[Units]]*RawData[[#This Row],[Counterfactual Net Price]]</f>
        <v>185214.432</v>
      </c>
    </row>
    <row r="911" spans="1:16">
      <c r="A911" t="s">
        <v>299</v>
      </c>
      <c r="B911" t="s">
        <v>298</v>
      </c>
      <c r="C911" t="s">
        <v>289</v>
      </c>
      <c r="D911" t="s">
        <v>231</v>
      </c>
      <c r="E911" t="s">
        <v>241</v>
      </c>
      <c r="F911">
        <v>202277</v>
      </c>
      <c r="G911" s="44">
        <v>1.56</v>
      </c>
      <c r="H911" s="42">
        <v>0.12609999999999999</v>
      </c>
      <c r="I911" s="45">
        <v>0.88100000000000001</v>
      </c>
      <c r="J911" s="44">
        <f t="shared" si="70"/>
        <v>1.3632840000000002</v>
      </c>
      <c r="K911" s="43">
        <f t="shared" si="71"/>
        <v>275760.99766800005</v>
      </c>
      <c r="L911" s="43">
        <f t="shared" si="72"/>
        <v>178206.03700000001</v>
      </c>
      <c r="M911" s="43">
        <f t="shared" si="73"/>
        <v>97554.960668000043</v>
      </c>
      <c r="N911" s="42">
        <f t="shared" si="74"/>
        <v>0.35376634655728384</v>
      </c>
      <c r="O911">
        <f>IF(AND(RawData[[#This Row],[Channel]]="Wholesale/Distributor", LEFT(RawData[[#This Row],[Month]], 4)="2025"),RawData[[#This Row],[List Price]]*(1-'2 - Diagnostics'!$B$1),RawData[[#This Row],[Net Price]])</f>
        <v>1.3632840000000002</v>
      </c>
      <c r="P911">
        <f>RawData[[#This Row],[Units]]*RawData[[#This Row],[Counterfactual Net Price]]</f>
        <v>275760.99766800005</v>
      </c>
    </row>
    <row r="912" spans="1:16">
      <c r="A912" t="s">
        <v>299</v>
      </c>
      <c r="B912" t="s">
        <v>298</v>
      </c>
      <c r="C912" t="s">
        <v>289</v>
      </c>
      <c r="D912" t="s">
        <v>231</v>
      </c>
      <c r="E912" t="s">
        <v>240</v>
      </c>
      <c r="F912">
        <v>177543</v>
      </c>
      <c r="G912" s="44">
        <v>1.56</v>
      </c>
      <c r="H912" s="42">
        <v>0.14149999999999999</v>
      </c>
      <c r="I912" s="45">
        <v>0.8871</v>
      </c>
      <c r="J912" s="44">
        <f t="shared" si="70"/>
        <v>1.3392600000000001</v>
      </c>
      <c r="K912" s="43">
        <f t="shared" si="71"/>
        <v>237776.23818000001</v>
      </c>
      <c r="L912" s="43">
        <f t="shared" si="72"/>
        <v>157498.3953</v>
      </c>
      <c r="M912" s="43">
        <f t="shared" si="73"/>
        <v>80277.842880000011</v>
      </c>
      <c r="N912" s="42">
        <f t="shared" si="74"/>
        <v>0.33761928229021998</v>
      </c>
      <c r="O912">
        <f>IF(AND(RawData[[#This Row],[Channel]]="Wholesale/Distributor", LEFT(RawData[[#This Row],[Month]], 4)="2025"),RawData[[#This Row],[List Price]]*(1-'2 - Diagnostics'!$B$1),RawData[[#This Row],[Net Price]])</f>
        <v>1.3392600000000001</v>
      </c>
      <c r="P912">
        <f>RawData[[#This Row],[Units]]*RawData[[#This Row],[Counterfactual Net Price]]</f>
        <v>237776.23818000001</v>
      </c>
    </row>
    <row r="913" spans="1:16">
      <c r="A913" t="s">
        <v>299</v>
      </c>
      <c r="B913" t="s">
        <v>298</v>
      </c>
      <c r="C913" t="s">
        <v>289</v>
      </c>
      <c r="D913" t="s">
        <v>231</v>
      </c>
      <c r="E913" t="s">
        <v>236</v>
      </c>
      <c r="F913">
        <v>184977</v>
      </c>
      <c r="G913" s="44">
        <v>1.56</v>
      </c>
      <c r="H913" s="42">
        <v>0.13969999999999999</v>
      </c>
      <c r="I913" s="45">
        <v>0.89329999999999998</v>
      </c>
      <c r="J913" s="44">
        <f t="shared" si="70"/>
        <v>1.342068</v>
      </c>
      <c r="K913" s="43">
        <f t="shared" si="71"/>
        <v>248251.712436</v>
      </c>
      <c r="L913" s="43">
        <f t="shared" si="72"/>
        <v>165239.9541</v>
      </c>
      <c r="M913" s="43">
        <f t="shared" si="73"/>
        <v>83011.758335999999</v>
      </c>
      <c r="N913" s="42">
        <f t="shared" si="74"/>
        <v>0.33438544097616513</v>
      </c>
      <c r="O913">
        <f>IF(AND(RawData[[#This Row],[Channel]]="Wholesale/Distributor", LEFT(RawData[[#This Row],[Month]], 4)="2025"),RawData[[#This Row],[List Price]]*(1-'2 - Diagnostics'!$B$1),RawData[[#This Row],[Net Price]])</f>
        <v>1.342068</v>
      </c>
      <c r="P913">
        <f>RawData[[#This Row],[Units]]*RawData[[#This Row],[Counterfactual Net Price]]</f>
        <v>248251.712436</v>
      </c>
    </row>
    <row r="914" spans="1:16">
      <c r="A914" t="s">
        <v>299</v>
      </c>
      <c r="B914" t="s">
        <v>298</v>
      </c>
      <c r="C914" t="s">
        <v>289</v>
      </c>
      <c r="D914" t="s">
        <v>230</v>
      </c>
      <c r="E914" t="s">
        <v>262</v>
      </c>
      <c r="F914">
        <v>65807</v>
      </c>
      <c r="G914" s="44">
        <v>1.49</v>
      </c>
      <c r="H914" s="42">
        <v>0.19009999999999999</v>
      </c>
      <c r="I914" s="45">
        <v>0.81950000000000001</v>
      </c>
      <c r="J914" s="44">
        <f t="shared" si="70"/>
        <v>1.2067510000000001</v>
      </c>
      <c r="K914" s="43">
        <f t="shared" si="71"/>
        <v>79412.663057000012</v>
      </c>
      <c r="L914" s="43">
        <f t="shared" si="72"/>
        <v>53928.836499999998</v>
      </c>
      <c r="M914" s="43">
        <f t="shared" si="73"/>
        <v>25483.826557000015</v>
      </c>
      <c r="N914" s="42">
        <f t="shared" si="74"/>
        <v>0.32090381528583789</v>
      </c>
      <c r="O914">
        <f>IF(AND(RawData[[#This Row],[Channel]]="Wholesale/Distributor", LEFT(RawData[[#This Row],[Month]], 4)="2025"),RawData[[#This Row],[List Price]]*(1-'2 - Diagnostics'!$B$1),RawData[[#This Row],[Net Price]])</f>
        <v>1.2067510000000001</v>
      </c>
      <c r="P914">
        <f>RawData[[#This Row],[Units]]*RawData[[#This Row],[Counterfactual Net Price]]</f>
        <v>79412.663057000012</v>
      </c>
    </row>
    <row r="915" spans="1:16">
      <c r="A915" t="s">
        <v>299</v>
      </c>
      <c r="B915" t="s">
        <v>298</v>
      </c>
      <c r="C915" t="s">
        <v>289</v>
      </c>
      <c r="D915" t="s">
        <v>230</v>
      </c>
      <c r="E915" t="s">
        <v>261</v>
      </c>
      <c r="F915">
        <v>91843</v>
      </c>
      <c r="G915" s="44">
        <v>1.49</v>
      </c>
      <c r="H915" s="42">
        <v>0.2034</v>
      </c>
      <c r="I915" s="45">
        <v>0.81950000000000001</v>
      </c>
      <c r="J915" s="44">
        <f t="shared" si="70"/>
        <v>1.1869339999999999</v>
      </c>
      <c r="K915" s="43">
        <f t="shared" si="71"/>
        <v>109011.57936199999</v>
      </c>
      <c r="L915" s="43">
        <f t="shared" si="72"/>
        <v>75265.338499999998</v>
      </c>
      <c r="M915" s="43">
        <f t="shared" si="73"/>
        <v>33746.240861999991</v>
      </c>
      <c r="N915" s="42">
        <f t="shared" si="74"/>
        <v>0.30956565402962588</v>
      </c>
      <c r="O915">
        <f>IF(AND(RawData[[#This Row],[Channel]]="Wholesale/Distributor", LEFT(RawData[[#This Row],[Month]], 4)="2025"),RawData[[#This Row],[List Price]]*(1-'2 - Diagnostics'!$B$1),RawData[[#This Row],[Net Price]])</f>
        <v>1.1869339999999999</v>
      </c>
      <c r="P915">
        <f>RawData[[#This Row],[Units]]*RawData[[#This Row],[Counterfactual Net Price]]</f>
        <v>109011.57936199999</v>
      </c>
    </row>
    <row r="916" spans="1:16">
      <c r="A916" t="s">
        <v>299</v>
      </c>
      <c r="B916" t="s">
        <v>298</v>
      </c>
      <c r="C916" t="s">
        <v>289</v>
      </c>
      <c r="D916" t="s">
        <v>230</v>
      </c>
      <c r="E916" t="s">
        <v>260</v>
      </c>
      <c r="F916">
        <v>81312</v>
      </c>
      <c r="G916" s="44">
        <v>1.49</v>
      </c>
      <c r="H916" s="42">
        <v>0.17660000000000001</v>
      </c>
      <c r="I916" s="45">
        <v>0.81950000000000001</v>
      </c>
      <c r="J916" s="44">
        <f t="shared" si="70"/>
        <v>1.226866</v>
      </c>
      <c r="K916" s="43">
        <f t="shared" si="71"/>
        <v>99758.928192000007</v>
      </c>
      <c r="L916" s="43">
        <f t="shared" si="72"/>
        <v>66635.183999999994</v>
      </c>
      <c r="M916" s="43">
        <f t="shared" si="73"/>
        <v>33123.744192000013</v>
      </c>
      <c r="N916" s="42">
        <f t="shared" si="74"/>
        <v>0.33203789166869091</v>
      </c>
      <c r="O916">
        <f>IF(AND(RawData[[#This Row],[Channel]]="Wholesale/Distributor", LEFT(RawData[[#This Row],[Month]], 4)="2025"),RawData[[#This Row],[List Price]]*(1-'2 - Diagnostics'!$B$1),RawData[[#This Row],[Net Price]])</f>
        <v>1.226866</v>
      </c>
      <c r="P916">
        <f>RawData[[#This Row],[Units]]*RawData[[#This Row],[Counterfactual Net Price]]</f>
        <v>99758.928192000007</v>
      </c>
    </row>
    <row r="917" spans="1:16">
      <c r="A917" t="s">
        <v>299</v>
      </c>
      <c r="B917" t="s">
        <v>298</v>
      </c>
      <c r="C917" t="s">
        <v>289</v>
      </c>
      <c r="D917" t="s">
        <v>230</v>
      </c>
      <c r="E917" t="s">
        <v>259</v>
      </c>
      <c r="F917">
        <v>95497</v>
      </c>
      <c r="G917" s="44">
        <v>1.49</v>
      </c>
      <c r="H917" s="42">
        <v>0.18090000000000001</v>
      </c>
      <c r="I917" s="45">
        <v>0.81950000000000001</v>
      </c>
      <c r="J917" s="44">
        <f t="shared" si="70"/>
        <v>1.220459</v>
      </c>
      <c r="K917" s="43">
        <f t="shared" si="71"/>
        <v>116550.173123</v>
      </c>
      <c r="L917" s="43">
        <f t="shared" si="72"/>
        <v>78259.791500000007</v>
      </c>
      <c r="M917" s="43">
        <f t="shared" si="73"/>
        <v>38290.381622999994</v>
      </c>
      <c r="N917" s="42">
        <f t="shared" si="74"/>
        <v>0.32853131485777065</v>
      </c>
      <c r="O917">
        <f>IF(AND(RawData[[#This Row],[Channel]]="Wholesale/Distributor", LEFT(RawData[[#This Row],[Month]], 4)="2025"),RawData[[#This Row],[List Price]]*(1-'2 - Diagnostics'!$B$1),RawData[[#This Row],[Net Price]])</f>
        <v>1.220459</v>
      </c>
      <c r="P917">
        <f>RawData[[#This Row],[Units]]*RawData[[#This Row],[Counterfactual Net Price]]</f>
        <v>116550.173123</v>
      </c>
    </row>
    <row r="918" spans="1:16">
      <c r="A918" t="s">
        <v>299</v>
      </c>
      <c r="B918" t="s">
        <v>298</v>
      </c>
      <c r="C918" t="s">
        <v>289</v>
      </c>
      <c r="D918" t="s">
        <v>230</v>
      </c>
      <c r="E918" t="s">
        <v>258</v>
      </c>
      <c r="F918">
        <v>68443</v>
      </c>
      <c r="G918" s="44">
        <v>1.49</v>
      </c>
      <c r="H918" s="42">
        <v>0.1862</v>
      </c>
      <c r="I918" s="45">
        <v>0.81950000000000001</v>
      </c>
      <c r="J918" s="44">
        <f t="shared" si="70"/>
        <v>1.2125619999999999</v>
      </c>
      <c r="K918" s="43">
        <f t="shared" si="71"/>
        <v>82991.380965999997</v>
      </c>
      <c r="L918" s="43">
        <f t="shared" si="72"/>
        <v>56089.038500000002</v>
      </c>
      <c r="M918" s="43">
        <f t="shared" si="73"/>
        <v>26902.342465999995</v>
      </c>
      <c r="N918" s="42">
        <f t="shared" si="74"/>
        <v>0.32415826984517077</v>
      </c>
      <c r="O918">
        <f>IF(AND(RawData[[#This Row],[Channel]]="Wholesale/Distributor", LEFT(RawData[[#This Row],[Month]], 4)="2025"),RawData[[#This Row],[List Price]]*(1-'2 - Diagnostics'!$B$1),RawData[[#This Row],[Net Price]])</f>
        <v>1.2125619999999999</v>
      </c>
      <c r="P918">
        <f>RawData[[#This Row],[Units]]*RawData[[#This Row],[Counterfactual Net Price]]</f>
        <v>82991.380965999997</v>
      </c>
    </row>
    <row r="919" spans="1:16">
      <c r="A919" t="s">
        <v>299</v>
      </c>
      <c r="B919" t="s">
        <v>298</v>
      </c>
      <c r="C919" t="s">
        <v>289</v>
      </c>
      <c r="D919" t="s">
        <v>230</v>
      </c>
      <c r="E919" t="s">
        <v>257</v>
      </c>
      <c r="F919">
        <v>72966</v>
      </c>
      <c r="G919" s="44">
        <v>1.49</v>
      </c>
      <c r="H919" s="42">
        <v>0.18129999999999999</v>
      </c>
      <c r="I919" s="45">
        <v>0.81950000000000001</v>
      </c>
      <c r="J919" s="44">
        <f t="shared" si="70"/>
        <v>1.2198629999999999</v>
      </c>
      <c r="K919" s="43">
        <f t="shared" si="71"/>
        <v>89008.523657999991</v>
      </c>
      <c r="L919" s="43">
        <f t="shared" si="72"/>
        <v>59795.637000000002</v>
      </c>
      <c r="M919" s="43">
        <f t="shared" si="73"/>
        <v>29212.886657999989</v>
      </c>
      <c r="N919" s="42">
        <f t="shared" si="74"/>
        <v>0.32820324905337722</v>
      </c>
      <c r="O919">
        <f>IF(AND(RawData[[#This Row],[Channel]]="Wholesale/Distributor", LEFT(RawData[[#This Row],[Month]], 4)="2025"),RawData[[#This Row],[List Price]]*(1-'2 - Diagnostics'!$B$1),RawData[[#This Row],[Net Price]])</f>
        <v>1.2198629999999999</v>
      </c>
      <c r="P919">
        <f>RawData[[#This Row],[Units]]*RawData[[#This Row],[Counterfactual Net Price]]</f>
        <v>89008.523657999991</v>
      </c>
    </row>
    <row r="920" spans="1:16">
      <c r="A920" t="s">
        <v>299</v>
      </c>
      <c r="B920" t="s">
        <v>298</v>
      </c>
      <c r="C920" t="s">
        <v>289</v>
      </c>
      <c r="D920" t="s">
        <v>230</v>
      </c>
      <c r="E920" t="s">
        <v>256</v>
      </c>
      <c r="F920">
        <v>67014</v>
      </c>
      <c r="G920" s="44">
        <v>1.49</v>
      </c>
      <c r="H920" s="42">
        <v>0.17610000000000001</v>
      </c>
      <c r="I920" s="45">
        <v>0.81950000000000001</v>
      </c>
      <c r="J920" s="44">
        <f t="shared" si="70"/>
        <v>1.227611</v>
      </c>
      <c r="K920" s="43">
        <f t="shared" si="71"/>
        <v>82267.123554000005</v>
      </c>
      <c r="L920" s="43">
        <f t="shared" si="72"/>
        <v>54917.972999999998</v>
      </c>
      <c r="M920" s="43">
        <f t="shared" si="73"/>
        <v>27349.150554000007</v>
      </c>
      <c r="N920" s="42">
        <f t="shared" si="74"/>
        <v>0.33244325767690258</v>
      </c>
      <c r="O920">
        <f>IF(AND(RawData[[#This Row],[Channel]]="Wholesale/Distributor", LEFT(RawData[[#This Row],[Month]], 4)="2025"),RawData[[#This Row],[List Price]]*(1-'2 - Diagnostics'!$B$1),RawData[[#This Row],[Net Price]])</f>
        <v>1.227611</v>
      </c>
      <c r="P920">
        <f>RawData[[#This Row],[Units]]*RawData[[#This Row],[Counterfactual Net Price]]</f>
        <v>82267.123554000005</v>
      </c>
    </row>
    <row r="921" spans="1:16">
      <c r="A921" t="s">
        <v>299</v>
      </c>
      <c r="B921" t="s">
        <v>298</v>
      </c>
      <c r="C921" t="s">
        <v>289</v>
      </c>
      <c r="D921" t="s">
        <v>230</v>
      </c>
      <c r="E921" t="s">
        <v>255</v>
      </c>
      <c r="F921">
        <v>81933</v>
      </c>
      <c r="G921" s="44">
        <v>1.49</v>
      </c>
      <c r="H921" s="42">
        <v>0.16650000000000001</v>
      </c>
      <c r="I921" s="45">
        <v>0.81950000000000001</v>
      </c>
      <c r="J921" s="44">
        <f t="shared" si="70"/>
        <v>1.2419150000000001</v>
      </c>
      <c r="K921" s="43">
        <f t="shared" si="71"/>
        <v>101753.82169500001</v>
      </c>
      <c r="L921" s="43">
        <f t="shared" si="72"/>
        <v>67144.093500000003</v>
      </c>
      <c r="M921" s="43">
        <f t="shared" si="73"/>
        <v>34609.728195000003</v>
      </c>
      <c r="N921" s="42">
        <f t="shared" si="74"/>
        <v>0.34013197360527897</v>
      </c>
      <c r="O921">
        <f>IF(AND(RawData[[#This Row],[Channel]]="Wholesale/Distributor", LEFT(RawData[[#This Row],[Month]], 4)="2025"),RawData[[#This Row],[List Price]]*(1-'2 - Diagnostics'!$B$1),RawData[[#This Row],[Net Price]])</f>
        <v>1.2419150000000001</v>
      </c>
      <c r="P921">
        <f>RawData[[#This Row],[Units]]*RawData[[#This Row],[Counterfactual Net Price]]</f>
        <v>101753.82169500001</v>
      </c>
    </row>
    <row r="922" spans="1:16">
      <c r="A922" t="s">
        <v>299</v>
      </c>
      <c r="B922" t="s">
        <v>298</v>
      </c>
      <c r="C922" t="s">
        <v>289</v>
      </c>
      <c r="D922" t="s">
        <v>230</v>
      </c>
      <c r="E922" t="s">
        <v>254</v>
      </c>
      <c r="F922">
        <v>83064</v>
      </c>
      <c r="G922" s="44">
        <v>1.49</v>
      </c>
      <c r="H922" s="42">
        <v>0.1802</v>
      </c>
      <c r="I922" s="45">
        <v>0.81950000000000001</v>
      </c>
      <c r="J922" s="44">
        <f t="shared" si="70"/>
        <v>1.2215019999999999</v>
      </c>
      <c r="K922" s="43">
        <f t="shared" si="71"/>
        <v>101462.84212799999</v>
      </c>
      <c r="L922" s="43">
        <f t="shared" si="72"/>
        <v>68070.948000000004</v>
      </c>
      <c r="M922" s="43">
        <f t="shared" si="73"/>
        <v>33391.894127999985</v>
      </c>
      <c r="N922" s="42">
        <f t="shared" si="74"/>
        <v>0.32910465967309088</v>
      </c>
      <c r="O922">
        <f>IF(AND(RawData[[#This Row],[Channel]]="Wholesale/Distributor", LEFT(RawData[[#This Row],[Month]], 4)="2025"),RawData[[#This Row],[List Price]]*(1-'2 - Diagnostics'!$B$1),RawData[[#This Row],[Net Price]])</f>
        <v>1.2215019999999999</v>
      </c>
      <c r="P922">
        <f>RawData[[#This Row],[Units]]*RawData[[#This Row],[Counterfactual Net Price]]</f>
        <v>101462.84212799999</v>
      </c>
    </row>
    <row r="923" spans="1:16">
      <c r="A923" t="s">
        <v>299</v>
      </c>
      <c r="B923" t="s">
        <v>298</v>
      </c>
      <c r="C923" t="s">
        <v>289</v>
      </c>
      <c r="D923" t="s">
        <v>230</v>
      </c>
      <c r="E923" t="s">
        <v>253</v>
      </c>
      <c r="F923">
        <v>135743</v>
      </c>
      <c r="G923" s="44">
        <v>1.49</v>
      </c>
      <c r="H923" s="42">
        <v>0.1575</v>
      </c>
      <c r="I923" s="45">
        <v>0.81950000000000001</v>
      </c>
      <c r="J923" s="44">
        <f t="shared" si="70"/>
        <v>1.255325</v>
      </c>
      <c r="K923" s="43">
        <f t="shared" si="71"/>
        <v>170401.58147500001</v>
      </c>
      <c r="L923" s="43">
        <f t="shared" si="72"/>
        <v>111241.3885</v>
      </c>
      <c r="M923" s="43">
        <f t="shared" si="73"/>
        <v>59160.192975000013</v>
      </c>
      <c r="N923" s="42">
        <f t="shared" si="74"/>
        <v>0.3471810089020772</v>
      </c>
      <c r="O923">
        <f>IF(AND(RawData[[#This Row],[Channel]]="Wholesale/Distributor", LEFT(RawData[[#This Row],[Month]], 4)="2025"),RawData[[#This Row],[List Price]]*(1-'2 - Diagnostics'!$B$1),RawData[[#This Row],[Net Price]])</f>
        <v>1.255325</v>
      </c>
      <c r="P923">
        <f>RawData[[#This Row],[Units]]*RawData[[#This Row],[Counterfactual Net Price]]</f>
        <v>170401.58147500001</v>
      </c>
    </row>
    <row r="924" spans="1:16">
      <c r="A924" t="s">
        <v>299</v>
      </c>
      <c r="B924" t="s">
        <v>298</v>
      </c>
      <c r="C924" t="s">
        <v>289</v>
      </c>
      <c r="D924" t="s">
        <v>230</v>
      </c>
      <c r="E924" t="s">
        <v>252</v>
      </c>
      <c r="F924">
        <v>123640</v>
      </c>
      <c r="G924" s="44">
        <v>1.49</v>
      </c>
      <c r="H924" s="42">
        <v>0.14940000000000001</v>
      </c>
      <c r="I924" s="45">
        <v>0.81950000000000001</v>
      </c>
      <c r="J924" s="44">
        <f t="shared" si="70"/>
        <v>1.2673940000000001</v>
      </c>
      <c r="K924" s="43">
        <f t="shared" si="71"/>
        <v>156700.59416000001</v>
      </c>
      <c r="L924" s="43">
        <f t="shared" si="72"/>
        <v>101322.98</v>
      </c>
      <c r="M924" s="43">
        <f t="shared" si="73"/>
        <v>55377.614160000012</v>
      </c>
      <c r="N924" s="42">
        <f t="shared" si="74"/>
        <v>0.35339760169292272</v>
      </c>
      <c r="O924">
        <f>IF(AND(RawData[[#This Row],[Channel]]="Wholesale/Distributor", LEFT(RawData[[#This Row],[Month]], 4)="2025"),RawData[[#This Row],[List Price]]*(1-'2 - Diagnostics'!$B$1),RawData[[#This Row],[Net Price]])</f>
        <v>1.2673940000000001</v>
      </c>
      <c r="P924">
        <f>RawData[[#This Row],[Units]]*RawData[[#This Row],[Counterfactual Net Price]]</f>
        <v>156700.59416000001</v>
      </c>
    </row>
    <row r="925" spans="1:16">
      <c r="A925" t="s">
        <v>299</v>
      </c>
      <c r="B925" t="s">
        <v>298</v>
      </c>
      <c r="C925" t="s">
        <v>289</v>
      </c>
      <c r="D925" t="s">
        <v>230</v>
      </c>
      <c r="E925" t="s">
        <v>251</v>
      </c>
      <c r="F925">
        <v>111630</v>
      </c>
      <c r="G925" s="44">
        <v>1.49</v>
      </c>
      <c r="H925" s="42">
        <v>0.16320000000000001</v>
      </c>
      <c r="I925" s="45">
        <v>0.81950000000000001</v>
      </c>
      <c r="J925" s="44">
        <f t="shared" si="70"/>
        <v>1.2468319999999999</v>
      </c>
      <c r="K925" s="43">
        <f t="shared" si="71"/>
        <v>139183.85616</v>
      </c>
      <c r="L925" s="43">
        <f t="shared" si="72"/>
        <v>91480.785000000003</v>
      </c>
      <c r="M925" s="43">
        <f t="shared" si="73"/>
        <v>47703.071159999992</v>
      </c>
      <c r="N925" s="42">
        <f t="shared" si="74"/>
        <v>0.34273422562141487</v>
      </c>
      <c r="O925">
        <f>IF(AND(RawData[[#This Row],[Channel]]="Wholesale/Distributor", LEFT(RawData[[#This Row],[Month]], 4)="2025"),RawData[[#This Row],[List Price]]*(1-'2 - Diagnostics'!$B$1),RawData[[#This Row],[Net Price]])</f>
        <v>1.2468319999999999</v>
      </c>
      <c r="P925">
        <f>RawData[[#This Row],[Units]]*RawData[[#This Row],[Counterfactual Net Price]]</f>
        <v>139183.85616</v>
      </c>
    </row>
    <row r="926" spans="1:16">
      <c r="A926" t="s">
        <v>299</v>
      </c>
      <c r="B926" t="s">
        <v>298</v>
      </c>
      <c r="C926" t="s">
        <v>289</v>
      </c>
      <c r="D926" t="s">
        <v>230</v>
      </c>
      <c r="E926" t="s">
        <v>250</v>
      </c>
      <c r="F926">
        <v>67555</v>
      </c>
      <c r="G926" s="44">
        <v>1.52</v>
      </c>
      <c r="H926" s="42">
        <v>0.18990000000000001</v>
      </c>
      <c r="I926" s="45">
        <v>0.8256</v>
      </c>
      <c r="J926" s="44">
        <f t="shared" si="70"/>
        <v>1.231352</v>
      </c>
      <c r="K926" s="43">
        <f t="shared" si="71"/>
        <v>83183.984360000002</v>
      </c>
      <c r="L926" s="43">
        <f t="shared" si="72"/>
        <v>55773.408000000003</v>
      </c>
      <c r="M926" s="43">
        <f t="shared" si="73"/>
        <v>27410.576359999999</v>
      </c>
      <c r="N926" s="42">
        <f t="shared" si="74"/>
        <v>0.32951747347630894</v>
      </c>
      <c r="O926">
        <f>IF(AND(RawData[[#This Row],[Channel]]="Wholesale/Distributor", LEFT(RawData[[#This Row],[Month]], 4)="2025"),RawData[[#This Row],[List Price]]*(1-'2 - Diagnostics'!$B$1),RawData[[#This Row],[Net Price]])</f>
        <v>1.231352</v>
      </c>
      <c r="P926">
        <f>RawData[[#This Row],[Units]]*RawData[[#This Row],[Counterfactual Net Price]]</f>
        <v>83183.984360000002</v>
      </c>
    </row>
    <row r="927" spans="1:16">
      <c r="A927" t="s">
        <v>299</v>
      </c>
      <c r="B927" t="s">
        <v>298</v>
      </c>
      <c r="C927" t="s">
        <v>289</v>
      </c>
      <c r="D927" t="s">
        <v>230</v>
      </c>
      <c r="E927" t="s">
        <v>249</v>
      </c>
      <c r="F927">
        <v>81907</v>
      </c>
      <c r="G927" s="44">
        <v>1.52</v>
      </c>
      <c r="H927" s="42">
        <v>0.1835</v>
      </c>
      <c r="I927" s="45">
        <v>0.83179999999999998</v>
      </c>
      <c r="J927" s="44">
        <f t="shared" si="70"/>
        <v>1.24108</v>
      </c>
      <c r="K927" s="43">
        <f t="shared" si="71"/>
        <v>101653.13956</v>
      </c>
      <c r="L927" s="43">
        <f t="shared" si="72"/>
        <v>68130.242599999998</v>
      </c>
      <c r="M927" s="43">
        <f t="shared" si="73"/>
        <v>33522.896959999998</v>
      </c>
      <c r="N927" s="42">
        <f t="shared" si="74"/>
        <v>0.32977729074676893</v>
      </c>
      <c r="O927">
        <f>IF(AND(RawData[[#This Row],[Channel]]="Wholesale/Distributor", LEFT(RawData[[#This Row],[Month]], 4)="2025"),RawData[[#This Row],[List Price]]*(1-'2 - Diagnostics'!$B$1),RawData[[#This Row],[Net Price]])</f>
        <v>1.24108</v>
      </c>
      <c r="P927">
        <f>RawData[[#This Row],[Units]]*RawData[[#This Row],[Counterfactual Net Price]]</f>
        <v>101653.13956</v>
      </c>
    </row>
    <row r="928" spans="1:16">
      <c r="A928" t="s">
        <v>299</v>
      </c>
      <c r="B928" t="s">
        <v>298</v>
      </c>
      <c r="C928" t="s">
        <v>289</v>
      </c>
      <c r="D928" t="s">
        <v>230</v>
      </c>
      <c r="E928" t="s">
        <v>248</v>
      </c>
      <c r="F928">
        <v>83962</v>
      </c>
      <c r="G928" s="44">
        <v>1.52</v>
      </c>
      <c r="H928" s="42">
        <v>0.19009999999999999</v>
      </c>
      <c r="I928" s="45">
        <v>0.83789999999999998</v>
      </c>
      <c r="J928" s="44">
        <f t="shared" si="70"/>
        <v>1.2310480000000001</v>
      </c>
      <c r="K928" s="43">
        <f t="shared" si="71"/>
        <v>103361.25217600001</v>
      </c>
      <c r="L928" s="43">
        <f t="shared" si="72"/>
        <v>70351.7598</v>
      </c>
      <c r="M928" s="43">
        <f t="shared" si="73"/>
        <v>33009.492376000009</v>
      </c>
      <c r="N928" s="42">
        <f t="shared" si="74"/>
        <v>0.31936041486603289</v>
      </c>
      <c r="O928">
        <f>IF(AND(RawData[[#This Row],[Channel]]="Wholesale/Distributor", LEFT(RawData[[#This Row],[Month]], 4)="2025"),RawData[[#This Row],[List Price]]*(1-'2 - Diagnostics'!$B$1),RawData[[#This Row],[Net Price]])</f>
        <v>1.2310480000000001</v>
      </c>
      <c r="P928">
        <f>RawData[[#This Row],[Units]]*RawData[[#This Row],[Counterfactual Net Price]]</f>
        <v>103361.25217600001</v>
      </c>
    </row>
    <row r="929" spans="1:16">
      <c r="A929" t="s">
        <v>299</v>
      </c>
      <c r="B929" t="s">
        <v>298</v>
      </c>
      <c r="C929" t="s">
        <v>289</v>
      </c>
      <c r="D929" t="s">
        <v>230</v>
      </c>
      <c r="E929" t="s">
        <v>247</v>
      </c>
      <c r="F929">
        <v>92831</v>
      </c>
      <c r="G929" s="44">
        <v>1.52</v>
      </c>
      <c r="H929" s="42">
        <v>0.1696</v>
      </c>
      <c r="I929" s="45">
        <v>0.84409999999999996</v>
      </c>
      <c r="J929" s="44">
        <f t="shared" si="70"/>
        <v>1.262208</v>
      </c>
      <c r="K929" s="43">
        <f t="shared" si="71"/>
        <v>117172.03084799999</v>
      </c>
      <c r="L929" s="43">
        <f t="shared" si="72"/>
        <v>78358.647100000002</v>
      </c>
      <c r="M929" s="43">
        <f t="shared" si="73"/>
        <v>38813.383747999993</v>
      </c>
      <c r="N929" s="42">
        <f t="shared" si="74"/>
        <v>0.3312512676199168</v>
      </c>
      <c r="O929">
        <f>IF(AND(RawData[[#This Row],[Channel]]="Wholesale/Distributor", LEFT(RawData[[#This Row],[Month]], 4)="2025"),RawData[[#This Row],[List Price]]*(1-'2 - Diagnostics'!$B$1),RawData[[#This Row],[Net Price]])</f>
        <v>1.262208</v>
      </c>
      <c r="P929">
        <f>RawData[[#This Row],[Units]]*RawData[[#This Row],[Counterfactual Net Price]]</f>
        <v>117172.03084799999</v>
      </c>
    </row>
    <row r="930" spans="1:16">
      <c r="A930" t="s">
        <v>299</v>
      </c>
      <c r="B930" t="s">
        <v>298</v>
      </c>
      <c r="C930" t="s">
        <v>289</v>
      </c>
      <c r="D930" t="s">
        <v>230</v>
      </c>
      <c r="E930" t="s">
        <v>246</v>
      </c>
      <c r="F930">
        <v>72640</v>
      </c>
      <c r="G930" s="44">
        <v>1.52</v>
      </c>
      <c r="H930" s="42">
        <v>0.19570000000000001</v>
      </c>
      <c r="I930" s="45">
        <v>0.85019999999999996</v>
      </c>
      <c r="J930" s="44">
        <f t="shared" si="70"/>
        <v>1.2225360000000001</v>
      </c>
      <c r="K930" s="43">
        <f t="shared" si="71"/>
        <v>88805.015039999998</v>
      </c>
      <c r="L930" s="43">
        <f t="shared" si="72"/>
        <v>61758.527999999998</v>
      </c>
      <c r="M930" s="43">
        <f t="shared" si="73"/>
        <v>27046.48704</v>
      </c>
      <c r="N930" s="42">
        <f t="shared" si="74"/>
        <v>0.30456035650483915</v>
      </c>
      <c r="O930">
        <f>IF(AND(RawData[[#This Row],[Channel]]="Wholesale/Distributor", LEFT(RawData[[#This Row],[Month]], 4)="2025"),RawData[[#This Row],[List Price]]*(1-'2 - Diagnostics'!$B$1),RawData[[#This Row],[Net Price]])</f>
        <v>1.2225360000000001</v>
      </c>
      <c r="P930">
        <f>RawData[[#This Row],[Units]]*RawData[[#This Row],[Counterfactual Net Price]]</f>
        <v>88805.015039999998</v>
      </c>
    </row>
    <row r="931" spans="1:16">
      <c r="A931" t="s">
        <v>299</v>
      </c>
      <c r="B931" t="s">
        <v>298</v>
      </c>
      <c r="C931" t="s">
        <v>289</v>
      </c>
      <c r="D931" t="s">
        <v>230</v>
      </c>
      <c r="E931" t="s">
        <v>245</v>
      </c>
      <c r="F931">
        <v>71335</v>
      </c>
      <c r="G931" s="44">
        <v>1.52</v>
      </c>
      <c r="H931" s="42">
        <v>0.159</v>
      </c>
      <c r="I931" s="45">
        <v>0.85640000000000005</v>
      </c>
      <c r="J931" s="44">
        <f t="shared" si="70"/>
        <v>1.2783199999999999</v>
      </c>
      <c r="K931" s="43">
        <f t="shared" si="71"/>
        <v>91188.95719999999</v>
      </c>
      <c r="L931" s="43">
        <f t="shared" si="72"/>
        <v>61091.294000000002</v>
      </c>
      <c r="M931" s="43">
        <f t="shared" si="73"/>
        <v>30097.663199999988</v>
      </c>
      <c r="N931" s="42">
        <f t="shared" si="74"/>
        <v>0.3300582013893234</v>
      </c>
      <c r="O931">
        <f>IF(AND(RawData[[#This Row],[Channel]]="Wholesale/Distributor", LEFT(RawData[[#This Row],[Month]], 4)="2025"),RawData[[#This Row],[List Price]]*(1-'2 - Diagnostics'!$B$1),RawData[[#This Row],[Net Price]])</f>
        <v>1.2783199999999999</v>
      </c>
      <c r="P931">
        <f>RawData[[#This Row],[Units]]*RawData[[#This Row],[Counterfactual Net Price]]</f>
        <v>91188.95719999999</v>
      </c>
    </row>
    <row r="932" spans="1:16">
      <c r="A932" t="s">
        <v>299</v>
      </c>
      <c r="B932" t="s">
        <v>298</v>
      </c>
      <c r="C932" t="s">
        <v>289</v>
      </c>
      <c r="D932" t="s">
        <v>230</v>
      </c>
      <c r="E932" t="s">
        <v>244</v>
      </c>
      <c r="F932">
        <v>68339</v>
      </c>
      <c r="G932" s="44">
        <v>1.56</v>
      </c>
      <c r="H932" s="42">
        <v>0.16370000000000001</v>
      </c>
      <c r="I932" s="45">
        <v>0.86250000000000004</v>
      </c>
      <c r="J932" s="44">
        <f t="shared" si="70"/>
        <v>1.3046280000000001</v>
      </c>
      <c r="K932" s="43">
        <f t="shared" si="71"/>
        <v>89156.972892000005</v>
      </c>
      <c r="L932" s="43">
        <f t="shared" si="72"/>
        <v>58942.387500000004</v>
      </c>
      <c r="M932" s="43">
        <f t="shared" si="73"/>
        <v>30214.585392000001</v>
      </c>
      <c r="N932" s="42">
        <f t="shared" si="74"/>
        <v>0.33889200599711183</v>
      </c>
      <c r="O932">
        <f>IF(AND(RawData[[#This Row],[Channel]]="Wholesale/Distributor", LEFT(RawData[[#This Row],[Month]], 4)="2025"),RawData[[#This Row],[List Price]]*(1-'2 - Diagnostics'!$B$1),RawData[[#This Row],[Net Price]])</f>
        <v>1.3046280000000001</v>
      </c>
      <c r="P932">
        <f>RawData[[#This Row],[Units]]*RawData[[#This Row],[Counterfactual Net Price]]</f>
        <v>89156.972892000005</v>
      </c>
    </row>
    <row r="933" spans="1:16">
      <c r="A933" t="s">
        <v>299</v>
      </c>
      <c r="B933" t="s">
        <v>298</v>
      </c>
      <c r="C933" t="s">
        <v>289</v>
      </c>
      <c r="D933" t="s">
        <v>230</v>
      </c>
      <c r="E933" t="s">
        <v>243</v>
      </c>
      <c r="F933">
        <v>80776</v>
      </c>
      <c r="G933" s="44">
        <v>1.56</v>
      </c>
      <c r="H933" s="42">
        <v>0.19539999999999999</v>
      </c>
      <c r="I933" s="45">
        <v>0.86870000000000003</v>
      </c>
      <c r="J933" s="44">
        <f t="shared" si="70"/>
        <v>1.2551760000000001</v>
      </c>
      <c r="K933" s="43">
        <f t="shared" si="71"/>
        <v>101388.09657600001</v>
      </c>
      <c r="L933" s="43">
        <f t="shared" si="72"/>
        <v>70170.111199999999</v>
      </c>
      <c r="M933" s="43">
        <f t="shared" si="73"/>
        <v>31217.985376000011</v>
      </c>
      <c r="N933" s="42">
        <f t="shared" si="74"/>
        <v>0.30790582356577889</v>
      </c>
      <c r="O933">
        <f>IF(AND(RawData[[#This Row],[Channel]]="Wholesale/Distributor", LEFT(RawData[[#This Row],[Month]], 4)="2025"),RawData[[#This Row],[List Price]]*(1-'2 - Diagnostics'!$B$1),RawData[[#This Row],[Net Price]])</f>
        <v>1.2551760000000001</v>
      </c>
      <c r="P933">
        <f>RawData[[#This Row],[Units]]*RawData[[#This Row],[Counterfactual Net Price]]</f>
        <v>101388.09657600001</v>
      </c>
    </row>
    <row r="934" spans="1:16">
      <c r="A934" t="s">
        <v>299</v>
      </c>
      <c r="B934" t="s">
        <v>298</v>
      </c>
      <c r="C934" t="s">
        <v>289</v>
      </c>
      <c r="D934" t="s">
        <v>230</v>
      </c>
      <c r="E934" t="s">
        <v>242</v>
      </c>
      <c r="F934">
        <v>87499</v>
      </c>
      <c r="G934" s="44">
        <v>1.56</v>
      </c>
      <c r="H934" s="42">
        <v>0.18240000000000001</v>
      </c>
      <c r="I934" s="45">
        <v>0.87480000000000002</v>
      </c>
      <c r="J934" s="44">
        <f t="shared" si="70"/>
        <v>1.2754559999999999</v>
      </c>
      <c r="K934" s="43">
        <f t="shared" si="71"/>
        <v>111601.12454399999</v>
      </c>
      <c r="L934" s="43">
        <f t="shared" si="72"/>
        <v>76544.125199999995</v>
      </c>
      <c r="M934" s="43">
        <f t="shared" si="73"/>
        <v>35056.999343999996</v>
      </c>
      <c r="N934" s="42">
        <f t="shared" si="74"/>
        <v>0.31412765316874908</v>
      </c>
      <c r="O934">
        <f>IF(AND(RawData[[#This Row],[Channel]]="Wholesale/Distributor", LEFT(RawData[[#This Row],[Month]], 4)="2025"),RawData[[#This Row],[List Price]]*(1-'2 - Diagnostics'!$B$1),RawData[[#This Row],[Net Price]])</f>
        <v>1.2754559999999999</v>
      </c>
      <c r="P934">
        <f>RawData[[#This Row],[Units]]*RawData[[#This Row],[Counterfactual Net Price]]</f>
        <v>111601.12454399999</v>
      </c>
    </row>
    <row r="935" spans="1:16">
      <c r="A935" t="s">
        <v>299</v>
      </c>
      <c r="B935" t="s">
        <v>298</v>
      </c>
      <c r="C935" t="s">
        <v>289</v>
      </c>
      <c r="D935" t="s">
        <v>230</v>
      </c>
      <c r="E935" t="s">
        <v>241</v>
      </c>
      <c r="F935">
        <v>124744</v>
      </c>
      <c r="G935" s="44">
        <v>1.56</v>
      </c>
      <c r="H935" s="42">
        <v>0.19020000000000001</v>
      </c>
      <c r="I935" s="45">
        <v>0.88100000000000001</v>
      </c>
      <c r="J935" s="44">
        <f t="shared" si="70"/>
        <v>1.263288</v>
      </c>
      <c r="K935" s="43">
        <f t="shared" si="71"/>
        <v>157587.598272</v>
      </c>
      <c r="L935" s="43">
        <f t="shared" si="72"/>
        <v>109899.46400000001</v>
      </c>
      <c r="M935" s="43">
        <f t="shared" si="73"/>
        <v>47688.134271999996</v>
      </c>
      <c r="N935" s="42">
        <f t="shared" si="74"/>
        <v>0.30261349747642657</v>
      </c>
      <c r="O935">
        <f>IF(AND(RawData[[#This Row],[Channel]]="Wholesale/Distributor", LEFT(RawData[[#This Row],[Month]], 4)="2025"),RawData[[#This Row],[List Price]]*(1-'2 - Diagnostics'!$B$1),RawData[[#This Row],[Net Price]])</f>
        <v>1.263288</v>
      </c>
      <c r="P935">
        <f>RawData[[#This Row],[Units]]*RawData[[#This Row],[Counterfactual Net Price]]</f>
        <v>157587.598272</v>
      </c>
    </row>
    <row r="936" spans="1:16">
      <c r="A936" t="s">
        <v>299</v>
      </c>
      <c r="B936" t="s">
        <v>298</v>
      </c>
      <c r="C936" t="s">
        <v>289</v>
      </c>
      <c r="D936" t="s">
        <v>230</v>
      </c>
      <c r="E936" t="s">
        <v>240</v>
      </c>
      <c r="F936">
        <v>131266</v>
      </c>
      <c r="G936" s="44">
        <v>1.56</v>
      </c>
      <c r="H936" s="42">
        <v>0.1835</v>
      </c>
      <c r="I936" s="45">
        <v>0.8871</v>
      </c>
      <c r="J936" s="44">
        <f t="shared" si="70"/>
        <v>1.2737400000000001</v>
      </c>
      <c r="K936" s="43">
        <f t="shared" si="71"/>
        <v>167198.75484000001</v>
      </c>
      <c r="L936" s="43">
        <f t="shared" si="72"/>
        <v>116446.0686</v>
      </c>
      <c r="M936" s="43">
        <f t="shared" si="73"/>
        <v>50752.68624000001</v>
      </c>
      <c r="N936" s="42">
        <f t="shared" si="74"/>
        <v>0.30354703471666122</v>
      </c>
      <c r="O936">
        <f>IF(AND(RawData[[#This Row],[Channel]]="Wholesale/Distributor", LEFT(RawData[[#This Row],[Month]], 4)="2025"),RawData[[#This Row],[List Price]]*(1-'2 - Diagnostics'!$B$1),RawData[[#This Row],[Net Price]])</f>
        <v>1.2737400000000001</v>
      </c>
      <c r="P936">
        <f>RawData[[#This Row],[Units]]*RawData[[#This Row],[Counterfactual Net Price]]</f>
        <v>167198.75484000001</v>
      </c>
    </row>
    <row r="937" spans="1:16">
      <c r="A937" t="s">
        <v>299</v>
      </c>
      <c r="B937" t="s">
        <v>298</v>
      </c>
      <c r="C937" t="s">
        <v>289</v>
      </c>
      <c r="D937" t="s">
        <v>230</v>
      </c>
      <c r="E937" t="s">
        <v>236</v>
      </c>
      <c r="F937">
        <v>116991</v>
      </c>
      <c r="G937" s="44">
        <v>1.56</v>
      </c>
      <c r="H937" s="42">
        <v>0.1716</v>
      </c>
      <c r="I937" s="45">
        <v>0.89329999999999998</v>
      </c>
      <c r="J937" s="44">
        <f t="shared" si="70"/>
        <v>1.2923040000000001</v>
      </c>
      <c r="K937" s="43">
        <f t="shared" si="71"/>
        <v>151187.93726400001</v>
      </c>
      <c r="L937" s="43">
        <f t="shared" si="72"/>
        <v>104508.0603</v>
      </c>
      <c r="M937" s="43">
        <f t="shared" si="73"/>
        <v>46679.87696400001</v>
      </c>
      <c r="N937" s="42">
        <f t="shared" si="74"/>
        <v>0.30875397739231641</v>
      </c>
      <c r="O937">
        <f>IF(AND(RawData[[#This Row],[Channel]]="Wholesale/Distributor", LEFT(RawData[[#This Row],[Month]], 4)="2025"),RawData[[#This Row],[List Price]]*(1-'2 - Diagnostics'!$B$1),RawData[[#This Row],[Net Price]])</f>
        <v>1.2923040000000001</v>
      </c>
      <c r="P937">
        <f>RawData[[#This Row],[Units]]*RawData[[#This Row],[Counterfactual Net Price]]</f>
        <v>151187.93726400001</v>
      </c>
    </row>
    <row r="938" spans="1:16">
      <c r="A938" t="s">
        <v>299</v>
      </c>
      <c r="B938" t="s">
        <v>298</v>
      </c>
      <c r="C938" t="s">
        <v>289</v>
      </c>
      <c r="D938" t="s">
        <v>232</v>
      </c>
      <c r="E938" t="s">
        <v>262</v>
      </c>
      <c r="F938">
        <v>54900</v>
      </c>
      <c r="G938" s="44">
        <v>1.49</v>
      </c>
      <c r="H938" s="42">
        <v>3.8100000000000002E-2</v>
      </c>
      <c r="I938" s="45">
        <v>0.81950000000000001</v>
      </c>
      <c r="J938" s="44">
        <f t="shared" si="70"/>
        <v>1.4332309999999999</v>
      </c>
      <c r="K938" s="43">
        <f t="shared" si="71"/>
        <v>78684.381899999993</v>
      </c>
      <c r="L938" s="43">
        <f t="shared" si="72"/>
        <v>44990.55</v>
      </c>
      <c r="M938" s="43">
        <f t="shared" si="73"/>
        <v>33693.83189999999</v>
      </c>
      <c r="N938" s="42">
        <f t="shared" si="74"/>
        <v>0.42821499116332251</v>
      </c>
      <c r="O938">
        <f>IF(AND(RawData[[#This Row],[Channel]]="Wholesale/Distributor", LEFT(RawData[[#This Row],[Month]], 4)="2025"),RawData[[#This Row],[List Price]]*(1-'2 - Diagnostics'!$B$1),RawData[[#This Row],[Net Price]])</f>
        <v>1.4332309999999999</v>
      </c>
      <c r="P938">
        <f>RawData[[#This Row],[Units]]*RawData[[#This Row],[Counterfactual Net Price]]</f>
        <v>78684.381899999993</v>
      </c>
    </row>
    <row r="939" spans="1:16">
      <c r="A939" t="s">
        <v>299</v>
      </c>
      <c r="B939" t="s">
        <v>298</v>
      </c>
      <c r="C939" t="s">
        <v>289</v>
      </c>
      <c r="D939" t="s">
        <v>232</v>
      </c>
      <c r="E939" t="s">
        <v>261</v>
      </c>
      <c r="F939">
        <v>65594</v>
      </c>
      <c r="G939" s="44">
        <v>1.49</v>
      </c>
      <c r="H939" s="42">
        <v>3.1699999999999999E-2</v>
      </c>
      <c r="I939" s="45">
        <v>0.81950000000000001</v>
      </c>
      <c r="J939" s="44">
        <f t="shared" si="70"/>
        <v>1.4427670000000001</v>
      </c>
      <c r="K939" s="43">
        <f t="shared" si="71"/>
        <v>94636.858598000006</v>
      </c>
      <c r="L939" s="43">
        <f t="shared" si="72"/>
        <v>53754.283000000003</v>
      </c>
      <c r="M939" s="43">
        <f t="shared" si="73"/>
        <v>40882.575598000003</v>
      </c>
      <c r="N939" s="42">
        <f t="shared" si="74"/>
        <v>0.43199421666838789</v>
      </c>
      <c r="O939">
        <f>IF(AND(RawData[[#This Row],[Channel]]="Wholesale/Distributor", LEFT(RawData[[#This Row],[Month]], 4)="2025"),RawData[[#This Row],[List Price]]*(1-'2 - Diagnostics'!$B$1),RawData[[#This Row],[Net Price]])</f>
        <v>1.4427670000000001</v>
      </c>
      <c r="P939">
        <f>RawData[[#This Row],[Units]]*RawData[[#This Row],[Counterfactual Net Price]]</f>
        <v>94636.858598000006</v>
      </c>
    </row>
    <row r="940" spans="1:16">
      <c r="A940" t="s">
        <v>299</v>
      </c>
      <c r="B940" t="s">
        <v>298</v>
      </c>
      <c r="C940" t="s">
        <v>289</v>
      </c>
      <c r="D940" t="s">
        <v>232</v>
      </c>
      <c r="E940" t="s">
        <v>260</v>
      </c>
      <c r="F940">
        <v>74496</v>
      </c>
      <c r="G940" s="44">
        <v>1.49</v>
      </c>
      <c r="H940" s="42">
        <v>6.8099999999999994E-2</v>
      </c>
      <c r="I940" s="45">
        <v>0.81950000000000001</v>
      </c>
      <c r="J940" s="44">
        <f t="shared" si="70"/>
        <v>1.388531</v>
      </c>
      <c r="K940" s="43">
        <f t="shared" si="71"/>
        <v>103440.005376</v>
      </c>
      <c r="L940" s="43">
        <f t="shared" si="72"/>
        <v>61049.472000000002</v>
      </c>
      <c r="M940" s="43">
        <f t="shared" si="73"/>
        <v>42390.533375999999</v>
      </c>
      <c r="N940" s="42">
        <f t="shared" si="74"/>
        <v>0.40980791930464638</v>
      </c>
      <c r="O940">
        <f>IF(AND(RawData[[#This Row],[Channel]]="Wholesale/Distributor", LEFT(RawData[[#This Row],[Month]], 4)="2025"),RawData[[#This Row],[List Price]]*(1-'2 - Diagnostics'!$B$1),RawData[[#This Row],[Net Price]])</f>
        <v>1.388531</v>
      </c>
      <c r="P940">
        <f>RawData[[#This Row],[Units]]*RawData[[#This Row],[Counterfactual Net Price]]</f>
        <v>103440.005376</v>
      </c>
    </row>
    <row r="941" spans="1:16">
      <c r="A941" t="s">
        <v>299</v>
      </c>
      <c r="B941" t="s">
        <v>298</v>
      </c>
      <c r="C941" t="s">
        <v>289</v>
      </c>
      <c r="D941" t="s">
        <v>232</v>
      </c>
      <c r="E941" t="s">
        <v>259</v>
      </c>
      <c r="F941">
        <v>81658</v>
      </c>
      <c r="G941" s="44">
        <v>1.49</v>
      </c>
      <c r="H941" s="42">
        <v>3.3700000000000001E-2</v>
      </c>
      <c r="I941" s="45">
        <v>0.81950000000000001</v>
      </c>
      <c r="J941" s="44">
        <f t="shared" si="70"/>
        <v>1.4397870000000002</v>
      </c>
      <c r="K941" s="43">
        <f t="shared" si="71"/>
        <v>117570.12684600001</v>
      </c>
      <c r="L941" s="43">
        <f t="shared" si="72"/>
        <v>66918.731</v>
      </c>
      <c r="M941" s="43">
        <f t="shared" si="73"/>
        <v>50651.395846000014</v>
      </c>
      <c r="N941" s="42">
        <f t="shared" si="74"/>
        <v>0.43081858636034365</v>
      </c>
      <c r="O941">
        <f>IF(AND(RawData[[#This Row],[Channel]]="Wholesale/Distributor", LEFT(RawData[[#This Row],[Month]], 4)="2025"),RawData[[#This Row],[List Price]]*(1-'2 - Diagnostics'!$B$1),RawData[[#This Row],[Net Price]])</f>
        <v>1.4397870000000002</v>
      </c>
      <c r="P941">
        <f>RawData[[#This Row],[Units]]*RawData[[#This Row],[Counterfactual Net Price]]</f>
        <v>117570.12684600001</v>
      </c>
    </row>
    <row r="942" spans="1:16">
      <c r="A942" t="s">
        <v>299</v>
      </c>
      <c r="B942" t="s">
        <v>298</v>
      </c>
      <c r="C942" t="s">
        <v>289</v>
      </c>
      <c r="D942" t="s">
        <v>232</v>
      </c>
      <c r="E942" t="s">
        <v>258</v>
      </c>
      <c r="F942">
        <v>63832</v>
      </c>
      <c r="G942" s="44">
        <v>1.49</v>
      </c>
      <c r="H942" s="42">
        <v>6.4199999999999993E-2</v>
      </c>
      <c r="I942" s="45">
        <v>0.81950000000000001</v>
      </c>
      <c r="J942" s="44">
        <f t="shared" si="70"/>
        <v>1.394342</v>
      </c>
      <c r="K942" s="43">
        <f t="shared" si="71"/>
        <v>89003.638544000001</v>
      </c>
      <c r="L942" s="43">
        <f t="shared" si="72"/>
        <v>52310.324000000001</v>
      </c>
      <c r="M942" s="43">
        <f t="shared" si="73"/>
        <v>36693.314544000001</v>
      </c>
      <c r="N942" s="42">
        <f t="shared" si="74"/>
        <v>0.41226757854242357</v>
      </c>
      <c r="O942">
        <f>IF(AND(RawData[[#This Row],[Channel]]="Wholesale/Distributor", LEFT(RawData[[#This Row],[Month]], 4)="2025"),RawData[[#This Row],[List Price]]*(1-'2 - Diagnostics'!$B$1),RawData[[#This Row],[Net Price]])</f>
        <v>1.394342</v>
      </c>
      <c r="P942">
        <f>RawData[[#This Row],[Units]]*RawData[[#This Row],[Counterfactual Net Price]]</f>
        <v>89003.638544000001</v>
      </c>
    </row>
    <row r="943" spans="1:16">
      <c r="A943" t="s">
        <v>299</v>
      </c>
      <c r="B943" t="s">
        <v>298</v>
      </c>
      <c r="C943" t="s">
        <v>289</v>
      </c>
      <c r="D943" t="s">
        <v>232</v>
      </c>
      <c r="E943" t="s">
        <v>257</v>
      </c>
      <c r="F943">
        <v>55540</v>
      </c>
      <c r="G943" s="44">
        <v>1.49</v>
      </c>
      <c r="H943" s="42">
        <v>5.0999999999999997E-2</v>
      </c>
      <c r="I943" s="45">
        <v>0.81950000000000001</v>
      </c>
      <c r="J943" s="44">
        <f t="shared" si="70"/>
        <v>1.41401</v>
      </c>
      <c r="K943" s="43">
        <f t="shared" si="71"/>
        <v>78534.115399999995</v>
      </c>
      <c r="L943" s="43">
        <f t="shared" si="72"/>
        <v>45515.03</v>
      </c>
      <c r="M943" s="43">
        <f t="shared" si="73"/>
        <v>33019.085399999996</v>
      </c>
      <c r="N943" s="42">
        <f t="shared" si="74"/>
        <v>0.42044257112750261</v>
      </c>
      <c r="O943">
        <f>IF(AND(RawData[[#This Row],[Channel]]="Wholesale/Distributor", LEFT(RawData[[#This Row],[Month]], 4)="2025"),RawData[[#This Row],[List Price]]*(1-'2 - Diagnostics'!$B$1),RawData[[#This Row],[Net Price]])</f>
        <v>1.41401</v>
      </c>
      <c r="P943">
        <f>RawData[[#This Row],[Units]]*RawData[[#This Row],[Counterfactual Net Price]]</f>
        <v>78534.115399999995</v>
      </c>
    </row>
    <row r="944" spans="1:16">
      <c r="A944" t="s">
        <v>299</v>
      </c>
      <c r="B944" t="s">
        <v>298</v>
      </c>
      <c r="C944" t="s">
        <v>289</v>
      </c>
      <c r="D944" t="s">
        <v>232</v>
      </c>
      <c r="E944" t="s">
        <v>256</v>
      </c>
      <c r="F944">
        <v>46410</v>
      </c>
      <c r="G944" s="44">
        <v>1.49</v>
      </c>
      <c r="H944" s="42">
        <v>5.2699999999999997E-2</v>
      </c>
      <c r="I944" s="45">
        <v>0.81950000000000001</v>
      </c>
      <c r="J944" s="44">
        <f t="shared" si="70"/>
        <v>1.4114770000000001</v>
      </c>
      <c r="K944" s="43">
        <f t="shared" si="71"/>
        <v>65506.647570000001</v>
      </c>
      <c r="L944" s="43">
        <f t="shared" si="72"/>
        <v>38032.995000000003</v>
      </c>
      <c r="M944" s="43">
        <f t="shared" si="73"/>
        <v>27473.652569999998</v>
      </c>
      <c r="N944" s="42">
        <f t="shared" si="74"/>
        <v>0.41940251240367354</v>
      </c>
      <c r="O944">
        <f>IF(AND(RawData[[#This Row],[Channel]]="Wholesale/Distributor", LEFT(RawData[[#This Row],[Month]], 4)="2025"),RawData[[#This Row],[List Price]]*(1-'2 - Diagnostics'!$B$1),RawData[[#This Row],[Net Price]])</f>
        <v>1.4114770000000001</v>
      </c>
      <c r="P944">
        <f>RawData[[#This Row],[Units]]*RawData[[#This Row],[Counterfactual Net Price]]</f>
        <v>65506.647570000001</v>
      </c>
    </row>
    <row r="945" spans="1:16">
      <c r="A945" t="s">
        <v>299</v>
      </c>
      <c r="B945" t="s">
        <v>298</v>
      </c>
      <c r="C945" t="s">
        <v>289</v>
      </c>
      <c r="D945" t="s">
        <v>232</v>
      </c>
      <c r="E945" t="s">
        <v>255</v>
      </c>
      <c r="F945">
        <v>56227</v>
      </c>
      <c r="G945" s="44">
        <v>1.49</v>
      </c>
      <c r="H945" s="42">
        <v>5.1999999999999998E-2</v>
      </c>
      <c r="I945" s="45">
        <v>0.81950000000000001</v>
      </c>
      <c r="J945" s="44">
        <f t="shared" si="70"/>
        <v>1.41252</v>
      </c>
      <c r="K945" s="43">
        <f t="shared" si="71"/>
        <v>79421.762040000001</v>
      </c>
      <c r="L945" s="43">
        <f t="shared" si="72"/>
        <v>46078.0265</v>
      </c>
      <c r="M945" s="43">
        <f t="shared" si="73"/>
        <v>33343.735540000001</v>
      </c>
      <c r="N945" s="42">
        <f t="shared" si="74"/>
        <v>0.41983122362869202</v>
      </c>
      <c r="O945">
        <f>IF(AND(RawData[[#This Row],[Channel]]="Wholesale/Distributor", LEFT(RawData[[#This Row],[Month]], 4)="2025"),RawData[[#This Row],[List Price]]*(1-'2 - Diagnostics'!$B$1),RawData[[#This Row],[Net Price]])</f>
        <v>1.41252</v>
      </c>
      <c r="P945">
        <f>RawData[[#This Row],[Units]]*RawData[[#This Row],[Counterfactual Net Price]]</f>
        <v>79421.762040000001</v>
      </c>
    </row>
    <row r="946" spans="1:16">
      <c r="A946" t="s">
        <v>299</v>
      </c>
      <c r="B946" t="s">
        <v>298</v>
      </c>
      <c r="C946" t="s">
        <v>289</v>
      </c>
      <c r="D946" t="s">
        <v>232</v>
      </c>
      <c r="E946" t="s">
        <v>254</v>
      </c>
      <c r="F946">
        <v>63129</v>
      </c>
      <c r="G946" s="44">
        <v>1.49</v>
      </c>
      <c r="H946" s="42">
        <v>5.5399999999999998E-2</v>
      </c>
      <c r="I946" s="45">
        <v>0.81950000000000001</v>
      </c>
      <c r="J946" s="44">
        <f t="shared" si="70"/>
        <v>1.407454</v>
      </c>
      <c r="K946" s="43">
        <f t="shared" si="71"/>
        <v>88851.163566000003</v>
      </c>
      <c r="L946" s="43">
        <f t="shared" si="72"/>
        <v>51734.215499999998</v>
      </c>
      <c r="M946" s="43">
        <f t="shared" si="73"/>
        <v>37116.948066000004</v>
      </c>
      <c r="N946" s="42">
        <f t="shared" si="74"/>
        <v>0.41774295998306166</v>
      </c>
      <c r="O946">
        <f>IF(AND(RawData[[#This Row],[Channel]]="Wholesale/Distributor", LEFT(RawData[[#This Row],[Month]], 4)="2025"),RawData[[#This Row],[List Price]]*(1-'2 - Diagnostics'!$B$1),RawData[[#This Row],[Net Price]])</f>
        <v>1.407454</v>
      </c>
      <c r="P946">
        <f>RawData[[#This Row],[Units]]*RawData[[#This Row],[Counterfactual Net Price]]</f>
        <v>88851.163566000003</v>
      </c>
    </row>
    <row r="947" spans="1:16">
      <c r="A947" t="s">
        <v>299</v>
      </c>
      <c r="B947" t="s">
        <v>298</v>
      </c>
      <c r="C947" t="s">
        <v>289</v>
      </c>
      <c r="D947" t="s">
        <v>232</v>
      </c>
      <c r="E947" t="s">
        <v>253</v>
      </c>
      <c r="F947">
        <v>112128</v>
      </c>
      <c r="G947" s="44">
        <v>1.49</v>
      </c>
      <c r="H947" s="42">
        <v>4.2200000000000001E-2</v>
      </c>
      <c r="I947" s="45">
        <v>0.81950000000000001</v>
      </c>
      <c r="J947" s="44">
        <f t="shared" si="70"/>
        <v>1.427122</v>
      </c>
      <c r="K947" s="43">
        <f t="shared" si="71"/>
        <v>160020.335616</v>
      </c>
      <c r="L947" s="43">
        <f t="shared" si="72"/>
        <v>91888.896000000008</v>
      </c>
      <c r="M947" s="43">
        <f t="shared" si="73"/>
        <v>68131.439615999989</v>
      </c>
      <c r="N947" s="42">
        <f t="shared" si="74"/>
        <v>0.42576738358738769</v>
      </c>
      <c r="O947">
        <f>IF(AND(RawData[[#This Row],[Channel]]="Wholesale/Distributor", LEFT(RawData[[#This Row],[Month]], 4)="2025"),RawData[[#This Row],[List Price]]*(1-'2 - Diagnostics'!$B$1),RawData[[#This Row],[Net Price]])</f>
        <v>1.427122</v>
      </c>
      <c r="P947">
        <f>RawData[[#This Row],[Units]]*RawData[[#This Row],[Counterfactual Net Price]]</f>
        <v>160020.335616</v>
      </c>
    </row>
    <row r="948" spans="1:16">
      <c r="A948" t="s">
        <v>299</v>
      </c>
      <c r="B948" t="s">
        <v>298</v>
      </c>
      <c r="C948" t="s">
        <v>289</v>
      </c>
      <c r="D948" t="s">
        <v>232</v>
      </c>
      <c r="E948" t="s">
        <v>252</v>
      </c>
      <c r="F948">
        <v>102511</v>
      </c>
      <c r="G948" s="44">
        <v>1.49</v>
      </c>
      <c r="H948" s="42">
        <v>2.8400000000000002E-2</v>
      </c>
      <c r="I948" s="45">
        <v>0.81950000000000001</v>
      </c>
      <c r="J948" s="44">
        <f t="shared" si="70"/>
        <v>1.447684</v>
      </c>
      <c r="K948" s="43">
        <f t="shared" si="71"/>
        <v>148403.53452399999</v>
      </c>
      <c r="L948" s="43">
        <f t="shared" si="72"/>
        <v>84007.764500000005</v>
      </c>
      <c r="M948" s="43">
        <f t="shared" si="73"/>
        <v>64395.770023999983</v>
      </c>
      <c r="N948" s="42">
        <f t="shared" si="74"/>
        <v>0.43392342527789207</v>
      </c>
      <c r="O948">
        <f>IF(AND(RawData[[#This Row],[Channel]]="Wholesale/Distributor", LEFT(RawData[[#This Row],[Month]], 4)="2025"),RawData[[#This Row],[List Price]]*(1-'2 - Diagnostics'!$B$1),RawData[[#This Row],[Net Price]])</f>
        <v>1.447684</v>
      </c>
      <c r="P948">
        <f>RawData[[#This Row],[Units]]*RawData[[#This Row],[Counterfactual Net Price]]</f>
        <v>148403.53452399999</v>
      </c>
    </row>
    <row r="949" spans="1:16">
      <c r="A949" t="s">
        <v>299</v>
      </c>
      <c r="B949" t="s">
        <v>298</v>
      </c>
      <c r="C949" t="s">
        <v>289</v>
      </c>
      <c r="D949" t="s">
        <v>232</v>
      </c>
      <c r="E949" t="s">
        <v>251</v>
      </c>
      <c r="F949">
        <v>89426</v>
      </c>
      <c r="G949" s="44">
        <v>1.49</v>
      </c>
      <c r="H949" s="42">
        <v>4.4200000000000003E-2</v>
      </c>
      <c r="I949" s="45">
        <v>0.81950000000000001</v>
      </c>
      <c r="J949" s="44">
        <f t="shared" si="70"/>
        <v>1.424142</v>
      </c>
      <c r="K949" s="43">
        <f t="shared" si="71"/>
        <v>127355.32249200001</v>
      </c>
      <c r="L949" s="43">
        <f t="shared" si="72"/>
        <v>73284.607000000004</v>
      </c>
      <c r="M949" s="43">
        <f t="shared" si="73"/>
        <v>54070.715492000003</v>
      </c>
      <c r="N949" s="42">
        <f t="shared" si="74"/>
        <v>0.42456580874659972</v>
      </c>
      <c r="O949">
        <f>IF(AND(RawData[[#This Row],[Channel]]="Wholesale/Distributor", LEFT(RawData[[#This Row],[Month]], 4)="2025"),RawData[[#This Row],[List Price]]*(1-'2 - Diagnostics'!$B$1),RawData[[#This Row],[Net Price]])</f>
        <v>1.424142</v>
      </c>
      <c r="P949">
        <f>RawData[[#This Row],[Units]]*RawData[[#This Row],[Counterfactual Net Price]]</f>
        <v>127355.32249200001</v>
      </c>
    </row>
    <row r="950" spans="1:16">
      <c r="A950" t="s">
        <v>299</v>
      </c>
      <c r="B950" t="s">
        <v>298</v>
      </c>
      <c r="C950" t="s">
        <v>289</v>
      </c>
      <c r="D950" t="s">
        <v>232</v>
      </c>
      <c r="E950" t="s">
        <v>250</v>
      </c>
      <c r="F950">
        <v>50634</v>
      </c>
      <c r="G950" s="44">
        <v>1.52</v>
      </c>
      <c r="H950" s="42">
        <v>5.45E-2</v>
      </c>
      <c r="I950" s="45">
        <v>0.8256</v>
      </c>
      <c r="J950" s="44">
        <f t="shared" si="70"/>
        <v>1.43716</v>
      </c>
      <c r="K950" s="43">
        <f t="shared" si="71"/>
        <v>72769.159440000003</v>
      </c>
      <c r="L950" s="43">
        <f t="shared" si="72"/>
        <v>41803.430399999997</v>
      </c>
      <c r="M950" s="43">
        <f t="shared" si="73"/>
        <v>30965.729040000006</v>
      </c>
      <c r="N950" s="42">
        <f t="shared" si="74"/>
        <v>0.42553369144702058</v>
      </c>
      <c r="O950">
        <f>IF(AND(RawData[[#This Row],[Channel]]="Wholesale/Distributor", LEFT(RawData[[#This Row],[Month]], 4)="2025"),RawData[[#This Row],[List Price]]*(1-'2 - Diagnostics'!$B$1),RawData[[#This Row],[Net Price]])</f>
        <v>1.43716</v>
      </c>
      <c r="P950">
        <f>RawData[[#This Row],[Units]]*RawData[[#This Row],[Counterfactual Net Price]]</f>
        <v>72769.159440000003</v>
      </c>
    </row>
    <row r="951" spans="1:16">
      <c r="A951" t="s">
        <v>299</v>
      </c>
      <c r="B951" t="s">
        <v>298</v>
      </c>
      <c r="C951" t="s">
        <v>289</v>
      </c>
      <c r="D951" t="s">
        <v>232</v>
      </c>
      <c r="E951" t="s">
        <v>249</v>
      </c>
      <c r="F951">
        <v>67956</v>
      </c>
      <c r="G951" s="44">
        <v>1.52</v>
      </c>
      <c r="H951" s="42">
        <v>3.9199999999999999E-2</v>
      </c>
      <c r="I951" s="45">
        <v>0.83179999999999998</v>
      </c>
      <c r="J951" s="44">
        <f t="shared" si="70"/>
        <v>1.4604159999999999</v>
      </c>
      <c r="K951" s="43">
        <f t="shared" si="71"/>
        <v>99244.029695999998</v>
      </c>
      <c r="L951" s="43">
        <f t="shared" si="72"/>
        <v>56525.800799999997</v>
      </c>
      <c r="M951" s="43">
        <f t="shared" si="73"/>
        <v>42718.228896000001</v>
      </c>
      <c r="N951" s="42">
        <f t="shared" si="74"/>
        <v>0.43043625925763618</v>
      </c>
      <c r="O951">
        <f>IF(AND(RawData[[#This Row],[Channel]]="Wholesale/Distributor", LEFT(RawData[[#This Row],[Month]], 4)="2025"),RawData[[#This Row],[List Price]]*(1-'2 - Diagnostics'!$B$1),RawData[[#This Row],[Net Price]])</f>
        <v>1.4604159999999999</v>
      </c>
      <c r="P951">
        <f>RawData[[#This Row],[Units]]*RawData[[#This Row],[Counterfactual Net Price]]</f>
        <v>99244.029695999998</v>
      </c>
    </row>
    <row r="952" spans="1:16">
      <c r="A952" t="s">
        <v>299</v>
      </c>
      <c r="B952" t="s">
        <v>298</v>
      </c>
      <c r="C952" t="s">
        <v>289</v>
      </c>
      <c r="D952" t="s">
        <v>232</v>
      </c>
      <c r="E952" t="s">
        <v>248</v>
      </c>
      <c r="F952">
        <v>67442</v>
      </c>
      <c r="G952" s="44">
        <v>1.52</v>
      </c>
      <c r="H952" s="42">
        <v>6.0699999999999997E-2</v>
      </c>
      <c r="I952" s="45">
        <v>0.83789999999999998</v>
      </c>
      <c r="J952" s="44">
        <f t="shared" si="70"/>
        <v>1.4277360000000001</v>
      </c>
      <c r="K952" s="43">
        <f t="shared" si="71"/>
        <v>96289.371312000003</v>
      </c>
      <c r="L952" s="43">
        <f t="shared" si="72"/>
        <v>56509.6518</v>
      </c>
      <c r="M952" s="43">
        <f t="shared" si="73"/>
        <v>39779.719512000003</v>
      </c>
      <c r="N952" s="42">
        <f t="shared" si="74"/>
        <v>0.41312679655062284</v>
      </c>
      <c r="O952">
        <f>IF(AND(RawData[[#This Row],[Channel]]="Wholesale/Distributor", LEFT(RawData[[#This Row],[Month]], 4)="2025"),RawData[[#This Row],[List Price]]*(1-'2 - Diagnostics'!$B$1),RawData[[#This Row],[Net Price]])</f>
        <v>1.4277360000000001</v>
      </c>
      <c r="P952">
        <f>RawData[[#This Row],[Units]]*RawData[[#This Row],[Counterfactual Net Price]]</f>
        <v>96289.371312000003</v>
      </c>
    </row>
    <row r="953" spans="1:16">
      <c r="A953" t="s">
        <v>299</v>
      </c>
      <c r="B953" t="s">
        <v>298</v>
      </c>
      <c r="C953" t="s">
        <v>289</v>
      </c>
      <c r="D953" t="s">
        <v>232</v>
      </c>
      <c r="E953" t="s">
        <v>247</v>
      </c>
      <c r="F953">
        <v>76610</v>
      </c>
      <c r="G953" s="44">
        <v>1.52</v>
      </c>
      <c r="H953" s="42">
        <v>4.87E-2</v>
      </c>
      <c r="I953" s="45">
        <v>0.84409999999999996</v>
      </c>
      <c r="J953" s="44">
        <f t="shared" si="70"/>
        <v>1.4459760000000002</v>
      </c>
      <c r="K953" s="43">
        <f t="shared" si="71"/>
        <v>110776.22136000001</v>
      </c>
      <c r="L953" s="43">
        <f t="shared" si="72"/>
        <v>64666.500999999997</v>
      </c>
      <c r="M953" s="43">
        <f t="shared" si="73"/>
        <v>46109.720360000014</v>
      </c>
      <c r="N953" s="42">
        <f t="shared" si="74"/>
        <v>0.4162420399785336</v>
      </c>
      <c r="O953">
        <f>IF(AND(RawData[[#This Row],[Channel]]="Wholesale/Distributor", LEFT(RawData[[#This Row],[Month]], 4)="2025"),RawData[[#This Row],[List Price]]*(1-'2 - Diagnostics'!$B$1),RawData[[#This Row],[Net Price]])</f>
        <v>1.4459760000000002</v>
      </c>
      <c r="P953">
        <f>RawData[[#This Row],[Units]]*RawData[[#This Row],[Counterfactual Net Price]]</f>
        <v>110776.22136000001</v>
      </c>
    </row>
    <row r="954" spans="1:16">
      <c r="A954" t="s">
        <v>299</v>
      </c>
      <c r="B954" t="s">
        <v>298</v>
      </c>
      <c r="C954" t="s">
        <v>289</v>
      </c>
      <c r="D954" t="s">
        <v>232</v>
      </c>
      <c r="E954" t="s">
        <v>246</v>
      </c>
      <c r="F954">
        <v>62749</v>
      </c>
      <c r="G954" s="44">
        <v>1.52</v>
      </c>
      <c r="H954" s="42">
        <v>3.8399999999999997E-2</v>
      </c>
      <c r="I954" s="45">
        <v>0.85019999999999996</v>
      </c>
      <c r="J954" s="44">
        <f t="shared" si="70"/>
        <v>1.461632</v>
      </c>
      <c r="K954" s="43">
        <f t="shared" si="71"/>
        <v>91715.946368000004</v>
      </c>
      <c r="L954" s="43">
        <f t="shared" si="72"/>
        <v>53349.199799999995</v>
      </c>
      <c r="M954" s="43">
        <f t="shared" si="73"/>
        <v>38366.74656800001</v>
      </c>
      <c r="N954" s="42">
        <f t="shared" si="74"/>
        <v>0.41832143795428678</v>
      </c>
      <c r="O954">
        <f>IF(AND(RawData[[#This Row],[Channel]]="Wholesale/Distributor", LEFT(RawData[[#This Row],[Month]], 4)="2025"),RawData[[#This Row],[List Price]]*(1-'2 - Diagnostics'!$B$1),RawData[[#This Row],[Net Price]])</f>
        <v>1.461632</v>
      </c>
      <c r="P954">
        <f>RawData[[#This Row],[Units]]*RawData[[#This Row],[Counterfactual Net Price]]</f>
        <v>91715.946368000004</v>
      </c>
    </row>
    <row r="955" spans="1:16">
      <c r="A955" t="s">
        <v>299</v>
      </c>
      <c r="B955" t="s">
        <v>298</v>
      </c>
      <c r="C955" t="s">
        <v>289</v>
      </c>
      <c r="D955" t="s">
        <v>232</v>
      </c>
      <c r="E955" t="s">
        <v>245</v>
      </c>
      <c r="F955">
        <v>56930</v>
      </c>
      <c r="G955" s="44">
        <v>1.52</v>
      </c>
      <c r="H955" s="42">
        <v>5.1499999999999997E-2</v>
      </c>
      <c r="I955" s="45">
        <v>0.85640000000000005</v>
      </c>
      <c r="J955" s="44">
        <f t="shared" si="70"/>
        <v>1.4417200000000001</v>
      </c>
      <c r="K955" s="43">
        <f t="shared" si="71"/>
        <v>82077.119600000005</v>
      </c>
      <c r="L955" s="43">
        <f t="shared" si="72"/>
        <v>48754.852000000006</v>
      </c>
      <c r="M955" s="43">
        <f t="shared" si="73"/>
        <v>33322.267599999999</v>
      </c>
      <c r="N955" s="42">
        <f t="shared" si="74"/>
        <v>0.40598729295563629</v>
      </c>
      <c r="O955">
        <f>IF(AND(RawData[[#This Row],[Channel]]="Wholesale/Distributor", LEFT(RawData[[#This Row],[Month]], 4)="2025"),RawData[[#This Row],[List Price]]*(1-'2 - Diagnostics'!$B$1),RawData[[#This Row],[Net Price]])</f>
        <v>1.4417200000000001</v>
      </c>
      <c r="P955">
        <f>RawData[[#This Row],[Units]]*RawData[[#This Row],[Counterfactual Net Price]]</f>
        <v>82077.119600000005</v>
      </c>
    </row>
    <row r="956" spans="1:16">
      <c r="A956" t="s">
        <v>299</v>
      </c>
      <c r="B956" t="s">
        <v>298</v>
      </c>
      <c r="C956" t="s">
        <v>289</v>
      </c>
      <c r="D956" t="s">
        <v>232</v>
      </c>
      <c r="E956" t="s">
        <v>244</v>
      </c>
      <c r="F956">
        <v>51702</v>
      </c>
      <c r="G956" s="44">
        <v>1.56</v>
      </c>
      <c r="H956" s="42">
        <v>5.4399999999999997E-2</v>
      </c>
      <c r="I956" s="45">
        <v>0.86250000000000004</v>
      </c>
      <c r="J956" s="44">
        <f t="shared" si="70"/>
        <v>1.475136</v>
      </c>
      <c r="K956" s="43">
        <f t="shared" si="71"/>
        <v>76267.481471999999</v>
      </c>
      <c r="L956" s="43">
        <f t="shared" si="72"/>
        <v>44592.975000000006</v>
      </c>
      <c r="M956" s="43">
        <f t="shared" si="73"/>
        <v>31674.506471999994</v>
      </c>
      <c r="N956" s="42">
        <f t="shared" si="74"/>
        <v>0.41530814785890918</v>
      </c>
      <c r="O956">
        <f>IF(AND(RawData[[#This Row],[Channel]]="Wholesale/Distributor", LEFT(RawData[[#This Row],[Month]], 4)="2025"),RawData[[#This Row],[List Price]]*(1-'2 - Diagnostics'!$B$1),RawData[[#This Row],[Net Price]])</f>
        <v>1.475136</v>
      </c>
      <c r="P956">
        <f>RawData[[#This Row],[Units]]*RawData[[#This Row],[Counterfactual Net Price]]</f>
        <v>76267.481471999999</v>
      </c>
    </row>
    <row r="957" spans="1:16">
      <c r="A957" t="s">
        <v>299</v>
      </c>
      <c r="B957" t="s">
        <v>298</v>
      </c>
      <c r="C957" t="s">
        <v>289</v>
      </c>
      <c r="D957" t="s">
        <v>232</v>
      </c>
      <c r="E957" t="s">
        <v>243</v>
      </c>
      <c r="F957">
        <v>56857</v>
      </c>
      <c r="G957" s="44">
        <v>1.56</v>
      </c>
      <c r="H957" s="42">
        <v>5.5100000000000003E-2</v>
      </c>
      <c r="I957" s="45">
        <v>0.86870000000000003</v>
      </c>
      <c r="J957" s="44">
        <f t="shared" si="70"/>
        <v>1.4740439999999999</v>
      </c>
      <c r="K957" s="43">
        <f t="shared" si="71"/>
        <v>83809.71970799999</v>
      </c>
      <c r="L957" s="43">
        <f t="shared" si="72"/>
        <v>49391.675900000002</v>
      </c>
      <c r="M957" s="43">
        <f t="shared" si="73"/>
        <v>34418.043807999988</v>
      </c>
      <c r="N957" s="42">
        <f t="shared" si="74"/>
        <v>0.41066888098319987</v>
      </c>
      <c r="O957">
        <f>IF(AND(RawData[[#This Row],[Channel]]="Wholesale/Distributor", LEFT(RawData[[#This Row],[Month]], 4)="2025"),RawData[[#This Row],[List Price]]*(1-'2 - Diagnostics'!$B$1),RawData[[#This Row],[Net Price]])</f>
        <v>1.4740439999999999</v>
      </c>
      <c r="P957">
        <f>RawData[[#This Row],[Units]]*RawData[[#This Row],[Counterfactual Net Price]]</f>
        <v>83809.71970799999</v>
      </c>
    </row>
    <row r="958" spans="1:16">
      <c r="A958" t="s">
        <v>299</v>
      </c>
      <c r="B958" t="s">
        <v>298</v>
      </c>
      <c r="C958" t="s">
        <v>289</v>
      </c>
      <c r="D958" t="s">
        <v>232</v>
      </c>
      <c r="E958" t="s">
        <v>242</v>
      </c>
      <c r="F958">
        <v>72877</v>
      </c>
      <c r="G958" s="44">
        <v>1.56</v>
      </c>
      <c r="H958" s="42">
        <v>2.0799999999999999E-2</v>
      </c>
      <c r="I958" s="45">
        <v>0.87480000000000002</v>
      </c>
      <c r="J958" s="44">
        <f t="shared" si="70"/>
        <v>1.527552</v>
      </c>
      <c r="K958" s="43">
        <f t="shared" si="71"/>
        <v>111323.407104</v>
      </c>
      <c r="L958" s="43">
        <f t="shared" si="72"/>
        <v>63752.799599999998</v>
      </c>
      <c r="M958" s="43">
        <f t="shared" si="73"/>
        <v>47570.607504</v>
      </c>
      <c r="N958" s="42">
        <f t="shared" si="74"/>
        <v>0.42731900452488686</v>
      </c>
      <c r="O958">
        <f>IF(AND(RawData[[#This Row],[Channel]]="Wholesale/Distributor", LEFT(RawData[[#This Row],[Month]], 4)="2025"),RawData[[#This Row],[List Price]]*(1-'2 - Diagnostics'!$B$1),RawData[[#This Row],[Net Price]])</f>
        <v>1.527552</v>
      </c>
      <c r="P958">
        <f>RawData[[#This Row],[Units]]*RawData[[#This Row],[Counterfactual Net Price]]</f>
        <v>111323.407104</v>
      </c>
    </row>
    <row r="959" spans="1:16">
      <c r="A959" t="s">
        <v>299</v>
      </c>
      <c r="B959" t="s">
        <v>298</v>
      </c>
      <c r="C959" t="s">
        <v>289</v>
      </c>
      <c r="D959" t="s">
        <v>232</v>
      </c>
      <c r="E959" t="s">
        <v>241</v>
      </c>
      <c r="F959">
        <v>112209</v>
      </c>
      <c r="G959" s="44">
        <v>1.56</v>
      </c>
      <c r="H959" s="42">
        <v>1.95E-2</v>
      </c>
      <c r="I959" s="45">
        <v>0.88100000000000001</v>
      </c>
      <c r="J959" s="44">
        <f t="shared" si="70"/>
        <v>1.5295800000000002</v>
      </c>
      <c r="K959" s="43">
        <f t="shared" si="71"/>
        <v>171632.64222000001</v>
      </c>
      <c r="L959" s="43">
        <f t="shared" si="72"/>
        <v>98856.129000000001</v>
      </c>
      <c r="M959" s="43">
        <f t="shared" si="73"/>
        <v>72776.513220000008</v>
      </c>
      <c r="N959" s="42">
        <f t="shared" si="74"/>
        <v>0.42402489572300894</v>
      </c>
      <c r="O959">
        <f>IF(AND(RawData[[#This Row],[Channel]]="Wholesale/Distributor", LEFT(RawData[[#This Row],[Month]], 4)="2025"),RawData[[#This Row],[List Price]]*(1-'2 - Diagnostics'!$B$1),RawData[[#This Row],[Net Price]])</f>
        <v>1.5295800000000002</v>
      </c>
      <c r="P959">
        <f>RawData[[#This Row],[Units]]*RawData[[#This Row],[Counterfactual Net Price]]</f>
        <v>171632.64222000001</v>
      </c>
    </row>
    <row r="960" spans="1:16">
      <c r="A960" t="s">
        <v>299</v>
      </c>
      <c r="B960" t="s">
        <v>298</v>
      </c>
      <c r="C960" t="s">
        <v>289</v>
      </c>
      <c r="D960" t="s">
        <v>232</v>
      </c>
      <c r="E960" t="s">
        <v>240</v>
      </c>
      <c r="F960">
        <v>105506</v>
      </c>
      <c r="G960" s="44">
        <v>1.56</v>
      </c>
      <c r="H960" s="42">
        <v>6.0299999999999999E-2</v>
      </c>
      <c r="I960" s="45">
        <v>0.8871</v>
      </c>
      <c r="J960" s="44">
        <f t="shared" si="70"/>
        <v>1.465932</v>
      </c>
      <c r="K960" s="43">
        <f t="shared" si="71"/>
        <v>154664.62159200001</v>
      </c>
      <c r="L960" s="43">
        <f t="shared" si="72"/>
        <v>93594.372600000002</v>
      </c>
      <c r="M960" s="43">
        <f t="shared" si="73"/>
        <v>61070.248992000008</v>
      </c>
      <c r="N960" s="42">
        <f t="shared" si="74"/>
        <v>0.3948559687625347</v>
      </c>
      <c r="O960">
        <f>IF(AND(RawData[[#This Row],[Channel]]="Wholesale/Distributor", LEFT(RawData[[#This Row],[Month]], 4)="2025"),RawData[[#This Row],[List Price]]*(1-'2 - Diagnostics'!$B$1),RawData[[#This Row],[Net Price]])</f>
        <v>1.465932</v>
      </c>
      <c r="P960">
        <f>RawData[[#This Row],[Units]]*RawData[[#This Row],[Counterfactual Net Price]]</f>
        <v>154664.62159200001</v>
      </c>
    </row>
    <row r="961" spans="1:16">
      <c r="A961" t="s">
        <v>299</v>
      </c>
      <c r="B961" t="s">
        <v>298</v>
      </c>
      <c r="C961" t="s">
        <v>289</v>
      </c>
      <c r="D961" t="s">
        <v>232</v>
      </c>
      <c r="E961" t="s">
        <v>236</v>
      </c>
      <c r="F961">
        <v>88210</v>
      </c>
      <c r="G961" s="44">
        <v>1.56</v>
      </c>
      <c r="H961" s="42">
        <v>3.5299999999999998E-2</v>
      </c>
      <c r="I961" s="45">
        <v>0.89329999999999998</v>
      </c>
      <c r="J961" s="44">
        <f t="shared" si="70"/>
        <v>1.5049320000000002</v>
      </c>
      <c r="K961" s="43">
        <f t="shared" si="71"/>
        <v>132750.05172000002</v>
      </c>
      <c r="L961" s="43">
        <f t="shared" si="72"/>
        <v>78797.993000000002</v>
      </c>
      <c r="M961" s="43">
        <f t="shared" si="73"/>
        <v>53952.058720000015</v>
      </c>
      <c r="N961" s="42">
        <f t="shared" si="74"/>
        <v>0.40641836308883067</v>
      </c>
      <c r="O961">
        <f>IF(AND(RawData[[#This Row],[Channel]]="Wholesale/Distributor", LEFT(RawData[[#This Row],[Month]], 4)="2025"),RawData[[#This Row],[List Price]]*(1-'2 - Diagnostics'!$B$1),RawData[[#This Row],[Net Price]])</f>
        <v>1.5049320000000002</v>
      </c>
      <c r="P961">
        <f>RawData[[#This Row],[Units]]*RawData[[#This Row],[Counterfactual Net Price]]</f>
        <v>132750.05172000002</v>
      </c>
    </row>
    <row r="962" spans="1:16">
      <c r="A962" t="s">
        <v>299</v>
      </c>
      <c r="B962" t="s">
        <v>298</v>
      </c>
      <c r="C962" t="s">
        <v>289</v>
      </c>
      <c r="D962" t="s">
        <v>226</v>
      </c>
      <c r="E962" t="s">
        <v>262</v>
      </c>
      <c r="F962">
        <v>76530</v>
      </c>
      <c r="G962" s="44">
        <v>1.49</v>
      </c>
      <c r="H962" s="42">
        <v>0.10539999999999999</v>
      </c>
      <c r="I962" s="45">
        <v>0.81950000000000001</v>
      </c>
      <c r="J962" s="44">
        <f t="shared" ref="J962:J1025" si="75">G962*(1-H962)</f>
        <v>1.3329540000000002</v>
      </c>
      <c r="K962" s="43">
        <f t="shared" ref="K962:K1025" si="76">F962*J962</f>
        <v>102010.96962000002</v>
      </c>
      <c r="L962" s="43">
        <f t="shared" ref="L962:L1025" si="77">F962*I962</f>
        <v>62716.334999999999</v>
      </c>
      <c r="M962" s="43">
        <f t="shared" ref="M962:M1025" si="78">K962-L962</f>
        <v>39294.634620000019</v>
      </c>
      <c r="N962" s="42">
        <f t="shared" ref="N962:N1025" si="79">IFERROR(M962/K962,"")</f>
        <v>0.38520008942544165</v>
      </c>
      <c r="O962">
        <f>IF(AND(RawData[[#This Row],[Channel]]="Wholesale/Distributor", LEFT(RawData[[#This Row],[Month]], 4)="2025"),RawData[[#This Row],[List Price]]*(1-'2 - Diagnostics'!$B$1),RawData[[#This Row],[Net Price]])</f>
        <v>1.3329540000000002</v>
      </c>
      <c r="P962">
        <f>RawData[[#This Row],[Units]]*RawData[[#This Row],[Counterfactual Net Price]]</f>
        <v>102010.96962000002</v>
      </c>
    </row>
    <row r="963" spans="1:16">
      <c r="A963" t="s">
        <v>299</v>
      </c>
      <c r="B963" t="s">
        <v>298</v>
      </c>
      <c r="C963" t="s">
        <v>289</v>
      </c>
      <c r="D963" t="s">
        <v>226</v>
      </c>
      <c r="E963" t="s">
        <v>261</v>
      </c>
      <c r="F963">
        <v>88605</v>
      </c>
      <c r="G963" s="44">
        <v>1.49</v>
      </c>
      <c r="H963" s="42">
        <v>0.1069</v>
      </c>
      <c r="I963" s="45">
        <v>0.81950000000000001</v>
      </c>
      <c r="J963" s="44">
        <f t="shared" si="75"/>
        <v>1.330719</v>
      </c>
      <c r="K963" s="43">
        <f t="shared" si="76"/>
        <v>117908.35699499999</v>
      </c>
      <c r="L963" s="43">
        <f t="shared" si="77"/>
        <v>72611.797500000001</v>
      </c>
      <c r="M963" s="43">
        <f t="shared" si="78"/>
        <v>45296.559494999994</v>
      </c>
      <c r="N963" s="42">
        <f t="shared" si="79"/>
        <v>0.38416750643824876</v>
      </c>
      <c r="O963">
        <f>IF(AND(RawData[[#This Row],[Channel]]="Wholesale/Distributor", LEFT(RawData[[#This Row],[Month]], 4)="2025"),RawData[[#This Row],[List Price]]*(1-'2 - Diagnostics'!$B$1),RawData[[#This Row],[Net Price]])</f>
        <v>1.330719</v>
      </c>
      <c r="P963">
        <f>RawData[[#This Row],[Units]]*RawData[[#This Row],[Counterfactual Net Price]]</f>
        <v>117908.35699499999</v>
      </c>
    </row>
    <row r="964" spans="1:16">
      <c r="A964" t="s">
        <v>299</v>
      </c>
      <c r="B964" t="s">
        <v>298</v>
      </c>
      <c r="C964" t="s">
        <v>289</v>
      </c>
      <c r="D964" t="s">
        <v>226</v>
      </c>
      <c r="E964" t="s">
        <v>260</v>
      </c>
      <c r="F964">
        <v>101980</v>
      </c>
      <c r="G964" s="44">
        <v>1.49</v>
      </c>
      <c r="H964" s="42">
        <v>7.2099999999999997E-2</v>
      </c>
      <c r="I964" s="45">
        <v>0.81950000000000001</v>
      </c>
      <c r="J964" s="44">
        <f t="shared" si="75"/>
        <v>1.382571</v>
      </c>
      <c r="K964" s="43">
        <f t="shared" si="76"/>
        <v>140994.59057999999</v>
      </c>
      <c r="L964" s="43">
        <f t="shared" si="77"/>
        <v>83572.61</v>
      </c>
      <c r="M964" s="43">
        <f t="shared" si="78"/>
        <v>57421.980579999989</v>
      </c>
      <c r="N964" s="42">
        <f t="shared" si="79"/>
        <v>0.40726371376225884</v>
      </c>
      <c r="O964">
        <f>IF(AND(RawData[[#This Row],[Channel]]="Wholesale/Distributor", LEFT(RawData[[#This Row],[Month]], 4)="2025"),RawData[[#This Row],[List Price]]*(1-'2 - Diagnostics'!$B$1),RawData[[#This Row],[Net Price]])</f>
        <v>1.382571</v>
      </c>
      <c r="P964">
        <f>RawData[[#This Row],[Units]]*RawData[[#This Row],[Counterfactual Net Price]]</f>
        <v>140994.59057999999</v>
      </c>
    </row>
    <row r="965" spans="1:16">
      <c r="A965" t="s">
        <v>299</v>
      </c>
      <c r="B965" t="s">
        <v>298</v>
      </c>
      <c r="C965" t="s">
        <v>289</v>
      </c>
      <c r="D965" t="s">
        <v>226</v>
      </c>
      <c r="E965" t="s">
        <v>259</v>
      </c>
      <c r="F965">
        <v>102872</v>
      </c>
      <c r="G965" s="44">
        <v>1.49</v>
      </c>
      <c r="H965" s="42">
        <v>7.4700000000000003E-2</v>
      </c>
      <c r="I965" s="45">
        <v>0.81950000000000001</v>
      </c>
      <c r="J965" s="44">
        <f t="shared" si="75"/>
        <v>1.3786970000000001</v>
      </c>
      <c r="K965" s="43">
        <f t="shared" si="76"/>
        <v>141829.31778400001</v>
      </c>
      <c r="L965" s="43">
        <f t="shared" si="77"/>
        <v>84303.604000000007</v>
      </c>
      <c r="M965" s="43">
        <f t="shared" si="78"/>
        <v>57525.713784000007</v>
      </c>
      <c r="N965" s="42">
        <f t="shared" si="79"/>
        <v>0.40559818437263589</v>
      </c>
      <c r="O965">
        <f>IF(AND(RawData[[#This Row],[Channel]]="Wholesale/Distributor", LEFT(RawData[[#This Row],[Month]], 4)="2025"),RawData[[#This Row],[List Price]]*(1-'2 - Diagnostics'!$B$1),RawData[[#This Row],[Net Price]])</f>
        <v>1.3786970000000001</v>
      </c>
      <c r="P965">
        <f>RawData[[#This Row],[Units]]*RawData[[#This Row],[Counterfactual Net Price]]</f>
        <v>141829.31778400001</v>
      </c>
    </row>
    <row r="966" spans="1:16">
      <c r="A966" t="s">
        <v>299</v>
      </c>
      <c r="B966" t="s">
        <v>298</v>
      </c>
      <c r="C966" t="s">
        <v>289</v>
      </c>
      <c r="D966" t="s">
        <v>226</v>
      </c>
      <c r="E966" t="s">
        <v>258</v>
      </c>
      <c r="F966">
        <v>93071</v>
      </c>
      <c r="G966" s="44">
        <v>1.49</v>
      </c>
      <c r="H966" s="42">
        <v>0.10100000000000001</v>
      </c>
      <c r="I966" s="45">
        <v>0.81950000000000001</v>
      </c>
      <c r="J966" s="44">
        <f t="shared" si="75"/>
        <v>1.33951</v>
      </c>
      <c r="K966" s="43">
        <f t="shared" si="76"/>
        <v>124669.53521</v>
      </c>
      <c r="L966" s="43">
        <f t="shared" si="77"/>
        <v>76271.684500000003</v>
      </c>
      <c r="M966" s="43">
        <f t="shared" si="78"/>
        <v>48397.850709999999</v>
      </c>
      <c r="N966" s="42">
        <f t="shared" si="79"/>
        <v>0.38820912124582868</v>
      </c>
      <c r="O966">
        <f>IF(AND(RawData[[#This Row],[Channel]]="Wholesale/Distributor", LEFT(RawData[[#This Row],[Month]], 4)="2025"),RawData[[#This Row],[List Price]]*(1-'2 - Diagnostics'!$B$1),RawData[[#This Row],[Net Price]])</f>
        <v>1.33951</v>
      </c>
      <c r="P966">
        <f>RawData[[#This Row],[Units]]*RawData[[#This Row],[Counterfactual Net Price]]</f>
        <v>124669.53521</v>
      </c>
    </row>
    <row r="967" spans="1:16">
      <c r="A967" t="s">
        <v>299</v>
      </c>
      <c r="B967" t="s">
        <v>298</v>
      </c>
      <c r="C967" t="s">
        <v>289</v>
      </c>
      <c r="D967" t="s">
        <v>226</v>
      </c>
      <c r="E967" t="s">
        <v>257</v>
      </c>
      <c r="F967">
        <v>72902</v>
      </c>
      <c r="G967" s="44">
        <v>1.49</v>
      </c>
      <c r="H967" s="42">
        <v>8.3900000000000002E-2</v>
      </c>
      <c r="I967" s="45">
        <v>0.81950000000000001</v>
      </c>
      <c r="J967" s="44">
        <f t="shared" si="75"/>
        <v>1.364989</v>
      </c>
      <c r="K967" s="43">
        <f t="shared" si="76"/>
        <v>99510.428077999997</v>
      </c>
      <c r="L967" s="43">
        <f t="shared" si="77"/>
        <v>59743.188999999998</v>
      </c>
      <c r="M967" s="43">
        <f t="shared" si="78"/>
        <v>39767.239077999999</v>
      </c>
      <c r="N967" s="42">
        <f t="shared" si="79"/>
        <v>0.39962886147800458</v>
      </c>
      <c r="O967">
        <f>IF(AND(RawData[[#This Row],[Channel]]="Wholesale/Distributor", LEFT(RawData[[#This Row],[Month]], 4)="2025"),RawData[[#This Row],[List Price]]*(1-'2 - Diagnostics'!$B$1),RawData[[#This Row],[Net Price]])</f>
        <v>1.364989</v>
      </c>
      <c r="P967">
        <f>RawData[[#This Row],[Units]]*RawData[[#This Row],[Counterfactual Net Price]]</f>
        <v>99510.428077999997</v>
      </c>
    </row>
    <row r="968" spans="1:16">
      <c r="A968" t="s">
        <v>299</v>
      </c>
      <c r="B968" t="s">
        <v>298</v>
      </c>
      <c r="C968" t="s">
        <v>289</v>
      </c>
      <c r="D968" t="s">
        <v>226</v>
      </c>
      <c r="E968" t="s">
        <v>256</v>
      </c>
      <c r="F968">
        <v>73287</v>
      </c>
      <c r="G968" s="44">
        <v>1.49</v>
      </c>
      <c r="H968" s="42">
        <v>0.1094</v>
      </c>
      <c r="I968" s="45">
        <v>0.81950000000000001</v>
      </c>
      <c r="J968" s="44">
        <f t="shared" si="75"/>
        <v>1.326994</v>
      </c>
      <c r="K968" s="43">
        <f t="shared" si="76"/>
        <v>97251.409278000006</v>
      </c>
      <c r="L968" s="43">
        <f t="shared" si="77"/>
        <v>60058.696499999998</v>
      </c>
      <c r="M968" s="43">
        <f t="shared" si="78"/>
        <v>37192.712778000008</v>
      </c>
      <c r="N968" s="42">
        <f t="shared" si="79"/>
        <v>0.38243880529979796</v>
      </c>
      <c r="O968">
        <f>IF(AND(RawData[[#This Row],[Channel]]="Wholesale/Distributor", LEFT(RawData[[#This Row],[Month]], 4)="2025"),RawData[[#This Row],[List Price]]*(1-'2 - Diagnostics'!$B$1),RawData[[#This Row],[Net Price]])</f>
        <v>1.326994</v>
      </c>
      <c r="P968">
        <f>RawData[[#This Row],[Units]]*RawData[[#This Row],[Counterfactual Net Price]]</f>
        <v>97251.409278000006</v>
      </c>
    </row>
    <row r="969" spans="1:16">
      <c r="A969" t="s">
        <v>299</v>
      </c>
      <c r="B969" t="s">
        <v>298</v>
      </c>
      <c r="C969" t="s">
        <v>289</v>
      </c>
      <c r="D969" t="s">
        <v>226</v>
      </c>
      <c r="E969" t="s">
        <v>255</v>
      </c>
      <c r="F969">
        <v>79457</v>
      </c>
      <c r="G969" s="44">
        <v>1.49</v>
      </c>
      <c r="H969" s="42">
        <v>0.11409999999999999</v>
      </c>
      <c r="I969" s="45">
        <v>0.81950000000000001</v>
      </c>
      <c r="J969" s="44">
        <f t="shared" si="75"/>
        <v>1.3199909999999999</v>
      </c>
      <c r="K969" s="43">
        <f t="shared" si="76"/>
        <v>104882.52488699999</v>
      </c>
      <c r="L969" s="43">
        <f t="shared" si="77"/>
        <v>65115.011500000001</v>
      </c>
      <c r="M969" s="43">
        <f t="shared" si="78"/>
        <v>39767.513386999992</v>
      </c>
      <c r="N969" s="42">
        <f t="shared" si="79"/>
        <v>0.37916243368325991</v>
      </c>
      <c r="O969">
        <f>IF(AND(RawData[[#This Row],[Channel]]="Wholesale/Distributor", LEFT(RawData[[#This Row],[Month]], 4)="2025"),RawData[[#This Row],[List Price]]*(1-'2 - Diagnostics'!$B$1),RawData[[#This Row],[Net Price]])</f>
        <v>1.3199909999999999</v>
      </c>
      <c r="P969">
        <f>RawData[[#This Row],[Units]]*RawData[[#This Row],[Counterfactual Net Price]]</f>
        <v>104882.52488699999</v>
      </c>
    </row>
    <row r="970" spans="1:16">
      <c r="A970" t="s">
        <v>299</v>
      </c>
      <c r="B970" t="s">
        <v>298</v>
      </c>
      <c r="C970" t="s">
        <v>289</v>
      </c>
      <c r="D970" t="s">
        <v>226</v>
      </c>
      <c r="E970" t="s">
        <v>254</v>
      </c>
      <c r="F970">
        <v>102136</v>
      </c>
      <c r="G970" s="44">
        <v>1.49</v>
      </c>
      <c r="H970" s="42">
        <v>7.2599999999999998E-2</v>
      </c>
      <c r="I970" s="45">
        <v>0.81950000000000001</v>
      </c>
      <c r="J970" s="44">
        <f t="shared" si="75"/>
        <v>1.381826</v>
      </c>
      <c r="K970" s="43">
        <f t="shared" si="76"/>
        <v>141134.18033599999</v>
      </c>
      <c r="L970" s="43">
        <f t="shared" si="77"/>
        <v>83700.452000000005</v>
      </c>
      <c r="M970" s="43">
        <f t="shared" si="78"/>
        <v>57433.728335999986</v>
      </c>
      <c r="N970" s="42">
        <f t="shared" si="79"/>
        <v>0.40694414492128522</v>
      </c>
      <c r="O970">
        <f>IF(AND(RawData[[#This Row],[Channel]]="Wholesale/Distributor", LEFT(RawData[[#This Row],[Month]], 4)="2025"),RawData[[#This Row],[List Price]]*(1-'2 - Diagnostics'!$B$1),RawData[[#This Row],[Net Price]])</f>
        <v>1.381826</v>
      </c>
      <c r="P970">
        <f>RawData[[#This Row],[Units]]*RawData[[#This Row],[Counterfactual Net Price]]</f>
        <v>141134.18033599999</v>
      </c>
    </row>
    <row r="971" spans="1:16">
      <c r="A971" t="s">
        <v>299</v>
      </c>
      <c r="B971" t="s">
        <v>298</v>
      </c>
      <c r="C971" t="s">
        <v>289</v>
      </c>
      <c r="D971" t="s">
        <v>226</v>
      </c>
      <c r="E971" t="s">
        <v>253</v>
      </c>
      <c r="F971">
        <v>143960</v>
      </c>
      <c r="G971" s="44">
        <v>1.49</v>
      </c>
      <c r="H971" s="42">
        <v>7.8E-2</v>
      </c>
      <c r="I971" s="45">
        <v>0.81950000000000001</v>
      </c>
      <c r="J971" s="44">
        <f t="shared" si="75"/>
        <v>1.37378</v>
      </c>
      <c r="K971" s="43">
        <f t="shared" si="76"/>
        <v>197769.3688</v>
      </c>
      <c r="L971" s="43">
        <f t="shared" si="77"/>
        <v>117975.22</v>
      </c>
      <c r="M971" s="43">
        <f t="shared" si="78"/>
        <v>79794.148799999995</v>
      </c>
      <c r="N971" s="42">
        <f t="shared" si="79"/>
        <v>0.40347071583514099</v>
      </c>
      <c r="O971">
        <f>IF(AND(RawData[[#This Row],[Channel]]="Wholesale/Distributor", LEFT(RawData[[#This Row],[Month]], 4)="2025"),RawData[[#This Row],[List Price]]*(1-'2 - Diagnostics'!$B$1),RawData[[#This Row],[Net Price]])</f>
        <v>1.37378</v>
      </c>
      <c r="P971">
        <f>RawData[[#This Row],[Units]]*RawData[[#This Row],[Counterfactual Net Price]]</f>
        <v>197769.3688</v>
      </c>
    </row>
    <row r="972" spans="1:16">
      <c r="A972" t="s">
        <v>299</v>
      </c>
      <c r="B972" t="s">
        <v>298</v>
      </c>
      <c r="C972" t="s">
        <v>289</v>
      </c>
      <c r="D972" t="s">
        <v>226</v>
      </c>
      <c r="E972" t="s">
        <v>252</v>
      </c>
      <c r="F972">
        <v>146521</v>
      </c>
      <c r="G972" s="44">
        <v>1.49</v>
      </c>
      <c r="H972" s="42">
        <v>9.1399999999999995E-2</v>
      </c>
      <c r="I972" s="45">
        <v>0.81950000000000001</v>
      </c>
      <c r="J972" s="44">
        <f t="shared" si="75"/>
        <v>1.3538139999999999</v>
      </c>
      <c r="K972" s="43">
        <f t="shared" si="76"/>
        <v>198362.18109399997</v>
      </c>
      <c r="L972" s="43">
        <f t="shared" si="77"/>
        <v>120073.9595</v>
      </c>
      <c r="M972" s="43">
        <f t="shared" si="78"/>
        <v>78288.221593999973</v>
      </c>
      <c r="N972" s="42">
        <f t="shared" si="79"/>
        <v>0.39467312348668271</v>
      </c>
      <c r="O972">
        <f>IF(AND(RawData[[#This Row],[Channel]]="Wholesale/Distributor", LEFT(RawData[[#This Row],[Month]], 4)="2025"),RawData[[#This Row],[List Price]]*(1-'2 - Diagnostics'!$B$1),RawData[[#This Row],[Net Price]])</f>
        <v>1.3538139999999999</v>
      </c>
      <c r="P972">
        <f>RawData[[#This Row],[Units]]*RawData[[#This Row],[Counterfactual Net Price]]</f>
        <v>198362.18109399997</v>
      </c>
    </row>
    <row r="973" spans="1:16">
      <c r="A973" t="s">
        <v>299</v>
      </c>
      <c r="B973" t="s">
        <v>298</v>
      </c>
      <c r="C973" t="s">
        <v>289</v>
      </c>
      <c r="D973" t="s">
        <v>226</v>
      </c>
      <c r="E973" t="s">
        <v>251</v>
      </c>
      <c r="F973">
        <v>120311</v>
      </c>
      <c r="G973" s="44">
        <v>1.49</v>
      </c>
      <c r="H973" s="42">
        <v>5.7299999999999997E-2</v>
      </c>
      <c r="I973" s="45">
        <v>0.81950000000000001</v>
      </c>
      <c r="J973" s="44">
        <f t="shared" si="75"/>
        <v>1.404623</v>
      </c>
      <c r="K973" s="43">
        <f t="shared" si="76"/>
        <v>168991.59775300001</v>
      </c>
      <c r="L973" s="43">
        <f t="shared" si="77"/>
        <v>98594.864499999996</v>
      </c>
      <c r="M973" s="43">
        <f t="shared" si="78"/>
        <v>70396.733253000013</v>
      </c>
      <c r="N973" s="42">
        <f t="shared" si="79"/>
        <v>0.41656942823803972</v>
      </c>
      <c r="O973">
        <f>IF(AND(RawData[[#This Row],[Channel]]="Wholesale/Distributor", LEFT(RawData[[#This Row],[Month]], 4)="2025"),RawData[[#This Row],[List Price]]*(1-'2 - Diagnostics'!$B$1),RawData[[#This Row],[Net Price]])</f>
        <v>1.404623</v>
      </c>
      <c r="P973">
        <f>RawData[[#This Row],[Units]]*RawData[[#This Row],[Counterfactual Net Price]]</f>
        <v>168991.59775300001</v>
      </c>
    </row>
    <row r="974" spans="1:16">
      <c r="A974" t="s">
        <v>299</v>
      </c>
      <c r="B974" t="s">
        <v>298</v>
      </c>
      <c r="C974" t="s">
        <v>289</v>
      </c>
      <c r="D974" t="s">
        <v>226</v>
      </c>
      <c r="E974" t="s">
        <v>250</v>
      </c>
      <c r="F974">
        <v>79866</v>
      </c>
      <c r="G974" s="44">
        <v>1.52</v>
      </c>
      <c r="H974" s="42">
        <v>7.8E-2</v>
      </c>
      <c r="I974" s="45">
        <v>0.8256</v>
      </c>
      <c r="J974" s="44">
        <f t="shared" si="75"/>
        <v>1.40144</v>
      </c>
      <c r="K974" s="43">
        <f t="shared" si="76"/>
        <v>111927.40704000001</v>
      </c>
      <c r="L974" s="43">
        <f t="shared" si="77"/>
        <v>65937.369600000005</v>
      </c>
      <c r="M974" s="43">
        <f t="shared" si="78"/>
        <v>45990.03744</v>
      </c>
      <c r="N974" s="42">
        <f t="shared" si="79"/>
        <v>0.41089165429843588</v>
      </c>
      <c r="O974">
        <f>IF(AND(RawData[[#This Row],[Channel]]="Wholesale/Distributor", LEFT(RawData[[#This Row],[Month]], 4)="2025"),RawData[[#This Row],[List Price]]*(1-'2 - Diagnostics'!$B$1),RawData[[#This Row],[Net Price]])</f>
        <v>1.3832</v>
      </c>
      <c r="P974">
        <f>RawData[[#This Row],[Units]]*RawData[[#This Row],[Counterfactual Net Price]]</f>
        <v>110470.65119999999</v>
      </c>
    </row>
    <row r="975" spans="1:16">
      <c r="A975" t="s">
        <v>299</v>
      </c>
      <c r="B975" t="s">
        <v>298</v>
      </c>
      <c r="C975" t="s">
        <v>289</v>
      </c>
      <c r="D975" t="s">
        <v>226</v>
      </c>
      <c r="E975" t="s">
        <v>249</v>
      </c>
      <c r="F975">
        <v>96015</v>
      </c>
      <c r="G975" s="44">
        <v>1.52</v>
      </c>
      <c r="H975" s="42">
        <v>0.10639999999999999</v>
      </c>
      <c r="I975" s="45">
        <v>0.83179999999999998</v>
      </c>
      <c r="J975" s="44">
        <f t="shared" si="75"/>
        <v>1.3582719999999999</v>
      </c>
      <c r="K975" s="43">
        <f t="shared" si="76"/>
        <v>130414.48607999999</v>
      </c>
      <c r="L975" s="43">
        <f t="shared" si="77"/>
        <v>79865.277000000002</v>
      </c>
      <c r="M975" s="43">
        <f t="shared" si="78"/>
        <v>50549.209079999986</v>
      </c>
      <c r="N975" s="42">
        <f t="shared" si="79"/>
        <v>0.38760425010601701</v>
      </c>
      <c r="O975">
        <f>IF(AND(RawData[[#This Row],[Channel]]="Wholesale/Distributor", LEFT(RawData[[#This Row],[Month]], 4)="2025"),RawData[[#This Row],[List Price]]*(1-'2 - Diagnostics'!$B$1),RawData[[#This Row],[Net Price]])</f>
        <v>1.3832</v>
      </c>
      <c r="P975">
        <f>RawData[[#This Row],[Units]]*RawData[[#This Row],[Counterfactual Net Price]]</f>
        <v>132807.948</v>
      </c>
    </row>
    <row r="976" spans="1:16">
      <c r="A976" t="s">
        <v>299</v>
      </c>
      <c r="B976" t="s">
        <v>298</v>
      </c>
      <c r="C976" t="s">
        <v>289</v>
      </c>
      <c r="D976" t="s">
        <v>226</v>
      </c>
      <c r="E976" t="s">
        <v>248</v>
      </c>
      <c r="F976">
        <v>95170</v>
      </c>
      <c r="G976" s="44">
        <v>1.52</v>
      </c>
      <c r="H976" s="42">
        <v>0.16500000000000001</v>
      </c>
      <c r="I976" s="45">
        <v>0.83789999999999998</v>
      </c>
      <c r="J976" s="44">
        <f t="shared" si="75"/>
        <v>1.2691999999999999</v>
      </c>
      <c r="K976" s="43">
        <f t="shared" si="76"/>
        <v>120789.764</v>
      </c>
      <c r="L976" s="43">
        <f t="shared" si="77"/>
        <v>79742.942999999999</v>
      </c>
      <c r="M976" s="43">
        <f t="shared" si="78"/>
        <v>41046.820999999996</v>
      </c>
      <c r="N976" s="42">
        <f t="shared" si="79"/>
        <v>0.33982035928143711</v>
      </c>
      <c r="O976">
        <f>IF(AND(RawData[[#This Row],[Channel]]="Wholesale/Distributor", LEFT(RawData[[#This Row],[Month]], 4)="2025"),RawData[[#This Row],[List Price]]*(1-'2 - Diagnostics'!$B$1),RawData[[#This Row],[Net Price]])</f>
        <v>1.3832</v>
      </c>
      <c r="P976">
        <f>RawData[[#This Row],[Units]]*RawData[[#This Row],[Counterfactual Net Price]]</f>
        <v>131639.144</v>
      </c>
    </row>
    <row r="977" spans="1:16">
      <c r="A977" t="s">
        <v>299</v>
      </c>
      <c r="B977" t="s">
        <v>298</v>
      </c>
      <c r="C977" t="s">
        <v>289</v>
      </c>
      <c r="D977" t="s">
        <v>226</v>
      </c>
      <c r="E977" t="s">
        <v>247</v>
      </c>
      <c r="F977">
        <v>106597</v>
      </c>
      <c r="G977" s="44">
        <v>1.52</v>
      </c>
      <c r="H977" s="42">
        <v>0.1537</v>
      </c>
      <c r="I977" s="45">
        <v>0.84409999999999996</v>
      </c>
      <c r="J977" s="44">
        <f t="shared" si="75"/>
        <v>1.2863760000000002</v>
      </c>
      <c r="K977" s="43">
        <f t="shared" si="76"/>
        <v>137123.82247200003</v>
      </c>
      <c r="L977" s="43">
        <f t="shared" si="77"/>
        <v>89978.527699999991</v>
      </c>
      <c r="M977" s="43">
        <f t="shared" si="78"/>
        <v>47145.294772000037</v>
      </c>
      <c r="N977" s="42">
        <f t="shared" si="79"/>
        <v>0.34381549407016321</v>
      </c>
      <c r="O977">
        <f>IF(AND(RawData[[#This Row],[Channel]]="Wholesale/Distributor", LEFT(RawData[[#This Row],[Month]], 4)="2025"),RawData[[#This Row],[List Price]]*(1-'2 - Diagnostics'!$B$1),RawData[[#This Row],[Net Price]])</f>
        <v>1.3832</v>
      </c>
      <c r="P977">
        <f>RawData[[#This Row],[Units]]*RawData[[#This Row],[Counterfactual Net Price]]</f>
        <v>147444.97039999999</v>
      </c>
    </row>
    <row r="978" spans="1:16">
      <c r="A978" t="s">
        <v>299</v>
      </c>
      <c r="B978" t="s">
        <v>298</v>
      </c>
      <c r="C978" t="s">
        <v>289</v>
      </c>
      <c r="D978" t="s">
        <v>226</v>
      </c>
      <c r="E978" t="s">
        <v>246</v>
      </c>
      <c r="F978">
        <v>76070</v>
      </c>
      <c r="G978" s="44">
        <v>1.52</v>
      </c>
      <c r="H978" s="42">
        <v>0.1552</v>
      </c>
      <c r="I978" s="45">
        <v>0.85019999999999996</v>
      </c>
      <c r="J978" s="44">
        <f t="shared" si="75"/>
        <v>1.2840959999999999</v>
      </c>
      <c r="K978" s="43">
        <f t="shared" si="76"/>
        <v>97681.182719999997</v>
      </c>
      <c r="L978" s="43">
        <f t="shared" si="77"/>
        <v>64674.714</v>
      </c>
      <c r="M978" s="43">
        <f t="shared" si="78"/>
        <v>33006.468719999997</v>
      </c>
      <c r="N978" s="42">
        <f t="shared" si="79"/>
        <v>0.33789997009569378</v>
      </c>
      <c r="O978">
        <f>IF(AND(RawData[[#This Row],[Channel]]="Wholesale/Distributor", LEFT(RawData[[#This Row],[Month]], 4)="2025"),RawData[[#This Row],[List Price]]*(1-'2 - Diagnostics'!$B$1),RawData[[#This Row],[Net Price]])</f>
        <v>1.3832</v>
      </c>
      <c r="P978">
        <f>RawData[[#This Row],[Units]]*RawData[[#This Row],[Counterfactual Net Price]]</f>
        <v>105220.024</v>
      </c>
    </row>
    <row r="979" spans="1:16">
      <c r="A979" t="s">
        <v>299</v>
      </c>
      <c r="B979" t="s">
        <v>298</v>
      </c>
      <c r="C979" t="s">
        <v>289</v>
      </c>
      <c r="D979" t="s">
        <v>226</v>
      </c>
      <c r="E979" t="s">
        <v>245</v>
      </c>
      <c r="F979">
        <v>83283</v>
      </c>
      <c r="G979" s="44">
        <v>1.52</v>
      </c>
      <c r="H979" s="42">
        <v>0.1646</v>
      </c>
      <c r="I979" s="45">
        <v>0.85640000000000005</v>
      </c>
      <c r="J979" s="44">
        <f t="shared" si="75"/>
        <v>1.269808</v>
      </c>
      <c r="K979" s="43">
        <f t="shared" si="76"/>
        <v>105753.419664</v>
      </c>
      <c r="L979" s="43">
        <f t="shared" si="77"/>
        <v>71323.561200000011</v>
      </c>
      <c r="M979" s="43">
        <f t="shared" si="78"/>
        <v>34429.85846399999</v>
      </c>
      <c r="N979" s="42">
        <f t="shared" si="79"/>
        <v>0.32556732986404235</v>
      </c>
      <c r="O979">
        <f>IF(AND(RawData[[#This Row],[Channel]]="Wholesale/Distributor", LEFT(RawData[[#This Row],[Month]], 4)="2025"),RawData[[#This Row],[List Price]]*(1-'2 - Diagnostics'!$B$1),RawData[[#This Row],[Net Price]])</f>
        <v>1.3832</v>
      </c>
      <c r="P979">
        <f>RawData[[#This Row],[Units]]*RawData[[#This Row],[Counterfactual Net Price]]</f>
        <v>115197.0456</v>
      </c>
    </row>
    <row r="980" spans="1:16">
      <c r="A980" t="s">
        <v>299</v>
      </c>
      <c r="B980" t="s">
        <v>298</v>
      </c>
      <c r="C980" t="s">
        <v>289</v>
      </c>
      <c r="D980" t="s">
        <v>226</v>
      </c>
      <c r="E980" t="s">
        <v>244</v>
      </c>
      <c r="F980">
        <v>82128</v>
      </c>
      <c r="G980" s="44">
        <v>1.56</v>
      </c>
      <c r="H980" s="42">
        <v>0.17699999999999999</v>
      </c>
      <c r="I980" s="45">
        <v>0.86250000000000004</v>
      </c>
      <c r="J980" s="44">
        <f t="shared" si="75"/>
        <v>1.2838799999999999</v>
      </c>
      <c r="K980" s="43">
        <f t="shared" si="76"/>
        <v>105442.49664</v>
      </c>
      <c r="L980" s="43">
        <f t="shared" si="77"/>
        <v>70835.400000000009</v>
      </c>
      <c r="M980" s="43">
        <f t="shared" si="78"/>
        <v>34607.096639999989</v>
      </c>
      <c r="N980" s="42">
        <f t="shared" si="79"/>
        <v>0.32820824376109908</v>
      </c>
      <c r="O980">
        <f>IF(AND(RawData[[#This Row],[Channel]]="Wholesale/Distributor", LEFT(RawData[[#This Row],[Month]], 4)="2025"),RawData[[#This Row],[List Price]]*(1-'2 - Diagnostics'!$B$1),RawData[[#This Row],[Net Price]])</f>
        <v>1.4196000000000002</v>
      </c>
      <c r="P980">
        <f>RawData[[#This Row],[Units]]*RawData[[#This Row],[Counterfactual Net Price]]</f>
        <v>116588.90880000002</v>
      </c>
    </row>
    <row r="981" spans="1:16">
      <c r="A981" t="s">
        <v>299</v>
      </c>
      <c r="B981" t="s">
        <v>298</v>
      </c>
      <c r="C981" t="s">
        <v>289</v>
      </c>
      <c r="D981" t="s">
        <v>226</v>
      </c>
      <c r="E981" t="s">
        <v>243</v>
      </c>
      <c r="F981">
        <v>85131</v>
      </c>
      <c r="G981" s="44">
        <v>1.56</v>
      </c>
      <c r="H981" s="42">
        <v>0.20119999999999999</v>
      </c>
      <c r="I981" s="45">
        <v>0.86870000000000003</v>
      </c>
      <c r="J981" s="44">
        <f t="shared" si="75"/>
        <v>1.2461279999999999</v>
      </c>
      <c r="K981" s="43">
        <f t="shared" si="76"/>
        <v>106084.12276799999</v>
      </c>
      <c r="L981" s="43">
        <f t="shared" si="77"/>
        <v>73953.299700000003</v>
      </c>
      <c r="M981" s="43">
        <f t="shared" si="78"/>
        <v>32130.823067999983</v>
      </c>
      <c r="N981" s="42">
        <f t="shared" si="79"/>
        <v>0.30288060295571551</v>
      </c>
      <c r="O981">
        <f>IF(AND(RawData[[#This Row],[Channel]]="Wholesale/Distributor", LEFT(RawData[[#This Row],[Month]], 4)="2025"),RawData[[#This Row],[List Price]]*(1-'2 - Diagnostics'!$B$1),RawData[[#This Row],[Net Price]])</f>
        <v>1.4196000000000002</v>
      </c>
      <c r="P981">
        <f>RawData[[#This Row],[Units]]*RawData[[#This Row],[Counterfactual Net Price]]</f>
        <v>120851.96760000002</v>
      </c>
    </row>
    <row r="982" spans="1:16">
      <c r="A982" t="s">
        <v>299</v>
      </c>
      <c r="B982" t="s">
        <v>298</v>
      </c>
      <c r="C982" t="s">
        <v>289</v>
      </c>
      <c r="D982" t="s">
        <v>226</v>
      </c>
      <c r="E982" t="s">
        <v>242</v>
      </c>
      <c r="F982">
        <v>102517</v>
      </c>
      <c r="G982" s="44">
        <v>1.56</v>
      </c>
      <c r="H982" s="42">
        <v>0.21540000000000001</v>
      </c>
      <c r="I982" s="45">
        <v>0.87480000000000002</v>
      </c>
      <c r="J982" s="44">
        <f t="shared" si="75"/>
        <v>1.223976</v>
      </c>
      <c r="K982" s="43">
        <f t="shared" si="76"/>
        <v>125478.34759199999</v>
      </c>
      <c r="L982" s="43">
        <f t="shared" si="77"/>
        <v>89681.871599999999</v>
      </c>
      <c r="M982" s="43">
        <f t="shared" si="78"/>
        <v>35796.475991999992</v>
      </c>
      <c r="N982" s="42">
        <f t="shared" si="79"/>
        <v>0.28528010353144173</v>
      </c>
      <c r="O982">
        <f>IF(AND(RawData[[#This Row],[Channel]]="Wholesale/Distributor", LEFT(RawData[[#This Row],[Month]], 4)="2025"),RawData[[#This Row],[List Price]]*(1-'2 - Diagnostics'!$B$1),RawData[[#This Row],[Net Price]])</f>
        <v>1.4196000000000002</v>
      </c>
      <c r="P982">
        <f>RawData[[#This Row],[Units]]*RawData[[#This Row],[Counterfactual Net Price]]</f>
        <v>145533.13320000001</v>
      </c>
    </row>
    <row r="983" spans="1:16">
      <c r="A983" t="s">
        <v>299</v>
      </c>
      <c r="B983" t="s">
        <v>298</v>
      </c>
      <c r="C983" t="s">
        <v>289</v>
      </c>
      <c r="D983" t="s">
        <v>226</v>
      </c>
      <c r="E983" t="s">
        <v>241</v>
      </c>
      <c r="F983">
        <v>146777</v>
      </c>
      <c r="G983" s="44">
        <v>1.56</v>
      </c>
      <c r="H983" s="42">
        <v>0.23649999999999999</v>
      </c>
      <c r="I983" s="45">
        <v>0.88100000000000001</v>
      </c>
      <c r="J983" s="44">
        <f t="shared" si="75"/>
        <v>1.1910600000000002</v>
      </c>
      <c r="K983" s="43">
        <f t="shared" si="76"/>
        <v>174820.21362000002</v>
      </c>
      <c r="L983" s="43">
        <f t="shared" si="77"/>
        <v>129310.537</v>
      </c>
      <c r="M983" s="43">
        <f t="shared" si="78"/>
        <v>45509.676620000027</v>
      </c>
      <c r="N983" s="42">
        <f t="shared" si="79"/>
        <v>0.26032273772941761</v>
      </c>
      <c r="O983">
        <f>IF(AND(RawData[[#This Row],[Channel]]="Wholesale/Distributor", LEFT(RawData[[#This Row],[Month]], 4)="2025"),RawData[[#This Row],[List Price]]*(1-'2 - Diagnostics'!$B$1),RawData[[#This Row],[Net Price]])</f>
        <v>1.4196000000000002</v>
      </c>
      <c r="P983">
        <f>RawData[[#This Row],[Units]]*RawData[[#This Row],[Counterfactual Net Price]]</f>
        <v>208364.62920000002</v>
      </c>
    </row>
    <row r="984" spans="1:16">
      <c r="A984" t="s">
        <v>299</v>
      </c>
      <c r="B984" t="s">
        <v>298</v>
      </c>
      <c r="C984" t="s">
        <v>289</v>
      </c>
      <c r="D984" t="s">
        <v>226</v>
      </c>
      <c r="E984" t="s">
        <v>240</v>
      </c>
      <c r="F984">
        <v>151079</v>
      </c>
      <c r="G984" s="44">
        <v>1.56</v>
      </c>
      <c r="H984" s="42">
        <v>0.26229999999999998</v>
      </c>
      <c r="I984" s="45">
        <v>0.8871</v>
      </c>
      <c r="J984" s="44">
        <f t="shared" si="75"/>
        <v>1.1508120000000002</v>
      </c>
      <c r="K984" s="43">
        <f t="shared" si="76"/>
        <v>173863.52614800003</v>
      </c>
      <c r="L984" s="43">
        <f t="shared" si="77"/>
        <v>134022.18090000001</v>
      </c>
      <c r="M984" s="43">
        <f t="shared" si="78"/>
        <v>39841.345248000027</v>
      </c>
      <c r="N984" s="42">
        <f t="shared" si="79"/>
        <v>0.22915298067799095</v>
      </c>
      <c r="O984">
        <f>IF(AND(RawData[[#This Row],[Channel]]="Wholesale/Distributor", LEFT(RawData[[#This Row],[Month]], 4)="2025"),RawData[[#This Row],[List Price]]*(1-'2 - Diagnostics'!$B$1),RawData[[#This Row],[Net Price]])</f>
        <v>1.4196000000000002</v>
      </c>
      <c r="P984">
        <f>RawData[[#This Row],[Units]]*RawData[[#This Row],[Counterfactual Net Price]]</f>
        <v>214471.74840000004</v>
      </c>
    </row>
    <row r="985" spans="1:16">
      <c r="A985" t="s">
        <v>299</v>
      </c>
      <c r="B985" t="s">
        <v>298</v>
      </c>
      <c r="C985" t="s">
        <v>289</v>
      </c>
      <c r="D985" t="s">
        <v>226</v>
      </c>
      <c r="E985" t="s">
        <v>236</v>
      </c>
      <c r="F985">
        <v>132483</v>
      </c>
      <c r="G985" s="44">
        <v>1.56</v>
      </c>
      <c r="H985" s="42">
        <v>0.26869999999999999</v>
      </c>
      <c r="I985" s="45">
        <v>0.89329999999999998</v>
      </c>
      <c r="J985" s="44">
        <f t="shared" si="75"/>
        <v>1.1408280000000002</v>
      </c>
      <c r="K985" s="43">
        <f t="shared" si="76"/>
        <v>151140.31592400002</v>
      </c>
      <c r="L985" s="43">
        <f t="shared" si="77"/>
        <v>118347.06389999999</v>
      </c>
      <c r="M985" s="43">
        <f t="shared" si="78"/>
        <v>32793.25202400003</v>
      </c>
      <c r="N985" s="42">
        <f t="shared" si="79"/>
        <v>0.21697223420182551</v>
      </c>
      <c r="O985">
        <f>IF(AND(RawData[[#This Row],[Channel]]="Wholesale/Distributor", LEFT(RawData[[#This Row],[Month]], 4)="2025"),RawData[[#This Row],[List Price]]*(1-'2 - Diagnostics'!$B$1),RawData[[#This Row],[Net Price]])</f>
        <v>1.4196000000000002</v>
      </c>
      <c r="P985">
        <f>RawData[[#This Row],[Units]]*RawData[[#This Row],[Counterfactual Net Price]]</f>
        <v>188072.86680000002</v>
      </c>
    </row>
    <row r="986" spans="1:16">
      <c r="A986" t="s">
        <v>299</v>
      </c>
      <c r="B986" t="s">
        <v>298</v>
      </c>
      <c r="C986" t="s">
        <v>289</v>
      </c>
      <c r="D986" t="s">
        <v>229</v>
      </c>
      <c r="E986" t="s">
        <v>262</v>
      </c>
      <c r="F986">
        <v>37097</v>
      </c>
      <c r="G986" s="44">
        <v>1.49</v>
      </c>
      <c r="H986" s="42">
        <v>8.1900000000000001E-2</v>
      </c>
      <c r="I986" s="45">
        <v>0.81950000000000001</v>
      </c>
      <c r="J986" s="44">
        <f t="shared" si="75"/>
        <v>1.367969</v>
      </c>
      <c r="K986" s="43">
        <f t="shared" si="76"/>
        <v>50747.545993</v>
      </c>
      <c r="L986" s="43">
        <f t="shared" si="77"/>
        <v>30400.9915</v>
      </c>
      <c r="M986" s="43">
        <f t="shared" si="78"/>
        <v>20346.554493</v>
      </c>
      <c r="N986" s="42">
        <f t="shared" si="79"/>
        <v>0.40093671713320989</v>
      </c>
      <c r="O986">
        <f>IF(AND(RawData[[#This Row],[Channel]]="Wholesale/Distributor", LEFT(RawData[[#This Row],[Month]], 4)="2025"),RawData[[#This Row],[List Price]]*(1-'2 - Diagnostics'!$B$1),RawData[[#This Row],[Net Price]])</f>
        <v>1.367969</v>
      </c>
      <c r="P986">
        <f>RawData[[#This Row],[Units]]*RawData[[#This Row],[Counterfactual Net Price]]</f>
        <v>50747.545993</v>
      </c>
    </row>
    <row r="987" spans="1:16">
      <c r="A987" t="s">
        <v>299</v>
      </c>
      <c r="B987" t="s">
        <v>298</v>
      </c>
      <c r="C987" t="s">
        <v>289</v>
      </c>
      <c r="D987" t="s">
        <v>229</v>
      </c>
      <c r="E987" t="s">
        <v>261</v>
      </c>
      <c r="F987">
        <v>46470</v>
      </c>
      <c r="G987" s="44">
        <v>1.49</v>
      </c>
      <c r="H987" s="42">
        <v>6.54E-2</v>
      </c>
      <c r="I987" s="45">
        <v>0.81950000000000001</v>
      </c>
      <c r="J987" s="44">
        <f t="shared" si="75"/>
        <v>1.3925540000000001</v>
      </c>
      <c r="K987" s="43">
        <f t="shared" si="76"/>
        <v>64711.984380000002</v>
      </c>
      <c r="L987" s="43">
        <f t="shared" si="77"/>
        <v>38082.165000000001</v>
      </c>
      <c r="M987" s="43">
        <f t="shared" si="78"/>
        <v>26629.819380000001</v>
      </c>
      <c r="N987" s="42">
        <f t="shared" si="79"/>
        <v>0.41151294671517225</v>
      </c>
      <c r="O987">
        <f>IF(AND(RawData[[#This Row],[Channel]]="Wholesale/Distributor", LEFT(RawData[[#This Row],[Month]], 4)="2025"),RawData[[#This Row],[List Price]]*(1-'2 - Diagnostics'!$B$1),RawData[[#This Row],[Net Price]])</f>
        <v>1.3925540000000001</v>
      </c>
      <c r="P987">
        <f>RawData[[#This Row],[Units]]*RawData[[#This Row],[Counterfactual Net Price]]</f>
        <v>64711.984380000002</v>
      </c>
    </row>
    <row r="988" spans="1:16">
      <c r="A988" t="s">
        <v>299</v>
      </c>
      <c r="B988" t="s">
        <v>298</v>
      </c>
      <c r="C988" t="s">
        <v>289</v>
      </c>
      <c r="D988" t="s">
        <v>229</v>
      </c>
      <c r="E988" t="s">
        <v>260</v>
      </c>
      <c r="F988">
        <v>47596</v>
      </c>
      <c r="G988" s="44">
        <v>1.49</v>
      </c>
      <c r="H988" s="42">
        <v>9.5399999999999999E-2</v>
      </c>
      <c r="I988" s="45">
        <v>0.81950000000000001</v>
      </c>
      <c r="J988" s="44">
        <f t="shared" si="75"/>
        <v>1.3478539999999999</v>
      </c>
      <c r="K988" s="43">
        <f t="shared" si="76"/>
        <v>64152.458983999997</v>
      </c>
      <c r="L988" s="43">
        <f t="shared" si="77"/>
        <v>39004.921999999999</v>
      </c>
      <c r="M988" s="43">
        <f t="shared" si="78"/>
        <v>25147.536983999998</v>
      </c>
      <c r="N988" s="42">
        <f t="shared" si="79"/>
        <v>0.39199646252487286</v>
      </c>
      <c r="O988">
        <f>IF(AND(RawData[[#This Row],[Channel]]="Wholesale/Distributor", LEFT(RawData[[#This Row],[Month]], 4)="2025"),RawData[[#This Row],[List Price]]*(1-'2 - Diagnostics'!$B$1),RawData[[#This Row],[Net Price]])</f>
        <v>1.3478539999999999</v>
      </c>
      <c r="P988">
        <f>RawData[[#This Row],[Units]]*RawData[[#This Row],[Counterfactual Net Price]]</f>
        <v>64152.458983999997</v>
      </c>
    </row>
    <row r="989" spans="1:16">
      <c r="A989" t="s">
        <v>299</v>
      </c>
      <c r="B989" t="s">
        <v>298</v>
      </c>
      <c r="C989" t="s">
        <v>289</v>
      </c>
      <c r="D989" t="s">
        <v>229</v>
      </c>
      <c r="E989" t="s">
        <v>259</v>
      </c>
      <c r="F989">
        <v>44856</v>
      </c>
      <c r="G989" s="44">
        <v>1.49</v>
      </c>
      <c r="H989" s="42">
        <v>8.1500000000000003E-2</v>
      </c>
      <c r="I989" s="45">
        <v>0.81950000000000001</v>
      </c>
      <c r="J989" s="44">
        <f t="shared" si="75"/>
        <v>1.368565</v>
      </c>
      <c r="K989" s="43">
        <f t="shared" si="76"/>
        <v>61388.351640000001</v>
      </c>
      <c r="L989" s="43">
        <f t="shared" si="77"/>
        <v>36759.491999999998</v>
      </c>
      <c r="M989" s="43">
        <f t="shared" si="78"/>
        <v>24628.859640000002</v>
      </c>
      <c r="N989" s="42">
        <f t="shared" si="79"/>
        <v>0.40119760479041922</v>
      </c>
      <c r="O989">
        <f>IF(AND(RawData[[#This Row],[Channel]]="Wholesale/Distributor", LEFT(RawData[[#This Row],[Month]], 4)="2025"),RawData[[#This Row],[List Price]]*(1-'2 - Diagnostics'!$B$1),RawData[[#This Row],[Net Price]])</f>
        <v>1.368565</v>
      </c>
      <c r="P989">
        <f>RawData[[#This Row],[Units]]*RawData[[#This Row],[Counterfactual Net Price]]</f>
        <v>61388.351640000001</v>
      </c>
    </row>
    <row r="990" spans="1:16">
      <c r="A990" t="s">
        <v>299</v>
      </c>
      <c r="B990" t="s">
        <v>298</v>
      </c>
      <c r="C990" t="s">
        <v>289</v>
      </c>
      <c r="D990" t="s">
        <v>229</v>
      </c>
      <c r="E990" t="s">
        <v>258</v>
      </c>
      <c r="F990">
        <v>35133</v>
      </c>
      <c r="G990" s="44">
        <v>1.49</v>
      </c>
      <c r="H990" s="42">
        <v>7.3300000000000004E-2</v>
      </c>
      <c r="I990" s="45">
        <v>0.81950000000000001</v>
      </c>
      <c r="J990" s="44">
        <f t="shared" si="75"/>
        <v>1.3807829999999999</v>
      </c>
      <c r="K990" s="43">
        <f t="shared" si="76"/>
        <v>48511.049138999995</v>
      </c>
      <c r="L990" s="43">
        <f t="shared" si="77"/>
        <v>28791.4935</v>
      </c>
      <c r="M990" s="43">
        <f t="shared" si="78"/>
        <v>19719.555638999995</v>
      </c>
      <c r="N990" s="42">
        <f t="shared" si="79"/>
        <v>0.40649616920254661</v>
      </c>
      <c r="O990">
        <f>IF(AND(RawData[[#This Row],[Channel]]="Wholesale/Distributor", LEFT(RawData[[#This Row],[Month]], 4)="2025"),RawData[[#This Row],[List Price]]*(1-'2 - Diagnostics'!$B$1),RawData[[#This Row],[Net Price]])</f>
        <v>1.3807829999999999</v>
      </c>
      <c r="P990">
        <f>RawData[[#This Row],[Units]]*RawData[[#This Row],[Counterfactual Net Price]]</f>
        <v>48511.049138999995</v>
      </c>
    </row>
    <row r="991" spans="1:16">
      <c r="A991" t="s">
        <v>299</v>
      </c>
      <c r="B991" t="s">
        <v>298</v>
      </c>
      <c r="C991" t="s">
        <v>289</v>
      </c>
      <c r="D991" t="s">
        <v>229</v>
      </c>
      <c r="E991" t="s">
        <v>257</v>
      </c>
      <c r="F991">
        <v>42467</v>
      </c>
      <c r="G991" s="44">
        <v>1.49</v>
      </c>
      <c r="H991" s="42">
        <v>7.7299999999999994E-2</v>
      </c>
      <c r="I991" s="45">
        <v>0.81950000000000001</v>
      </c>
      <c r="J991" s="44">
        <f t="shared" si="75"/>
        <v>1.3748229999999999</v>
      </c>
      <c r="K991" s="43">
        <f t="shared" si="76"/>
        <v>58384.608340999999</v>
      </c>
      <c r="L991" s="43">
        <f t="shared" si="77"/>
        <v>34801.7065</v>
      </c>
      <c r="M991" s="43">
        <f t="shared" si="78"/>
        <v>23582.901840999999</v>
      </c>
      <c r="N991" s="42">
        <f t="shared" si="79"/>
        <v>0.40392326866803946</v>
      </c>
      <c r="O991">
        <f>IF(AND(RawData[[#This Row],[Channel]]="Wholesale/Distributor", LEFT(RawData[[#This Row],[Month]], 4)="2025"),RawData[[#This Row],[List Price]]*(1-'2 - Diagnostics'!$B$1),RawData[[#This Row],[Net Price]])</f>
        <v>1.3748229999999999</v>
      </c>
      <c r="P991">
        <f>RawData[[#This Row],[Units]]*RawData[[#This Row],[Counterfactual Net Price]]</f>
        <v>58384.608340999999</v>
      </c>
    </row>
    <row r="992" spans="1:16">
      <c r="A992" t="s">
        <v>299</v>
      </c>
      <c r="B992" t="s">
        <v>298</v>
      </c>
      <c r="C992" t="s">
        <v>289</v>
      </c>
      <c r="D992" t="s">
        <v>229</v>
      </c>
      <c r="E992" t="s">
        <v>256</v>
      </c>
      <c r="F992">
        <v>36430</v>
      </c>
      <c r="G992" s="44">
        <v>1.49</v>
      </c>
      <c r="H992" s="42">
        <v>6.1600000000000002E-2</v>
      </c>
      <c r="I992" s="45">
        <v>0.81950000000000001</v>
      </c>
      <c r="J992" s="44">
        <f t="shared" si="75"/>
        <v>1.3982159999999999</v>
      </c>
      <c r="K992" s="43">
        <f t="shared" si="76"/>
        <v>50937.008879999994</v>
      </c>
      <c r="L992" s="43">
        <f t="shared" si="77"/>
        <v>29854.385000000002</v>
      </c>
      <c r="M992" s="43">
        <f t="shared" si="78"/>
        <v>21082.623879999992</v>
      </c>
      <c r="N992" s="42">
        <f t="shared" si="79"/>
        <v>0.41389599317988052</v>
      </c>
      <c r="O992">
        <f>IF(AND(RawData[[#This Row],[Channel]]="Wholesale/Distributor", LEFT(RawData[[#This Row],[Month]], 4)="2025"),RawData[[#This Row],[List Price]]*(1-'2 - Diagnostics'!$B$1),RawData[[#This Row],[Net Price]])</f>
        <v>1.3982159999999999</v>
      </c>
      <c r="P992">
        <f>RawData[[#This Row],[Units]]*RawData[[#This Row],[Counterfactual Net Price]]</f>
        <v>50937.008879999994</v>
      </c>
    </row>
    <row r="993" spans="1:16">
      <c r="A993" t="s">
        <v>299</v>
      </c>
      <c r="B993" t="s">
        <v>298</v>
      </c>
      <c r="C993" t="s">
        <v>289</v>
      </c>
      <c r="D993" t="s">
        <v>229</v>
      </c>
      <c r="E993" t="s">
        <v>255</v>
      </c>
      <c r="F993">
        <v>40588</v>
      </c>
      <c r="G993" s="44">
        <v>1.49</v>
      </c>
      <c r="H993" s="42">
        <v>6.6199999999999995E-2</v>
      </c>
      <c r="I993" s="45">
        <v>0.81950000000000001</v>
      </c>
      <c r="J993" s="44">
        <f t="shared" si="75"/>
        <v>1.391362</v>
      </c>
      <c r="K993" s="43">
        <f t="shared" si="76"/>
        <v>56472.600855999997</v>
      </c>
      <c r="L993" s="43">
        <f t="shared" si="77"/>
        <v>33261.866000000002</v>
      </c>
      <c r="M993" s="43">
        <f t="shared" si="78"/>
        <v>23210.734855999995</v>
      </c>
      <c r="N993" s="42">
        <f t="shared" si="79"/>
        <v>0.41100878132362384</v>
      </c>
      <c r="O993">
        <f>IF(AND(RawData[[#This Row],[Channel]]="Wholesale/Distributor", LEFT(RawData[[#This Row],[Month]], 4)="2025"),RawData[[#This Row],[List Price]]*(1-'2 - Diagnostics'!$B$1),RawData[[#This Row],[Net Price]])</f>
        <v>1.391362</v>
      </c>
      <c r="P993">
        <f>RawData[[#This Row],[Units]]*RawData[[#This Row],[Counterfactual Net Price]]</f>
        <v>56472.600855999997</v>
      </c>
    </row>
    <row r="994" spans="1:16">
      <c r="A994" t="s">
        <v>299</v>
      </c>
      <c r="B994" t="s">
        <v>298</v>
      </c>
      <c r="C994" t="s">
        <v>289</v>
      </c>
      <c r="D994" t="s">
        <v>229</v>
      </c>
      <c r="E994" t="s">
        <v>254</v>
      </c>
      <c r="F994">
        <v>44650</v>
      </c>
      <c r="G994" s="44">
        <v>1.49</v>
      </c>
      <c r="H994" s="42">
        <v>6.5699999999999995E-2</v>
      </c>
      <c r="I994" s="45">
        <v>0.81950000000000001</v>
      </c>
      <c r="J994" s="44">
        <f t="shared" si="75"/>
        <v>1.392107</v>
      </c>
      <c r="K994" s="43">
        <f t="shared" si="76"/>
        <v>62157.577550000002</v>
      </c>
      <c r="L994" s="43">
        <f t="shared" si="77"/>
        <v>36590.675000000003</v>
      </c>
      <c r="M994" s="43">
        <f t="shared" si="78"/>
        <v>25566.902549999999</v>
      </c>
      <c r="N994" s="42">
        <f t="shared" si="79"/>
        <v>0.41132398587177565</v>
      </c>
      <c r="O994">
        <f>IF(AND(RawData[[#This Row],[Channel]]="Wholesale/Distributor", LEFT(RawData[[#This Row],[Month]], 4)="2025"),RawData[[#This Row],[List Price]]*(1-'2 - Diagnostics'!$B$1),RawData[[#This Row],[Net Price]])</f>
        <v>1.392107</v>
      </c>
      <c r="P994">
        <f>RawData[[#This Row],[Units]]*RawData[[#This Row],[Counterfactual Net Price]]</f>
        <v>62157.577550000002</v>
      </c>
    </row>
    <row r="995" spans="1:16">
      <c r="A995" t="s">
        <v>299</v>
      </c>
      <c r="B995" t="s">
        <v>298</v>
      </c>
      <c r="C995" t="s">
        <v>289</v>
      </c>
      <c r="D995" t="s">
        <v>229</v>
      </c>
      <c r="E995" t="s">
        <v>253</v>
      </c>
      <c r="F995">
        <v>70719</v>
      </c>
      <c r="G995" s="44">
        <v>1.49</v>
      </c>
      <c r="H995" s="42">
        <v>5.8500000000000003E-2</v>
      </c>
      <c r="I995" s="45">
        <v>0.81950000000000001</v>
      </c>
      <c r="J995" s="44">
        <f t="shared" si="75"/>
        <v>1.4028350000000001</v>
      </c>
      <c r="K995" s="43">
        <f t="shared" si="76"/>
        <v>99207.088365000003</v>
      </c>
      <c r="L995" s="43">
        <f t="shared" si="77"/>
        <v>57954.220500000003</v>
      </c>
      <c r="M995" s="43">
        <f t="shared" si="78"/>
        <v>41252.867865</v>
      </c>
      <c r="N995" s="42">
        <f t="shared" si="79"/>
        <v>0.4158258098778545</v>
      </c>
      <c r="O995">
        <f>IF(AND(RawData[[#This Row],[Channel]]="Wholesale/Distributor", LEFT(RawData[[#This Row],[Month]], 4)="2025"),RawData[[#This Row],[List Price]]*(1-'2 - Diagnostics'!$B$1),RawData[[#This Row],[Net Price]])</f>
        <v>1.4028350000000001</v>
      </c>
      <c r="P995">
        <f>RawData[[#This Row],[Units]]*RawData[[#This Row],[Counterfactual Net Price]]</f>
        <v>99207.088365000003</v>
      </c>
    </row>
    <row r="996" spans="1:16">
      <c r="A996" t="s">
        <v>299</v>
      </c>
      <c r="B996" t="s">
        <v>298</v>
      </c>
      <c r="C996" t="s">
        <v>289</v>
      </c>
      <c r="D996" t="s">
        <v>229</v>
      </c>
      <c r="E996" t="s">
        <v>252</v>
      </c>
      <c r="F996">
        <v>70059</v>
      </c>
      <c r="G996" s="44">
        <v>1.49</v>
      </c>
      <c r="H996" s="42">
        <v>4.9599999999999998E-2</v>
      </c>
      <c r="I996" s="45">
        <v>0.81950000000000001</v>
      </c>
      <c r="J996" s="44">
        <f t="shared" si="75"/>
        <v>1.416096</v>
      </c>
      <c r="K996" s="43">
        <f t="shared" si="76"/>
        <v>99210.269664000007</v>
      </c>
      <c r="L996" s="43">
        <f t="shared" si="77"/>
        <v>57413.3505</v>
      </c>
      <c r="M996" s="43">
        <f t="shared" si="78"/>
        <v>41796.919164000006</v>
      </c>
      <c r="N996" s="42">
        <f t="shared" si="79"/>
        <v>0.42129629629629634</v>
      </c>
      <c r="O996">
        <f>IF(AND(RawData[[#This Row],[Channel]]="Wholesale/Distributor", LEFT(RawData[[#This Row],[Month]], 4)="2025"),RawData[[#This Row],[List Price]]*(1-'2 - Diagnostics'!$B$1),RawData[[#This Row],[Net Price]])</f>
        <v>1.416096</v>
      </c>
      <c r="P996">
        <f>RawData[[#This Row],[Units]]*RawData[[#This Row],[Counterfactual Net Price]]</f>
        <v>99210.269664000007</v>
      </c>
    </row>
    <row r="997" spans="1:16">
      <c r="A997" t="s">
        <v>299</v>
      </c>
      <c r="B997" t="s">
        <v>298</v>
      </c>
      <c r="C997" t="s">
        <v>289</v>
      </c>
      <c r="D997" t="s">
        <v>229</v>
      </c>
      <c r="E997" t="s">
        <v>251</v>
      </c>
      <c r="F997">
        <v>62412</v>
      </c>
      <c r="G997" s="44">
        <v>1.49</v>
      </c>
      <c r="H997" s="42">
        <v>7.8200000000000006E-2</v>
      </c>
      <c r="I997" s="45">
        <v>0.81950000000000001</v>
      </c>
      <c r="J997" s="44">
        <f t="shared" si="75"/>
        <v>1.3734819999999999</v>
      </c>
      <c r="K997" s="43">
        <f t="shared" si="76"/>
        <v>85721.758583999996</v>
      </c>
      <c r="L997" s="43">
        <f t="shared" si="77"/>
        <v>51146.633999999998</v>
      </c>
      <c r="M997" s="43">
        <f t="shared" si="78"/>
        <v>34575.124583999997</v>
      </c>
      <c r="N997" s="42">
        <f t="shared" si="79"/>
        <v>0.40334128878281622</v>
      </c>
      <c r="O997">
        <f>IF(AND(RawData[[#This Row],[Channel]]="Wholesale/Distributor", LEFT(RawData[[#This Row],[Month]], 4)="2025"),RawData[[#This Row],[List Price]]*(1-'2 - Diagnostics'!$B$1),RawData[[#This Row],[Net Price]])</f>
        <v>1.3734819999999999</v>
      </c>
      <c r="P997">
        <f>RawData[[#This Row],[Units]]*RawData[[#This Row],[Counterfactual Net Price]]</f>
        <v>85721.758583999996</v>
      </c>
    </row>
    <row r="998" spans="1:16">
      <c r="A998" t="s">
        <v>299</v>
      </c>
      <c r="B998" t="s">
        <v>298</v>
      </c>
      <c r="C998" t="s">
        <v>289</v>
      </c>
      <c r="D998" t="s">
        <v>229</v>
      </c>
      <c r="E998" t="s">
        <v>250</v>
      </c>
      <c r="F998">
        <v>38482</v>
      </c>
      <c r="G998" s="44">
        <v>1.52</v>
      </c>
      <c r="H998" s="42">
        <v>8.4500000000000006E-2</v>
      </c>
      <c r="I998" s="45">
        <v>0.8256</v>
      </c>
      <c r="J998" s="44">
        <f t="shared" si="75"/>
        <v>1.3915599999999999</v>
      </c>
      <c r="K998" s="43">
        <f t="shared" si="76"/>
        <v>53550.011919999997</v>
      </c>
      <c r="L998" s="43">
        <f t="shared" si="77"/>
        <v>31770.7392</v>
      </c>
      <c r="M998" s="43">
        <f t="shared" si="78"/>
        <v>21779.272719999997</v>
      </c>
      <c r="N998" s="42">
        <f t="shared" si="79"/>
        <v>0.40670901721808617</v>
      </c>
      <c r="O998">
        <f>IF(AND(RawData[[#This Row],[Channel]]="Wholesale/Distributor", LEFT(RawData[[#This Row],[Month]], 4)="2025"),RawData[[#This Row],[List Price]]*(1-'2 - Diagnostics'!$B$1),RawData[[#This Row],[Net Price]])</f>
        <v>1.3915599999999999</v>
      </c>
      <c r="P998">
        <f>RawData[[#This Row],[Units]]*RawData[[#This Row],[Counterfactual Net Price]]</f>
        <v>53550.011919999997</v>
      </c>
    </row>
    <row r="999" spans="1:16">
      <c r="A999" t="s">
        <v>299</v>
      </c>
      <c r="B999" t="s">
        <v>298</v>
      </c>
      <c r="C999" t="s">
        <v>289</v>
      </c>
      <c r="D999" t="s">
        <v>229</v>
      </c>
      <c r="E999" t="s">
        <v>249</v>
      </c>
      <c r="F999">
        <v>47065</v>
      </c>
      <c r="G999" s="44">
        <v>1.52</v>
      </c>
      <c r="H999" s="42">
        <v>7.5899999999999995E-2</v>
      </c>
      <c r="I999" s="45">
        <v>0.83179999999999998</v>
      </c>
      <c r="J999" s="44">
        <f t="shared" si="75"/>
        <v>1.4046320000000001</v>
      </c>
      <c r="K999" s="43">
        <f t="shared" si="76"/>
        <v>66109.005080000003</v>
      </c>
      <c r="L999" s="43">
        <f t="shared" si="77"/>
        <v>39148.667000000001</v>
      </c>
      <c r="M999" s="43">
        <f t="shared" si="78"/>
        <v>26960.338080000001</v>
      </c>
      <c r="N999" s="42">
        <f t="shared" si="79"/>
        <v>0.4078164245154603</v>
      </c>
      <c r="O999">
        <f>IF(AND(RawData[[#This Row],[Channel]]="Wholesale/Distributor", LEFT(RawData[[#This Row],[Month]], 4)="2025"),RawData[[#This Row],[List Price]]*(1-'2 - Diagnostics'!$B$1),RawData[[#This Row],[Net Price]])</f>
        <v>1.4046320000000001</v>
      </c>
      <c r="P999">
        <f>RawData[[#This Row],[Units]]*RawData[[#This Row],[Counterfactual Net Price]]</f>
        <v>66109.005080000003</v>
      </c>
    </row>
    <row r="1000" spans="1:16">
      <c r="A1000" t="s">
        <v>299</v>
      </c>
      <c r="B1000" t="s">
        <v>298</v>
      </c>
      <c r="C1000" t="s">
        <v>289</v>
      </c>
      <c r="D1000" t="s">
        <v>229</v>
      </c>
      <c r="E1000" t="s">
        <v>248</v>
      </c>
      <c r="F1000">
        <v>47772</v>
      </c>
      <c r="G1000" s="44">
        <v>1.52</v>
      </c>
      <c r="H1000" s="42">
        <v>6.8599999999999994E-2</v>
      </c>
      <c r="I1000" s="45">
        <v>0.83789999999999998</v>
      </c>
      <c r="J1000" s="44">
        <f t="shared" si="75"/>
        <v>1.4157280000000001</v>
      </c>
      <c r="K1000" s="43">
        <f t="shared" si="76"/>
        <v>67632.158016000001</v>
      </c>
      <c r="L1000" s="43">
        <f t="shared" si="77"/>
        <v>40028.158799999997</v>
      </c>
      <c r="M1000" s="43">
        <f t="shared" si="78"/>
        <v>27603.999216000004</v>
      </c>
      <c r="N1000" s="42">
        <f t="shared" si="79"/>
        <v>0.40814902297616495</v>
      </c>
      <c r="O1000">
        <f>IF(AND(RawData[[#This Row],[Channel]]="Wholesale/Distributor", LEFT(RawData[[#This Row],[Month]], 4)="2025"),RawData[[#This Row],[List Price]]*(1-'2 - Diagnostics'!$B$1),RawData[[#This Row],[Net Price]])</f>
        <v>1.4157280000000001</v>
      </c>
      <c r="P1000">
        <f>RawData[[#This Row],[Units]]*RawData[[#This Row],[Counterfactual Net Price]]</f>
        <v>67632.158016000001</v>
      </c>
    </row>
    <row r="1001" spans="1:16">
      <c r="A1001" t="s">
        <v>299</v>
      </c>
      <c r="B1001" t="s">
        <v>298</v>
      </c>
      <c r="C1001" t="s">
        <v>289</v>
      </c>
      <c r="D1001" t="s">
        <v>229</v>
      </c>
      <c r="E1001" t="s">
        <v>247</v>
      </c>
      <c r="F1001">
        <v>47184</v>
      </c>
      <c r="G1001" s="44">
        <v>1.52</v>
      </c>
      <c r="H1001" s="42">
        <v>0.1032</v>
      </c>
      <c r="I1001" s="45">
        <v>0.84409999999999996</v>
      </c>
      <c r="J1001" s="44">
        <f t="shared" si="75"/>
        <v>1.3631360000000001</v>
      </c>
      <c r="K1001" s="43">
        <f t="shared" si="76"/>
        <v>64318.209024000003</v>
      </c>
      <c r="L1001" s="43">
        <f t="shared" si="77"/>
        <v>39828.0144</v>
      </c>
      <c r="M1001" s="43">
        <f t="shared" si="78"/>
        <v>24490.194624000003</v>
      </c>
      <c r="N1001" s="42">
        <f t="shared" si="79"/>
        <v>0.38076611578008362</v>
      </c>
      <c r="O1001">
        <f>IF(AND(RawData[[#This Row],[Channel]]="Wholesale/Distributor", LEFT(RawData[[#This Row],[Month]], 4)="2025"),RawData[[#This Row],[List Price]]*(1-'2 - Diagnostics'!$B$1),RawData[[#This Row],[Net Price]])</f>
        <v>1.3631360000000001</v>
      </c>
      <c r="P1001">
        <f>RawData[[#This Row],[Units]]*RawData[[#This Row],[Counterfactual Net Price]]</f>
        <v>64318.209024000003</v>
      </c>
    </row>
    <row r="1002" spans="1:16">
      <c r="A1002" t="s">
        <v>299</v>
      </c>
      <c r="B1002" t="s">
        <v>298</v>
      </c>
      <c r="C1002" t="s">
        <v>289</v>
      </c>
      <c r="D1002" t="s">
        <v>229</v>
      </c>
      <c r="E1002" t="s">
        <v>246</v>
      </c>
      <c r="F1002">
        <v>38827</v>
      </c>
      <c r="G1002" s="44">
        <v>1.52</v>
      </c>
      <c r="H1002" s="42">
        <v>0.06</v>
      </c>
      <c r="I1002" s="45">
        <v>0.85019999999999996</v>
      </c>
      <c r="J1002" s="44">
        <f t="shared" si="75"/>
        <v>1.4287999999999998</v>
      </c>
      <c r="K1002" s="43">
        <f t="shared" si="76"/>
        <v>55476.017599999992</v>
      </c>
      <c r="L1002" s="43">
        <f t="shared" si="77"/>
        <v>33010.715400000001</v>
      </c>
      <c r="M1002" s="43">
        <f t="shared" si="78"/>
        <v>22465.302199999991</v>
      </c>
      <c r="N1002" s="42">
        <f t="shared" si="79"/>
        <v>0.40495520716685318</v>
      </c>
      <c r="O1002">
        <f>IF(AND(RawData[[#This Row],[Channel]]="Wholesale/Distributor", LEFT(RawData[[#This Row],[Month]], 4)="2025"),RawData[[#This Row],[List Price]]*(1-'2 - Diagnostics'!$B$1),RawData[[#This Row],[Net Price]])</f>
        <v>1.4287999999999998</v>
      </c>
      <c r="P1002">
        <f>RawData[[#This Row],[Units]]*RawData[[#This Row],[Counterfactual Net Price]]</f>
        <v>55476.017599999992</v>
      </c>
    </row>
    <row r="1003" spans="1:16">
      <c r="A1003" t="s">
        <v>299</v>
      </c>
      <c r="B1003" t="s">
        <v>298</v>
      </c>
      <c r="C1003" t="s">
        <v>289</v>
      </c>
      <c r="D1003" t="s">
        <v>229</v>
      </c>
      <c r="E1003" t="s">
        <v>245</v>
      </c>
      <c r="F1003">
        <v>39018</v>
      </c>
      <c r="G1003" s="44">
        <v>1.52</v>
      </c>
      <c r="H1003" s="42">
        <v>7.3800000000000004E-2</v>
      </c>
      <c r="I1003" s="45">
        <v>0.85640000000000005</v>
      </c>
      <c r="J1003" s="44">
        <f t="shared" si="75"/>
        <v>1.407824</v>
      </c>
      <c r="K1003" s="43">
        <f t="shared" si="76"/>
        <v>54930.476832</v>
      </c>
      <c r="L1003" s="43">
        <f t="shared" si="77"/>
        <v>33415.015200000002</v>
      </c>
      <c r="M1003" s="43">
        <f t="shared" si="78"/>
        <v>21515.461631999999</v>
      </c>
      <c r="N1003" s="42">
        <f t="shared" si="79"/>
        <v>0.39168532430190134</v>
      </c>
      <c r="O1003">
        <f>IF(AND(RawData[[#This Row],[Channel]]="Wholesale/Distributor", LEFT(RawData[[#This Row],[Month]], 4)="2025"),RawData[[#This Row],[List Price]]*(1-'2 - Diagnostics'!$B$1),RawData[[#This Row],[Net Price]])</f>
        <v>1.407824</v>
      </c>
      <c r="P1003">
        <f>RawData[[#This Row],[Units]]*RawData[[#This Row],[Counterfactual Net Price]]</f>
        <v>54930.476832</v>
      </c>
    </row>
    <row r="1004" spans="1:16">
      <c r="A1004" t="s">
        <v>299</v>
      </c>
      <c r="B1004" t="s">
        <v>298</v>
      </c>
      <c r="C1004" t="s">
        <v>289</v>
      </c>
      <c r="D1004" t="s">
        <v>229</v>
      </c>
      <c r="E1004" t="s">
        <v>244</v>
      </c>
      <c r="F1004">
        <v>32135</v>
      </c>
      <c r="G1004" s="44">
        <v>1.56</v>
      </c>
      <c r="H1004" s="42">
        <v>8.6800000000000002E-2</v>
      </c>
      <c r="I1004" s="45">
        <v>0.86250000000000004</v>
      </c>
      <c r="J1004" s="44">
        <f t="shared" si="75"/>
        <v>1.4245920000000001</v>
      </c>
      <c r="K1004" s="43">
        <f t="shared" si="76"/>
        <v>45779.263920000005</v>
      </c>
      <c r="L1004" s="43">
        <f t="shared" si="77"/>
        <v>27716.4375</v>
      </c>
      <c r="M1004" s="43">
        <f t="shared" si="78"/>
        <v>18062.826420000005</v>
      </c>
      <c r="N1004" s="42">
        <f t="shared" si="79"/>
        <v>0.39456349607466568</v>
      </c>
      <c r="O1004">
        <f>IF(AND(RawData[[#This Row],[Channel]]="Wholesale/Distributor", LEFT(RawData[[#This Row],[Month]], 4)="2025"),RawData[[#This Row],[List Price]]*(1-'2 - Diagnostics'!$B$1),RawData[[#This Row],[Net Price]])</f>
        <v>1.4245920000000001</v>
      </c>
      <c r="P1004">
        <f>RawData[[#This Row],[Units]]*RawData[[#This Row],[Counterfactual Net Price]]</f>
        <v>45779.263920000005</v>
      </c>
    </row>
    <row r="1005" spans="1:16">
      <c r="A1005" t="s">
        <v>299</v>
      </c>
      <c r="B1005" t="s">
        <v>298</v>
      </c>
      <c r="C1005" t="s">
        <v>289</v>
      </c>
      <c r="D1005" t="s">
        <v>229</v>
      </c>
      <c r="E1005" t="s">
        <v>243</v>
      </c>
      <c r="F1005">
        <v>39831</v>
      </c>
      <c r="G1005" s="44">
        <v>1.56</v>
      </c>
      <c r="H1005" s="42">
        <v>5.33E-2</v>
      </c>
      <c r="I1005" s="45">
        <v>0.86870000000000003</v>
      </c>
      <c r="J1005" s="44">
        <f t="shared" si="75"/>
        <v>1.4768520000000001</v>
      </c>
      <c r="K1005" s="43">
        <f t="shared" si="76"/>
        <v>58824.492012000002</v>
      </c>
      <c r="L1005" s="43">
        <f t="shared" si="77"/>
        <v>34601.189700000003</v>
      </c>
      <c r="M1005" s="43">
        <f t="shared" si="78"/>
        <v>24223.302312</v>
      </c>
      <c r="N1005" s="42">
        <f t="shared" si="79"/>
        <v>0.41178940069824194</v>
      </c>
      <c r="O1005">
        <f>IF(AND(RawData[[#This Row],[Channel]]="Wholesale/Distributor", LEFT(RawData[[#This Row],[Month]], 4)="2025"),RawData[[#This Row],[List Price]]*(1-'2 - Diagnostics'!$B$1),RawData[[#This Row],[Net Price]])</f>
        <v>1.4768520000000001</v>
      </c>
      <c r="P1005">
        <f>RawData[[#This Row],[Units]]*RawData[[#This Row],[Counterfactual Net Price]]</f>
        <v>58824.492012000002</v>
      </c>
    </row>
    <row r="1006" spans="1:16">
      <c r="A1006" t="s">
        <v>299</v>
      </c>
      <c r="B1006" t="s">
        <v>298</v>
      </c>
      <c r="C1006" t="s">
        <v>289</v>
      </c>
      <c r="D1006" t="s">
        <v>229</v>
      </c>
      <c r="E1006" t="s">
        <v>242</v>
      </c>
      <c r="F1006">
        <v>50670</v>
      </c>
      <c r="G1006" s="44">
        <v>1.56</v>
      </c>
      <c r="H1006" s="42">
        <v>7.9399999999999998E-2</v>
      </c>
      <c r="I1006" s="45">
        <v>0.87480000000000002</v>
      </c>
      <c r="J1006" s="44">
        <f t="shared" si="75"/>
        <v>1.4361360000000001</v>
      </c>
      <c r="K1006" s="43">
        <f t="shared" si="76"/>
        <v>72769.01112000001</v>
      </c>
      <c r="L1006" s="43">
        <f t="shared" si="77"/>
        <v>44326.116000000002</v>
      </c>
      <c r="M1006" s="43">
        <f t="shared" si="78"/>
        <v>28442.895120000008</v>
      </c>
      <c r="N1006" s="42">
        <f t="shared" si="79"/>
        <v>0.39086548906231727</v>
      </c>
      <c r="O1006">
        <f>IF(AND(RawData[[#This Row],[Channel]]="Wholesale/Distributor", LEFT(RawData[[#This Row],[Month]], 4)="2025"),RawData[[#This Row],[List Price]]*(1-'2 - Diagnostics'!$B$1),RawData[[#This Row],[Net Price]])</f>
        <v>1.4361360000000001</v>
      </c>
      <c r="P1006">
        <f>RawData[[#This Row],[Units]]*RawData[[#This Row],[Counterfactual Net Price]]</f>
        <v>72769.01112000001</v>
      </c>
    </row>
    <row r="1007" spans="1:16">
      <c r="A1007" t="s">
        <v>299</v>
      </c>
      <c r="B1007" t="s">
        <v>298</v>
      </c>
      <c r="C1007" t="s">
        <v>289</v>
      </c>
      <c r="D1007" t="s">
        <v>229</v>
      </c>
      <c r="E1007" t="s">
        <v>241</v>
      </c>
      <c r="F1007">
        <v>62940</v>
      </c>
      <c r="G1007" s="44">
        <v>1.56</v>
      </c>
      <c r="H1007" s="42">
        <v>9.6699999999999994E-2</v>
      </c>
      <c r="I1007" s="45">
        <v>0.88100000000000001</v>
      </c>
      <c r="J1007" s="44">
        <f t="shared" si="75"/>
        <v>1.4091480000000001</v>
      </c>
      <c r="K1007" s="43">
        <f t="shared" si="76"/>
        <v>88691.775120000006</v>
      </c>
      <c r="L1007" s="43">
        <f t="shared" si="77"/>
        <v>55450.14</v>
      </c>
      <c r="M1007" s="43">
        <f t="shared" si="78"/>
        <v>33241.635120000006</v>
      </c>
      <c r="N1007" s="42">
        <f t="shared" si="79"/>
        <v>0.37479952425153362</v>
      </c>
      <c r="O1007">
        <f>IF(AND(RawData[[#This Row],[Channel]]="Wholesale/Distributor", LEFT(RawData[[#This Row],[Month]], 4)="2025"),RawData[[#This Row],[List Price]]*(1-'2 - Diagnostics'!$B$1),RawData[[#This Row],[Net Price]])</f>
        <v>1.4091480000000001</v>
      </c>
      <c r="P1007">
        <f>RawData[[#This Row],[Units]]*RawData[[#This Row],[Counterfactual Net Price]]</f>
        <v>88691.775120000006</v>
      </c>
    </row>
    <row r="1008" spans="1:16">
      <c r="A1008" t="s">
        <v>299</v>
      </c>
      <c r="B1008" t="s">
        <v>298</v>
      </c>
      <c r="C1008" t="s">
        <v>289</v>
      </c>
      <c r="D1008" t="s">
        <v>229</v>
      </c>
      <c r="E1008" t="s">
        <v>240</v>
      </c>
      <c r="F1008">
        <v>76897</v>
      </c>
      <c r="G1008" s="44">
        <v>1.56</v>
      </c>
      <c r="H1008" s="42">
        <v>6.9800000000000001E-2</v>
      </c>
      <c r="I1008" s="45">
        <v>0.8871</v>
      </c>
      <c r="J1008" s="44">
        <f t="shared" si="75"/>
        <v>1.4511120000000002</v>
      </c>
      <c r="K1008" s="43">
        <f t="shared" si="76"/>
        <v>111586.15946400001</v>
      </c>
      <c r="L1008" s="43">
        <f t="shared" si="77"/>
        <v>68215.328699999998</v>
      </c>
      <c r="M1008" s="43">
        <f t="shared" si="78"/>
        <v>43370.830764000013</v>
      </c>
      <c r="N1008" s="42">
        <f t="shared" si="79"/>
        <v>0.38867571903478165</v>
      </c>
      <c r="O1008">
        <f>IF(AND(RawData[[#This Row],[Channel]]="Wholesale/Distributor", LEFT(RawData[[#This Row],[Month]], 4)="2025"),RawData[[#This Row],[List Price]]*(1-'2 - Diagnostics'!$B$1),RawData[[#This Row],[Net Price]])</f>
        <v>1.4511120000000002</v>
      </c>
      <c r="P1008">
        <f>RawData[[#This Row],[Units]]*RawData[[#This Row],[Counterfactual Net Price]]</f>
        <v>111586.15946400001</v>
      </c>
    </row>
    <row r="1009" spans="1:16">
      <c r="A1009" t="s">
        <v>299</v>
      </c>
      <c r="B1009" t="s">
        <v>298</v>
      </c>
      <c r="C1009" t="s">
        <v>289</v>
      </c>
      <c r="D1009" t="s">
        <v>229</v>
      </c>
      <c r="E1009" t="s">
        <v>236</v>
      </c>
      <c r="F1009">
        <v>66837</v>
      </c>
      <c r="G1009" s="44">
        <v>1.56</v>
      </c>
      <c r="H1009" s="42">
        <v>7.2400000000000006E-2</v>
      </c>
      <c r="I1009" s="45">
        <v>0.89329999999999998</v>
      </c>
      <c r="J1009" s="44">
        <f t="shared" si="75"/>
        <v>1.4470560000000001</v>
      </c>
      <c r="K1009" s="43">
        <f t="shared" si="76"/>
        <v>96716.881872000013</v>
      </c>
      <c r="L1009" s="43">
        <f t="shared" si="77"/>
        <v>59705.492099999996</v>
      </c>
      <c r="M1009" s="43">
        <f t="shared" si="78"/>
        <v>37011.389772000017</v>
      </c>
      <c r="N1009" s="42">
        <f t="shared" si="79"/>
        <v>0.38267765725721753</v>
      </c>
      <c r="O1009">
        <f>IF(AND(RawData[[#This Row],[Channel]]="Wholesale/Distributor", LEFT(RawData[[#This Row],[Month]], 4)="2025"),RawData[[#This Row],[List Price]]*(1-'2 - Diagnostics'!$B$1),RawData[[#This Row],[Net Price]])</f>
        <v>1.4470560000000001</v>
      </c>
      <c r="P1009">
        <f>RawData[[#This Row],[Units]]*RawData[[#This Row],[Counterfactual Net Price]]</f>
        <v>96716.881872000013</v>
      </c>
    </row>
    <row r="1010" spans="1:16">
      <c r="A1010" t="s">
        <v>297</v>
      </c>
      <c r="B1010" t="s">
        <v>296</v>
      </c>
      <c r="C1010" t="s">
        <v>289</v>
      </c>
      <c r="D1010" t="s">
        <v>228</v>
      </c>
      <c r="E1010" t="s">
        <v>262</v>
      </c>
      <c r="F1010">
        <v>55141</v>
      </c>
      <c r="G1010" s="44">
        <v>2.29</v>
      </c>
      <c r="H1010" s="42">
        <v>9.01E-2</v>
      </c>
      <c r="I1010" s="45">
        <v>1.2824</v>
      </c>
      <c r="J1010" s="44">
        <f t="shared" si="75"/>
        <v>2.0836710000000003</v>
      </c>
      <c r="K1010" s="43">
        <f t="shared" si="76"/>
        <v>114895.70261100002</v>
      </c>
      <c r="L1010" s="43">
        <f t="shared" si="77"/>
        <v>70712.818400000004</v>
      </c>
      <c r="M1010" s="43">
        <f t="shared" si="78"/>
        <v>44182.884211000011</v>
      </c>
      <c r="N1010" s="42">
        <f t="shared" si="79"/>
        <v>0.38454775250027479</v>
      </c>
      <c r="O1010">
        <f>IF(AND(RawData[[#This Row],[Channel]]="Wholesale/Distributor", LEFT(RawData[[#This Row],[Month]], 4)="2025"),RawData[[#This Row],[List Price]]*(1-'2 - Diagnostics'!$B$1),RawData[[#This Row],[Net Price]])</f>
        <v>2.0836710000000003</v>
      </c>
      <c r="P1010">
        <f>RawData[[#This Row],[Units]]*RawData[[#This Row],[Counterfactual Net Price]]</f>
        <v>114895.70261100002</v>
      </c>
    </row>
    <row r="1011" spans="1:16">
      <c r="A1011" t="s">
        <v>297</v>
      </c>
      <c r="B1011" t="s">
        <v>296</v>
      </c>
      <c r="C1011" t="s">
        <v>289</v>
      </c>
      <c r="D1011" t="s">
        <v>228</v>
      </c>
      <c r="E1011" t="s">
        <v>261</v>
      </c>
      <c r="F1011">
        <v>71030</v>
      </c>
      <c r="G1011" s="44">
        <v>2.29</v>
      </c>
      <c r="H1011" s="42">
        <v>0.1071</v>
      </c>
      <c r="I1011" s="45">
        <v>1.2824</v>
      </c>
      <c r="J1011" s="44">
        <f t="shared" si="75"/>
        <v>2.0447410000000001</v>
      </c>
      <c r="K1011" s="43">
        <f t="shared" si="76"/>
        <v>145237.95323000001</v>
      </c>
      <c r="L1011" s="43">
        <f t="shared" si="77"/>
        <v>91088.872000000003</v>
      </c>
      <c r="M1011" s="43">
        <f t="shared" si="78"/>
        <v>54149.081230000011</v>
      </c>
      <c r="N1011" s="42">
        <f t="shared" si="79"/>
        <v>0.37283010415500062</v>
      </c>
      <c r="O1011">
        <f>IF(AND(RawData[[#This Row],[Channel]]="Wholesale/Distributor", LEFT(RawData[[#This Row],[Month]], 4)="2025"),RawData[[#This Row],[List Price]]*(1-'2 - Diagnostics'!$B$1),RawData[[#This Row],[Net Price]])</f>
        <v>2.0447410000000001</v>
      </c>
      <c r="P1011">
        <f>RawData[[#This Row],[Units]]*RawData[[#This Row],[Counterfactual Net Price]]</f>
        <v>145237.95323000001</v>
      </c>
    </row>
    <row r="1012" spans="1:16">
      <c r="A1012" t="s">
        <v>297</v>
      </c>
      <c r="B1012" t="s">
        <v>296</v>
      </c>
      <c r="C1012" t="s">
        <v>289</v>
      </c>
      <c r="D1012" t="s">
        <v>228</v>
      </c>
      <c r="E1012" t="s">
        <v>260</v>
      </c>
      <c r="F1012">
        <v>68320</v>
      </c>
      <c r="G1012" s="44">
        <v>2.29</v>
      </c>
      <c r="H1012" s="42">
        <v>8.8200000000000001E-2</v>
      </c>
      <c r="I1012" s="45">
        <v>1.2824</v>
      </c>
      <c r="J1012" s="44">
        <f t="shared" si="75"/>
        <v>2.088022</v>
      </c>
      <c r="K1012" s="43">
        <f t="shared" si="76"/>
        <v>142653.66304000001</v>
      </c>
      <c r="L1012" s="43">
        <f t="shared" si="77"/>
        <v>87613.567999999999</v>
      </c>
      <c r="M1012" s="43">
        <f t="shared" si="78"/>
        <v>55040.095040000015</v>
      </c>
      <c r="N1012" s="42">
        <f t="shared" si="79"/>
        <v>0.38583022592673838</v>
      </c>
      <c r="O1012">
        <f>IF(AND(RawData[[#This Row],[Channel]]="Wholesale/Distributor", LEFT(RawData[[#This Row],[Month]], 4)="2025"),RawData[[#This Row],[List Price]]*(1-'2 - Diagnostics'!$B$1),RawData[[#This Row],[Net Price]])</f>
        <v>2.088022</v>
      </c>
      <c r="P1012">
        <f>RawData[[#This Row],[Units]]*RawData[[#This Row],[Counterfactual Net Price]]</f>
        <v>142653.66304000001</v>
      </c>
    </row>
    <row r="1013" spans="1:16">
      <c r="A1013" t="s">
        <v>297</v>
      </c>
      <c r="B1013" t="s">
        <v>296</v>
      </c>
      <c r="C1013" t="s">
        <v>289</v>
      </c>
      <c r="D1013" t="s">
        <v>228</v>
      </c>
      <c r="E1013" t="s">
        <v>259</v>
      </c>
      <c r="F1013">
        <v>72150</v>
      </c>
      <c r="G1013" s="44">
        <v>2.29</v>
      </c>
      <c r="H1013" s="42">
        <v>9.9000000000000005E-2</v>
      </c>
      <c r="I1013" s="45">
        <v>1.2824</v>
      </c>
      <c r="J1013" s="44">
        <f t="shared" si="75"/>
        <v>2.0632900000000003</v>
      </c>
      <c r="K1013" s="43">
        <f t="shared" si="76"/>
        <v>148866.37350000002</v>
      </c>
      <c r="L1013" s="43">
        <f t="shared" si="77"/>
        <v>92525.16</v>
      </c>
      <c r="M1013" s="43">
        <f t="shared" si="78"/>
        <v>56341.213500000013</v>
      </c>
      <c r="N1013" s="42">
        <f t="shared" si="79"/>
        <v>0.3784683684794673</v>
      </c>
      <c r="O1013">
        <f>IF(AND(RawData[[#This Row],[Channel]]="Wholesale/Distributor", LEFT(RawData[[#This Row],[Month]], 4)="2025"),RawData[[#This Row],[List Price]]*(1-'2 - Diagnostics'!$B$1),RawData[[#This Row],[Net Price]])</f>
        <v>2.0632900000000003</v>
      </c>
      <c r="P1013">
        <f>RawData[[#This Row],[Units]]*RawData[[#This Row],[Counterfactual Net Price]]</f>
        <v>148866.37350000002</v>
      </c>
    </row>
    <row r="1014" spans="1:16">
      <c r="A1014" t="s">
        <v>297</v>
      </c>
      <c r="B1014" t="s">
        <v>296</v>
      </c>
      <c r="C1014" t="s">
        <v>289</v>
      </c>
      <c r="D1014" t="s">
        <v>228</v>
      </c>
      <c r="E1014" t="s">
        <v>258</v>
      </c>
      <c r="F1014">
        <v>53039</v>
      </c>
      <c r="G1014" s="44">
        <v>2.29</v>
      </c>
      <c r="H1014" s="42">
        <v>7.7899999999999997E-2</v>
      </c>
      <c r="I1014" s="45">
        <v>1.2824</v>
      </c>
      <c r="J1014" s="44">
        <f t="shared" si="75"/>
        <v>2.1116090000000001</v>
      </c>
      <c r="K1014" s="43">
        <f t="shared" si="76"/>
        <v>111997.629751</v>
      </c>
      <c r="L1014" s="43">
        <f t="shared" si="77"/>
        <v>68017.213600000003</v>
      </c>
      <c r="M1014" s="43">
        <f t="shared" si="78"/>
        <v>43980.416150999998</v>
      </c>
      <c r="N1014" s="42">
        <f t="shared" si="79"/>
        <v>0.39269059754907276</v>
      </c>
      <c r="O1014">
        <f>IF(AND(RawData[[#This Row],[Channel]]="Wholesale/Distributor", LEFT(RawData[[#This Row],[Month]], 4)="2025"),RawData[[#This Row],[List Price]]*(1-'2 - Diagnostics'!$B$1),RawData[[#This Row],[Net Price]])</f>
        <v>2.1116090000000001</v>
      </c>
      <c r="P1014">
        <f>RawData[[#This Row],[Units]]*RawData[[#This Row],[Counterfactual Net Price]]</f>
        <v>111997.629751</v>
      </c>
    </row>
    <row r="1015" spans="1:16">
      <c r="A1015" t="s">
        <v>297</v>
      </c>
      <c r="B1015" t="s">
        <v>296</v>
      </c>
      <c r="C1015" t="s">
        <v>289</v>
      </c>
      <c r="D1015" t="s">
        <v>228</v>
      </c>
      <c r="E1015" t="s">
        <v>257</v>
      </c>
      <c r="F1015">
        <v>57436</v>
      </c>
      <c r="G1015" s="44">
        <v>2.29</v>
      </c>
      <c r="H1015" s="42">
        <v>6.0999999999999999E-2</v>
      </c>
      <c r="I1015" s="45">
        <v>1.2824</v>
      </c>
      <c r="J1015" s="44">
        <f t="shared" si="75"/>
        <v>2.1503100000000002</v>
      </c>
      <c r="K1015" s="43">
        <f t="shared" si="76"/>
        <v>123505.20516000001</v>
      </c>
      <c r="L1015" s="43">
        <f t="shared" si="77"/>
        <v>73655.926399999997</v>
      </c>
      <c r="M1015" s="43">
        <f t="shared" si="78"/>
        <v>49849.278760000016</v>
      </c>
      <c r="N1015" s="42">
        <f t="shared" si="79"/>
        <v>0.40362087326943563</v>
      </c>
      <c r="O1015">
        <f>IF(AND(RawData[[#This Row],[Channel]]="Wholesale/Distributor", LEFT(RawData[[#This Row],[Month]], 4)="2025"),RawData[[#This Row],[List Price]]*(1-'2 - Diagnostics'!$B$1),RawData[[#This Row],[Net Price]])</f>
        <v>2.1503100000000002</v>
      </c>
      <c r="P1015">
        <f>RawData[[#This Row],[Units]]*RawData[[#This Row],[Counterfactual Net Price]]</f>
        <v>123505.20516000001</v>
      </c>
    </row>
    <row r="1016" spans="1:16">
      <c r="A1016" t="s">
        <v>297</v>
      </c>
      <c r="B1016" t="s">
        <v>296</v>
      </c>
      <c r="C1016" t="s">
        <v>289</v>
      </c>
      <c r="D1016" t="s">
        <v>228</v>
      </c>
      <c r="E1016" t="s">
        <v>256</v>
      </c>
      <c r="F1016">
        <v>52748</v>
      </c>
      <c r="G1016" s="44">
        <v>2.29</v>
      </c>
      <c r="H1016" s="42">
        <v>9.2799999999999994E-2</v>
      </c>
      <c r="I1016" s="45">
        <v>1.2824</v>
      </c>
      <c r="J1016" s="44">
        <f t="shared" si="75"/>
        <v>2.0774880000000002</v>
      </c>
      <c r="K1016" s="43">
        <f t="shared" si="76"/>
        <v>109583.33702400001</v>
      </c>
      <c r="L1016" s="43">
        <f t="shared" si="77"/>
        <v>67644.035199999998</v>
      </c>
      <c r="M1016" s="43">
        <f t="shared" si="78"/>
        <v>41939.301824000009</v>
      </c>
      <c r="N1016" s="42">
        <f t="shared" si="79"/>
        <v>0.38271604938271608</v>
      </c>
      <c r="O1016">
        <f>IF(AND(RawData[[#This Row],[Channel]]="Wholesale/Distributor", LEFT(RawData[[#This Row],[Month]], 4)="2025"),RawData[[#This Row],[List Price]]*(1-'2 - Diagnostics'!$B$1),RawData[[#This Row],[Net Price]])</f>
        <v>2.0774880000000002</v>
      </c>
      <c r="P1016">
        <f>RawData[[#This Row],[Units]]*RawData[[#This Row],[Counterfactual Net Price]]</f>
        <v>109583.33702400001</v>
      </c>
    </row>
    <row r="1017" spans="1:16">
      <c r="A1017" t="s">
        <v>297</v>
      </c>
      <c r="B1017" t="s">
        <v>296</v>
      </c>
      <c r="C1017" t="s">
        <v>289</v>
      </c>
      <c r="D1017" t="s">
        <v>228</v>
      </c>
      <c r="E1017" t="s">
        <v>255</v>
      </c>
      <c r="F1017">
        <v>63857</v>
      </c>
      <c r="G1017" s="44">
        <v>2.29</v>
      </c>
      <c r="H1017" s="42">
        <v>9.2600000000000002E-2</v>
      </c>
      <c r="I1017" s="45">
        <v>1.2824</v>
      </c>
      <c r="J1017" s="44">
        <f t="shared" si="75"/>
        <v>2.0779459999999998</v>
      </c>
      <c r="K1017" s="43">
        <f t="shared" si="76"/>
        <v>132691.39772199999</v>
      </c>
      <c r="L1017" s="43">
        <f t="shared" si="77"/>
        <v>81890.216799999995</v>
      </c>
      <c r="M1017" s="43">
        <f t="shared" si="78"/>
        <v>50801.180922</v>
      </c>
      <c r="N1017" s="42">
        <f t="shared" si="79"/>
        <v>0.38285210491514216</v>
      </c>
      <c r="O1017">
        <f>IF(AND(RawData[[#This Row],[Channel]]="Wholesale/Distributor", LEFT(RawData[[#This Row],[Month]], 4)="2025"),RawData[[#This Row],[List Price]]*(1-'2 - Diagnostics'!$B$1),RawData[[#This Row],[Net Price]])</f>
        <v>2.0779459999999998</v>
      </c>
      <c r="P1017">
        <f>RawData[[#This Row],[Units]]*RawData[[#This Row],[Counterfactual Net Price]]</f>
        <v>132691.39772199999</v>
      </c>
    </row>
    <row r="1018" spans="1:16">
      <c r="A1018" t="s">
        <v>297</v>
      </c>
      <c r="B1018" t="s">
        <v>296</v>
      </c>
      <c r="C1018" t="s">
        <v>289</v>
      </c>
      <c r="D1018" t="s">
        <v>228</v>
      </c>
      <c r="E1018" t="s">
        <v>254</v>
      </c>
      <c r="F1018">
        <v>71401</v>
      </c>
      <c r="G1018" s="44">
        <v>2.29</v>
      </c>
      <c r="H1018" s="42">
        <v>9.4E-2</v>
      </c>
      <c r="I1018" s="45">
        <v>1.2824</v>
      </c>
      <c r="J1018" s="44">
        <f t="shared" si="75"/>
        <v>2.0747400000000003</v>
      </c>
      <c r="K1018" s="43">
        <f t="shared" si="76"/>
        <v>148138.51074000003</v>
      </c>
      <c r="L1018" s="43">
        <f t="shared" si="77"/>
        <v>91564.642399999997</v>
      </c>
      <c r="M1018" s="43">
        <f t="shared" si="78"/>
        <v>56573.86834000003</v>
      </c>
      <c r="N1018" s="42">
        <f t="shared" si="79"/>
        <v>0.38189845474613698</v>
      </c>
      <c r="O1018">
        <f>IF(AND(RawData[[#This Row],[Channel]]="Wholesale/Distributor", LEFT(RawData[[#This Row],[Month]], 4)="2025"),RawData[[#This Row],[List Price]]*(1-'2 - Diagnostics'!$B$1),RawData[[#This Row],[Net Price]])</f>
        <v>2.0747400000000003</v>
      </c>
      <c r="P1018">
        <f>RawData[[#This Row],[Units]]*RawData[[#This Row],[Counterfactual Net Price]]</f>
        <v>148138.51074000003</v>
      </c>
    </row>
    <row r="1019" spans="1:16">
      <c r="A1019" t="s">
        <v>297</v>
      </c>
      <c r="B1019" t="s">
        <v>296</v>
      </c>
      <c r="C1019" t="s">
        <v>289</v>
      </c>
      <c r="D1019" t="s">
        <v>228</v>
      </c>
      <c r="E1019" t="s">
        <v>253</v>
      </c>
      <c r="F1019">
        <v>101552</v>
      </c>
      <c r="G1019" s="44">
        <v>2.29</v>
      </c>
      <c r="H1019" s="42">
        <v>0.1111</v>
      </c>
      <c r="I1019" s="45">
        <v>1.2824</v>
      </c>
      <c r="J1019" s="44">
        <f t="shared" si="75"/>
        <v>2.0355810000000001</v>
      </c>
      <c r="K1019" s="43">
        <f t="shared" si="76"/>
        <v>206717.321712</v>
      </c>
      <c r="L1019" s="43">
        <f t="shared" si="77"/>
        <v>130230.28479999999</v>
      </c>
      <c r="M1019" s="43">
        <f t="shared" si="78"/>
        <v>76487.03691200001</v>
      </c>
      <c r="N1019" s="42">
        <f t="shared" si="79"/>
        <v>0.37000787490156378</v>
      </c>
      <c r="O1019">
        <f>IF(AND(RawData[[#This Row],[Channel]]="Wholesale/Distributor", LEFT(RawData[[#This Row],[Month]], 4)="2025"),RawData[[#This Row],[List Price]]*(1-'2 - Diagnostics'!$B$1),RawData[[#This Row],[Net Price]])</f>
        <v>2.0355810000000001</v>
      </c>
      <c r="P1019">
        <f>RawData[[#This Row],[Units]]*RawData[[#This Row],[Counterfactual Net Price]]</f>
        <v>206717.321712</v>
      </c>
    </row>
    <row r="1020" spans="1:16">
      <c r="A1020" t="s">
        <v>297</v>
      </c>
      <c r="B1020" t="s">
        <v>296</v>
      </c>
      <c r="C1020" t="s">
        <v>289</v>
      </c>
      <c r="D1020" t="s">
        <v>228</v>
      </c>
      <c r="E1020" t="s">
        <v>252</v>
      </c>
      <c r="F1020">
        <v>103777</v>
      </c>
      <c r="G1020" s="44">
        <v>2.29</v>
      </c>
      <c r="H1020" s="42">
        <v>0.1149</v>
      </c>
      <c r="I1020" s="45">
        <v>1.2824</v>
      </c>
      <c r="J1020" s="44">
        <f t="shared" si="75"/>
        <v>2.0268790000000001</v>
      </c>
      <c r="K1020" s="43">
        <f t="shared" si="76"/>
        <v>210343.42198300001</v>
      </c>
      <c r="L1020" s="43">
        <f t="shared" si="77"/>
        <v>133083.62479999999</v>
      </c>
      <c r="M1020" s="43">
        <f t="shared" si="78"/>
        <v>77259.797183000017</v>
      </c>
      <c r="N1020" s="42">
        <f t="shared" si="79"/>
        <v>0.36730312958987693</v>
      </c>
      <c r="O1020">
        <f>IF(AND(RawData[[#This Row],[Channel]]="Wholesale/Distributor", LEFT(RawData[[#This Row],[Month]], 4)="2025"),RawData[[#This Row],[List Price]]*(1-'2 - Diagnostics'!$B$1),RawData[[#This Row],[Net Price]])</f>
        <v>2.0268790000000001</v>
      </c>
      <c r="P1020">
        <f>RawData[[#This Row],[Units]]*RawData[[#This Row],[Counterfactual Net Price]]</f>
        <v>210343.42198300001</v>
      </c>
    </row>
    <row r="1021" spans="1:16">
      <c r="A1021" t="s">
        <v>297</v>
      </c>
      <c r="B1021" t="s">
        <v>296</v>
      </c>
      <c r="C1021" t="s">
        <v>289</v>
      </c>
      <c r="D1021" t="s">
        <v>228</v>
      </c>
      <c r="E1021" t="s">
        <v>251</v>
      </c>
      <c r="F1021">
        <v>81646</v>
      </c>
      <c r="G1021" s="44">
        <v>2.29</v>
      </c>
      <c r="H1021" s="42">
        <v>0.10440000000000001</v>
      </c>
      <c r="I1021" s="45">
        <v>1.2824</v>
      </c>
      <c r="J1021" s="44">
        <f t="shared" si="75"/>
        <v>2.0509239999999997</v>
      </c>
      <c r="K1021" s="43">
        <f t="shared" si="76"/>
        <v>167449.74090399998</v>
      </c>
      <c r="L1021" s="43">
        <f t="shared" si="77"/>
        <v>104702.83039999999</v>
      </c>
      <c r="M1021" s="43">
        <f t="shared" si="78"/>
        <v>62746.910503999985</v>
      </c>
      <c r="N1021" s="42">
        <f t="shared" si="79"/>
        <v>0.37472085752568107</v>
      </c>
      <c r="O1021">
        <f>IF(AND(RawData[[#This Row],[Channel]]="Wholesale/Distributor", LEFT(RawData[[#This Row],[Month]], 4)="2025"),RawData[[#This Row],[List Price]]*(1-'2 - Diagnostics'!$B$1),RawData[[#This Row],[Net Price]])</f>
        <v>2.0509239999999997</v>
      </c>
      <c r="P1021">
        <f>RawData[[#This Row],[Units]]*RawData[[#This Row],[Counterfactual Net Price]]</f>
        <v>167449.74090399998</v>
      </c>
    </row>
    <row r="1022" spans="1:16">
      <c r="A1022" t="s">
        <v>297</v>
      </c>
      <c r="B1022" t="s">
        <v>296</v>
      </c>
      <c r="C1022" t="s">
        <v>289</v>
      </c>
      <c r="D1022" t="s">
        <v>228</v>
      </c>
      <c r="E1022" t="s">
        <v>250</v>
      </c>
      <c r="F1022">
        <v>58230</v>
      </c>
      <c r="G1022" s="44">
        <v>2.34</v>
      </c>
      <c r="H1022" s="42">
        <v>0.1099</v>
      </c>
      <c r="I1022" s="45">
        <v>1.292</v>
      </c>
      <c r="J1022" s="44">
        <f t="shared" si="75"/>
        <v>2.0828340000000001</v>
      </c>
      <c r="K1022" s="43">
        <f t="shared" si="76"/>
        <v>121283.42382000001</v>
      </c>
      <c r="L1022" s="43">
        <f t="shared" si="77"/>
        <v>75233.16</v>
      </c>
      <c r="M1022" s="43">
        <f t="shared" si="78"/>
        <v>46050.263820000007</v>
      </c>
      <c r="N1022" s="42">
        <f t="shared" si="79"/>
        <v>0.37969132441663622</v>
      </c>
      <c r="O1022">
        <f>IF(AND(RawData[[#This Row],[Channel]]="Wholesale/Distributor", LEFT(RawData[[#This Row],[Month]], 4)="2025"),RawData[[#This Row],[List Price]]*(1-'2 - Diagnostics'!$B$1),RawData[[#This Row],[Net Price]])</f>
        <v>2.0828340000000001</v>
      </c>
      <c r="P1022">
        <f>RawData[[#This Row],[Units]]*RawData[[#This Row],[Counterfactual Net Price]]</f>
        <v>121283.42382000001</v>
      </c>
    </row>
    <row r="1023" spans="1:16">
      <c r="A1023" t="s">
        <v>297</v>
      </c>
      <c r="B1023" t="s">
        <v>296</v>
      </c>
      <c r="C1023" t="s">
        <v>289</v>
      </c>
      <c r="D1023" t="s">
        <v>228</v>
      </c>
      <c r="E1023" t="s">
        <v>249</v>
      </c>
      <c r="F1023">
        <v>76632</v>
      </c>
      <c r="G1023" s="44">
        <v>2.34</v>
      </c>
      <c r="H1023" s="42">
        <v>8.8499999999999995E-2</v>
      </c>
      <c r="I1023" s="45">
        <v>1.3016000000000001</v>
      </c>
      <c r="J1023" s="44">
        <f t="shared" si="75"/>
        <v>2.1329099999999999</v>
      </c>
      <c r="K1023" s="43">
        <f t="shared" si="76"/>
        <v>163449.15912</v>
      </c>
      <c r="L1023" s="43">
        <f t="shared" si="77"/>
        <v>99744.211200000005</v>
      </c>
      <c r="M1023" s="43">
        <f t="shared" si="78"/>
        <v>63704.947919999991</v>
      </c>
      <c r="N1023" s="42">
        <f t="shared" si="79"/>
        <v>0.38975390429038259</v>
      </c>
      <c r="O1023">
        <f>IF(AND(RawData[[#This Row],[Channel]]="Wholesale/Distributor", LEFT(RawData[[#This Row],[Month]], 4)="2025"),RawData[[#This Row],[List Price]]*(1-'2 - Diagnostics'!$B$1),RawData[[#This Row],[Net Price]])</f>
        <v>2.1329099999999999</v>
      </c>
      <c r="P1023">
        <f>RawData[[#This Row],[Units]]*RawData[[#This Row],[Counterfactual Net Price]]</f>
        <v>163449.15912</v>
      </c>
    </row>
    <row r="1024" spans="1:16">
      <c r="A1024" t="s">
        <v>297</v>
      </c>
      <c r="B1024" t="s">
        <v>296</v>
      </c>
      <c r="C1024" t="s">
        <v>289</v>
      </c>
      <c r="D1024" t="s">
        <v>228</v>
      </c>
      <c r="E1024" t="s">
        <v>248</v>
      </c>
      <c r="F1024">
        <v>61045</v>
      </c>
      <c r="G1024" s="44">
        <v>2.34</v>
      </c>
      <c r="H1024" s="42">
        <v>8.5099999999999995E-2</v>
      </c>
      <c r="I1024" s="45">
        <v>1.3112999999999999</v>
      </c>
      <c r="J1024" s="44">
        <f t="shared" si="75"/>
        <v>2.1408659999999999</v>
      </c>
      <c r="K1024" s="43">
        <f t="shared" si="76"/>
        <v>130689.16497</v>
      </c>
      <c r="L1024" s="43">
        <f t="shared" si="77"/>
        <v>80048.308499999999</v>
      </c>
      <c r="M1024" s="43">
        <f t="shared" si="78"/>
        <v>50640.856469999999</v>
      </c>
      <c r="N1024" s="42">
        <f t="shared" si="79"/>
        <v>0.38749085650386339</v>
      </c>
      <c r="O1024">
        <f>IF(AND(RawData[[#This Row],[Channel]]="Wholesale/Distributor", LEFT(RawData[[#This Row],[Month]], 4)="2025"),RawData[[#This Row],[List Price]]*(1-'2 - Diagnostics'!$B$1),RawData[[#This Row],[Net Price]])</f>
        <v>2.1408659999999999</v>
      </c>
      <c r="P1024">
        <f>RawData[[#This Row],[Units]]*RawData[[#This Row],[Counterfactual Net Price]]</f>
        <v>130689.16497</v>
      </c>
    </row>
    <row r="1025" spans="1:16">
      <c r="A1025" t="s">
        <v>297</v>
      </c>
      <c r="B1025" t="s">
        <v>296</v>
      </c>
      <c r="C1025" t="s">
        <v>289</v>
      </c>
      <c r="D1025" t="s">
        <v>228</v>
      </c>
      <c r="E1025" t="s">
        <v>247</v>
      </c>
      <c r="F1025">
        <v>74057</v>
      </c>
      <c r="G1025" s="44">
        <v>2.34</v>
      </c>
      <c r="H1025" s="42">
        <v>0.1075</v>
      </c>
      <c r="I1025" s="45">
        <v>1.3209</v>
      </c>
      <c r="J1025" s="44">
        <f t="shared" si="75"/>
        <v>2.0884499999999999</v>
      </c>
      <c r="K1025" s="43">
        <f t="shared" si="76"/>
        <v>154664.34164999999</v>
      </c>
      <c r="L1025" s="43">
        <f t="shared" si="77"/>
        <v>97821.891300000003</v>
      </c>
      <c r="M1025" s="43">
        <f t="shared" si="78"/>
        <v>56842.450349999985</v>
      </c>
      <c r="N1025" s="42">
        <f t="shared" si="79"/>
        <v>0.36752136752136744</v>
      </c>
      <c r="O1025">
        <f>IF(AND(RawData[[#This Row],[Channel]]="Wholesale/Distributor", LEFT(RawData[[#This Row],[Month]], 4)="2025"),RawData[[#This Row],[List Price]]*(1-'2 - Diagnostics'!$B$1),RawData[[#This Row],[Net Price]])</f>
        <v>2.0884499999999999</v>
      </c>
      <c r="P1025">
        <f>RawData[[#This Row],[Units]]*RawData[[#This Row],[Counterfactual Net Price]]</f>
        <v>154664.34164999999</v>
      </c>
    </row>
    <row r="1026" spans="1:16">
      <c r="A1026" t="s">
        <v>297</v>
      </c>
      <c r="B1026" t="s">
        <v>296</v>
      </c>
      <c r="C1026" t="s">
        <v>289</v>
      </c>
      <c r="D1026" t="s">
        <v>228</v>
      </c>
      <c r="E1026" t="s">
        <v>246</v>
      </c>
      <c r="F1026">
        <v>58330</v>
      </c>
      <c r="G1026" s="44">
        <v>2.34</v>
      </c>
      <c r="H1026" s="42">
        <v>8.3199999999999996E-2</v>
      </c>
      <c r="I1026" s="45">
        <v>1.3305</v>
      </c>
      <c r="J1026" s="44">
        <f t="shared" ref="J1026:J1089" si="80">G1026*(1-H1026)</f>
        <v>2.1453120000000001</v>
      </c>
      <c r="K1026" s="43">
        <f t="shared" ref="K1026:K1089" si="81">F1026*J1026</f>
        <v>125136.04896</v>
      </c>
      <c r="L1026" s="43">
        <f t="shared" ref="L1026:L1089" si="82">F1026*I1026</f>
        <v>77608.065000000002</v>
      </c>
      <c r="M1026" s="43">
        <f t="shared" ref="M1026:M1089" si="83">K1026-L1026</f>
        <v>47527.983959999998</v>
      </c>
      <c r="N1026" s="42">
        <f t="shared" ref="N1026:N1089" si="84">IFERROR(M1026/K1026,"")</f>
        <v>0.37981048910368281</v>
      </c>
      <c r="O1026">
        <f>IF(AND(RawData[[#This Row],[Channel]]="Wholesale/Distributor", LEFT(RawData[[#This Row],[Month]], 4)="2025"),RawData[[#This Row],[List Price]]*(1-'2 - Diagnostics'!$B$1),RawData[[#This Row],[Net Price]])</f>
        <v>2.1453120000000001</v>
      </c>
      <c r="P1026">
        <f>RawData[[#This Row],[Units]]*RawData[[#This Row],[Counterfactual Net Price]]</f>
        <v>125136.04896</v>
      </c>
    </row>
    <row r="1027" spans="1:16">
      <c r="A1027" t="s">
        <v>297</v>
      </c>
      <c r="B1027" t="s">
        <v>296</v>
      </c>
      <c r="C1027" t="s">
        <v>289</v>
      </c>
      <c r="D1027" t="s">
        <v>228</v>
      </c>
      <c r="E1027" t="s">
        <v>245</v>
      </c>
      <c r="F1027">
        <v>57634</v>
      </c>
      <c r="G1027" s="44">
        <v>2.34</v>
      </c>
      <c r="H1027" s="42">
        <v>8.1600000000000006E-2</v>
      </c>
      <c r="I1027" s="45">
        <v>1.3401000000000001</v>
      </c>
      <c r="J1027" s="44">
        <f t="shared" si="80"/>
        <v>2.1490559999999999</v>
      </c>
      <c r="K1027" s="43">
        <f t="shared" si="81"/>
        <v>123858.693504</v>
      </c>
      <c r="L1027" s="43">
        <f t="shared" si="82"/>
        <v>77235.323400000008</v>
      </c>
      <c r="M1027" s="43">
        <f t="shared" si="83"/>
        <v>46623.370103999987</v>
      </c>
      <c r="N1027" s="42">
        <f t="shared" si="84"/>
        <v>0.37642388099705165</v>
      </c>
      <c r="O1027">
        <f>IF(AND(RawData[[#This Row],[Channel]]="Wholesale/Distributor", LEFT(RawData[[#This Row],[Month]], 4)="2025"),RawData[[#This Row],[List Price]]*(1-'2 - Diagnostics'!$B$1),RawData[[#This Row],[Net Price]])</f>
        <v>2.1490559999999999</v>
      </c>
      <c r="P1027">
        <f>RawData[[#This Row],[Units]]*RawData[[#This Row],[Counterfactual Net Price]]</f>
        <v>123858.693504</v>
      </c>
    </row>
    <row r="1028" spans="1:16">
      <c r="A1028" t="s">
        <v>297</v>
      </c>
      <c r="B1028" t="s">
        <v>296</v>
      </c>
      <c r="C1028" t="s">
        <v>289</v>
      </c>
      <c r="D1028" t="s">
        <v>228</v>
      </c>
      <c r="E1028" t="s">
        <v>244</v>
      </c>
      <c r="F1028">
        <v>55656</v>
      </c>
      <c r="G1028" s="44">
        <v>2.4</v>
      </c>
      <c r="H1028" s="42">
        <v>0.1429</v>
      </c>
      <c r="I1028" s="45">
        <v>1.3496999999999999</v>
      </c>
      <c r="J1028" s="44">
        <f t="shared" si="80"/>
        <v>2.0570399999999998</v>
      </c>
      <c r="K1028" s="43">
        <f t="shared" si="81"/>
        <v>114486.61823999998</v>
      </c>
      <c r="L1028" s="43">
        <f t="shared" si="82"/>
        <v>75118.903200000001</v>
      </c>
      <c r="M1028" s="43">
        <f t="shared" si="83"/>
        <v>39367.715039999981</v>
      </c>
      <c r="N1028" s="42">
        <f t="shared" si="84"/>
        <v>0.34386302648465744</v>
      </c>
      <c r="O1028">
        <f>IF(AND(RawData[[#This Row],[Channel]]="Wholesale/Distributor", LEFT(RawData[[#This Row],[Month]], 4)="2025"),RawData[[#This Row],[List Price]]*(1-'2 - Diagnostics'!$B$1),RawData[[#This Row],[Net Price]])</f>
        <v>2.0570399999999998</v>
      </c>
      <c r="P1028">
        <f>RawData[[#This Row],[Units]]*RawData[[#This Row],[Counterfactual Net Price]]</f>
        <v>114486.61823999998</v>
      </c>
    </row>
    <row r="1029" spans="1:16">
      <c r="A1029" t="s">
        <v>297</v>
      </c>
      <c r="B1029" t="s">
        <v>296</v>
      </c>
      <c r="C1029" t="s">
        <v>289</v>
      </c>
      <c r="D1029" t="s">
        <v>228</v>
      </c>
      <c r="E1029" t="s">
        <v>243</v>
      </c>
      <c r="F1029">
        <v>59401</v>
      </c>
      <c r="G1029" s="44">
        <v>2.4</v>
      </c>
      <c r="H1029" s="42">
        <v>0.1087</v>
      </c>
      <c r="I1029" s="45">
        <v>1.3593</v>
      </c>
      <c r="J1029" s="44">
        <f t="shared" si="80"/>
        <v>2.1391199999999997</v>
      </c>
      <c r="K1029" s="43">
        <f t="shared" si="81"/>
        <v>127065.86711999998</v>
      </c>
      <c r="L1029" s="43">
        <f t="shared" si="82"/>
        <v>80743.779299999995</v>
      </c>
      <c r="M1029" s="43">
        <f t="shared" si="83"/>
        <v>46322.087819999986</v>
      </c>
      <c r="N1029" s="42">
        <f t="shared" si="84"/>
        <v>0.36455177830135749</v>
      </c>
      <c r="O1029">
        <f>IF(AND(RawData[[#This Row],[Channel]]="Wholesale/Distributor", LEFT(RawData[[#This Row],[Month]], 4)="2025"),RawData[[#This Row],[List Price]]*(1-'2 - Diagnostics'!$B$1),RawData[[#This Row],[Net Price]])</f>
        <v>2.1391199999999997</v>
      </c>
      <c r="P1029">
        <f>RawData[[#This Row],[Units]]*RawData[[#This Row],[Counterfactual Net Price]]</f>
        <v>127065.86711999998</v>
      </c>
    </row>
    <row r="1030" spans="1:16">
      <c r="A1030" t="s">
        <v>297</v>
      </c>
      <c r="B1030" t="s">
        <v>296</v>
      </c>
      <c r="C1030" t="s">
        <v>289</v>
      </c>
      <c r="D1030" t="s">
        <v>228</v>
      </c>
      <c r="E1030" t="s">
        <v>242</v>
      </c>
      <c r="F1030">
        <v>65236</v>
      </c>
      <c r="G1030" s="44">
        <v>2.4</v>
      </c>
      <c r="H1030" s="42">
        <v>7.2800000000000004E-2</v>
      </c>
      <c r="I1030" s="45">
        <v>1.369</v>
      </c>
      <c r="J1030" s="44">
        <f t="shared" si="80"/>
        <v>2.2252800000000001</v>
      </c>
      <c r="K1030" s="43">
        <f t="shared" si="81"/>
        <v>145168.36608000001</v>
      </c>
      <c r="L1030" s="43">
        <f t="shared" si="82"/>
        <v>89308.084000000003</v>
      </c>
      <c r="M1030" s="43">
        <f t="shared" si="83"/>
        <v>55860.282080000004</v>
      </c>
      <c r="N1030" s="42">
        <f t="shared" si="84"/>
        <v>0.38479651998849584</v>
      </c>
      <c r="O1030">
        <f>IF(AND(RawData[[#This Row],[Channel]]="Wholesale/Distributor", LEFT(RawData[[#This Row],[Month]], 4)="2025"),RawData[[#This Row],[List Price]]*(1-'2 - Diagnostics'!$B$1),RawData[[#This Row],[Net Price]])</f>
        <v>2.2252800000000001</v>
      </c>
      <c r="P1030">
        <f>RawData[[#This Row],[Units]]*RawData[[#This Row],[Counterfactual Net Price]]</f>
        <v>145168.36608000001</v>
      </c>
    </row>
    <row r="1031" spans="1:16">
      <c r="A1031" t="s">
        <v>297</v>
      </c>
      <c r="B1031" t="s">
        <v>296</v>
      </c>
      <c r="C1031" t="s">
        <v>289</v>
      </c>
      <c r="D1031" t="s">
        <v>228</v>
      </c>
      <c r="E1031" t="s">
        <v>241</v>
      </c>
      <c r="F1031">
        <v>95534</v>
      </c>
      <c r="G1031" s="44">
        <v>2.4</v>
      </c>
      <c r="H1031" s="42">
        <v>8.3599999999999994E-2</v>
      </c>
      <c r="I1031" s="45">
        <v>1.3786</v>
      </c>
      <c r="J1031" s="44">
        <f t="shared" si="80"/>
        <v>2.19936</v>
      </c>
      <c r="K1031" s="43">
        <f t="shared" si="81"/>
        <v>210113.65823999999</v>
      </c>
      <c r="L1031" s="43">
        <f t="shared" si="82"/>
        <v>131703.17240000001</v>
      </c>
      <c r="M1031" s="43">
        <f t="shared" si="83"/>
        <v>78410.485839999979</v>
      </c>
      <c r="N1031" s="42">
        <f t="shared" si="84"/>
        <v>0.37318128910228421</v>
      </c>
      <c r="O1031">
        <f>IF(AND(RawData[[#This Row],[Channel]]="Wholesale/Distributor", LEFT(RawData[[#This Row],[Month]], 4)="2025"),RawData[[#This Row],[List Price]]*(1-'2 - Diagnostics'!$B$1),RawData[[#This Row],[Net Price]])</f>
        <v>2.19936</v>
      </c>
      <c r="P1031">
        <f>RawData[[#This Row],[Units]]*RawData[[#This Row],[Counterfactual Net Price]]</f>
        <v>210113.65823999999</v>
      </c>
    </row>
    <row r="1032" spans="1:16">
      <c r="A1032" t="s">
        <v>297</v>
      </c>
      <c r="B1032" t="s">
        <v>296</v>
      </c>
      <c r="C1032" t="s">
        <v>289</v>
      </c>
      <c r="D1032" t="s">
        <v>228</v>
      </c>
      <c r="E1032" t="s">
        <v>240</v>
      </c>
      <c r="F1032">
        <v>95423</v>
      </c>
      <c r="G1032" s="44">
        <v>2.4</v>
      </c>
      <c r="H1032" s="42">
        <v>0.1258</v>
      </c>
      <c r="I1032" s="45">
        <v>1.3882000000000001</v>
      </c>
      <c r="J1032" s="44">
        <f t="shared" si="80"/>
        <v>2.0980799999999999</v>
      </c>
      <c r="K1032" s="43">
        <f t="shared" si="81"/>
        <v>200205.08783999999</v>
      </c>
      <c r="L1032" s="43">
        <f t="shared" si="82"/>
        <v>132466.20860000001</v>
      </c>
      <c r="M1032" s="43">
        <f t="shared" si="83"/>
        <v>67738.87923999998</v>
      </c>
      <c r="N1032" s="42">
        <f t="shared" si="84"/>
        <v>0.33834744147029655</v>
      </c>
      <c r="O1032">
        <f>IF(AND(RawData[[#This Row],[Channel]]="Wholesale/Distributor", LEFT(RawData[[#This Row],[Month]], 4)="2025"),RawData[[#This Row],[List Price]]*(1-'2 - Diagnostics'!$B$1),RawData[[#This Row],[Net Price]])</f>
        <v>2.0980799999999999</v>
      </c>
      <c r="P1032">
        <f>RawData[[#This Row],[Units]]*RawData[[#This Row],[Counterfactual Net Price]]</f>
        <v>200205.08783999999</v>
      </c>
    </row>
    <row r="1033" spans="1:16">
      <c r="A1033" t="s">
        <v>297</v>
      </c>
      <c r="B1033" t="s">
        <v>296</v>
      </c>
      <c r="C1033" t="s">
        <v>289</v>
      </c>
      <c r="D1033" t="s">
        <v>228</v>
      </c>
      <c r="E1033" t="s">
        <v>236</v>
      </c>
      <c r="F1033">
        <v>88532</v>
      </c>
      <c r="G1033" s="44">
        <v>2.4</v>
      </c>
      <c r="H1033" s="42">
        <v>0.1057</v>
      </c>
      <c r="I1033" s="45">
        <v>1.3977999999999999</v>
      </c>
      <c r="J1033" s="44">
        <f t="shared" si="80"/>
        <v>2.1463199999999998</v>
      </c>
      <c r="K1033" s="43">
        <f t="shared" si="81"/>
        <v>190018.00223999997</v>
      </c>
      <c r="L1033" s="43">
        <f t="shared" si="82"/>
        <v>123750.02959999999</v>
      </c>
      <c r="M1033" s="43">
        <f t="shared" si="83"/>
        <v>66267.972639999978</v>
      </c>
      <c r="N1033" s="42">
        <f t="shared" si="84"/>
        <v>0.34874576018487452</v>
      </c>
      <c r="O1033">
        <f>IF(AND(RawData[[#This Row],[Channel]]="Wholesale/Distributor", LEFT(RawData[[#This Row],[Month]], 4)="2025"),RawData[[#This Row],[List Price]]*(1-'2 - Diagnostics'!$B$1),RawData[[#This Row],[Net Price]])</f>
        <v>2.1463199999999998</v>
      </c>
      <c r="P1033">
        <f>RawData[[#This Row],[Units]]*RawData[[#This Row],[Counterfactual Net Price]]</f>
        <v>190018.00223999997</v>
      </c>
    </row>
    <row r="1034" spans="1:16">
      <c r="A1034" t="s">
        <v>297</v>
      </c>
      <c r="B1034" t="s">
        <v>296</v>
      </c>
      <c r="C1034" t="s">
        <v>289</v>
      </c>
      <c r="D1034" t="s">
        <v>231</v>
      </c>
      <c r="E1034" t="s">
        <v>262</v>
      </c>
      <c r="F1034">
        <v>45947</v>
      </c>
      <c r="G1034" s="44">
        <v>2.29</v>
      </c>
      <c r="H1034" s="42">
        <v>0.12740000000000001</v>
      </c>
      <c r="I1034" s="45">
        <v>1.2824</v>
      </c>
      <c r="J1034" s="44">
        <f t="shared" si="80"/>
        <v>1.9982540000000002</v>
      </c>
      <c r="K1034" s="43">
        <f t="shared" si="81"/>
        <v>91813.776538000006</v>
      </c>
      <c r="L1034" s="43">
        <f t="shared" si="82"/>
        <v>58922.432800000002</v>
      </c>
      <c r="M1034" s="43">
        <f t="shared" si="83"/>
        <v>32891.343738000003</v>
      </c>
      <c r="N1034" s="42">
        <f t="shared" si="84"/>
        <v>0.35823974329589731</v>
      </c>
      <c r="O1034">
        <f>IF(AND(RawData[[#This Row],[Channel]]="Wholesale/Distributor", LEFT(RawData[[#This Row],[Month]], 4)="2025"),RawData[[#This Row],[List Price]]*(1-'2 - Diagnostics'!$B$1),RawData[[#This Row],[Net Price]])</f>
        <v>1.9982540000000002</v>
      </c>
      <c r="P1034">
        <f>RawData[[#This Row],[Units]]*RawData[[#This Row],[Counterfactual Net Price]]</f>
        <v>91813.776538000006</v>
      </c>
    </row>
    <row r="1035" spans="1:16">
      <c r="A1035" t="s">
        <v>297</v>
      </c>
      <c r="B1035" t="s">
        <v>296</v>
      </c>
      <c r="C1035" t="s">
        <v>289</v>
      </c>
      <c r="D1035" t="s">
        <v>231</v>
      </c>
      <c r="E1035" t="s">
        <v>261</v>
      </c>
      <c r="F1035">
        <v>61929</v>
      </c>
      <c r="G1035" s="44">
        <v>2.29</v>
      </c>
      <c r="H1035" s="42">
        <v>0.1295</v>
      </c>
      <c r="I1035" s="45">
        <v>1.2824</v>
      </c>
      <c r="J1035" s="44">
        <f t="shared" si="80"/>
        <v>1.9934450000000001</v>
      </c>
      <c r="K1035" s="43">
        <f t="shared" si="81"/>
        <v>123452.05540500001</v>
      </c>
      <c r="L1035" s="43">
        <f t="shared" si="82"/>
        <v>79417.749599999996</v>
      </c>
      <c r="M1035" s="43">
        <f t="shared" si="83"/>
        <v>44034.305805000011</v>
      </c>
      <c r="N1035" s="42">
        <f t="shared" si="84"/>
        <v>0.35669155657668011</v>
      </c>
      <c r="O1035">
        <f>IF(AND(RawData[[#This Row],[Channel]]="Wholesale/Distributor", LEFT(RawData[[#This Row],[Month]], 4)="2025"),RawData[[#This Row],[List Price]]*(1-'2 - Diagnostics'!$B$1),RawData[[#This Row],[Net Price]])</f>
        <v>1.9934450000000001</v>
      </c>
      <c r="P1035">
        <f>RawData[[#This Row],[Units]]*RawData[[#This Row],[Counterfactual Net Price]]</f>
        <v>123452.05540500001</v>
      </c>
    </row>
    <row r="1036" spans="1:16">
      <c r="A1036" t="s">
        <v>297</v>
      </c>
      <c r="B1036" t="s">
        <v>296</v>
      </c>
      <c r="C1036" t="s">
        <v>289</v>
      </c>
      <c r="D1036" t="s">
        <v>231</v>
      </c>
      <c r="E1036" t="s">
        <v>260</v>
      </c>
      <c r="F1036">
        <v>60168</v>
      </c>
      <c r="G1036" s="44">
        <v>2.29</v>
      </c>
      <c r="H1036" s="42">
        <v>0.12709999999999999</v>
      </c>
      <c r="I1036" s="45">
        <v>1.2824</v>
      </c>
      <c r="J1036" s="44">
        <f t="shared" si="80"/>
        <v>1.9989410000000001</v>
      </c>
      <c r="K1036" s="43">
        <f t="shared" si="81"/>
        <v>120272.28208800001</v>
      </c>
      <c r="L1036" s="43">
        <f t="shared" si="82"/>
        <v>77159.443199999994</v>
      </c>
      <c r="M1036" s="43">
        <f t="shared" si="83"/>
        <v>43112.838888000013</v>
      </c>
      <c r="N1036" s="42">
        <f t="shared" si="84"/>
        <v>0.35846030473135532</v>
      </c>
      <c r="O1036">
        <f>IF(AND(RawData[[#This Row],[Channel]]="Wholesale/Distributor", LEFT(RawData[[#This Row],[Month]], 4)="2025"),RawData[[#This Row],[List Price]]*(1-'2 - Diagnostics'!$B$1),RawData[[#This Row],[Net Price]])</f>
        <v>1.9989410000000001</v>
      </c>
      <c r="P1036">
        <f>RawData[[#This Row],[Units]]*RawData[[#This Row],[Counterfactual Net Price]]</f>
        <v>120272.28208800001</v>
      </c>
    </row>
    <row r="1037" spans="1:16">
      <c r="A1037" t="s">
        <v>297</v>
      </c>
      <c r="B1037" t="s">
        <v>296</v>
      </c>
      <c r="C1037" t="s">
        <v>289</v>
      </c>
      <c r="D1037" t="s">
        <v>231</v>
      </c>
      <c r="E1037" t="s">
        <v>259</v>
      </c>
      <c r="F1037">
        <v>59319</v>
      </c>
      <c r="G1037" s="44">
        <v>2.29</v>
      </c>
      <c r="H1037" s="42">
        <v>0.1089</v>
      </c>
      <c r="I1037" s="45">
        <v>1.2824</v>
      </c>
      <c r="J1037" s="44">
        <f t="shared" si="80"/>
        <v>2.040619</v>
      </c>
      <c r="K1037" s="43">
        <f t="shared" si="81"/>
        <v>121047.47846099999</v>
      </c>
      <c r="L1037" s="43">
        <f t="shared" si="82"/>
        <v>76070.685599999997</v>
      </c>
      <c r="M1037" s="43">
        <f t="shared" si="83"/>
        <v>44976.792860999994</v>
      </c>
      <c r="N1037" s="42">
        <f t="shared" si="84"/>
        <v>0.37156323644933226</v>
      </c>
      <c r="O1037">
        <f>IF(AND(RawData[[#This Row],[Channel]]="Wholesale/Distributor", LEFT(RawData[[#This Row],[Month]], 4)="2025"),RawData[[#This Row],[List Price]]*(1-'2 - Diagnostics'!$B$1),RawData[[#This Row],[Net Price]])</f>
        <v>2.040619</v>
      </c>
      <c r="P1037">
        <f>RawData[[#This Row],[Units]]*RawData[[#This Row],[Counterfactual Net Price]]</f>
        <v>121047.47846099999</v>
      </c>
    </row>
    <row r="1038" spans="1:16">
      <c r="A1038" t="s">
        <v>297</v>
      </c>
      <c r="B1038" t="s">
        <v>296</v>
      </c>
      <c r="C1038" t="s">
        <v>289</v>
      </c>
      <c r="D1038" t="s">
        <v>231</v>
      </c>
      <c r="E1038" t="s">
        <v>258</v>
      </c>
      <c r="F1038">
        <v>42841</v>
      </c>
      <c r="G1038" s="44">
        <v>2.29</v>
      </c>
      <c r="H1038" s="42">
        <v>0.12609999999999999</v>
      </c>
      <c r="I1038" s="45">
        <v>1.2824</v>
      </c>
      <c r="J1038" s="44">
        <f t="shared" si="80"/>
        <v>2.0012310000000002</v>
      </c>
      <c r="K1038" s="43">
        <f t="shared" si="81"/>
        <v>85734.737271000005</v>
      </c>
      <c r="L1038" s="43">
        <f t="shared" si="82"/>
        <v>54939.2984</v>
      </c>
      <c r="M1038" s="43">
        <f t="shared" si="83"/>
        <v>30795.438871000006</v>
      </c>
      <c r="N1038" s="42">
        <f t="shared" si="84"/>
        <v>0.35919441583705236</v>
      </c>
      <c r="O1038">
        <f>IF(AND(RawData[[#This Row],[Channel]]="Wholesale/Distributor", LEFT(RawData[[#This Row],[Month]], 4)="2025"),RawData[[#This Row],[List Price]]*(1-'2 - Diagnostics'!$B$1),RawData[[#This Row],[Net Price]])</f>
        <v>2.0012310000000002</v>
      </c>
      <c r="P1038">
        <f>RawData[[#This Row],[Units]]*RawData[[#This Row],[Counterfactual Net Price]]</f>
        <v>85734.737271000005</v>
      </c>
    </row>
    <row r="1039" spans="1:16">
      <c r="A1039" t="s">
        <v>297</v>
      </c>
      <c r="B1039" t="s">
        <v>296</v>
      </c>
      <c r="C1039" t="s">
        <v>289</v>
      </c>
      <c r="D1039" t="s">
        <v>231</v>
      </c>
      <c r="E1039" t="s">
        <v>257</v>
      </c>
      <c r="F1039">
        <v>47148</v>
      </c>
      <c r="G1039" s="44">
        <v>2.29</v>
      </c>
      <c r="H1039" s="42">
        <v>0.11070000000000001</v>
      </c>
      <c r="I1039" s="45">
        <v>1.2824</v>
      </c>
      <c r="J1039" s="44">
        <f t="shared" si="80"/>
        <v>2.0364969999999998</v>
      </c>
      <c r="K1039" s="43">
        <f t="shared" si="81"/>
        <v>96016.760555999994</v>
      </c>
      <c r="L1039" s="43">
        <f t="shared" si="82"/>
        <v>60462.595199999996</v>
      </c>
      <c r="M1039" s="43">
        <f t="shared" si="83"/>
        <v>35554.165355999998</v>
      </c>
      <c r="N1039" s="42">
        <f t="shared" si="84"/>
        <v>0.37029124030136062</v>
      </c>
      <c r="O1039">
        <f>IF(AND(RawData[[#This Row],[Channel]]="Wholesale/Distributor", LEFT(RawData[[#This Row],[Month]], 4)="2025"),RawData[[#This Row],[List Price]]*(1-'2 - Diagnostics'!$B$1),RawData[[#This Row],[Net Price]])</f>
        <v>2.0364969999999998</v>
      </c>
      <c r="P1039">
        <f>RawData[[#This Row],[Units]]*RawData[[#This Row],[Counterfactual Net Price]]</f>
        <v>96016.760555999994</v>
      </c>
    </row>
    <row r="1040" spans="1:16">
      <c r="A1040" t="s">
        <v>297</v>
      </c>
      <c r="B1040" t="s">
        <v>296</v>
      </c>
      <c r="C1040" t="s">
        <v>289</v>
      </c>
      <c r="D1040" t="s">
        <v>231</v>
      </c>
      <c r="E1040" t="s">
        <v>256</v>
      </c>
      <c r="F1040">
        <v>44093</v>
      </c>
      <c r="G1040" s="44">
        <v>2.29</v>
      </c>
      <c r="H1040" s="42">
        <v>0.1308</v>
      </c>
      <c r="I1040" s="45">
        <v>1.2824</v>
      </c>
      <c r="J1040" s="44">
        <f t="shared" si="80"/>
        <v>1.9904679999999999</v>
      </c>
      <c r="K1040" s="43">
        <f t="shared" si="81"/>
        <v>87765.70552399999</v>
      </c>
      <c r="L1040" s="43">
        <f t="shared" si="82"/>
        <v>56544.8632</v>
      </c>
      <c r="M1040" s="43">
        <f t="shared" si="83"/>
        <v>31220.84232399999</v>
      </c>
      <c r="N1040" s="42">
        <f t="shared" si="84"/>
        <v>0.35572940635066719</v>
      </c>
      <c r="O1040">
        <f>IF(AND(RawData[[#This Row],[Channel]]="Wholesale/Distributor", LEFT(RawData[[#This Row],[Month]], 4)="2025"),RawData[[#This Row],[List Price]]*(1-'2 - Diagnostics'!$B$1),RawData[[#This Row],[Net Price]])</f>
        <v>1.9904679999999999</v>
      </c>
      <c r="P1040">
        <f>RawData[[#This Row],[Units]]*RawData[[#This Row],[Counterfactual Net Price]]</f>
        <v>87765.70552399999</v>
      </c>
    </row>
    <row r="1041" spans="1:16">
      <c r="A1041" t="s">
        <v>297</v>
      </c>
      <c r="B1041" t="s">
        <v>296</v>
      </c>
      <c r="C1041" t="s">
        <v>289</v>
      </c>
      <c r="D1041" t="s">
        <v>231</v>
      </c>
      <c r="E1041" t="s">
        <v>255</v>
      </c>
      <c r="F1041">
        <v>42220</v>
      </c>
      <c r="G1041" s="44">
        <v>2.29</v>
      </c>
      <c r="H1041" s="42">
        <v>0.1163</v>
      </c>
      <c r="I1041" s="45">
        <v>1.2824</v>
      </c>
      <c r="J1041" s="44">
        <f t="shared" si="80"/>
        <v>2.0236730000000001</v>
      </c>
      <c r="K1041" s="43">
        <f t="shared" si="81"/>
        <v>85439.474060000008</v>
      </c>
      <c r="L1041" s="43">
        <f t="shared" si="82"/>
        <v>54142.928</v>
      </c>
      <c r="M1041" s="43">
        <f t="shared" si="83"/>
        <v>31296.546060000008</v>
      </c>
      <c r="N1041" s="42">
        <f t="shared" si="84"/>
        <v>0.36630078080796658</v>
      </c>
      <c r="O1041">
        <f>IF(AND(RawData[[#This Row],[Channel]]="Wholesale/Distributor", LEFT(RawData[[#This Row],[Month]], 4)="2025"),RawData[[#This Row],[List Price]]*(1-'2 - Diagnostics'!$B$1),RawData[[#This Row],[Net Price]])</f>
        <v>2.0236730000000001</v>
      </c>
      <c r="P1041">
        <f>RawData[[#This Row],[Units]]*RawData[[#This Row],[Counterfactual Net Price]]</f>
        <v>85439.474060000008</v>
      </c>
    </row>
    <row r="1042" spans="1:16">
      <c r="A1042" t="s">
        <v>297</v>
      </c>
      <c r="B1042" t="s">
        <v>296</v>
      </c>
      <c r="C1042" t="s">
        <v>289</v>
      </c>
      <c r="D1042" t="s">
        <v>231</v>
      </c>
      <c r="E1042" t="s">
        <v>254</v>
      </c>
      <c r="F1042">
        <v>59666</v>
      </c>
      <c r="G1042" s="44">
        <v>2.29</v>
      </c>
      <c r="H1042" s="42">
        <v>0.1358</v>
      </c>
      <c r="I1042" s="45">
        <v>1.2824</v>
      </c>
      <c r="J1042" s="44">
        <f t="shared" si="80"/>
        <v>1.9790179999999999</v>
      </c>
      <c r="K1042" s="43">
        <f t="shared" si="81"/>
        <v>118080.087988</v>
      </c>
      <c r="L1042" s="43">
        <f t="shared" si="82"/>
        <v>76515.678400000004</v>
      </c>
      <c r="M1042" s="43">
        <f t="shared" si="83"/>
        <v>41564.409587999995</v>
      </c>
      <c r="N1042" s="42">
        <f t="shared" si="84"/>
        <v>0.35200185142328161</v>
      </c>
      <c r="O1042">
        <f>IF(AND(RawData[[#This Row],[Channel]]="Wholesale/Distributor", LEFT(RawData[[#This Row],[Month]], 4)="2025"),RawData[[#This Row],[List Price]]*(1-'2 - Diagnostics'!$B$1),RawData[[#This Row],[Net Price]])</f>
        <v>1.9790179999999999</v>
      </c>
      <c r="P1042">
        <f>RawData[[#This Row],[Units]]*RawData[[#This Row],[Counterfactual Net Price]]</f>
        <v>118080.087988</v>
      </c>
    </row>
    <row r="1043" spans="1:16">
      <c r="A1043" t="s">
        <v>297</v>
      </c>
      <c r="B1043" t="s">
        <v>296</v>
      </c>
      <c r="C1043" t="s">
        <v>289</v>
      </c>
      <c r="D1043" t="s">
        <v>231</v>
      </c>
      <c r="E1043" t="s">
        <v>253</v>
      </c>
      <c r="F1043">
        <v>78722</v>
      </c>
      <c r="G1043" s="44">
        <v>2.29</v>
      </c>
      <c r="H1043" s="42">
        <v>0.13239999999999999</v>
      </c>
      <c r="I1043" s="45">
        <v>1.2824</v>
      </c>
      <c r="J1043" s="44">
        <f t="shared" si="80"/>
        <v>1.986804</v>
      </c>
      <c r="K1043" s="43">
        <f t="shared" si="81"/>
        <v>156405.184488</v>
      </c>
      <c r="L1043" s="43">
        <f t="shared" si="82"/>
        <v>100953.0928</v>
      </c>
      <c r="M1043" s="43">
        <f t="shared" si="83"/>
        <v>55452.091688</v>
      </c>
      <c r="N1043" s="42">
        <f t="shared" si="84"/>
        <v>0.35454126325495622</v>
      </c>
      <c r="O1043">
        <f>IF(AND(RawData[[#This Row],[Channel]]="Wholesale/Distributor", LEFT(RawData[[#This Row],[Month]], 4)="2025"),RawData[[#This Row],[List Price]]*(1-'2 - Diagnostics'!$B$1),RawData[[#This Row],[Net Price]])</f>
        <v>1.986804</v>
      </c>
      <c r="P1043">
        <f>RawData[[#This Row],[Units]]*RawData[[#This Row],[Counterfactual Net Price]]</f>
        <v>156405.184488</v>
      </c>
    </row>
    <row r="1044" spans="1:16">
      <c r="A1044" t="s">
        <v>297</v>
      </c>
      <c r="B1044" t="s">
        <v>296</v>
      </c>
      <c r="C1044" t="s">
        <v>289</v>
      </c>
      <c r="D1044" t="s">
        <v>231</v>
      </c>
      <c r="E1044" t="s">
        <v>252</v>
      </c>
      <c r="F1044">
        <v>97687</v>
      </c>
      <c r="G1044" s="44">
        <v>2.29</v>
      </c>
      <c r="H1044" s="42">
        <v>0.14169999999999999</v>
      </c>
      <c r="I1044" s="45">
        <v>1.2824</v>
      </c>
      <c r="J1044" s="44">
        <f t="shared" si="80"/>
        <v>1.9655070000000001</v>
      </c>
      <c r="K1044" s="43">
        <f t="shared" si="81"/>
        <v>192004.48230900001</v>
      </c>
      <c r="L1044" s="43">
        <f t="shared" si="82"/>
        <v>125273.8088</v>
      </c>
      <c r="M1044" s="43">
        <f t="shared" si="83"/>
        <v>66730.673509000015</v>
      </c>
      <c r="N1044" s="42">
        <f t="shared" si="84"/>
        <v>0.3475474775719446</v>
      </c>
      <c r="O1044">
        <f>IF(AND(RawData[[#This Row],[Channel]]="Wholesale/Distributor", LEFT(RawData[[#This Row],[Month]], 4)="2025"),RawData[[#This Row],[List Price]]*(1-'2 - Diagnostics'!$B$1),RawData[[#This Row],[Net Price]])</f>
        <v>1.9655070000000001</v>
      </c>
      <c r="P1044">
        <f>RawData[[#This Row],[Units]]*RawData[[#This Row],[Counterfactual Net Price]]</f>
        <v>192004.48230900001</v>
      </c>
    </row>
    <row r="1045" spans="1:16">
      <c r="A1045" t="s">
        <v>297</v>
      </c>
      <c r="B1045" t="s">
        <v>296</v>
      </c>
      <c r="C1045" t="s">
        <v>289</v>
      </c>
      <c r="D1045" t="s">
        <v>231</v>
      </c>
      <c r="E1045" t="s">
        <v>251</v>
      </c>
      <c r="F1045">
        <v>74090</v>
      </c>
      <c r="G1045" s="44">
        <v>2.29</v>
      </c>
      <c r="H1045" s="42">
        <v>0.123</v>
      </c>
      <c r="I1045" s="45">
        <v>1.2824</v>
      </c>
      <c r="J1045" s="44">
        <f t="shared" si="80"/>
        <v>2.0083299999999999</v>
      </c>
      <c r="K1045" s="43">
        <f t="shared" si="81"/>
        <v>148797.1697</v>
      </c>
      <c r="L1045" s="43">
        <f t="shared" si="82"/>
        <v>95013.016000000003</v>
      </c>
      <c r="M1045" s="43">
        <f t="shared" si="83"/>
        <v>53784.153699999995</v>
      </c>
      <c r="N1045" s="42">
        <f t="shared" si="84"/>
        <v>0.3614595210946408</v>
      </c>
      <c r="O1045">
        <f>IF(AND(RawData[[#This Row],[Channel]]="Wholesale/Distributor", LEFT(RawData[[#This Row],[Month]], 4)="2025"),RawData[[#This Row],[List Price]]*(1-'2 - Diagnostics'!$B$1),RawData[[#This Row],[Net Price]])</f>
        <v>2.0083299999999999</v>
      </c>
      <c r="P1045">
        <f>RawData[[#This Row],[Units]]*RawData[[#This Row],[Counterfactual Net Price]]</f>
        <v>148797.1697</v>
      </c>
    </row>
    <row r="1046" spans="1:16">
      <c r="A1046" t="s">
        <v>297</v>
      </c>
      <c r="B1046" t="s">
        <v>296</v>
      </c>
      <c r="C1046" t="s">
        <v>289</v>
      </c>
      <c r="D1046" t="s">
        <v>231</v>
      </c>
      <c r="E1046" t="s">
        <v>250</v>
      </c>
      <c r="F1046">
        <v>44445</v>
      </c>
      <c r="G1046" s="44">
        <v>2.34</v>
      </c>
      <c r="H1046" s="42">
        <v>0.13700000000000001</v>
      </c>
      <c r="I1046" s="45">
        <v>1.292</v>
      </c>
      <c r="J1046" s="44">
        <f t="shared" si="80"/>
        <v>2.0194199999999998</v>
      </c>
      <c r="K1046" s="43">
        <f t="shared" si="81"/>
        <v>89753.121899999984</v>
      </c>
      <c r="L1046" s="43">
        <f t="shared" si="82"/>
        <v>57422.94</v>
      </c>
      <c r="M1046" s="43">
        <f t="shared" si="83"/>
        <v>32330.181899999981</v>
      </c>
      <c r="N1046" s="42">
        <f t="shared" si="84"/>
        <v>0.36021233819611559</v>
      </c>
      <c r="O1046">
        <f>IF(AND(RawData[[#This Row],[Channel]]="Wholesale/Distributor", LEFT(RawData[[#This Row],[Month]], 4)="2025"),RawData[[#This Row],[List Price]]*(1-'2 - Diagnostics'!$B$1),RawData[[#This Row],[Net Price]])</f>
        <v>2.0194199999999998</v>
      </c>
      <c r="P1046">
        <f>RawData[[#This Row],[Units]]*RawData[[#This Row],[Counterfactual Net Price]]</f>
        <v>89753.121899999984</v>
      </c>
    </row>
    <row r="1047" spans="1:16">
      <c r="A1047" t="s">
        <v>297</v>
      </c>
      <c r="B1047" t="s">
        <v>296</v>
      </c>
      <c r="C1047" t="s">
        <v>289</v>
      </c>
      <c r="D1047" t="s">
        <v>231</v>
      </c>
      <c r="E1047" t="s">
        <v>249</v>
      </c>
      <c r="F1047">
        <v>58217</v>
      </c>
      <c r="G1047" s="44">
        <v>2.34</v>
      </c>
      <c r="H1047" s="42">
        <v>0.1394</v>
      </c>
      <c r="I1047" s="45">
        <v>1.3016000000000001</v>
      </c>
      <c r="J1047" s="44">
        <f t="shared" si="80"/>
        <v>2.0138039999999999</v>
      </c>
      <c r="K1047" s="43">
        <f t="shared" si="81"/>
        <v>117237.62746799999</v>
      </c>
      <c r="L1047" s="43">
        <f t="shared" si="82"/>
        <v>75775.247200000013</v>
      </c>
      <c r="M1047" s="43">
        <f t="shared" si="83"/>
        <v>41462.380267999979</v>
      </c>
      <c r="N1047" s="42">
        <f t="shared" si="84"/>
        <v>0.35366103156017153</v>
      </c>
      <c r="O1047">
        <f>IF(AND(RawData[[#This Row],[Channel]]="Wholesale/Distributor", LEFT(RawData[[#This Row],[Month]], 4)="2025"),RawData[[#This Row],[List Price]]*(1-'2 - Diagnostics'!$B$1),RawData[[#This Row],[Net Price]])</f>
        <v>2.0138039999999999</v>
      </c>
      <c r="P1047">
        <f>RawData[[#This Row],[Units]]*RawData[[#This Row],[Counterfactual Net Price]]</f>
        <v>117237.62746799999</v>
      </c>
    </row>
    <row r="1048" spans="1:16">
      <c r="A1048" t="s">
        <v>297</v>
      </c>
      <c r="B1048" t="s">
        <v>296</v>
      </c>
      <c r="C1048" t="s">
        <v>289</v>
      </c>
      <c r="D1048" t="s">
        <v>231</v>
      </c>
      <c r="E1048" t="s">
        <v>248</v>
      </c>
      <c r="F1048">
        <v>57963</v>
      </c>
      <c r="G1048" s="44">
        <v>2.34</v>
      </c>
      <c r="H1048" s="42">
        <v>0.14230000000000001</v>
      </c>
      <c r="I1048" s="45">
        <v>1.3112999999999999</v>
      </c>
      <c r="J1048" s="44">
        <f t="shared" si="80"/>
        <v>2.007018</v>
      </c>
      <c r="K1048" s="43">
        <f t="shared" si="81"/>
        <v>116332.784334</v>
      </c>
      <c r="L1048" s="43">
        <f t="shared" si="82"/>
        <v>76006.881899999993</v>
      </c>
      <c r="M1048" s="43">
        <f t="shared" si="83"/>
        <v>40325.902434000003</v>
      </c>
      <c r="N1048" s="42">
        <f t="shared" si="84"/>
        <v>0.34664263100779369</v>
      </c>
      <c r="O1048">
        <f>IF(AND(RawData[[#This Row],[Channel]]="Wholesale/Distributor", LEFT(RawData[[#This Row],[Month]], 4)="2025"),RawData[[#This Row],[List Price]]*(1-'2 - Diagnostics'!$B$1),RawData[[#This Row],[Net Price]])</f>
        <v>2.007018</v>
      </c>
      <c r="P1048">
        <f>RawData[[#This Row],[Units]]*RawData[[#This Row],[Counterfactual Net Price]]</f>
        <v>116332.784334</v>
      </c>
    </row>
    <row r="1049" spans="1:16">
      <c r="A1049" t="s">
        <v>297</v>
      </c>
      <c r="B1049" t="s">
        <v>296</v>
      </c>
      <c r="C1049" t="s">
        <v>289</v>
      </c>
      <c r="D1049" t="s">
        <v>231</v>
      </c>
      <c r="E1049" t="s">
        <v>247</v>
      </c>
      <c r="F1049">
        <v>60566</v>
      </c>
      <c r="G1049" s="44">
        <v>2.34</v>
      </c>
      <c r="H1049" s="42">
        <v>0.14180000000000001</v>
      </c>
      <c r="I1049" s="45">
        <v>1.3209</v>
      </c>
      <c r="J1049" s="44">
        <f t="shared" si="80"/>
        <v>2.0081879999999996</v>
      </c>
      <c r="K1049" s="43">
        <f t="shared" si="81"/>
        <v>121627.91440799998</v>
      </c>
      <c r="L1049" s="43">
        <f t="shared" si="82"/>
        <v>80001.629399999991</v>
      </c>
      <c r="M1049" s="43">
        <f t="shared" si="83"/>
        <v>41626.285007999992</v>
      </c>
      <c r="N1049" s="42">
        <f t="shared" si="84"/>
        <v>0.34224285774041074</v>
      </c>
      <c r="O1049">
        <f>IF(AND(RawData[[#This Row],[Channel]]="Wholesale/Distributor", LEFT(RawData[[#This Row],[Month]], 4)="2025"),RawData[[#This Row],[List Price]]*(1-'2 - Diagnostics'!$B$1),RawData[[#This Row],[Net Price]])</f>
        <v>2.0081879999999996</v>
      </c>
      <c r="P1049">
        <f>RawData[[#This Row],[Units]]*RawData[[#This Row],[Counterfactual Net Price]]</f>
        <v>121627.91440799998</v>
      </c>
    </row>
    <row r="1050" spans="1:16">
      <c r="A1050" t="s">
        <v>297</v>
      </c>
      <c r="B1050" t="s">
        <v>296</v>
      </c>
      <c r="C1050" t="s">
        <v>289</v>
      </c>
      <c r="D1050" t="s">
        <v>231</v>
      </c>
      <c r="E1050" t="s">
        <v>246</v>
      </c>
      <c r="F1050">
        <v>52229</v>
      </c>
      <c r="G1050" s="44">
        <v>2.34</v>
      </c>
      <c r="H1050" s="42">
        <v>0.1179</v>
      </c>
      <c r="I1050" s="45">
        <v>1.3305</v>
      </c>
      <c r="J1050" s="44">
        <f t="shared" si="80"/>
        <v>2.064114</v>
      </c>
      <c r="K1050" s="43">
        <f t="shared" si="81"/>
        <v>107806.61010600001</v>
      </c>
      <c r="L1050" s="43">
        <f t="shared" si="82"/>
        <v>69490.684500000003</v>
      </c>
      <c r="M1050" s="43">
        <f t="shared" si="83"/>
        <v>38315.925606000004</v>
      </c>
      <c r="N1050" s="42">
        <f t="shared" si="84"/>
        <v>0.35541350913757674</v>
      </c>
      <c r="O1050">
        <f>IF(AND(RawData[[#This Row],[Channel]]="Wholesale/Distributor", LEFT(RawData[[#This Row],[Month]], 4)="2025"),RawData[[#This Row],[List Price]]*(1-'2 - Diagnostics'!$B$1),RawData[[#This Row],[Net Price]])</f>
        <v>2.064114</v>
      </c>
      <c r="P1050">
        <f>RawData[[#This Row],[Units]]*RawData[[#This Row],[Counterfactual Net Price]]</f>
        <v>107806.61010600001</v>
      </c>
    </row>
    <row r="1051" spans="1:16">
      <c r="A1051" t="s">
        <v>297</v>
      </c>
      <c r="B1051" t="s">
        <v>296</v>
      </c>
      <c r="C1051" t="s">
        <v>289</v>
      </c>
      <c r="D1051" t="s">
        <v>231</v>
      </c>
      <c r="E1051" t="s">
        <v>245</v>
      </c>
      <c r="F1051">
        <v>40608</v>
      </c>
      <c r="G1051" s="44">
        <v>2.34</v>
      </c>
      <c r="H1051" s="42">
        <v>0.1532</v>
      </c>
      <c r="I1051" s="45">
        <v>1.3401000000000001</v>
      </c>
      <c r="J1051" s="44">
        <f t="shared" si="80"/>
        <v>1.9815119999999999</v>
      </c>
      <c r="K1051" s="43">
        <f t="shared" si="81"/>
        <v>80465.239296</v>
      </c>
      <c r="L1051" s="43">
        <f t="shared" si="82"/>
        <v>54418.7808</v>
      </c>
      <c r="M1051" s="43">
        <f t="shared" si="83"/>
        <v>26046.458495999999</v>
      </c>
      <c r="N1051" s="42">
        <f t="shared" si="84"/>
        <v>0.32369826677809671</v>
      </c>
      <c r="O1051">
        <f>IF(AND(RawData[[#This Row],[Channel]]="Wholesale/Distributor", LEFT(RawData[[#This Row],[Month]], 4)="2025"),RawData[[#This Row],[List Price]]*(1-'2 - Diagnostics'!$B$1),RawData[[#This Row],[Net Price]])</f>
        <v>1.9815119999999999</v>
      </c>
      <c r="P1051">
        <f>RawData[[#This Row],[Units]]*RawData[[#This Row],[Counterfactual Net Price]]</f>
        <v>80465.239296</v>
      </c>
    </row>
    <row r="1052" spans="1:16">
      <c r="A1052" t="s">
        <v>297</v>
      </c>
      <c r="B1052" t="s">
        <v>296</v>
      </c>
      <c r="C1052" t="s">
        <v>289</v>
      </c>
      <c r="D1052" t="s">
        <v>231</v>
      </c>
      <c r="E1052" t="s">
        <v>244</v>
      </c>
      <c r="F1052">
        <v>44544</v>
      </c>
      <c r="G1052" s="44">
        <v>2.4</v>
      </c>
      <c r="H1052" s="42">
        <v>0.1043</v>
      </c>
      <c r="I1052" s="45">
        <v>1.3496999999999999</v>
      </c>
      <c r="J1052" s="44">
        <f t="shared" si="80"/>
        <v>2.1496799999999996</v>
      </c>
      <c r="K1052" s="43">
        <f t="shared" si="81"/>
        <v>95755.345919999978</v>
      </c>
      <c r="L1052" s="43">
        <f t="shared" si="82"/>
        <v>60121.036799999994</v>
      </c>
      <c r="M1052" s="43">
        <f t="shared" si="83"/>
        <v>35634.309119999984</v>
      </c>
      <c r="N1052" s="42">
        <f t="shared" si="84"/>
        <v>0.37213910907669973</v>
      </c>
      <c r="O1052">
        <f>IF(AND(RawData[[#This Row],[Channel]]="Wholesale/Distributor", LEFT(RawData[[#This Row],[Month]], 4)="2025"),RawData[[#This Row],[List Price]]*(1-'2 - Diagnostics'!$B$1),RawData[[#This Row],[Net Price]])</f>
        <v>2.1496799999999996</v>
      </c>
      <c r="P1052">
        <f>RawData[[#This Row],[Units]]*RawData[[#This Row],[Counterfactual Net Price]]</f>
        <v>95755.345919999978</v>
      </c>
    </row>
    <row r="1053" spans="1:16">
      <c r="A1053" t="s">
        <v>297</v>
      </c>
      <c r="B1053" t="s">
        <v>296</v>
      </c>
      <c r="C1053" t="s">
        <v>289</v>
      </c>
      <c r="D1053" t="s">
        <v>231</v>
      </c>
      <c r="E1053" t="s">
        <v>243</v>
      </c>
      <c r="F1053">
        <v>46768</v>
      </c>
      <c r="G1053" s="44">
        <v>2.4</v>
      </c>
      <c r="H1053" s="42">
        <v>0.1416</v>
      </c>
      <c r="I1053" s="45">
        <v>1.3593</v>
      </c>
      <c r="J1053" s="44">
        <f t="shared" si="80"/>
        <v>2.0601600000000002</v>
      </c>
      <c r="K1053" s="43">
        <f t="shared" si="81"/>
        <v>96349.562880000012</v>
      </c>
      <c r="L1053" s="43">
        <f t="shared" si="82"/>
        <v>63571.742399999996</v>
      </c>
      <c r="M1053" s="43">
        <f t="shared" si="83"/>
        <v>32777.820480000017</v>
      </c>
      <c r="N1053" s="42">
        <f t="shared" si="84"/>
        <v>0.34019687791239528</v>
      </c>
      <c r="O1053">
        <f>IF(AND(RawData[[#This Row],[Channel]]="Wholesale/Distributor", LEFT(RawData[[#This Row],[Month]], 4)="2025"),RawData[[#This Row],[List Price]]*(1-'2 - Diagnostics'!$B$1),RawData[[#This Row],[Net Price]])</f>
        <v>2.0601600000000002</v>
      </c>
      <c r="P1053">
        <f>RawData[[#This Row],[Units]]*RawData[[#This Row],[Counterfactual Net Price]]</f>
        <v>96349.562880000012</v>
      </c>
    </row>
    <row r="1054" spans="1:16">
      <c r="A1054" t="s">
        <v>297</v>
      </c>
      <c r="B1054" t="s">
        <v>296</v>
      </c>
      <c r="C1054" t="s">
        <v>289</v>
      </c>
      <c r="D1054" t="s">
        <v>231</v>
      </c>
      <c r="E1054" t="s">
        <v>242</v>
      </c>
      <c r="F1054">
        <v>56308</v>
      </c>
      <c r="G1054" s="44">
        <v>2.4</v>
      </c>
      <c r="H1054" s="42">
        <v>0.12230000000000001</v>
      </c>
      <c r="I1054" s="45">
        <v>1.369</v>
      </c>
      <c r="J1054" s="44">
        <f t="shared" si="80"/>
        <v>2.1064799999999999</v>
      </c>
      <c r="K1054" s="43">
        <f t="shared" si="81"/>
        <v>118611.67584</v>
      </c>
      <c r="L1054" s="43">
        <f t="shared" si="82"/>
        <v>77085.652000000002</v>
      </c>
      <c r="M1054" s="43">
        <f t="shared" si="83"/>
        <v>41526.023839999994</v>
      </c>
      <c r="N1054" s="42">
        <f t="shared" si="84"/>
        <v>0.35010064182902279</v>
      </c>
      <c r="O1054">
        <f>IF(AND(RawData[[#This Row],[Channel]]="Wholesale/Distributor", LEFT(RawData[[#This Row],[Month]], 4)="2025"),RawData[[#This Row],[List Price]]*(1-'2 - Diagnostics'!$B$1),RawData[[#This Row],[Net Price]])</f>
        <v>2.1064799999999999</v>
      </c>
      <c r="P1054">
        <f>RawData[[#This Row],[Units]]*RawData[[#This Row],[Counterfactual Net Price]]</f>
        <v>118611.67584</v>
      </c>
    </row>
    <row r="1055" spans="1:16">
      <c r="A1055" t="s">
        <v>297</v>
      </c>
      <c r="B1055" t="s">
        <v>296</v>
      </c>
      <c r="C1055" t="s">
        <v>289</v>
      </c>
      <c r="D1055" t="s">
        <v>231</v>
      </c>
      <c r="E1055" t="s">
        <v>241</v>
      </c>
      <c r="F1055">
        <v>93095</v>
      </c>
      <c r="G1055" s="44">
        <v>2.4</v>
      </c>
      <c r="H1055" s="42">
        <v>0.1143</v>
      </c>
      <c r="I1055" s="45">
        <v>1.3786</v>
      </c>
      <c r="J1055" s="44">
        <f t="shared" si="80"/>
        <v>2.12568</v>
      </c>
      <c r="K1055" s="43">
        <f t="shared" si="81"/>
        <v>197890.1796</v>
      </c>
      <c r="L1055" s="43">
        <f t="shared" si="82"/>
        <v>128340.76700000001</v>
      </c>
      <c r="M1055" s="43">
        <f t="shared" si="83"/>
        <v>69549.412599999996</v>
      </c>
      <c r="N1055" s="42">
        <f t="shared" si="84"/>
        <v>0.3514545933536562</v>
      </c>
      <c r="O1055">
        <f>IF(AND(RawData[[#This Row],[Channel]]="Wholesale/Distributor", LEFT(RawData[[#This Row],[Month]], 4)="2025"),RawData[[#This Row],[List Price]]*(1-'2 - Diagnostics'!$B$1),RawData[[#This Row],[Net Price]])</f>
        <v>2.12568</v>
      </c>
      <c r="P1055">
        <f>RawData[[#This Row],[Units]]*RawData[[#This Row],[Counterfactual Net Price]]</f>
        <v>197890.1796</v>
      </c>
    </row>
    <row r="1056" spans="1:16">
      <c r="A1056" t="s">
        <v>297</v>
      </c>
      <c r="B1056" t="s">
        <v>296</v>
      </c>
      <c r="C1056" t="s">
        <v>289</v>
      </c>
      <c r="D1056" t="s">
        <v>231</v>
      </c>
      <c r="E1056" t="s">
        <v>240</v>
      </c>
      <c r="F1056">
        <v>85208</v>
      </c>
      <c r="G1056" s="44">
        <v>2.4</v>
      </c>
      <c r="H1056" s="42">
        <v>0.13320000000000001</v>
      </c>
      <c r="I1056" s="45">
        <v>1.3882000000000001</v>
      </c>
      <c r="J1056" s="44">
        <f t="shared" si="80"/>
        <v>2.0803199999999999</v>
      </c>
      <c r="K1056" s="43">
        <f t="shared" si="81"/>
        <v>177259.90656</v>
      </c>
      <c r="L1056" s="43">
        <f t="shared" si="82"/>
        <v>118285.74560000001</v>
      </c>
      <c r="M1056" s="43">
        <f t="shared" si="83"/>
        <v>58974.160959999994</v>
      </c>
      <c r="N1056" s="42">
        <f t="shared" si="84"/>
        <v>0.33269881556683584</v>
      </c>
      <c r="O1056">
        <f>IF(AND(RawData[[#This Row],[Channel]]="Wholesale/Distributor", LEFT(RawData[[#This Row],[Month]], 4)="2025"),RawData[[#This Row],[List Price]]*(1-'2 - Diagnostics'!$B$1),RawData[[#This Row],[Net Price]])</f>
        <v>2.0803199999999999</v>
      </c>
      <c r="P1056">
        <f>RawData[[#This Row],[Units]]*RawData[[#This Row],[Counterfactual Net Price]]</f>
        <v>177259.90656</v>
      </c>
    </row>
    <row r="1057" spans="1:16">
      <c r="A1057" t="s">
        <v>297</v>
      </c>
      <c r="B1057" t="s">
        <v>296</v>
      </c>
      <c r="C1057" t="s">
        <v>289</v>
      </c>
      <c r="D1057" t="s">
        <v>231</v>
      </c>
      <c r="E1057" t="s">
        <v>236</v>
      </c>
      <c r="F1057">
        <v>75860</v>
      </c>
      <c r="G1057" s="44">
        <v>2.4</v>
      </c>
      <c r="H1057" s="42">
        <v>0.13739999999999999</v>
      </c>
      <c r="I1057" s="45">
        <v>1.3977999999999999</v>
      </c>
      <c r="J1057" s="44">
        <f t="shared" si="80"/>
        <v>2.0702400000000001</v>
      </c>
      <c r="K1057" s="43">
        <f t="shared" si="81"/>
        <v>157048.40640000001</v>
      </c>
      <c r="L1057" s="43">
        <f t="shared" si="82"/>
        <v>106037.10799999999</v>
      </c>
      <c r="M1057" s="43">
        <f t="shared" si="83"/>
        <v>51011.298400000014</v>
      </c>
      <c r="N1057" s="42">
        <f t="shared" si="84"/>
        <v>0.32481258211608321</v>
      </c>
      <c r="O1057">
        <f>IF(AND(RawData[[#This Row],[Channel]]="Wholesale/Distributor", LEFT(RawData[[#This Row],[Month]], 4)="2025"),RawData[[#This Row],[List Price]]*(1-'2 - Diagnostics'!$B$1),RawData[[#This Row],[Net Price]])</f>
        <v>2.0702400000000001</v>
      </c>
      <c r="P1057">
        <f>RawData[[#This Row],[Units]]*RawData[[#This Row],[Counterfactual Net Price]]</f>
        <v>157048.40640000001</v>
      </c>
    </row>
    <row r="1058" spans="1:16">
      <c r="A1058" t="s">
        <v>297</v>
      </c>
      <c r="B1058" t="s">
        <v>296</v>
      </c>
      <c r="C1058" t="s">
        <v>289</v>
      </c>
      <c r="D1058" t="s">
        <v>230</v>
      </c>
      <c r="E1058" t="s">
        <v>262</v>
      </c>
      <c r="F1058">
        <v>32326</v>
      </c>
      <c r="G1058" s="44">
        <v>2.29</v>
      </c>
      <c r="H1058" s="42">
        <v>0.183</v>
      </c>
      <c r="I1058" s="45">
        <v>1.2824</v>
      </c>
      <c r="J1058" s="44">
        <f t="shared" si="80"/>
        <v>1.87093</v>
      </c>
      <c r="K1058" s="43">
        <f t="shared" si="81"/>
        <v>60479.68318</v>
      </c>
      <c r="L1058" s="43">
        <f t="shared" si="82"/>
        <v>41454.862399999998</v>
      </c>
      <c r="M1058" s="43">
        <f t="shared" si="83"/>
        <v>19024.820780000002</v>
      </c>
      <c r="N1058" s="42">
        <f t="shared" si="84"/>
        <v>0.31456548347613222</v>
      </c>
      <c r="O1058">
        <f>IF(AND(RawData[[#This Row],[Channel]]="Wholesale/Distributor", LEFT(RawData[[#This Row],[Month]], 4)="2025"),RawData[[#This Row],[List Price]]*(1-'2 - Diagnostics'!$B$1),RawData[[#This Row],[Net Price]])</f>
        <v>1.87093</v>
      </c>
      <c r="P1058">
        <f>RawData[[#This Row],[Units]]*RawData[[#This Row],[Counterfactual Net Price]]</f>
        <v>60479.68318</v>
      </c>
    </row>
    <row r="1059" spans="1:16">
      <c r="A1059" t="s">
        <v>297</v>
      </c>
      <c r="B1059" t="s">
        <v>296</v>
      </c>
      <c r="C1059" t="s">
        <v>289</v>
      </c>
      <c r="D1059" t="s">
        <v>230</v>
      </c>
      <c r="E1059" t="s">
        <v>261</v>
      </c>
      <c r="F1059">
        <v>38823</v>
      </c>
      <c r="G1059" s="44">
        <v>2.29</v>
      </c>
      <c r="H1059" s="42">
        <v>0.17610000000000001</v>
      </c>
      <c r="I1059" s="45">
        <v>1.2824</v>
      </c>
      <c r="J1059" s="44">
        <f t="shared" si="80"/>
        <v>1.8867309999999999</v>
      </c>
      <c r="K1059" s="43">
        <f t="shared" si="81"/>
        <v>73248.557612999997</v>
      </c>
      <c r="L1059" s="43">
        <f t="shared" si="82"/>
        <v>49786.6152</v>
      </c>
      <c r="M1059" s="43">
        <f t="shared" si="83"/>
        <v>23461.942412999997</v>
      </c>
      <c r="N1059" s="42">
        <f t="shared" si="84"/>
        <v>0.32030586236193709</v>
      </c>
      <c r="O1059">
        <f>IF(AND(RawData[[#This Row],[Channel]]="Wholesale/Distributor", LEFT(RawData[[#This Row],[Month]], 4)="2025"),RawData[[#This Row],[List Price]]*(1-'2 - Diagnostics'!$B$1),RawData[[#This Row],[Net Price]])</f>
        <v>1.8867309999999999</v>
      </c>
      <c r="P1059">
        <f>RawData[[#This Row],[Units]]*RawData[[#This Row],[Counterfactual Net Price]]</f>
        <v>73248.557612999997</v>
      </c>
    </row>
    <row r="1060" spans="1:16">
      <c r="A1060" t="s">
        <v>297</v>
      </c>
      <c r="B1060" t="s">
        <v>296</v>
      </c>
      <c r="C1060" t="s">
        <v>289</v>
      </c>
      <c r="D1060" t="s">
        <v>230</v>
      </c>
      <c r="E1060" t="s">
        <v>260</v>
      </c>
      <c r="F1060">
        <v>37702</v>
      </c>
      <c r="G1060" s="44">
        <v>2.29</v>
      </c>
      <c r="H1060" s="42">
        <v>0.18160000000000001</v>
      </c>
      <c r="I1060" s="45">
        <v>1.2824</v>
      </c>
      <c r="J1060" s="44">
        <f t="shared" si="80"/>
        <v>1.874136</v>
      </c>
      <c r="K1060" s="43">
        <f t="shared" si="81"/>
        <v>70658.675472000003</v>
      </c>
      <c r="L1060" s="43">
        <f t="shared" si="82"/>
        <v>48349.044799999996</v>
      </c>
      <c r="M1060" s="43">
        <f t="shared" si="83"/>
        <v>22309.630672000007</v>
      </c>
      <c r="N1060" s="42">
        <f t="shared" si="84"/>
        <v>0.31573802541544488</v>
      </c>
      <c r="O1060">
        <f>IF(AND(RawData[[#This Row],[Channel]]="Wholesale/Distributor", LEFT(RawData[[#This Row],[Month]], 4)="2025"),RawData[[#This Row],[List Price]]*(1-'2 - Diagnostics'!$B$1),RawData[[#This Row],[Net Price]])</f>
        <v>1.874136</v>
      </c>
      <c r="P1060">
        <f>RawData[[#This Row],[Units]]*RawData[[#This Row],[Counterfactual Net Price]]</f>
        <v>70658.675472000003</v>
      </c>
    </row>
    <row r="1061" spans="1:16">
      <c r="A1061" t="s">
        <v>297</v>
      </c>
      <c r="B1061" t="s">
        <v>296</v>
      </c>
      <c r="C1061" t="s">
        <v>289</v>
      </c>
      <c r="D1061" t="s">
        <v>230</v>
      </c>
      <c r="E1061" t="s">
        <v>259</v>
      </c>
      <c r="F1061">
        <v>39917</v>
      </c>
      <c r="G1061" s="44">
        <v>2.29</v>
      </c>
      <c r="H1061" s="42">
        <v>0.19159999999999999</v>
      </c>
      <c r="I1061" s="45">
        <v>1.2824</v>
      </c>
      <c r="J1061" s="44">
        <f t="shared" si="80"/>
        <v>1.8512360000000001</v>
      </c>
      <c r="K1061" s="43">
        <f t="shared" si="81"/>
        <v>73895.787412000005</v>
      </c>
      <c r="L1061" s="43">
        <f t="shared" si="82"/>
        <v>51189.560799999999</v>
      </c>
      <c r="M1061" s="43">
        <f t="shared" si="83"/>
        <v>22706.226612000006</v>
      </c>
      <c r="N1061" s="42">
        <f t="shared" si="84"/>
        <v>0.3072736269173677</v>
      </c>
      <c r="O1061">
        <f>IF(AND(RawData[[#This Row],[Channel]]="Wholesale/Distributor", LEFT(RawData[[#This Row],[Month]], 4)="2025"),RawData[[#This Row],[List Price]]*(1-'2 - Diagnostics'!$B$1),RawData[[#This Row],[Net Price]])</f>
        <v>1.8512360000000001</v>
      </c>
      <c r="P1061">
        <f>RawData[[#This Row],[Units]]*RawData[[#This Row],[Counterfactual Net Price]]</f>
        <v>73895.787412000005</v>
      </c>
    </row>
    <row r="1062" spans="1:16">
      <c r="A1062" t="s">
        <v>297</v>
      </c>
      <c r="B1062" t="s">
        <v>296</v>
      </c>
      <c r="C1062" t="s">
        <v>289</v>
      </c>
      <c r="D1062" t="s">
        <v>230</v>
      </c>
      <c r="E1062" t="s">
        <v>258</v>
      </c>
      <c r="F1062">
        <v>33425</v>
      </c>
      <c r="G1062" s="44">
        <v>2.29</v>
      </c>
      <c r="H1062" s="42">
        <v>0.1807</v>
      </c>
      <c r="I1062" s="45">
        <v>1.2824</v>
      </c>
      <c r="J1062" s="44">
        <f t="shared" si="80"/>
        <v>1.8761970000000001</v>
      </c>
      <c r="K1062" s="43">
        <f t="shared" si="81"/>
        <v>62711.884725000004</v>
      </c>
      <c r="L1062" s="43">
        <f t="shared" si="82"/>
        <v>42864.22</v>
      </c>
      <c r="M1062" s="43">
        <f t="shared" si="83"/>
        <v>19847.664725000002</v>
      </c>
      <c r="N1062" s="42">
        <f t="shared" si="84"/>
        <v>0.31648968631758823</v>
      </c>
      <c r="O1062">
        <f>IF(AND(RawData[[#This Row],[Channel]]="Wholesale/Distributor", LEFT(RawData[[#This Row],[Month]], 4)="2025"),RawData[[#This Row],[List Price]]*(1-'2 - Diagnostics'!$B$1),RawData[[#This Row],[Net Price]])</f>
        <v>1.8761970000000001</v>
      </c>
      <c r="P1062">
        <f>RawData[[#This Row],[Units]]*RawData[[#This Row],[Counterfactual Net Price]]</f>
        <v>62711.884725000004</v>
      </c>
    </row>
    <row r="1063" spans="1:16">
      <c r="A1063" t="s">
        <v>297</v>
      </c>
      <c r="B1063" t="s">
        <v>296</v>
      </c>
      <c r="C1063" t="s">
        <v>289</v>
      </c>
      <c r="D1063" t="s">
        <v>230</v>
      </c>
      <c r="E1063" t="s">
        <v>257</v>
      </c>
      <c r="F1063">
        <v>28666</v>
      </c>
      <c r="G1063" s="44">
        <v>2.29</v>
      </c>
      <c r="H1063" s="42">
        <v>0.18099999999999999</v>
      </c>
      <c r="I1063" s="45">
        <v>1.2824</v>
      </c>
      <c r="J1063" s="44">
        <f t="shared" si="80"/>
        <v>1.87551</v>
      </c>
      <c r="K1063" s="43">
        <f t="shared" si="81"/>
        <v>53763.369660000004</v>
      </c>
      <c r="L1063" s="43">
        <f t="shared" si="82"/>
        <v>36761.278400000003</v>
      </c>
      <c r="M1063" s="43">
        <f t="shared" si="83"/>
        <v>17002.091260000001</v>
      </c>
      <c r="N1063" s="42">
        <f t="shared" si="84"/>
        <v>0.31623931623931623</v>
      </c>
      <c r="O1063">
        <f>IF(AND(RawData[[#This Row],[Channel]]="Wholesale/Distributor", LEFT(RawData[[#This Row],[Month]], 4)="2025"),RawData[[#This Row],[List Price]]*(1-'2 - Diagnostics'!$B$1),RawData[[#This Row],[Net Price]])</f>
        <v>1.87551</v>
      </c>
      <c r="P1063">
        <f>RawData[[#This Row],[Units]]*RawData[[#This Row],[Counterfactual Net Price]]</f>
        <v>53763.369660000004</v>
      </c>
    </row>
    <row r="1064" spans="1:16">
      <c r="A1064" t="s">
        <v>297</v>
      </c>
      <c r="B1064" t="s">
        <v>296</v>
      </c>
      <c r="C1064" t="s">
        <v>289</v>
      </c>
      <c r="D1064" t="s">
        <v>230</v>
      </c>
      <c r="E1064" t="s">
        <v>256</v>
      </c>
      <c r="F1064">
        <v>28544</v>
      </c>
      <c r="G1064" s="44">
        <v>2.29</v>
      </c>
      <c r="H1064" s="42">
        <v>0.18290000000000001</v>
      </c>
      <c r="I1064" s="45">
        <v>1.2824</v>
      </c>
      <c r="J1064" s="44">
        <f t="shared" si="80"/>
        <v>1.8711589999999998</v>
      </c>
      <c r="K1064" s="43">
        <f t="shared" si="81"/>
        <v>53410.362495999994</v>
      </c>
      <c r="L1064" s="43">
        <f t="shared" si="82"/>
        <v>36604.825599999996</v>
      </c>
      <c r="M1064" s="43">
        <f t="shared" si="83"/>
        <v>16805.536895999998</v>
      </c>
      <c r="N1064" s="42">
        <f t="shared" si="84"/>
        <v>0.31464936972218821</v>
      </c>
      <c r="O1064">
        <f>IF(AND(RawData[[#This Row],[Channel]]="Wholesale/Distributor", LEFT(RawData[[#This Row],[Month]], 4)="2025"),RawData[[#This Row],[List Price]]*(1-'2 - Diagnostics'!$B$1),RawData[[#This Row],[Net Price]])</f>
        <v>1.8711589999999998</v>
      </c>
      <c r="P1064">
        <f>RawData[[#This Row],[Units]]*RawData[[#This Row],[Counterfactual Net Price]]</f>
        <v>53410.362495999994</v>
      </c>
    </row>
    <row r="1065" spans="1:16">
      <c r="A1065" t="s">
        <v>297</v>
      </c>
      <c r="B1065" t="s">
        <v>296</v>
      </c>
      <c r="C1065" t="s">
        <v>289</v>
      </c>
      <c r="D1065" t="s">
        <v>230</v>
      </c>
      <c r="E1065" t="s">
        <v>255</v>
      </c>
      <c r="F1065">
        <v>37145</v>
      </c>
      <c r="G1065" s="44">
        <v>2.29</v>
      </c>
      <c r="H1065" s="42">
        <v>0.1721</v>
      </c>
      <c r="I1065" s="45">
        <v>1.2824</v>
      </c>
      <c r="J1065" s="44">
        <f t="shared" si="80"/>
        <v>1.895891</v>
      </c>
      <c r="K1065" s="43">
        <f t="shared" si="81"/>
        <v>70422.871195</v>
      </c>
      <c r="L1065" s="43">
        <f t="shared" si="82"/>
        <v>47634.748</v>
      </c>
      <c r="M1065" s="43">
        <f t="shared" si="83"/>
        <v>22788.123195</v>
      </c>
      <c r="N1065" s="42">
        <f t="shared" si="84"/>
        <v>0.32358980553206912</v>
      </c>
      <c r="O1065">
        <f>IF(AND(RawData[[#This Row],[Channel]]="Wholesale/Distributor", LEFT(RawData[[#This Row],[Month]], 4)="2025"),RawData[[#This Row],[List Price]]*(1-'2 - Diagnostics'!$B$1),RawData[[#This Row],[Net Price]])</f>
        <v>1.895891</v>
      </c>
      <c r="P1065">
        <f>RawData[[#This Row],[Units]]*RawData[[#This Row],[Counterfactual Net Price]]</f>
        <v>70422.871195</v>
      </c>
    </row>
    <row r="1066" spans="1:16">
      <c r="A1066" t="s">
        <v>297</v>
      </c>
      <c r="B1066" t="s">
        <v>296</v>
      </c>
      <c r="C1066" t="s">
        <v>289</v>
      </c>
      <c r="D1066" t="s">
        <v>230</v>
      </c>
      <c r="E1066" t="s">
        <v>254</v>
      </c>
      <c r="F1066">
        <v>38647</v>
      </c>
      <c r="G1066" s="44">
        <v>2.29</v>
      </c>
      <c r="H1066" s="42">
        <v>0.19600000000000001</v>
      </c>
      <c r="I1066" s="45">
        <v>1.2824</v>
      </c>
      <c r="J1066" s="44">
        <f t="shared" si="80"/>
        <v>1.8411600000000001</v>
      </c>
      <c r="K1066" s="43">
        <f t="shared" si="81"/>
        <v>71155.310519999999</v>
      </c>
      <c r="L1066" s="43">
        <f t="shared" si="82"/>
        <v>49560.912799999998</v>
      </c>
      <c r="M1066" s="43">
        <f t="shared" si="83"/>
        <v>21594.397720000001</v>
      </c>
      <c r="N1066" s="42">
        <f t="shared" si="84"/>
        <v>0.30348258706467662</v>
      </c>
      <c r="O1066">
        <f>IF(AND(RawData[[#This Row],[Channel]]="Wholesale/Distributor", LEFT(RawData[[#This Row],[Month]], 4)="2025"),RawData[[#This Row],[List Price]]*(1-'2 - Diagnostics'!$B$1),RawData[[#This Row],[Net Price]])</f>
        <v>1.8411600000000001</v>
      </c>
      <c r="P1066">
        <f>RawData[[#This Row],[Units]]*RawData[[#This Row],[Counterfactual Net Price]]</f>
        <v>71155.310519999999</v>
      </c>
    </row>
    <row r="1067" spans="1:16">
      <c r="A1067" t="s">
        <v>297</v>
      </c>
      <c r="B1067" t="s">
        <v>296</v>
      </c>
      <c r="C1067" t="s">
        <v>289</v>
      </c>
      <c r="D1067" t="s">
        <v>230</v>
      </c>
      <c r="E1067" t="s">
        <v>253</v>
      </c>
      <c r="F1067">
        <v>55793</v>
      </c>
      <c r="G1067" s="44">
        <v>2.29</v>
      </c>
      <c r="H1067" s="42">
        <v>0.21510000000000001</v>
      </c>
      <c r="I1067" s="45">
        <v>1.2824</v>
      </c>
      <c r="J1067" s="44">
        <f t="shared" si="80"/>
        <v>1.7974209999999999</v>
      </c>
      <c r="K1067" s="43">
        <f t="shared" si="81"/>
        <v>100283.509853</v>
      </c>
      <c r="L1067" s="43">
        <f t="shared" si="82"/>
        <v>71548.943199999994</v>
      </c>
      <c r="M1067" s="43">
        <f t="shared" si="83"/>
        <v>28734.566653000002</v>
      </c>
      <c r="N1067" s="42">
        <f t="shared" si="84"/>
        <v>0.28653331634603135</v>
      </c>
      <c r="O1067">
        <f>IF(AND(RawData[[#This Row],[Channel]]="Wholesale/Distributor", LEFT(RawData[[#This Row],[Month]], 4)="2025"),RawData[[#This Row],[List Price]]*(1-'2 - Diagnostics'!$B$1),RawData[[#This Row],[Net Price]])</f>
        <v>1.7974209999999999</v>
      </c>
      <c r="P1067">
        <f>RawData[[#This Row],[Units]]*RawData[[#This Row],[Counterfactual Net Price]]</f>
        <v>100283.509853</v>
      </c>
    </row>
    <row r="1068" spans="1:16">
      <c r="A1068" t="s">
        <v>297</v>
      </c>
      <c r="B1068" t="s">
        <v>296</v>
      </c>
      <c r="C1068" t="s">
        <v>289</v>
      </c>
      <c r="D1068" t="s">
        <v>230</v>
      </c>
      <c r="E1068" t="s">
        <v>252</v>
      </c>
      <c r="F1068">
        <v>57427</v>
      </c>
      <c r="G1068" s="44">
        <v>2.29</v>
      </c>
      <c r="H1068" s="42">
        <v>0.18490000000000001</v>
      </c>
      <c r="I1068" s="45">
        <v>1.2824</v>
      </c>
      <c r="J1068" s="44">
        <f t="shared" si="80"/>
        <v>1.866579</v>
      </c>
      <c r="K1068" s="43">
        <f t="shared" si="81"/>
        <v>107192.03223300001</v>
      </c>
      <c r="L1068" s="43">
        <f t="shared" si="82"/>
        <v>73644.3848</v>
      </c>
      <c r="M1068" s="43">
        <f t="shared" si="83"/>
        <v>33547.647433000006</v>
      </c>
      <c r="N1068" s="42">
        <f t="shared" si="84"/>
        <v>0.31296773402036565</v>
      </c>
      <c r="O1068">
        <f>IF(AND(RawData[[#This Row],[Channel]]="Wholesale/Distributor", LEFT(RawData[[#This Row],[Month]], 4)="2025"),RawData[[#This Row],[List Price]]*(1-'2 - Diagnostics'!$B$1),RawData[[#This Row],[Net Price]])</f>
        <v>1.866579</v>
      </c>
      <c r="P1068">
        <f>RawData[[#This Row],[Units]]*RawData[[#This Row],[Counterfactual Net Price]]</f>
        <v>107192.03223300001</v>
      </c>
    </row>
    <row r="1069" spans="1:16">
      <c r="A1069" t="s">
        <v>297</v>
      </c>
      <c r="B1069" t="s">
        <v>296</v>
      </c>
      <c r="C1069" t="s">
        <v>289</v>
      </c>
      <c r="D1069" t="s">
        <v>230</v>
      </c>
      <c r="E1069" t="s">
        <v>251</v>
      </c>
      <c r="F1069">
        <v>45564</v>
      </c>
      <c r="G1069" s="44">
        <v>2.29</v>
      </c>
      <c r="H1069" s="42">
        <v>0.17469999999999999</v>
      </c>
      <c r="I1069" s="45">
        <v>1.2824</v>
      </c>
      <c r="J1069" s="44">
        <f t="shared" si="80"/>
        <v>1.8899370000000002</v>
      </c>
      <c r="K1069" s="43">
        <f t="shared" si="81"/>
        <v>86113.089468000006</v>
      </c>
      <c r="L1069" s="43">
        <f t="shared" si="82"/>
        <v>58431.2736</v>
      </c>
      <c r="M1069" s="43">
        <f t="shared" si="83"/>
        <v>27681.815868000005</v>
      </c>
      <c r="N1069" s="42">
        <f t="shared" si="84"/>
        <v>0.32145886344359631</v>
      </c>
      <c r="O1069">
        <f>IF(AND(RawData[[#This Row],[Channel]]="Wholesale/Distributor", LEFT(RawData[[#This Row],[Month]], 4)="2025"),RawData[[#This Row],[List Price]]*(1-'2 - Diagnostics'!$B$1),RawData[[#This Row],[Net Price]])</f>
        <v>1.8899370000000002</v>
      </c>
      <c r="P1069">
        <f>RawData[[#This Row],[Units]]*RawData[[#This Row],[Counterfactual Net Price]]</f>
        <v>86113.089468000006</v>
      </c>
    </row>
    <row r="1070" spans="1:16">
      <c r="A1070" t="s">
        <v>297</v>
      </c>
      <c r="B1070" t="s">
        <v>296</v>
      </c>
      <c r="C1070" t="s">
        <v>289</v>
      </c>
      <c r="D1070" t="s">
        <v>230</v>
      </c>
      <c r="E1070" t="s">
        <v>250</v>
      </c>
      <c r="F1070">
        <v>30608</v>
      </c>
      <c r="G1070" s="44">
        <v>2.34</v>
      </c>
      <c r="H1070" s="42">
        <v>0.19270000000000001</v>
      </c>
      <c r="I1070" s="45">
        <v>1.292</v>
      </c>
      <c r="J1070" s="44">
        <f t="shared" si="80"/>
        <v>1.8890819999999999</v>
      </c>
      <c r="K1070" s="43">
        <f t="shared" si="81"/>
        <v>57821.021855999999</v>
      </c>
      <c r="L1070" s="43">
        <f t="shared" si="82"/>
        <v>39545.536</v>
      </c>
      <c r="M1070" s="43">
        <f t="shared" si="83"/>
        <v>18275.485855999999</v>
      </c>
      <c r="N1070" s="42">
        <f t="shared" si="84"/>
        <v>0.31606992179270144</v>
      </c>
      <c r="O1070">
        <f>IF(AND(RawData[[#This Row],[Channel]]="Wholesale/Distributor", LEFT(RawData[[#This Row],[Month]], 4)="2025"),RawData[[#This Row],[List Price]]*(1-'2 - Diagnostics'!$B$1),RawData[[#This Row],[Net Price]])</f>
        <v>1.8890819999999999</v>
      </c>
      <c r="P1070">
        <f>RawData[[#This Row],[Units]]*RawData[[#This Row],[Counterfactual Net Price]]</f>
        <v>57821.021855999999</v>
      </c>
    </row>
    <row r="1071" spans="1:16">
      <c r="A1071" t="s">
        <v>297</v>
      </c>
      <c r="B1071" t="s">
        <v>296</v>
      </c>
      <c r="C1071" t="s">
        <v>289</v>
      </c>
      <c r="D1071" t="s">
        <v>230</v>
      </c>
      <c r="E1071" t="s">
        <v>249</v>
      </c>
      <c r="F1071">
        <v>37992</v>
      </c>
      <c r="G1071" s="44">
        <v>2.34</v>
      </c>
      <c r="H1071" s="42">
        <v>0.19889999999999999</v>
      </c>
      <c r="I1071" s="45">
        <v>1.3016000000000001</v>
      </c>
      <c r="J1071" s="44">
        <f t="shared" si="80"/>
        <v>1.874574</v>
      </c>
      <c r="K1071" s="43">
        <f t="shared" si="81"/>
        <v>71218.815407999995</v>
      </c>
      <c r="L1071" s="43">
        <f t="shared" si="82"/>
        <v>49450.387200000005</v>
      </c>
      <c r="M1071" s="43">
        <f t="shared" si="83"/>
        <v>21768.42820799999</v>
      </c>
      <c r="N1071" s="42">
        <f t="shared" si="84"/>
        <v>0.3056555782807186</v>
      </c>
      <c r="O1071">
        <f>IF(AND(RawData[[#This Row],[Channel]]="Wholesale/Distributor", LEFT(RawData[[#This Row],[Month]], 4)="2025"),RawData[[#This Row],[List Price]]*(1-'2 - Diagnostics'!$B$1),RawData[[#This Row],[Net Price]])</f>
        <v>1.874574</v>
      </c>
      <c r="P1071">
        <f>RawData[[#This Row],[Units]]*RawData[[#This Row],[Counterfactual Net Price]]</f>
        <v>71218.815407999995</v>
      </c>
    </row>
    <row r="1072" spans="1:16">
      <c r="A1072" t="s">
        <v>297</v>
      </c>
      <c r="B1072" t="s">
        <v>296</v>
      </c>
      <c r="C1072" t="s">
        <v>289</v>
      </c>
      <c r="D1072" t="s">
        <v>230</v>
      </c>
      <c r="E1072" t="s">
        <v>248</v>
      </c>
      <c r="F1072">
        <v>36915</v>
      </c>
      <c r="G1072" s="44">
        <v>2.34</v>
      </c>
      <c r="H1072" s="42">
        <v>0.17499999999999999</v>
      </c>
      <c r="I1072" s="45">
        <v>1.3112999999999999</v>
      </c>
      <c r="J1072" s="44">
        <f t="shared" si="80"/>
        <v>1.9304999999999999</v>
      </c>
      <c r="K1072" s="43">
        <f t="shared" si="81"/>
        <v>71264.407500000001</v>
      </c>
      <c r="L1072" s="43">
        <f t="shared" si="82"/>
        <v>48406.639499999997</v>
      </c>
      <c r="M1072" s="43">
        <f t="shared" si="83"/>
        <v>22857.768000000004</v>
      </c>
      <c r="N1072" s="42">
        <f t="shared" si="84"/>
        <v>0.32074592074592079</v>
      </c>
      <c r="O1072">
        <f>IF(AND(RawData[[#This Row],[Channel]]="Wholesale/Distributor", LEFT(RawData[[#This Row],[Month]], 4)="2025"),RawData[[#This Row],[List Price]]*(1-'2 - Diagnostics'!$B$1),RawData[[#This Row],[Net Price]])</f>
        <v>1.9304999999999999</v>
      </c>
      <c r="P1072">
        <f>RawData[[#This Row],[Units]]*RawData[[#This Row],[Counterfactual Net Price]]</f>
        <v>71264.407500000001</v>
      </c>
    </row>
    <row r="1073" spans="1:16">
      <c r="A1073" t="s">
        <v>297</v>
      </c>
      <c r="B1073" t="s">
        <v>296</v>
      </c>
      <c r="C1073" t="s">
        <v>289</v>
      </c>
      <c r="D1073" t="s">
        <v>230</v>
      </c>
      <c r="E1073" t="s">
        <v>247</v>
      </c>
      <c r="F1073">
        <v>46301</v>
      </c>
      <c r="G1073" s="44">
        <v>2.34</v>
      </c>
      <c r="H1073" s="42">
        <v>0.18590000000000001</v>
      </c>
      <c r="I1073" s="45">
        <v>1.3209</v>
      </c>
      <c r="J1073" s="44">
        <f t="shared" si="80"/>
        <v>1.9049940000000001</v>
      </c>
      <c r="K1073" s="43">
        <f t="shared" si="81"/>
        <v>88203.127194000001</v>
      </c>
      <c r="L1073" s="43">
        <f t="shared" si="82"/>
        <v>61158.990899999997</v>
      </c>
      <c r="M1073" s="43">
        <f t="shared" si="83"/>
        <v>27044.136294000004</v>
      </c>
      <c r="N1073" s="42">
        <f t="shared" si="84"/>
        <v>0.30661198932910028</v>
      </c>
      <c r="O1073">
        <f>IF(AND(RawData[[#This Row],[Channel]]="Wholesale/Distributor", LEFT(RawData[[#This Row],[Month]], 4)="2025"),RawData[[#This Row],[List Price]]*(1-'2 - Diagnostics'!$B$1),RawData[[#This Row],[Net Price]])</f>
        <v>1.9049940000000001</v>
      </c>
      <c r="P1073">
        <f>RawData[[#This Row],[Units]]*RawData[[#This Row],[Counterfactual Net Price]]</f>
        <v>88203.127194000001</v>
      </c>
    </row>
    <row r="1074" spans="1:16">
      <c r="A1074" t="s">
        <v>297</v>
      </c>
      <c r="B1074" t="s">
        <v>296</v>
      </c>
      <c r="C1074" t="s">
        <v>289</v>
      </c>
      <c r="D1074" t="s">
        <v>230</v>
      </c>
      <c r="E1074" t="s">
        <v>246</v>
      </c>
      <c r="F1074">
        <v>30249</v>
      </c>
      <c r="G1074" s="44">
        <v>2.34</v>
      </c>
      <c r="H1074" s="42">
        <v>0.1696</v>
      </c>
      <c r="I1074" s="45">
        <v>1.3305</v>
      </c>
      <c r="J1074" s="44">
        <f t="shared" si="80"/>
        <v>1.943136</v>
      </c>
      <c r="K1074" s="43">
        <f t="shared" si="81"/>
        <v>58777.920864</v>
      </c>
      <c r="L1074" s="43">
        <f t="shared" si="82"/>
        <v>40246.294500000004</v>
      </c>
      <c r="M1074" s="43">
        <f t="shared" si="83"/>
        <v>18531.626363999996</v>
      </c>
      <c r="N1074" s="42">
        <f t="shared" si="84"/>
        <v>0.31528210068672491</v>
      </c>
      <c r="O1074">
        <f>IF(AND(RawData[[#This Row],[Channel]]="Wholesale/Distributor", LEFT(RawData[[#This Row],[Month]], 4)="2025"),RawData[[#This Row],[List Price]]*(1-'2 - Diagnostics'!$B$1),RawData[[#This Row],[Net Price]])</f>
        <v>1.943136</v>
      </c>
      <c r="P1074">
        <f>RawData[[#This Row],[Units]]*RawData[[#This Row],[Counterfactual Net Price]]</f>
        <v>58777.920864</v>
      </c>
    </row>
    <row r="1075" spans="1:16">
      <c r="A1075" t="s">
        <v>297</v>
      </c>
      <c r="B1075" t="s">
        <v>296</v>
      </c>
      <c r="C1075" t="s">
        <v>289</v>
      </c>
      <c r="D1075" t="s">
        <v>230</v>
      </c>
      <c r="E1075" t="s">
        <v>245</v>
      </c>
      <c r="F1075">
        <v>28098</v>
      </c>
      <c r="G1075" s="44">
        <v>2.34</v>
      </c>
      <c r="H1075" s="42">
        <v>0.19400000000000001</v>
      </c>
      <c r="I1075" s="45">
        <v>1.3401000000000001</v>
      </c>
      <c r="J1075" s="44">
        <f t="shared" si="80"/>
        <v>1.8860399999999999</v>
      </c>
      <c r="K1075" s="43">
        <f t="shared" si="81"/>
        <v>52993.95192</v>
      </c>
      <c r="L1075" s="43">
        <f t="shared" si="82"/>
        <v>37654.129800000002</v>
      </c>
      <c r="M1075" s="43">
        <f t="shared" si="83"/>
        <v>15339.822119999997</v>
      </c>
      <c r="N1075" s="42">
        <f t="shared" si="84"/>
        <v>0.28946363809887377</v>
      </c>
      <c r="O1075">
        <f>IF(AND(RawData[[#This Row],[Channel]]="Wholesale/Distributor", LEFT(RawData[[#This Row],[Month]], 4)="2025"),RawData[[#This Row],[List Price]]*(1-'2 - Diagnostics'!$B$1),RawData[[#This Row],[Net Price]])</f>
        <v>1.8860399999999999</v>
      </c>
      <c r="P1075">
        <f>RawData[[#This Row],[Units]]*RawData[[#This Row],[Counterfactual Net Price]]</f>
        <v>52993.95192</v>
      </c>
    </row>
    <row r="1076" spans="1:16">
      <c r="A1076" t="s">
        <v>297</v>
      </c>
      <c r="B1076" t="s">
        <v>296</v>
      </c>
      <c r="C1076" t="s">
        <v>289</v>
      </c>
      <c r="D1076" t="s">
        <v>230</v>
      </c>
      <c r="E1076" t="s">
        <v>244</v>
      </c>
      <c r="F1076">
        <v>27592</v>
      </c>
      <c r="G1076" s="44">
        <v>2.4</v>
      </c>
      <c r="H1076" s="42">
        <v>0.18190000000000001</v>
      </c>
      <c r="I1076" s="45">
        <v>1.3496999999999999</v>
      </c>
      <c r="J1076" s="44">
        <f t="shared" si="80"/>
        <v>1.9634400000000001</v>
      </c>
      <c r="K1076" s="43">
        <f t="shared" si="81"/>
        <v>54175.23648</v>
      </c>
      <c r="L1076" s="43">
        <f t="shared" si="82"/>
        <v>37240.922399999996</v>
      </c>
      <c r="M1076" s="43">
        <f t="shared" si="83"/>
        <v>16934.314080000004</v>
      </c>
      <c r="N1076" s="42">
        <f t="shared" si="84"/>
        <v>0.31258403618139596</v>
      </c>
      <c r="O1076">
        <f>IF(AND(RawData[[#This Row],[Channel]]="Wholesale/Distributor", LEFT(RawData[[#This Row],[Month]], 4)="2025"),RawData[[#This Row],[List Price]]*(1-'2 - Diagnostics'!$B$1),RawData[[#This Row],[Net Price]])</f>
        <v>1.9634400000000001</v>
      </c>
      <c r="P1076">
        <f>RawData[[#This Row],[Units]]*RawData[[#This Row],[Counterfactual Net Price]]</f>
        <v>54175.23648</v>
      </c>
    </row>
    <row r="1077" spans="1:16">
      <c r="A1077" t="s">
        <v>297</v>
      </c>
      <c r="B1077" t="s">
        <v>296</v>
      </c>
      <c r="C1077" t="s">
        <v>289</v>
      </c>
      <c r="D1077" t="s">
        <v>230</v>
      </c>
      <c r="E1077" t="s">
        <v>243</v>
      </c>
      <c r="F1077">
        <v>31712</v>
      </c>
      <c r="G1077" s="44">
        <v>2.4</v>
      </c>
      <c r="H1077" s="42">
        <v>0.191</v>
      </c>
      <c r="I1077" s="45">
        <v>1.3593</v>
      </c>
      <c r="J1077" s="44">
        <f t="shared" si="80"/>
        <v>1.9415999999999998</v>
      </c>
      <c r="K1077" s="43">
        <f t="shared" si="81"/>
        <v>61572.019199999995</v>
      </c>
      <c r="L1077" s="43">
        <f t="shared" si="82"/>
        <v>43106.121599999999</v>
      </c>
      <c r="M1077" s="43">
        <f t="shared" si="83"/>
        <v>18465.897599999997</v>
      </c>
      <c r="N1077" s="42">
        <f t="shared" si="84"/>
        <v>0.29990729295426449</v>
      </c>
      <c r="O1077">
        <f>IF(AND(RawData[[#This Row],[Channel]]="Wholesale/Distributor", LEFT(RawData[[#This Row],[Month]], 4)="2025"),RawData[[#This Row],[List Price]]*(1-'2 - Diagnostics'!$B$1),RawData[[#This Row],[Net Price]])</f>
        <v>1.9415999999999998</v>
      </c>
      <c r="P1077">
        <f>RawData[[#This Row],[Units]]*RawData[[#This Row],[Counterfactual Net Price]]</f>
        <v>61572.019199999995</v>
      </c>
    </row>
    <row r="1078" spans="1:16">
      <c r="A1078" t="s">
        <v>297</v>
      </c>
      <c r="B1078" t="s">
        <v>296</v>
      </c>
      <c r="C1078" t="s">
        <v>289</v>
      </c>
      <c r="D1078" t="s">
        <v>230</v>
      </c>
      <c r="E1078" t="s">
        <v>242</v>
      </c>
      <c r="F1078">
        <v>34959</v>
      </c>
      <c r="G1078" s="44">
        <v>2.4</v>
      </c>
      <c r="H1078" s="42">
        <v>0.16389999999999999</v>
      </c>
      <c r="I1078" s="45">
        <v>1.369</v>
      </c>
      <c r="J1078" s="44">
        <f t="shared" si="80"/>
        <v>2.00664</v>
      </c>
      <c r="K1078" s="43">
        <f t="shared" si="81"/>
        <v>70150.127760000003</v>
      </c>
      <c r="L1078" s="43">
        <f t="shared" si="82"/>
        <v>47858.870999999999</v>
      </c>
      <c r="M1078" s="43">
        <f t="shared" si="83"/>
        <v>22291.256760000004</v>
      </c>
      <c r="N1078" s="42">
        <f t="shared" si="84"/>
        <v>0.31776502013315794</v>
      </c>
      <c r="O1078">
        <f>IF(AND(RawData[[#This Row],[Channel]]="Wholesale/Distributor", LEFT(RawData[[#This Row],[Month]], 4)="2025"),RawData[[#This Row],[List Price]]*(1-'2 - Diagnostics'!$B$1),RawData[[#This Row],[Net Price]])</f>
        <v>2.00664</v>
      </c>
      <c r="P1078">
        <f>RawData[[#This Row],[Units]]*RawData[[#This Row],[Counterfactual Net Price]]</f>
        <v>70150.127760000003</v>
      </c>
    </row>
    <row r="1079" spans="1:16">
      <c r="A1079" t="s">
        <v>297</v>
      </c>
      <c r="B1079" t="s">
        <v>296</v>
      </c>
      <c r="C1079" t="s">
        <v>289</v>
      </c>
      <c r="D1079" t="s">
        <v>230</v>
      </c>
      <c r="E1079" t="s">
        <v>241</v>
      </c>
      <c r="F1079">
        <v>55720</v>
      </c>
      <c r="G1079" s="44">
        <v>2.4</v>
      </c>
      <c r="H1079" s="42">
        <v>0.189</v>
      </c>
      <c r="I1079" s="45">
        <v>1.3786</v>
      </c>
      <c r="J1079" s="44">
        <f t="shared" si="80"/>
        <v>1.9463999999999997</v>
      </c>
      <c r="K1079" s="43">
        <f t="shared" si="81"/>
        <v>108453.40799999998</v>
      </c>
      <c r="L1079" s="43">
        <f t="shared" si="82"/>
        <v>76815.592000000004</v>
      </c>
      <c r="M1079" s="43">
        <f t="shared" si="83"/>
        <v>31637.815999999977</v>
      </c>
      <c r="N1079" s="42">
        <f t="shared" si="84"/>
        <v>0.29171804356761183</v>
      </c>
      <c r="O1079">
        <f>IF(AND(RawData[[#This Row],[Channel]]="Wholesale/Distributor", LEFT(RawData[[#This Row],[Month]], 4)="2025"),RawData[[#This Row],[List Price]]*(1-'2 - Diagnostics'!$B$1),RawData[[#This Row],[Net Price]])</f>
        <v>1.9463999999999997</v>
      </c>
      <c r="P1079">
        <f>RawData[[#This Row],[Units]]*RawData[[#This Row],[Counterfactual Net Price]]</f>
        <v>108453.40799999998</v>
      </c>
    </row>
    <row r="1080" spans="1:16">
      <c r="A1080" t="s">
        <v>297</v>
      </c>
      <c r="B1080" t="s">
        <v>296</v>
      </c>
      <c r="C1080" t="s">
        <v>289</v>
      </c>
      <c r="D1080" t="s">
        <v>230</v>
      </c>
      <c r="E1080" t="s">
        <v>240</v>
      </c>
      <c r="F1080">
        <v>59757</v>
      </c>
      <c r="G1080" s="44">
        <v>2.4</v>
      </c>
      <c r="H1080" s="42">
        <v>0.16789999999999999</v>
      </c>
      <c r="I1080" s="45">
        <v>1.3882000000000001</v>
      </c>
      <c r="J1080" s="44">
        <f t="shared" si="80"/>
        <v>1.9970400000000001</v>
      </c>
      <c r="K1080" s="43">
        <f t="shared" si="81"/>
        <v>119337.11928000001</v>
      </c>
      <c r="L1080" s="43">
        <f t="shared" si="82"/>
        <v>82954.667400000006</v>
      </c>
      <c r="M1080" s="43">
        <f t="shared" si="83"/>
        <v>36382.451880000008</v>
      </c>
      <c r="N1080" s="42">
        <f t="shared" si="84"/>
        <v>0.30487120938989709</v>
      </c>
      <c r="O1080">
        <f>IF(AND(RawData[[#This Row],[Channel]]="Wholesale/Distributor", LEFT(RawData[[#This Row],[Month]], 4)="2025"),RawData[[#This Row],[List Price]]*(1-'2 - Diagnostics'!$B$1),RawData[[#This Row],[Net Price]])</f>
        <v>1.9970400000000001</v>
      </c>
      <c r="P1080">
        <f>RawData[[#This Row],[Units]]*RawData[[#This Row],[Counterfactual Net Price]]</f>
        <v>119337.11928000001</v>
      </c>
    </row>
    <row r="1081" spans="1:16">
      <c r="A1081" t="s">
        <v>297</v>
      </c>
      <c r="B1081" t="s">
        <v>296</v>
      </c>
      <c r="C1081" t="s">
        <v>289</v>
      </c>
      <c r="D1081" t="s">
        <v>230</v>
      </c>
      <c r="E1081" t="s">
        <v>236</v>
      </c>
      <c r="F1081">
        <v>50046</v>
      </c>
      <c r="G1081" s="44">
        <v>2.4</v>
      </c>
      <c r="H1081" s="42">
        <v>0.16880000000000001</v>
      </c>
      <c r="I1081" s="45">
        <v>1.3977999999999999</v>
      </c>
      <c r="J1081" s="44">
        <f t="shared" si="80"/>
        <v>1.9948799999999998</v>
      </c>
      <c r="K1081" s="43">
        <f t="shared" si="81"/>
        <v>99835.764479999983</v>
      </c>
      <c r="L1081" s="43">
        <f t="shared" si="82"/>
        <v>69954.29879999999</v>
      </c>
      <c r="M1081" s="43">
        <f t="shared" si="83"/>
        <v>29881.465679999994</v>
      </c>
      <c r="N1081" s="42">
        <f t="shared" si="84"/>
        <v>0.29930622393326917</v>
      </c>
      <c r="O1081">
        <f>IF(AND(RawData[[#This Row],[Channel]]="Wholesale/Distributor", LEFT(RawData[[#This Row],[Month]], 4)="2025"),RawData[[#This Row],[List Price]]*(1-'2 - Diagnostics'!$B$1),RawData[[#This Row],[Net Price]])</f>
        <v>1.9948799999999998</v>
      </c>
      <c r="P1081">
        <f>RawData[[#This Row],[Units]]*RawData[[#This Row],[Counterfactual Net Price]]</f>
        <v>99835.764479999983</v>
      </c>
    </row>
    <row r="1082" spans="1:16">
      <c r="A1082" t="s">
        <v>297</v>
      </c>
      <c r="B1082" t="s">
        <v>296</v>
      </c>
      <c r="C1082" t="s">
        <v>289</v>
      </c>
      <c r="D1082" t="s">
        <v>232</v>
      </c>
      <c r="E1082" t="s">
        <v>262</v>
      </c>
      <c r="F1082">
        <v>23955</v>
      </c>
      <c r="G1082" s="44">
        <v>2.29</v>
      </c>
      <c r="H1082" s="42">
        <v>4.0599999999999997E-2</v>
      </c>
      <c r="I1082" s="45">
        <v>1.2824</v>
      </c>
      <c r="J1082" s="44">
        <f t="shared" si="80"/>
        <v>2.1970260000000001</v>
      </c>
      <c r="K1082" s="43">
        <f t="shared" si="81"/>
        <v>52629.757830000002</v>
      </c>
      <c r="L1082" s="43">
        <f t="shared" si="82"/>
        <v>30719.892</v>
      </c>
      <c r="M1082" s="43">
        <f t="shared" si="83"/>
        <v>21909.865830000002</v>
      </c>
      <c r="N1082" s="42">
        <f t="shared" si="84"/>
        <v>0.41630185532624558</v>
      </c>
      <c r="O1082">
        <f>IF(AND(RawData[[#This Row],[Channel]]="Wholesale/Distributor", LEFT(RawData[[#This Row],[Month]], 4)="2025"),RawData[[#This Row],[List Price]]*(1-'2 - Diagnostics'!$B$1),RawData[[#This Row],[Net Price]])</f>
        <v>2.1970260000000001</v>
      </c>
      <c r="P1082">
        <f>RawData[[#This Row],[Units]]*RawData[[#This Row],[Counterfactual Net Price]]</f>
        <v>52629.757830000002</v>
      </c>
    </row>
    <row r="1083" spans="1:16">
      <c r="A1083" t="s">
        <v>297</v>
      </c>
      <c r="B1083" t="s">
        <v>296</v>
      </c>
      <c r="C1083" t="s">
        <v>289</v>
      </c>
      <c r="D1083" t="s">
        <v>232</v>
      </c>
      <c r="E1083" t="s">
        <v>261</v>
      </c>
      <c r="F1083">
        <v>33510</v>
      </c>
      <c r="G1083" s="44">
        <v>2.29</v>
      </c>
      <c r="H1083" s="42">
        <v>5.6300000000000003E-2</v>
      </c>
      <c r="I1083" s="45">
        <v>1.2824</v>
      </c>
      <c r="J1083" s="44">
        <f t="shared" si="80"/>
        <v>2.161073</v>
      </c>
      <c r="K1083" s="43">
        <f t="shared" si="81"/>
        <v>72417.556230000002</v>
      </c>
      <c r="L1083" s="43">
        <f t="shared" si="82"/>
        <v>42973.224000000002</v>
      </c>
      <c r="M1083" s="43">
        <f t="shared" si="83"/>
        <v>29444.33223</v>
      </c>
      <c r="N1083" s="42">
        <f t="shared" si="84"/>
        <v>0.4065910776729893</v>
      </c>
      <c r="O1083">
        <f>IF(AND(RawData[[#This Row],[Channel]]="Wholesale/Distributor", LEFT(RawData[[#This Row],[Month]], 4)="2025"),RawData[[#This Row],[List Price]]*(1-'2 - Diagnostics'!$B$1),RawData[[#This Row],[Net Price]])</f>
        <v>2.161073</v>
      </c>
      <c r="P1083">
        <f>RawData[[#This Row],[Units]]*RawData[[#This Row],[Counterfactual Net Price]]</f>
        <v>72417.556230000002</v>
      </c>
    </row>
    <row r="1084" spans="1:16">
      <c r="A1084" t="s">
        <v>297</v>
      </c>
      <c r="B1084" t="s">
        <v>296</v>
      </c>
      <c r="C1084" t="s">
        <v>289</v>
      </c>
      <c r="D1084" t="s">
        <v>232</v>
      </c>
      <c r="E1084" t="s">
        <v>260</v>
      </c>
      <c r="F1084">
        <v>32013</v>
      </c>
      <c r="G1084" s="44">
        <v>2.29</v>
      </c>
      <c r="H1084" s="42">
        <v>6.25E-2</v>
      </c>
      <c r="I1084" s="45">
        <v>1.2824</v>
      </c>
      <c r="J1084" s="44">
        <f t="shared" si="80"/>
        <v>2.1468750000000001</v>
      </c>
      <c r="K1084" s="43">
        <f t="shared" si="81"/>
        <v>68727.909375000003</v>
      </c>
      <c r="L1084" s="43">
        <f t="shared" si="82"/>
        <v>41053.4712</v>
      </c>
      <c r="M1084" s="43">
        <f t="shared" si="83"/>
        <v>27674.438175000003</v>
      </c>
      <c r="N1084" s="42">
        <f t="shared" si="84"/>
        <v>0.40266666666666667</v>
      </c>
      <c r="O1084">
        <f>IF(AND(RawData[[#This Row],[Channel]]="Wholesale/Distributor", LEFT(RawData[[#This Row],[Month]], 4)="2025"),RawData[[#This Row],[List Price]]*(1-'2 - Diagnostics'!$B$1),RawData[[#This Row],[Net Price]])</f>
        <v>2.1468750000000001</v>
      </c>
      <c r="P1084">
        <f>RawData[[#This Row],[Units]]*RawData[[#This Row],[Counterfactual Net Price]]</f>
        <v>68727.909375000003</v>
      </c>
    </row>
    <row r="1085" spans="1:16">
      <c r="A1085" t="s">
        <v>297</v>
      </c>
      <c r="B1085" t="s">
        <v>296</v>
      </c>
      <c r="C1085" t="s">
        <v>289</v>
      </c>
      <c r="D1085" t="s">
        <v>232</v>
      </c>
      <c r="E1085" t="s">
        <v>259</v>
      </c>
      <c r="F1085">
        <v>38510</v>
      </c>
      <c r="G1085" s="44">
        <v>2.29</v>
      </c>
      <c r="H1085" s="42">
        <v>3.2899999999999999E-2</v>
      </c>
      <c r="I1085" s="45">
        <v>1.2824</v>
      </c>
      <c r="J1085" s="44">
        <f t="shared" si="80"/>
        <v>2.2146590000000002</v>
      </c>
      <c r="K1085" s="43">
        <f t="shared" si="81"/>
        <v>85286.518090000012</v>
      </c>
      <c r="L1085" s="43">
        <f t="shared" si="82"/>
        <v>49385.224000000002</v>
      </c>
      <c r="M1085" s="43">
        <f t="shared" si="83"/>
        <v>35901.29409000001</v>
      </c>
      <c r="N1085" s="42">
        <f t="shared" si="84"/>
        <v>0.42094922965567166</v>
      </c>
      <c r="O1085">
        <f>IF(AND(RawData[[#This Row],[Channel]]="Wholesale/Distributor", LEFT(RawData[[#This Row],[Month]], 4)="2025"),RawData[[#This Row],[List Price]]*(1-'2 - Diagnostics'!$B$1),RawData[[#This Row],[Net Price]])</f>
        <v>2.2146590000000002</v>
      </c>
      <c r="P1085">
        <f>RawData[[#This Row],[Units]]*RawData[[#This Row],[Counterfactual Net Price]]</f>
        <v>85286.518090000012</v>
      </c>
    </row>
    <row r="1086" spans="1:16">
      <c r="A1086" t="s">
        <v>297</v>
      </c>
      <c r="B1086" t="s">
        <v>296</v>
      </c>
      <c r="C1086" t="s">
        <v>289</v>
      </c>
      <c r="D1086" t="s">
        <v>232</v>
      </c>
      <c r="E1086" t="s">
        <v>258</v>
      </c>
      <c r="F1086">
        <v>24964</v>
      </c>
      <c r="G1086" s="44">
        <v>2.29</v>
      </c>
      <c r="H1086" s="42">
        <v>4.3799999999999999E-2</v>
      </c>
      <c r="I1086" s="45">
        <v>1.2824</v>
      </c>
      <c r="J1086" s="44">
        <f t="shared" si="80"/>
        <v>2.1896980000000004</v>
      </c>
      <c r="K1086" s="43">
        <f t="shared" si="81"/>
        <v>54663.620872000007</v>
      </c>
      <c r="L1086" s="43">
        <f t="shared" si="82"/>
        <v>32013.833599999998</v>
      </c>
      <c r="M1086" s="43">
        <f t="shared" si="83"/>
        <v>22649.787272000009</v>
      </c>
      <c r="N1086" s="42">
        <f t="shared" si="84"/>
        <v>0.41434846266471459</v>
      </c>
      <c r="O1086">
        <f>IF(AND(RawData[[#This Row],[Channel]]="Wholesale/Distributor", LEFT(RawData[[#This Row],[Month]], 4)="2025"),RawData[[#This Row],[List Price]]*(1-'2 - Diagnostics'!$B$1),RawData[[#This Row],[Net Price]])</f>
        <v>2.1896980000000004</v>
      </c>
      <c r="P1086">
        <f>RawData[[#This Row],[Units]]*RawData[[#This Row],[Counterfactual Net Price]]</f>
        <v>54663.620872000007</v>
      </c>
    </row>
    <row r="1087" spans="1:16">
      <c r="A1087" t="s">
        <v>297</v>
      </c>
      <c r="B1087" t="s">
        <v>296</v>
      </c>
      <c r="C1087" t="s">
        <v>289</v>
      </c>
      <c r="D1087" t="s">
        <v>232</v>
      </c>
      <c r="E1087" t="s">
        <v>257</v>
      </c>
      <c r="F1087">
        <v>23382</v>
      </c>
      <c r="G1087" s="44">
        <v>2.29</v>
      </c>
      <c r="H1087" s="42">
        <v>3.9199999999999999E-2</v>
      </c>
      <c r="I1087" s="45">
        <v>1.2824</v>
      </c>
      <c r="J1087" s="44">
        <f t="shared" si="80"/>
        <v>2.2002320000000002</v>
      </c>
      <c r="K1087" s="43">
        <f t="shared" si="81"/>
        <v>51445.824624000001</v>
      </c>
      <c r="L1087" s="43">
        <f t="shared" si="82"/>
        <v>29985.076799999999</v>
      </c>
      <c r="M1087" s="43">
        <f t="shared" si="83"/>
        <v>21460.747824000002</v>
      </c>
      <c r="N1087" s="42">
        <f t="shared" si="84"/>
        <v>0.41715237302248132</v>
      </c>
      <c r="O1087">
        <f>IF(AND(RawData[[#This Row],[Channel]]="Wholesale/Distributor", LEFT(RawData[[#This Row],[Month]], 4)="2025"),RawData[[#This Row],[List Price]]*(1-'2 - Diagnostics'!$B$1),RawData[[#This Row],[Net Price]])</f>
        <v>2.2002320000000002</v>
      </c>
      <c r="P1087">
        <f>RawData[[#This Row],[Units]]*RawData[[#This Row],[Counterfactual Net Price]]</f>
        <v>51445.824624000001</v>
      </c>
    </row>
    <row r="1088" spans="1:16">
      <c r="A1088" t="s">
        <v>297</v>
      </c>
      <c r="B1088" t="s">
        <v>296</v>
      </c>
      <c r="C1088" t="s">
        <v>289</v>
      </c>
      <c r="D1088" t="s">
        <v>232</v>
      </c>
      <c r="E1088" t="s">
        <v>256</v>
      </c>
      <c r="F1088">
        <v>22909</v>
      </c>
      <c r="G1088" s="44">
        <v>2.29</v>
      </c>
      <c r="H1088" s="42">
        <v>3.78E-2</v>
      </c>
      <c r="I1088" s="45">
        <v>1.2824</v>
      </c>
      <c r="J1088" s="44">
        <f t="shared" si="80"/>
        <v>2.2034379999999998</v>
      </c>
      <c r="K1088" s="43">
        <f t="shared" si="81"/>
        <v>50478.561141999999</v>
      </c>
      <c r="L1088" s="43">
        <f t="shared" si="82"/>
        <v>29378.5016</v>
      </c>
      <c r="M1088" s="43">
        <f t="shared" si="83"/>
        <v>21100.059541999999</v>
      </c>
      <c r="N1088" s="42">
        <f t="shared" si="84"/>
        <v>0.41800041571398877</v>
      </c>
      <c r="O1088">
        <f>IF(AND(RawData[[#This Row],[Channel]]="Wholesale/Distributor", LEFT(RawData[[#This Row],[Month]], 4)="2025"),RawData[[#This Row],[List Price]]*(1-'2 - Diagnostics'!$B$1),RawData[[#This Row],[Net Price]])</f>
        <v>2.2034379999999998</v>
      </c>
      <c r="P1088">
        <f>RawData[[#This Row],[Units]]*RawData[[#This Row],[Counterfactual Net Price]]</f>
        <v>50478.561141999999</v>
      </c>
    </row>
    <row r="1089" spans="1:16">
      <c r="A1089" t="s">
        <v>297</v>
      </c>
      <c r="B1089" t="s">
        <v>296</v>
      </c>
      <c r="C1089" t="s">
        <v>289</v>
      </c>
      <c r="D1089" t="s">
        <v>232</v>
      </c>
      <c r="E1089" t="s">
        <v>255</v>
      </c>
      <c r="F1089">
        <v>26942</v>
      </c>
      <c r="G1089" s="44">
        <v>2.29</v>
      </c>
      <c r="H1089" s="42">
        <v>5.0500000000000003E-2</v>
      </c>
      <c r="I1089" s="45">
        <v>1.2824</v>
      </c>
      <c r="J1089" s="44">
        <f t="shared" si="80"/>
        <v>2.1743550000000003</v>
      </c>
      <c r="K1089" s="43">
        <f t="shared" si="81"/>
        <v>58581.472410000009</v>
      </c>
      <c r="L1089" s="43">
        <f t="shared" si="82"/>
        <v>34550.4208</v>
      </c>
      <c r="M1089" s="43">
        <f t="shared" si="83"/>
        <v>24031.05161000001</v>
      </c>
      <c r="N1089" s="42">
        <f t="shared" si="84"/>
        <v>0.41021590310689848</v>
      </c>
      <c r="O1089">
        <f>IF(AND(RawData[[#This Row],[Channel]]="Wholesale/Distributor", LEFT(RawData[[#This Row],[Month]], 4)="2025"),RawData[[#This Row],[List Price]]*(1-'2 - Diagnostics'!$B$1),RawData[[#This Row],[Net Price]])</f>
        <v>2.1743550000000003</v>
      </c>
      <c r="P1089">
        <f>RawData[[#This Row],[Units]]*RawData[[#This Row],[Counterfactual Net Price]]</f>
        <v>58581.472410000009</v>
      </c>
    </row>
    <row r="1090" spans="1:16">
      <c r="A1090" t="s">
        <v>297</v>
      </c>
      <c r="B1090" t="s">
        <v>296</v>
      </c>
      <c r="C1090" t="s">
        <v>289</v>
      </c>
      <c r="D1090" t="s">
        <v>232</v>
      </c>
      <c r="E1090" t="s">
        <v>254</v>
      </c>
      <c r="F1090">
        <v>31747</v>
      </c>
      <c r="G1090" s="44">
        <v>2.29</v>
      </c>
      <c r="H1090" s="42">
        <v>5.5100000000000003E-2</v>
      </c>
      <c r="I1090" s="45">
        <v>1.2824</v>
      </c>
      <c r="J1090" s="44">
        <f t="shared" ref="J1090:J1153" si="85">G1090*(1-H1090)</f>
        <v>2.163821</v>
      </c>
      <c r="K1090" s="43">
        <f t="shared" ref="K1090:K1153" si="86">F1090*J1090</f>
        <v>68694.825287</v>
      </c>
      <c r="L1090" s="43">
        <f t="shared" ref="L1090:L1153" si="87">F1090*I1090</f>
        <v>40712.352800000001</v>
      </c>
      <c r="M1090" s="43">
        <f t="shared" ref="M1090:M1153" si="88">K1090-L1090</f>
        <v>27982.472486999999</v>
      </c>
      <c r="N1090" s="42">
        <f t="shared" ref="N1090:N1153" si="89">IFERROR(M1090/K1090,"")</f>
        <v>0.40734469256005923</v>
      </c>
      <c r="O1090">
        <f>IF(AND(RawData[[#This Row],[Channel]]="Wholesale/Distributor", LEFT(RawData[[#This Row],[Month]], 4)="2025"),RawData[[#This Row],[List Price]]*(1-'2 - Diagnostics'!$B$1),RawData[[#This Row],[Net Price]])</f>
        <v>2.163821</v>
      </c>
      <c r="P1090">
        <f>RawData[[#This Row],[Units]]*RawData[[#This Row],[Counterfactual Net Price]]</f>
        <v>68694.825287</v>
      </c>
    </row>
    <row r="1091" spans="1:16">
      <c r="A1091" t="s">
        <v>297</v>
      </c>
      <c r="B1091" t="s">
        <v>296</v>
      </c>
      <c r="C1091" t="s">
        <v>289</v>
      </c>
      <c r="D1091" t="s">
        <v>232</v>
      </c>
      <c r="E1091" t="s">
        <v>253</v>
      </c>
      <c r="F1091">
        <v>47251</v>
      </c>
      <c r="G1091" s="44">
        <v>2.29</v>
      </c>
      <c r="H1091" s="42">
        <v>4.6300000000000001E-2</v>
      </c>
      <c r="I1091" s="45">
        <v>1.2824</v>
      </c>
      <c r="J1091" s="44">
        <f t="shared" si="85"/>
        <v>2.1839729999999999</v>
      </c>
      <c r="K1091" s="43">
        <f t="shared" si="86"/>
        <v>103194.90822299999</v>
      </c>
      <c r="L1091" s="43">
        <f t="shared" si="87"/>
        <v>60594.682399999998</v>
      </c>
      <c r="M1091" s="43">
        <f t="shared" si="88"/>
        <v>42600.225822999993</v>
      </c>
      <c r="N1091" s="42">
        <f t="shared" si="89"/>
        <v>0.41281325364370342</v>
      </c>
      <c r="O1091">
        <f>IF(AND(RawData[[#This Row],[Channel]]="Wholesale/Distributor", LEFT(RawData[[#This Row],[Month]], 4)="2025"),RawData[[#This Row],[List Price]]*(1-'2 - Diagnostics'!$B$1),RawData[[#This Row],[Net Price]])</f>
        <v>2.1839729999999999</v>
      </c>
      <c r="P1091">
        <f>RawData[[#This Row],[Units]]*RawData[[#This Row],[Counterfactual Net Price]]</f>
        <v>103194.90822299999</v>
      </c>
    </row>
    <row r="1092" spans="1:16">
      <c r="A1092" t="s">
        <v>297</v>
      </c>
      <c r="B1092" t="s">
        <v>296</v>
      </c>
      <c r="C1092" t="s">
        <v>289</v>
      </c>
      <c r="D1092" t="s">
        <v>232</v>
      </c>
      <c r="E1092" t="s">
        <v>252</v>
      </c>
      <c r="F1092">
        <v>55429</v>
      </c>
      <c r="G1092" s="44">
        <v>2.29</v>
      </c>
      <c r="H1092" s="42">
        <v>5.2299999999999999E-2</v>
      </c>
      <c r="I1092" s="45">
        <v>1.2824</v>
      </c>
      <c r="J1092" s="44">
        <f t="shared" si="85"/>
        <v>2.1702330000000001</v>
      </c>
      <c r="K1092" s="43">
        <f t="shared" si="86"/>
        <v>120293.84495700001</v>
      </c>
      <c r="L1092" s="43">
        <f t="shared" si="87"/>
        <v>71082.149600000004</v>
      </c>
      <c r="M1092" s="43">
        <f t="shared" si="88"/>
        <v>49211.695357000004</v>
      </c>
      <c r="N1092" s="42">
        <f t="shared" si="89"/>
        <v>0.40909570539200169</v>
      </c>
      <c r="O1092">
        <f>IF(AND(RawData[[#This Row],[Channel]]="Wholesale/Distributor", LEFT(RawData[[#This Row],[Month]], 4)="2025"),RawData[[#This Row],[List Price]]*(1-'2 - Diagnostics'!$B$1),RawData[[#This Row],[Net Price]])</f>
        <v>2.1702330000000001</v>
      </c>
      <c r="P1092">
        <f>RawData[[#This Row],[Units]]*RawData[[#This Row],[Counterfactual Net Price]]</f>
        <v>120293.84495700001</v>
      </c>
    </row>
    <row r="1093" spans="1:16">
      <c r="A1093" t="s">
        <v>297</v>
      </c>
      <c r="B1093" t="s">
        <v>296</v>
      </c>
      <c r="C1093" t="s">
        <v>289</v>
      </c>
      <c r="D1093" t="s">
        <v>232</v>
      </c>
      <c r="E1093" t="s">
        <v>251</v>
      </c>
      <c r="F1093">
        <v>34339</v>
      </c>
      <c r="G1093" s="44">
        <v>2.29</v>
      </c>
      <c r="H1093" s="42">
        <v>0.04</v>
      </c>
      <c r="I1093" s="45">
        <v>1.2824</v>
      </c>
      <c r="J1093" s="44">
        <f t="shared" si="85"/>
        <v>2.1983999999999999</v>
      </c>
      <c r="K1093" s="43">
        <f t="shared" si="86"/>
        <v>75490.857600000003</v>
      </c>
      <c r="L1093" s="43">
        <f t="shared" si="87"/>
        <v>44036.333599999998</v>
      </c>
      <c r="M1093" s="43">
        <f t="shared" si="88"/>
        <v>31454.524000000005</v>
      </c>
      <c r="N1093" s="42">
        <f t="shared" si="89"/>
        <v>0.41666666666666674</v>
      </c>
      <c r="O1093">
        <f>IF(AND(RawData[[#This Row],[Channel]]="Wholesale/Distributor", LEFT(RawData[[#This Row],[Month]], 4)="2025"),RawData[[#This Row],[List Price]]*(1-'2 - Diagnostics'!$B$1),RawData[[#This Row],[Net Price]])</f>
        <v>2.1983999999999999</v>
      </c>
      <c r="P1093">
        <f>RawData[[#This Row],[Units]]*RawData[[#This Row],[Counterfactual Net Price]]</f>
        <v>75490.857600000003</v>
      </c>
    </row>
    <row r="1094" spans="1:16">
      <c r="A1094" t="s">
        <v>297</v>
      </c>
      <c r="B1094" t="s">
        <v>296</v>
      </c>
      <c r="C1094" t="s">
        <v>289</v>
      </c>
      <c r="D1094" t="s">
        <v>232</v>
      </c>
      <c r="E1094" t="s">
        <v>250</v>
      </c>
      <c r="F1094">
        <v>21615</v>
      </c>
      <c r="G1094" s="44">
        <v>2.34</v>
      </c>
      <c r="H1094" s="42">
        <v>5.0200000000000002E-2</v>
      </c>
      <c r="I1094" s="45">
        <v>1.292</v>
      </c>
      <c r="J1094" s="44">
        <f t="shared" si="85"/>
        <v>2.2225319999999997</v>
      </c>
      <c r="K1094" s="43">
        <f t="shared" si="86"/>
        <v>48040.029179999998</v>
      </c>
      <c r="L1094" s="43">
        <f t="shared" si="87"/>
        <v>27926.58</v>
      </c>
      <c r="M1094" s="43">
        <f t="shared" si="88"/>
        <v>20113.449179999996</v>
      </c>
      <c r="N1094" s="42">
        <f t="shared" si="89"/>
        <v>0.41868103586360056</v>
      </c>
      <c r="O1094">
        <f>IF(AND(RawData[[#This Row],[Channel]]="Wholesale/Distributor", LEFT(RawData[[#This Row],[Month]], 4)="2025"),RawData[[#This Row],[List Price]]*(1-'2 - Diagnostics'!$B$1),RawData[[#This Row],[Net Price]])</f>
        <v>2.2225319999999997</v>
      </c>
      <c r="P1094">
        <f>RawData[[#This Row],[Units]]*RawData[[#This Row],[Counterfactual Net Price]]</f>
        <v>48040.029179999998</v>
      </c>
    </row>
    <row r="1095" spans="1:16">
      <c r="A1095" t="s">
        <v>297</v>
      </c>
      <c r="B1095" t="s">
        <v>296</v>
      </c>
      <c r="C1095" t="s">
        <v>289</v>
      </c>
      <c r="D1095" t="s">
        <v>232</v>
      </c>
      <c r="E1095" t="s">
        <v>249</v>
      </c>
      <c r="F1095">
        <v>30146</v>
      </c>
      <c r="G1095" s="44">
        <v>2.34</v>
      </c>
      <c r="H1095" s="42">
        <v>4.53E-2</v>
      </c>
      <c r="I1095" s="45">
        <v>1.3016000000000001</v>
      </c>
      <c r="J1095" s="44">
        <f t="shared" si="85"/>
        <v>2.2339979999999997</v>
      </c>
      <c r="K1095" s="43">
        <f t="shared" si="86"/>
        <v>67346.103707999995</v>
      </c>
      <c r="L1095" s="43">
        <f t="shared" si="87"/>
        <v>39238.033600000002</v>
      </c>
      <c r="M1095" s="43">
        <f t="shared" si="88"/>
        <v>28108.070107999993</v>
      </c>
      <c r="N1095" s="42">
        <f t="shared" si="89"/>
        <v>0.41736742826090256</v>
      </c>
      <c r="O1095">
        <f>IF(AND(RawData[[#This Row],[Channel]]="Wholesale/Distributor", LEFT(RawData[[#This Row],[Month]], 4)="2025"),RawData[[#This Row],[List Price]]*(1-'2 - Diagnostics'!$B$1),RawData[[#This Row],[Net Price]])</f>
        <v>2.2339979999999997</v>
      </c>
      <c r="P1095">
        <f>RawData[[#This Row],[Units]]*RawData[[#This Row],[Counterfactual Net Price]]</f>
        <v>67346.103707999995</v>
      </c>
    </row>
    <row r="1096" spans="1:16">
      <c r="A1096" t="s">
        <v>297</v>
      </c>
      <c r="B1096" t="s">
        <v>296</v>
      </c>
      <c r="C1096" t="s">
        <v>289</v>
      </c>
      <c r="D1096" t="s">
        <v>232</v>
      </c>
      <c r="E1096" t="s">
        <v>248</v>
      </c>
      <c r="F1096">
        <v>34685</v>
      </c>
      <c r="G1096" s="44">
        <v>2.34</v>
      </c>
      <c r="H1096" s="42">
        <v>5.5500000000000001E-2</v>
      </c>
      <c r="I1096" s="45">
        <v>1.3112999999999999</v>
      </c>
      <c r="J1096" s="44">
        <f t="shared" si="85"/>
        <v>2.2101299999999999</v>
      </c>
      <c r="K1096" s="43">
        <f t="shared" si="86"/>
        <v>76658.359049999999</v>
      </c>
      <c r="L1096" s="43">
        <f t="shared" si="87"/>
        <v>45482.440499999997</v>
      </c>
      <c r="M1096" s="43">
        <f t="shared" si="88"/>
        <v>31175.918550000002</v>
      </c>
      <c r="N1096" s="42">
        <f t="shared" si="89"/>
        <v>0.40668648450543637</v>
      </c>
      <c r="O1096">
        <f>IF(AND(RawData[[#This Row],[Channel]]="Wholesale/Distributor", LEFT(RawData[[#This Row],[Month]], 4)="2025"),RawData[[#This Row],[List Price]]*(1-'2 - Diagnostics'!$B$1),RawData[[#This Row],[Net Price]])</f>
        <v>2.2101299999999999</v>
      </c>
      <c r="P1096">
        <f>RawData[[#This Row],[Units]]*RawData[[#This Row],[Counterfactual Net Price]]</f>
        <v>76658.359049999999</v>
      </c>
    </row>
    <row r="1097" spans="1:16">
      <c r="A1097" t="s">
        <v>297</v>
      </c>
      <c r="B1097" t="s">
        <v>296</v>
      </c>
      <c r="C1097" t="s">
        <v>289</v>
      </c>
      <c r="D1097" t="s">
        <v>232</v>
      </c>
      <c r="E1097" t="s">
        <v>247</v>
      </c>
      <c r="F1097">
        <v>33472</v>
      </c>
      <c r="G1097" s="44">
        <v>2.34</v>
      </c>
      <c r="H1097" s="42">
        <v>4.07E-2</v>
      </c>
      <c r="I1097" s="45">
        <v>1.3209</v>
      </c>
      <c r="J1097" s="44">
        <f t="shared" si="85"/>
        <v>2.2447620000000001</v>
      </c>
      <c r="K1097" s="43">
        <f t="shared" si="86"/>
        <v>75136.673664000002</v>
      </c>
      <c r="L1097" s="43">
        <f t="shared" si="87"/>
        <v>44213.164799999999</v>
      </c>
      <c r="M1097" s="43">
        <f t="shared" si="88"/>
        <v>30923.508864000003</v>
      </c>
      <c r="N1097" s="42">
        <f t="shared" si="89"/>
        <v>0.41156345305203851</v>
      </c>
      <c r="O1097">
        <f>IF(AND(RawData[[#This Row],[Channel]]="Wholesale/Distributor", LEFT(RawData[[#This Row],[Month]], 4)="2025"),RawData[[#This Row],[List Price]]*(1-'2 - Diagnostics'!$B$1),RawData[[#This Row],[Net Price]])</f>
        <v>2.2447620000000001</v>
      </c>
      <c r="P1097">
        <f>RawData[[#This Row],[Units]]*RawData[[#This Row],[Counterfactual Net Price]]</f>
        <v>75136.673664000002</v>
      </c>
    </row>
    <row r="1098" spans="1:16">
      <c r="A1098" t="s">
        <v>297</v>
      </c>
      <c r="B1098" t="s">
        <v>296</v>
      </c>
      <c r="C1098" t="s">
        <v>289</v>
      </c>
      <c r="D1098" t="s">
        <v>232</v>
      </c>
      <c r="E1098" t="s">
        <v>246</v>
      </c>
      <c r="F1098">
        <v>24239</v>
      </c>
      <c r="G1098" s="44">
        <v>2.34</v>
      </c>
      <c r="H1098" s="42">
        <v>5.04E-2</v>
      </c>
      <c r="I1098" s="45">
        <v>1.3305</v>
      </c>
      <c r="J1098" s="44">
        <f t="shared" si="85"/>
        <v>2.222064</v>
      </c>
      <c r="K1098" s="43">
        <f t="shared" si="86"/>
        <v>53860.609296000002</v>
      </c>
      <c r="L1098" s="43">
        <f t="shared" si="87"/>
        <v>32249.9895</v>
      </c>
      <c r="M1098" s="43">
        <f t="shared" si="88"/>
        <v>21610.619796000003</v>
      </c>
      <c r="N1098" s="42">
        <f t="shared" si="89"/>
        <v>0.40123236774458343</v>
      </c>
      <c r="O1098">
        <f>IF(AND(RawData[[#This Row],[Channel]]="Wholesale/Distributor", LEFT(RawData[[#This Row],[Month]], 4)="2025"),RawData[[#This Row],[List Price]]*(1-'2 - Diagnostics'!$B$1),RawData[[#This Row],[Net Price]])</f>
        <v>2.222064</v>
      </c>
      <c r="P1098">
        <f>RawData[[#This Row],[Units]]*RawData[[#This Row],[Counterfactual Net Price]]</f>
        <v>53860.609296000002</v>
      </c>
    </row>
    <row r="1099" spans="1:16">
      <c r="A1099" t="s">
        <v>297</v>
      </c>
      <c r="B1099" t="s">
        <v>296</v>
      </c>
      <c r="C1099" t="s">
        <v>289</v>
      </c>
      <c r="D1099" t="s">
        <v>232</v>
      </c>
      <c r="E1099" t="s">
        <v>245</v>
      </c>
      <c r="F1099">
        <v>24912</v>
      </c>
      <c r="G1099" s="44">
        <v>2.34</v>
      </c>
      <c r="H1099" s="42">
        <v>3.1399999999999997E-2</v>
      </c>
      <c r="I1099" s="45">
        <v>1.3401000000000001</v>
      </c>
      <c r="J1099" s="44">
        <f t="shared" si="85"/>
        <v>2.266524</v>
      </c>
      <c r="K1099" s="43">
        <f t="shared" si="86"/>
        <v>56463.645887999999</v>
      </c>
      <c r="L1099" s="43">
        <f t="shared" si="87"/>
        <v>33384.571199999998</v>
      </c>
      <c r="M1099" s="43">
        <f t="shared" si="88"/>
        <v>23079.074688000001</v>
      </c>
      <c r="N1099" s="42">
        <f t="shared" si="89"/>
        <v>0.40874219730300676</v>
      </c>
      <c r="O1099">
        <f>IF(AND(RawData[[#This Row],[Channel]]="Wholesale/Distributor", LEFT(RawData[[#This Row],[Month]], 4)="2025"),RawData[[#This Row],[List Price]]*(1-'2 - Diagnostics'!$B$1),RawData[[#This Row],[Net Price]])</f>
        <v>2.266524</v>
      </c>
      <c r="P1099">
        <f>RawData[[#This Row],[Units]]*RawData[[#This Row],[Counterfactual Net Price]]</f>
        <v>56463.645887999999</v>
      </c>
    </row>
    <row r="1100" spans="1:16">
      <c r="A1100" t="s">
        <v>297</v>
      </c>
      <c r="B1100" t="s">
        <v>296</v>
      </c>
      <c r="C1100" t="s">
        <v>289</v>
      </c>
      <c r="D1100" t="s">
        <v>232</v>
      </c>
      <c r="E1100" t="s">
        <v>244</v>
      </c>
      <c r="F1100">
        <v>22874</v>
      </c>
      <c r="G1100" s="44">
        <v>2.4</v>
      </c>
      <c r="H1100" s="42">
        <v>5.0099999999999999E-2</v>
      </c>
      <c r="I1100" s="45">
        <v>1.3496999999999999</v>
      </c>
      <c r="J1100" s="44">
        <f t="shared" si="85"/>
        <v>2.27976</v>
      </c>
      <c r="K1100" s="43">
        <f t="shared" si="86"/>
        <v>52147.230239999997</v>
      </c>
      <c r="L1100" s="43">
        <f t="shared" si="87"/>
        <v>30873.037799999998</v>
      </c>
      <c r="M1100" s="43">
        <f t="shared" si="88"/>
        <v>21274.192439999999</v>
      </c>
      <c r="N1100" s="42">
        <f t="shared" si="89"/>
        <v>0.40796399621012736</v>
      </c>
      <c r="O1100">
        <f>IF(AND(RawData[[#This Row],[Channel]]="Wholesale/Distributor", LEFT(RawData[[#This Row],[Month]], 4)="2025"),RawData[[#This Row],[List Price]]*(1-'2 - Diagnostics'!$B$1),RawData[[#This Row],[Net Price]])</f>
        <v>2.27976</v>
      </c>
      <c r="P1100">
        <f>RawData[[#This Row],[Units]]*RawData[[#This Row],[Counterfactual Net Price]]</f>
        <v>52147.230239999997</v>
      </c>
    </row>
    <row r="1101" spans="1:16">
      <c r="A1101" t="s">
        <v>297</v>
      </c>
      <c r="B1101" t="s">
        <v>296</v>
      </c>
      <c r="C1101" t="s">
        <v>289</v>
      </c>
      <c r="D1101" t="s">
        <v>232</v>
      </c>
      <c r="E1101" t="s">
        <v>243</v>
      </c>
      <c r="F1101">
        <v>25669</v>
      </c>
      <c r="G1101" s="44">
        <v>2.4</v>
      </c>
      <c r="H1101" s="42">
        <v>4.19E-2</v>
      </c>
      <c r="I1101" s="45">
        <v>1.3593</v>
      </c>
      <c r="J1101" s="44">
        <f t="shared" si="85"/>
        <v>2.2994399999999997</v>
      </c>
      <c r="K1101" s="43">
        <f t="shared" si="86"/>
        <v>59024.325359999995</v>
      </c>
      <c r="L1101" s="43">
        <f t="shared" si="87"/>
        <v>34891.871699999996</v>
      </c>
      <c r="M1101" s="43">
        <f t="shared" si="88"/>
        <v>24132.453659999999</v>
      </c>
      <c r="N1101" s="42">
        <f t="shared" si="89"/>
        <v>0.4088560693038305</v>
      </c>
      <c r="O1101">
        <f>IF(AND(RawData[[#This Row],[Channel]]="Wholesale/Distributor", LEFT(RawData[[#This Row],[Month]], 4)="2025"),RawData[[#This Row],[List Price]]*(1-'2 - Diagnostics'!$B$1),RawData[[#This Row],[Net Price]])</f>
        <v>2.2994399999999997</v>
      </c>
      <c r="P1101">
        <f>RawData[[#This Row],[Units]]*RawData[[#This Row],[Counterfactual Net Price]]</f>
        <v>59024.325359999995</v>
      </c>
    </row>
    <row r="1102" spans="1:16">
      <c r="A1102" t="s">
        <v>297</v>
      </c>
      <c r="B1102" t="s">
        <v>296</v>
      </c>
      <c r="C1102" t="s">
        <v>289</v>
      </c>
      <c r="D1102" t="s">
        <v>232</v>
      </c>
      <c r="E1102" t="s">
        <v>242</v>
      </c>
      <c r="F1102">
        <v>29257</v>
      </c>
      <c r="G1102" s="44">
        <v>2.4</v>
      </c>
      <c r="H1102" s="42">
        <v>4.82E-2</v>
      </c>
      <c r="I1102" s="45">
        <v>1.369</v>
      </c>
      <c r="J1102" s="44">
        <f t="shared" si="85"/>
        <v>2.2843199999999997</v>
      </c>
      <c r="K1102" s="43">
        <f t="shared" si="86"/>
        <v>66832.350239999985</v>
      </c>
      <c r="L1102" s="43">
        <f t="shared" si="87"/>
        <v>40052.832999999999</v>
      </c>
      <c r="M1102" s="43">
        <f t="shared" si="88"/>
        <v>26779.517239999986</v>
      </c>
      <c r="N1102" s="42">
        <f t="shared" si="89"/>
        <v>0.4006969251243257</v>
      </c>
      <c r="O1102">
        <f>IF(AND(RawData[[#This Row],[Channel]]="Wholesale/Distributor", LEFT(RawData[[#This Row],[Month]], 4)="2025"),RawData[[#This Row],[List Price]]*(1-'2 - Diagnostics'!$B$1),RawData[[#This Row],[Net Price]])</f>
        <v>2.2843199999999997</v>
      </c>
      <c r="P1102">
        <f>RawData[[#This Row],[Units]]*RawData[[#This Row],[Counterfactual Net Price]]</f>
        <v>66832.350239999985</v>
      </c>
    </row>
    <row r="1103" spans="1:16">
      <c r="A1103" t="s">
        <v>297</v>
      </c>
      <c r="B1103" t="s">
        <v>296</v>
      </c>
      <c r="C1103" t="s">
        <v>289</v>
      </c>
      <c r="D1103" t="s">
        <v>232</v>
      </c>
      <c r="E1103" t="s">
        <v>241</v>
      </c>
      <c r="F1103">
        <v>45169</v>
      </c>
      <c r="G1103" s="44">
        <v>2.4</v>
      </c>
      <c r="H1103" s="42">
        <v>5.6000000000000001E-2</v>
      </c>
      <c r="I1103" s="45">
        <v>1.3786</v>
      </c>
      <c r="J1103" s="44">
        <f t="shared" si="85"/>
        <v>2.2655999999999996</v>
      </c>
      <c r="K1103" s="43">
        <f t="shared" si="86"/>
        <v>102334.88639999999</v>
      </c>
      <c r="L1103" s="43">
        <f t="shared" si="87"/>
        <v>62269.983400000005</v>
      </c>
      <c r="M1103" s="43">
        <f t="shared" si="88"/>
        <v>40064.902999999984</v>
      </c>
      <c r="N1103" s="42">
        <f t="shared" si="89"/>
        <v>0.3915077683615818</v>
      </c>
      <c r="O1103">
        <f>IF(AND(RawData[[#This Row],[Channel]]="Wholesale/Distributor", LEFT(RawData[[#This Row],[Month]], 4)="2025"),RawData[[#This Row],[List Price]]*(1-'2 - Diagnostics'!$B$1),RawData[[#This Row],[Net Price]])</f>
        <v>2.2655999999999996</v>
      </c>
      <c r="P1103">
        <f>RawData[[#This Row],[Units]]*RawData[[#This Row],[Counterfactual Net Price]]</f>
        <v>102334.88639999999</v>
      </c>
    </row>
    <row r="1104" spans="1:16">
      <c r="A1104" t="s">
        <v>297</v>
      </c>
      <c r="B1104" t="s">
        <v>296</v>
      </c>
      <c r="C1104" t="s">
        <v>289</v>
      </c>
      <c r="D1104" t="s">
        <v>232</v>
      </c>
      <c r="E1104" t="s">
        <v>240</v>
      </c>
      <c r="F1104">
        <v>51395</v>
      </c>
      <c r="G1104" s="44">
        <v>2.4</v>
      </c>
      <c r="H1104" s="42">
        <v>4.7100000000000003E-2</v>
      </c>
      <c r="I1104" s="45">
        <v>1.3882000000000001</v>
      </c>
      <c r="J1104" s="44">
        <f t="shared" si="85"/>
        <v>2.2869599999999997</v>
      </c>
      <c r="K1104" s="43">
        <f t="shared" si="86"/>
        <v>117538.30919999999</v>
      </c>
      <c r="L1104" s="43">
        <f t="shared" si="87"/>
        <v>71346.539000000004</v>
      </c>
      <c r="M1104" s="43">
        <f t="shared" si="88"/>
        <v>46191.770199999984</v>
      </c>
      <c r="N1104" s="42">
        <f t="shared" si="89"/>
        <v>0.39299331864134035</v>
      </c>
      <c r="O1104">
        <f>IF(AND(RawData[[#This Row],[Channel]]="Wholesale/Distributor", LEFT(RawData[[#This Row],[Month]], 4)="2025"),RawData[[#This Row],[List Price]]*(1-'2 - Diagnostics'!$B$1),RawData[[#This Row],[Net Price]])</f>
        <v>2.2869599999999997</v>
      </c>
      <c r="P1104">
        <f>RawData[[#This Row],[Units]]*RawData[[#This Row],[Counterfactual Net Price]]</f>
        <v>117538.30919999999</v>
      </c>
    </row>
    <row r="1105" spans="1:16">
      <c r="A1105" t="s">
        <v>297</v>
      </c>
      <c r="B1105" t="s">
        <v>296</v>
      </c>
      <c r="C1105" t="s">
        <v>289</v>
      </c>
      <c r="D1105" t="s">
        <v>232</v>
      </c>
      <c r="E1105" t="s">
        <v>236</v>
      </c>
      <c r="F1105">
        <v>37844</v>
      </c>
      <c r="G1105" s="44">
        <v>2.4</v>
      </c>
      <c r="H1105" s="42">
        <v>5.4399999999999997E-2</v>
      </c>
      <c r="I1105" s="45">
        <v>1.3977999999999999</v>
      </c>
      <c r="J1105" s="44">
        <f t="shared" si="85"/>
        <v>2.2694399999999999</v>
      </c>
      <c r="K1105" s="43">
        <f t="shared" si="86"/>
        <v>85884.687359999996</v>
      </c>
      <c r="L1105" s="43">
        <f t="shared" si="87"/>
        <v>52898.343199999996</v>
      </c>
      <c r="M1105" s="43">
        <f t="shared" si="88"/>
        <v>32986.344160000001</v>
      </c>
      <c r="N1105" s="42">
        <f t="shared" si="89"/>
        <v>0.3840771291596165</v>
      </c>
      <c r="O1105">
        <f>IF(AND(RawData[[#This Row],[Channel]]="Wholesale/Distributor", LEFT(RawData[[#This Row],[Month]], 4)="2025"),RawData[[#This Row],[List Price]]*(1-'2 - Diagnostics'!$B$1),RawData[[#This Row],[Net Price]])</f>
        <v>2.2694399999999999</v>
      </c>
      <c r="P1105">
        <f>RawData[[#This Row],[Units]]*RawData[[#This Row],[Counterfactual Net Price]]</f>
        <v>85884.687359999996</v>
      </c>
    </row>
    <row r="1106" spans="1:16">
      <c r="A1106" t="s">
        <v>297</v>
      </c>
      <c r="B1106" t="s">
        <v>296</v>
      </c>
      <c r="C1106" t="s">
        <v>289</v>
      </c>
      <c r="D1106" t="s">
        <v>226</v>
      </c>
      <c r="E1106" t="s">
        <v>262</v>
      </c>
      <c r="F1106">
        <v>37448</v>
      </c>
      <c r="G1106" s="44">
        <v>2.29</v>
      </c>
      <c r="H1106" s="42">
        <v>8.3500000000000005E-2</v>
      </c>
      <c r="I1106" s="45">
        <v>1.2824</v>
      </c>
      <c r="J1106" s="44">
        <f t="shared" si="85"/>
        <v>2.0987849999999999</v>
      </c>
      <c r="K1106" s="43">
        <f t="shared" si="86"/>
        <v>78595.30068</v>
      </c>
      <c r="L1106" s="43">
        <f t="shared" si="87"/>
        <v>48023.315199999997</v>
      </c>
      <c r="M1106" s="43">
        <f t="shared" si="88"/>
        <v>30571.985480000003</v>
      </c>
      <c r="N1106" s="42">
        <f t="shared" si="89"/>
        <v>0.38897981451172942</v>
      </c>
      <c r="O1106">
        <f>IF(AND(RawData[[#This Row],[Channel]]="Wholesale/Distributor", LEFT(RawData[[#This Row],[Month]], 4)="2025"),RawData[[#This Row],[List Price]]*(1-'2 - Diagnostics'!$B$1),RawData[[#This Row],[Net Price]])</f>
        <v>2.0987849999999999</v>
      </c>
      <c r="P1106">
        <f>RawData[[#This Row],[Units]]*RawData[[#This Row],[Counterfactual Net Price]]</f>
        <v>78595.30068</v>
      </c>
    </row>
    <row r="1107" spans="1:16">
      <c r="A1107" t="s">
        <v>297</v>
      </c>
      <c r="B1107" t="s">
        <v>296</v>
      </c>
      <c r="C1107" t="s">
        <v>289</v>
      </c>
      <c r="D1107" t="s">
        <v>226</v>
      </c>
      <c r="E1107" t="s">
        <v>261</v>
      </c>
      <c r="F1107">
        <v>46817</v>
      </c>
      <c r="G1107" s="44">
        <v>2.29</v>
      </c>
      <c r="H1107" s="42">
        <v>0.1047</v>
      </c>
      <c r="I1107" s="45">
        <v>1.2824</v>
      </c>
      <c r="J1107" s="44">
        <f t="shared" si="85"/>
        <v>2.0502370000000001</v>
      </c>
      <c r="K1107" s="43">
        <f t="shared" si="86"/>
        <v>95985.945629000009</v>
      </c>
      <c r="L1107" s="43">
        <f t="shared" si="87"/>
        <v>60038.120799999997</v>
      </c>
      <c r="M1107" s="43">
        <f t="shared" si="88"/>
        <v>35947.824829000012</v>
      </c>
      <c r="N1107" s="42">
        <f t="shared" si="89"/>
        <v>0.37451133698201727</v>
      </c>
      <c r="O1107">
        <f>IF(AND(RawData[[#This Row],[Channel]]="Wholesale/Distributor", LEFT(RawData[[#This Row],[Month]], 4)="2025"),RawData[[#This Row],[List Price]]*(1-'2 - Diagnostics'!$B$1),RawData[[#This Row],[Net Price]])</f>
        <v>2.0502370000000001</v>
      </c>
      <c r="P1107">
        <f>RawData[[#This Row],[Units]]*RawData[[#This Row],[Counterfactual Net Price]]</f>
        <v>95985.945629000009</v>
      </c>
    </row>
    <row r="1108" spans="1:16">
      <c r="A1108" t="s">
        <v>297</v>
      </c>
      <c r="B1108" t="s">
        <v>296</v>
      </c>
      <c r="C1108" t="s">
        <v>289</v>
      </c>
      <c r="D1108" t="s">
        <v>226</v>
      </c>
      <c r="E1108" t="s">
        <v>260</v>
      </c>
      <c r="F1108">
        <v>48374</v>
      </c>
      <c r="G1108" s="44">
        <v>2.29</v>
      </c>
      <c r="H1108" s="42">
        <v>0.1167</v>
      </c>
      <c r="I1108" s="45">
        <v>1.2824</v>
      </c>
      <c r="J1108" s="44">
        <f t="shared" si="85"/>
        <v>2.0227569999999999</v>
      </c>
      <c r="K1108" s="43">
        <f t="shared" si="86"/>
        <v>97848.847117999991</v>
      </c>
      <c r="L1108" s="43">
        <f t="shared" si="87"/>
        <v>62034.817600000002</v>
      </c>
      <c r="M1108" s="43">
        <f t="shared" si="88"/>
        <v>35814.029517999988</v>
      </c>
      <c r="N1108" s="42">
        <f t="shared" si="89"/>
        <v>0.36601381184195619</v>
      </c>
      <c r="O1108">
        <f>IF(AND(RawData[[#This Row],[Channel]]="Wholesale/Distributor", LEFT(RawData[[#This Row],[Month]], 4)="2025"),RawData[[#This Row],[List Price]]*(1-'2 - Diagnostics'!$B$1),RawData[[#This Row],[Net Price]])</f>
        <v>2.0227569999999999</v>
      </c>
      <c r="P1108">
        <f>RawData[[#This Row],[Units]]*RawData[[#This Row],[Counterfactual Net Price]]</f>
        <v>97848.847117999991</v>
      </c>
    </row>
    <row r="1109" spans="1:16">
      <c r="A1109" t="s">
        <v>297</v>
      </c>
      <c r="B1109" t="s">
        <v>296</v>
      </c>
      <c r="C1109" t="s">
        <v>289</v>
      </c>
      <c r="D1109" t="s">
        <v>226</v>
      </c>
      <c r="E1109" t="s">
        <v>259</v>
      </c>
      <c r="F1109">
        <v>43656</v>
      </c>
      <c r="G1109" s="44">
        <v>2.29</v>
      </c>
      <c r="H1109" s="42">
        <v>9.0200000000000002E-2</v>
      </c>
      <c r="I1109" s="45">
        <v>1.2824</v>
      </c>
      <c r="J1109" s="44">
        <f t="shared" si="85"/>
        <v>2.0834419999999998</v>
      </c>
      <c r="K1109" s="43">
        <f t="shared" si="86"/>
        <v>90954.74395199999</v>
      </c>
      <c r="L1109" s="43">
        <f t="shared" si="87"/>
        <v>55984.454400000002</v>
      </c>
      <c r="M1109" s="43">
        <f t="shared" si="88"/>
        <v>34970.289551999987</v>
      </c>
      <c r="N1109" s="42">
        <f t="shared" si="89"/>
        <v>0.38448010551769612</v>
      </c>
      <c r="O1109">
        <f>IF(AND(RawData[[#This Row],[Channel]]="Wholesale/Distributor", LEFT(RawData[[#This Row],[Month]], 4)="2025"),RawData[[#This Row],[List Price]]*(1-'2 - Diagnostics'!$B$1),RawData[[#This Row],[Net Price]])</f>
        <v>2.0834419999999998</v>
      </c>
      <c r="P1109">
        <f>RawData[[#This Row],[Units]]*RawData[[#This Row],[Counterfactual Net Price]]</f>
        <v>90954.74395199999</v>
      </c>
    </row>
    <row r="1110" spans="1:16">
      <c r="A1110" t="s">
        <v>297</v>
      </c>
      <c r="B1110" t="s">
        <v>296</v>
      </c>
      <c r="C1110" t="s">
        <v>289</v>
      </c>
      <c r="D1110" t="s">
        <v>226</v>
      </c>
      <c r="E1110" t="s">
        <v>258</v>
      </c>
      <c r="F1110">
        <v>38055</v>
      </c>
      <c r="G1110" s="44">
        <v>2.29</v>
      </c>
      <c r="H1110" s="42">
        <v>8.8499999999999995E-2</v>
      </c>
      <c r="I1110" s="45">
        <v>1.2824</v>
      </c>
      <c r="J1110" s="44">
        <f t="shared" si="85"/>
        <v>2.0873349999999999</v>
      </c>
      <c r="K1110" s="43">
        <f t="shared" si="86"/>
        <v>79433.533425000001</v>
      </c>
      <c r="L1110" s="43">
        <f t="shared" si="87"/>
        <v>48801.731999999996</v>
      </c>
      <c r="M1110" s="43">
        <f t="shared" si="88"/>
        <v>30631.801425000005</v>
      </c>
      <c r="N1110" s="42">
        <f t="shared" si="89"/>
        <v>0.38562808557323097</v>
      </c>
      <c r="O1110">
        <f>IF(AND(RawData[[#This Row],[Channel]]="Wholesale/Distributor", LEFT(RawData[[#This Row],[Month]], 4)="2025"),RawData[[#This Row],[List Price]]*(1-'2 - Diagnostics'!$B$1),RawData[[#This Row],[Net Price]])</f>
        <v>2.0873349999999999</v>
      </c>
      <c r="P1110">
        <f>RawData[[#This Row],[Units]]*RawData[[#This Row],[Counterfactual Net Price]]</f>
        <v>79433.533425000001</v>
      </c>
    </row>
    <row r="1111" spans="1:16">
      <c r="A1111" t="s">
        <v>297</v>
      </c>
      <c r="B1111" t="s">
        <v>296</v>
      </c>
      <c r="C1111" t="s">
        <v>289</v>
      </c>
      <c r="D1111" t="s">
        <v>226</v>
      </c>
      <c r="E1111" t="s">
        <v>257</v>
      </c>
      <c r="F1111">
        <v>34280</v>
      </c>
      <c r="G1111" s="44">
        <v>2.29</v>
      </c>
      <c r="H1111" s="42">
        <v>6.7699999999999996E-2</v>
      </c>
      <c r="I1111" s="45">
        <v>1.2824</v>
      </c>
      <c r="J1111" s="44">
        <f t="shared" si="85"/>
        <v>2.1349670000000001</v>
      </c>
      <c r="K1111" s="43">
        <f t="shared" si="86"/>
        <v>73186.66876</v>
      </c>
      <c r="L1111" s="43">
        <f t="shared" si="87"/>
        <v>43960.671999999999</v>
      </c>
      <c r="M1111" s="43">
        <f t="shared" si="88"/>
        <v>29225.996760000002</v>
      </c>
      <c r="N1111" s="42">
        <f t="shared" si="89"/>
        <v>0.39933497801136975</v>
      </c>
      <c r="O1111">
        <f>IF(AND(RawData[[#This Row],[Channel]]="Wholesale/Distributor", LEFT(RawData[[#This Row],[Month]], 4)="2025"),RawData[[#This Row],[List Price]]*(1-'2 - Diagnostics'!$B$1),RawData[[#This Row],[Net Price]])</f>
        <v>2.1349670000000001</v>
      </c>
      <c r="P1111">
        <f>RawData[[#This Row],[Units]]*RawData[[#This Row],[Counterfactual Net Price]]</f>
        <v>73186.66876</v>
      </c>
    </row>
    <row r="1112" spans="1:16">
      <c r="A1112" t="s">
        <v>297</v>
      </c>
      <c r="B1112" t="s">
        <v>296</v>
      </c>
      <c r="C1112" t="s">
        <v>289</v>
      </c>
      <c r="D1112" t="s">
        <v>226</v>
      </c>
      <c r="E1112" t="s">
        <v>256</v>
      </c>
      <c r="F1112">
        <v>34019</v>
      </c>
      <c r="G1112" s="44">
        <v>2.29</v>
      </c>
      <c r="H1112" s="42">
        <v>7.85E-2</v>
      </c>
      <c r="I1112" s="45">
        <v>1.2824</v>
      </c>
      <c r="J1112" s="44">
        <f t="shared" si="85"/>
        <v>2.1102349999999999</v>
      </c>
      <c r="K1112" s="43">
        <f t="shared" si="86"/>
        <v>71788.084464999993</v>
      </c>
      <c r="L1112" s="43">
        <f t="shared" si="87"/>
        <v>43625.965599999996</v>
      </c>
      <c r="M1112" s="43">
        <f t="shared" si="88"/>
        <v>28162.118864999997</v>
      </c>
      <c r="N1112" s="42">
        <f t="shared" si="89"/>
        <v>0.39229517091698318</v>
      </c>
      <c r="O1112">
        <f>IF(AND(RawData[[#This Row],[Channel]]="Wholesale/Distributor", LEFT(RawData[[#This Row],[Month]], 4)="2025"),RawData[[#This Row],[List Price]]*(1-'2 - Diagnostics'!$B$1),RawData[[#This Row],[Net Price]])</f>
        <v>2.1102349999999999</v>
      </c>
      <c r="P1112">
        <f>RawData[[#This Row],[Units]]*RawData[[#This Row],[Counterfactual Net Price]]</f>
        <v>71788.084464999993</v>
      </c>
    </row>
    <row r="1113" spans="1:16">
      <c r="A1113" t="s">
        <v>297</v>
      </c>
      <c r="B1113" t="s">
        <v>296</v>
      </c>
      <c r="C1113" t="s">
        <v>289</v>
      </c>
      <c r="D1113" t="s">
        <v>226</v>
      </c>
      <c r="E1113" t="s">
        <v>255</v>
      </c>
      <c r="F1113">
        <v>38254</v>
      </c>
      <c r="G1113" s="44">
        <v>2.29</v>
      </c>
      <c r="H1113" s="42">
        <v>7.8100000000000003E-2</v>
      </c>
      <c r="I1113" s="45">
        <v>1.2824</v>
      </c>
      <c r="J1113" s="44">
        <f t="shared" si="85"/>
        <v>2.111151</v>
      </c>
      <c r="K1113" s="43">
        <f t="shared" si="86"/>
        <v>80759.970354000005</v>
      </c>
      <c r="L1113" s="43">
        <f t="shared" si="87"/>
        <v>49056.929599999996</v>
      </c>
      <c r="M1113" s="43">
        <f t="shared" si="88"/>
        <v>31703.040754000009</v>
      </c>
      <c r="N1113" s="42">
        <f t="shared" si="89"/>
        <v>0.39255884586180723</v>
      </c>
      <c r="O1113">
        <f>IF(AND(RawData[[#This Row],[Channel]]="Wholesale/Distributor", LEFT(RawData[[#This Row],[Month]], 4)="2025"),RawData[[#This Row],[List Price]]*(1-'2 - Diagnostics'!$B$1),RawData[[#This Row],[Net Price]])</f>
        <v>2.111151</v>
      </c>
      <c r="P1113">
        <f>RawData[[#This Row],[Units]]*RawData[[#This Row],[Counterfactual Net Price]]</f>
        <v>80759.970354000005</v>
      </c>
    </row>
    <row r="1114" spans="1:16">
      <c r="A1114" t="s">
        <v>297</v>
      </c>
      <c r="B1114" t="s">
        <v>296</v>
      </c>
      <c r="C1114" t="s">
        <v>289</v>
      </c>
      <c r="D1114" t="s">
        <v>226</v>
      </c>
      <c r="E1114" t="s">
        <v>254</v>
      </c>
      <c r="F1114">
        <v>40948</v>
      </c>
      <c r="G1114" s="44">
        <v>2.29</v>
      </c>
      <c r="H1114" s="42">
        <v>9.35E-2</v>
      </c>
      <c r="I1114" s="45">
        <v>1.2824</v>
      </c>
      <c r="J1114" s="44">
        <f t="shared" si="85"/>
        <v>2.075885</v>
      </c>
      <c r="K1114" s="43">
        <f t="shared" si="86"/>
        <v>85003.33898</v>
      </c>
      <c r="L1114" s="43">
        <f t="shared" si="87"/>
        <v>52511.715199999999</v>
      </c>
      <c r="M1114" s="43">
        <f t="shared" si="88"/>
        <v>32491.623780000002</v>
      </c>
      <c r="N1114" s="42">
        <f t="shared" si="89"/>
        <v>0.38223938223938225</v>
      </c>
      <c r="O1114">
        <f>IF(AND(RawData[[#This Row],[Channel]]="Wholesale/Distributor", LEFT(RawData[[#This Row],[Month]], 4)="2025"),RawData[[#This Row],[List Price]]*(1-'2 - Diagnostics'!$B$1),RawData[[#This Row],[Net Price]])</f>
        <v>2.075885</v>
      </c>
      <c r="P1114">
        <f>RawData[[#This Row],[Units]]*RawData[[#This Row],[Counterfactual Net Price]]</f>
        <v>85003.33898</v>
      </c>
    </row>
    <row r="1115" spans="1:16">
      <c r="A1115" t="s">
        <v>297</v>
      </c>
      <c r="B1115" t="s">
        <v>296</v>
      </c>
      <c r="C1115" t="s">
        <v>289</v>
      </c>
      <c r="D1115" t="s">
        <v>226</v>
      </c>
      <c r="E1115" t="s">
        <v>253</v>
      </c>
      <c r="F1115">
        <v>66179</v>
      </c>
      <c r="G1115" s="44">
        <v>2.29</v>
      </c>
      <c r="H1115" s="42">
        <v>9.8699999999999996E-2</v>
      </c>
      <c r="I1115" s="45">
        <v>1.2824</v>
      </c>
      <c r="J1115" s="44">
        <f t="shared" si="85"/>
        <v>2.063977</v>
      </c>
      <c r="K1115" s="43">
        <f t="shared" si="86"/>
        <v>136591.93388299999</v>
      </c>
      <c r="L1115" s="43">
        <f t="shared" si="87"/>
        <v>84867.949599999993</v>
      </c>
      <c r="M1115" s="43">
        <f t="shared" si="88"/>
        <v>51723.984282999998</v>
      </c>
      <c r="N1115" s="42">
        <f t="shared" si="89"/>
        <v>0.37867524686563853</v>
      </c>
      <c r="O1115">
        <f>IF(AND(RawData[[#This Row],[Channel]]="Wholesale/Distributor", LEFT(RawData[[#This Row],[Month]], 4)="2025"),RawData[[#This Row],[List Price]]*(1-'2 - Diagnostics'!$B$1),RawData[[#This Row],[Net Price]])</f>
        <v>2.063977</v>
      </c>
      <c r="P1115">
        <f>RawData[[#This Row],[Units]]*RawData[[#This Row],[Counterfactual Net Price]]</f>
        <v>136591.93388299999</v>
      </c>
    </row>
    <row r="1116" spans="1:16">
      <c r="A1116" t="s">
        <v>297</v>
      </c>
      <c r="B1116" t="s">
        <v>296</v>
      </c>
      <c r="C1116" t="s">
        <v>289</v>
      </c>
      <c r="D1116" t="s">
        <v>226</v>
      </c>
      <c r="E1116" t="s">
        <v>252</v>
      </c>
      <c r="F1116">
        <v>80379</v>
      </c>
      <c r="G1116" s="44">
        <v>2.29</v>
      </c>
      <c r="H1116" s="42">
        <v>9.4200000000000006E-2</v>
      </c>
      <c r="I1116" s="45">
        <v>1.2824</v>
      </c>
      <c r="J1116" s="44">
        <f t="shared" si="85"/>
        <v>2.0742819999999997</v>
      </c>
      <c r="K1116" s="43">
        <f t="shared" si="86"/>
        <v>166728.71287799999</v>
      </c>
      <c r="L1116" s="43">
        <f t="shared" si="87"/>
        <v>103078.02959999999</v>
      </c>
      <c r="M1116" s="43">
        <f t="shared" si="88"/>
        <v>63650.683277999997</v>
      </c>
      <c r="N1116" s="42">
        <f t="shared" si="89"/>
        <v>0.38176197836166925</v>
      </c>
      <c r="O1116">
        <f>IF(AND(RawData[[#This Row],[Channel]]="Wholesale/Distributor", LEFT(RawData[[#This Row],[Month]], 4)="2025"),RawData[[#This Row],[List Price]]*(1-'2 - Diagnostics'!$B$1),RawData[[#This Row],[Net Price]])</f>
        <v>2.0742819999999997</v>
      </c>
      <c r="P1116">
        <f>RawData[[#This Row],[Units]]*RawData[[#This Row],[Counterfactual Net Price]]</f>
        <v>166728.71287799999</v>
      </c>
    </row>
    <row r="1117" spans="1:16">
      <c r="A1117" t="s">
        <v>297</v>
      </c>
      <c r="B1117" t="s">
        <v>296</v>
      </c>
      <c r="C1117" t="s">
        <v>289</v>
      </c>
      <c r="D1117" t="s">
        <v>226</v>
      </c>
      <c r="E1117" t="s">
        <v>251</v>
      </c>
      <c r="F1117">
        <v>58974</v>
      </c>
      <c r="G1117" s="44">
        <v>2.29</v>
      </c>
      <c r="H1117" s="42">
        <v>7.3800000000000004E-2</v>
      </c>
      <c r="I1117" s="45">
        <v>1.2824</v>
      </c>
      <c r="J1117" s="44">
        <f t="shared" si="85"/>
        <v>2.1209980000000002</v>
      </c>
      <c r="K1117" s="43">
        <f t="shared" si="86"/>
        <v>125083.73605200001</v>
      </c>
      <c r="L1117" s="43">
        <f t="shared" si="87"/>
        <v>75628.257599999997</v>
      </c>
      <c r="M1117" s="43">
        <f t="shared" si="88"/>
        <v>49455.47845200001</v>
      </c>
      <c r="N1117" s="42">
        <f t="shared" si="89"/>
        <v>0.39537896782552373</v>
      </c>
      <c r="O1117">
        <f>IF(AND(RawData[[#This Row],[Channel]]="Wholesale/Distributor", LEFT(RawData[[#This Row],[Month]], 4)="2025"),RawData[[#This Row],[List Price]]*(1-'2 - Diagnostics'!$B$1),RawData[[#This Row],[Net Price]])</f>
        <v>2.1209980000000002</v>
      </c>
      <c r="P1117">
        <f>RawData[[#This Row],[Units]]*RawData[[#This Row],[Counterfactual Net Price]]</f>
        <v>125083.73605200001</v>
      </c>
    </row>
    <row r="1118" spans="1:16">
      <c r="A1118" t="s">
        <v>297</v>
      </c>
      <c r="B1118" t="s">
        <v>296</v>
      </c>
      <c r="C1118" t="s">
        <v>289</v>
      </c>
      <c r="D1118" t="s">
        <v>226</v>
      </c>
      <c r="E1118" t="s">
        <v>250</v>
      </c>
      <c r="F1118">
        <v>32351</v>
      </c>
      <c r="G1118" s="44">
        <v>2.34</v>
      </c>
      <c r="H1118" s="42">
        <v>0.12870000000000001</v>
      </c>
      <c r="I1118" s="45">
        <v>1.292</v>
      </c>
      <c r="J1118" s="44">
        <f t="shared" si="85"/>
        <v>2.0388419999999998</v>
      </c>
      <c r="K1118" s="43">
        <f t="shared" si="86"/>
        <v>65958.577541999999</v>
      </c>
      <c r="L1118" s="43">
        <f t="shared" si="87"/>
        <v>41797.491999999998</v>
      </c>
      <c r="M1118" s="43">
        <f t="shared" si="88"/>
        <v>24161.085542000001</v>
      </c>
      <c r="N1118" s="42">
        <f t="shared" si="89"/>
        <v>0.36630695267215413</v>
      </c>
      <c r="O1118">
        <f>IF(AND(RawData[[#This Row],[Channel]]="Wholesale/Distributor", LEFT(RawData[[#This Row],[Month]], 4)="2025"),RawData[[#This Row],[List Price]]*(1-'2 - Diagnostics'!$B$1),RawData[[#This Row],[Net Price]])</f>
        <v>2.1294</v>
      </c>
      <c r="P1118">
        <f>RawData[[#This Row],[Units]]*RawData[[#This Row],[Counterfactual Net Price]]</f>
        <v>68888.219400000002</v>
      </c>
    </row>
    <row r="1119" spans="1:16">
      <c r="A1119" t="s">
        <v>297</v>
      </c>
      <c r="B1119" t="s">
        <v>296</v>
      </c>
      <c r="C1119" t="s">
        <v>289</v>
      </c>
      <c r="D1119" t="s">
        <v>226</v>
      </c>
      <c r="E1119" t="s">
        <v>249</v>
      </c>
      <c r="F1119">
        <v>41080</v>
      </c>
      <c r="G1119" s="44">
        <v>2.34</v>
      </c>
      <c r="H1119" s="42">
        <v>0.1043</v>
      </c>
      <c r="I1119" s="45">
        <v>1.3016000000000001</v>
      </c>
      <c r="J1119" s="44">
        <f t="shared" si="85"/>
        <v>2.0959379999999999</v>
      </c>
      <c r="K1119" s="43">
        <f t="shared" si="86"/>
        <v>86101.133040000001</v>
      </c>
      <c r="L1119" s="43">
        <f t="shared" si="87"/>
        <v>53469.728000000003</v>
      </c>
      <c r="M1119" s="43">
        <f t="shared" si="88"/>
        <v>32631.405039999998</v>
      </c>
      <c r="N1119" s="42">
        <f t="shared" si="89"/>
        <v>0.37898926399540439</v>
      </c>
      <c r="O1119">
        <f>IF(AND(RawData[[#This Row],[Channel]]="Wholesale/Distributor", LEFT(RawData[[#This Row],[Month]], 4)="2025"),RawData[[#This Row],[List Price]]*(1-'2 - Diagnostics'!$B$1),RawData[[#This Row],[Net Price]])</f>
        <v>2.1294</v>
      </c>
      <c r="P1119">
        <f>RawData[[#This Row],[Units]]*RawData[[#This Row],[Counterfactual Net Price]]</f>
        <v>87475.751999999993</v>
      </c>
    </row>
    <row r="1120" spans="1:16">
      <c r="A1120" t="s">
        <v>297</v>
      </c>
      <c r="B1120" t="s">
        <v>296</v>
      </c>
      <c r="C1120" t="s">
        <v>289</v>
      </c>
      <c r="D1120" t="s">
        <v>226</v>
      </c>
      <c r="E1120" t="s">
        <v>248</v>
      </c>
      <c r="F1120">
        <v>43799</v>
      </c>
      <c r="G1120" s="44">
        <v>2.34</v>
      </c>
      <c r="H1120" s="42">
        <v>0.1336</v>
      </c>
      <c r="I1120" s="45">
        <v>1.3112999999999999</v>
      </c>
      <c r="J1120" s="44">
        <f t="shared" si="85"/>
        <v>2.0273759999999998</v>
      </c>
      <c r="K1120" s="43">
        <f t="shared" si="86"/>
        <v>88797.041423999995</v>
      </c>
      <c r="L1120" s="43">
        <f t="shared" si="87"/>
        <v>57433.628699999994</v>
      </c>
      <c r="M1120" s="43">
        <f t="shared" si="88"/>
        <v>31363.412724000002</v>
      </c>
      <c r="N1120" s="42">
        <f t="shared" si="89"/>
        <v>0.35320335251083179</v>
      </c>
      <c r="O1120">
        <f>IF(AND(RawData[[#This Row],[Channel]]="Wholesale/Distributor", LEFT(RawData[[#This Row],[Month]], 4)="2025"),RawData[[#This Row],[List Price]]*(1-'2 - Diagnostics'!$B$1),RawData[[#This Row],[Net Price]])</f>
        <v>2.1294</v>
      </c>
      <c r="P1120">
        <f>RawData[[#This Row],[Units]]*RawData[[#This Row],[Counterfactual Net Price]]</f>
        <v>93265.590599999996</v>
      </c>
    </row>
    <row r="1121" spans="1:16">
      <c r="A1121" t="s">
        <v>297</v>
      </c>
      <c r="B1121" t="s">
        <v>296</v>
      </c>
      <c r="C1121" t="s">
        <v>289</v>
      </c>
      <c r="D1121" t="s">
        <v>226</v>
      </c>
      <c r="E1121" t="s">
        <v>247</v>
      </c>
      <c r="F1121">
        <v>43104</v>
      </c>
      <c r="G1121" s="44">
        <v>2.34</v>
      </c>
      <c r="H1121" s="42">
        <v>0.1454</v>
      </c>
      <c r="I1121" s="45">
        <v>1.3209</v>
      </c>
      <c r="J1121" s="44">
        <f t="shared" si="85"/>
        <v>1.9997639999999999</v>
      </c>
      <c r="K1121" s="43">
        <f t="shared" si="86"/>
        <v>86197.827455999999</v>
      </c>
      <c r="L1121" s="43">
        <f t="shared" si="87"/>
        <v>56936.073599999996</v>
      </c>
      <c r="M1121" s="43">
        <f t="shared" si="88"/>
        <v>29261.753856000003</v>
      </c>
      <c r="N1121" s="42">
        <f t="shared" si="89"/>
        <v>0.33947205770280897</v>
      </c>
      <c r="O1121">
        <f>IF(AND(RawData[[#This Row],[Channel]]="Wholesale/Distributor", LEFT(RawData[[#This Row],[Month]], 4)="2025"),RawData[[#This Row],[List Price]]*(1-'2 - Diagnostics'!$B$1),RawData[[#This Row],[Net Price]])</f>
        <v>2.1294</v>
      </c>
      <c r="P1121">
        <f>RawData[[#This Row],[Units]]*RawData[[#This Row],[Counterfactual Net Price]]</f>
        <v>91785.657599999991</v>
      </c>
    </row>
    <row r="1122" spans="1:16">
      <c r="A1122" t="s">
        <v>297</v>
      </c>
      <c r="B1122" t="s">
        <v>296</v>
      </c>
      <c r="C1122" t="s">
        <v>289</v>
      </c>
      <c r="D1122" t="s">
        <v>226</v>
      </c>
      <c r="E1122" t="s">
        <v>246</v>
      </c>
      <c r="F1122">
        <v>40884</v>
      </c>
      <c r="G1122" s="44">
        <v>2.34</v>
      </c>
      <c r="H1122" s="42">
        <v>0.15290000000000001</v>
      </c>
      <c r="I1122" s="45">
        <v>1.3305</v>
      </c>
      <c r="J1122" s="44">
        <f t="shared" si="85"/>
        <v>1.9822139999999997</v>
      </c>
      <c r="K1122" s="43">
        <f t="shared" si="86"/>
        <v>81040.837175999986</v>
      </c>
      <c r="L1122" s="43">
        <f t="shared" si="87"/>
        <v>54396.162000000004</v>
      </c>
      <c r="M1122" s="43">
        <f t="shared" si="88"/>
        <v>26644.675175999982</v>
      </c>
      <c r="N1122" s="42">
        <f t="shared" si="89"/>
        <v>0.32878084808199298</v>
      </c>
      <c r="O1122">
        <f>IF(AND(RawData[[#This Row],[Channel]]="Wholesale/Distributor", LEFT(RawData[[#This Row],[Month]], 4)="2025"),RawData[[#This Row],[List Price]]*(1-'2 - Diagnostics'!$B$1),RawData[[#This Row],[Net Price]])</f>
        <v>2.1294</v>
      </c>
      <c r="P1122">
        <f>RawData[[#This Row],[Units]]*RawData[[#This Row],[Counterfactual Net Price]]</f>
        <v>87058.389599999995</v>
      </c>
    </row>
    <row r="1123" spans="1:16">
      <c r="A1123" t="s">
        <v>297</v>
      </c>
      <c r="B1123" t="s">
        <v>296</v>
      </c>
      <c r="C1123" t="s">
        <v>289</v>
      </c>
      <c r="D1123" t="s">
        <v>226</v>
      </c>
      <c r="E1123" t="s">
        <v>245</v>
      </c>
      <c r="F1123">
        <v>32085</v>
      </c>
      <c r="G1123" s="44">
        <v>2.34</v>
      </c>
      <c r="H1123" s="42">
        <v>0.19409999999999999</v>
      </c>
      <c r="I1123" s="45">
        <v>1.3401000000000001</v>
      </c>
      <c r="J1123" s="44">
        <f t="shared" si="85"/>
        <v>1.8858060000000001</v>
      </c>
      <c r="K1123" s="43">
        <f t="shared" si="86"/>
        <v>60506.085510000004</v>
      </c>
      <c r="L1123" s="43">
        <f t="shared" si="87"/>
        <v>42997.108500000002</v>
      </c>
      <c r="M1123" s="43">
        <f t="shared" si="88"/>
        <v>17508.977010000002</v>
      </c>
      <c r="N1123" s="42">
        <f t="shared" si="89"/>
        <v>0.28937547128389668</v>
      </c>
      <c r="O1123">
        <f>IF(AND(RawData[[#This Row],[Channel]]="Wholesale/Distributor", LEFT(RawData[[#This Row],[Month]], 4)="2025"),RawData[[#This Row],[List Price]]*(1-'2 - Diagnostics'!$B$1),RawData[[#This Row],[Net Price]])</f>
        <v>2.1294</v>
      </c>
      <c r="P1123">
        <f>RawData[[#This Row],[Units]]*RawData[[#This Row],[Counterfactual Net Price]]</f>
        <v>68321.798999999999</v>
      </c>
    </row>
    <row r="1124" spans="1:16">
      <c r="A1124" t="s">
        <v>297</v>
      </c>
      <c r="B1124" t="s">
        <v>296</v>
      </c>
      <c r="C1124" t="s">
        <v>289</v>
      </c>
      <c r="D1124" t="s">
        <v>226</v>
      </c>
      <c r="E1124" t="s">
        <v>244</v>
      </c>
      <c r="F1124">
        <v>34615</v>
      </c>
      <c r="G1124" s="44">
        <v>2.4</v>
      </c>
      <c r="H1124" s="42">
        <v>0.1857</v>
      </c>
      <c r="I1124" s="45">
        <v>1.3496999999999999</v>
      </c>
      <c r="J1124" s="44">
        <f t="shared" si="85"/>
        <v>1.9543200000000001</v>
      </c>
      <c r="K1124" s="43">
        <f t="shared" si="86"/>
        <v>67648.786800000002</v>
      </c>
      <c r="L1124" s="43">
        <f t="shared" si="87"/>
        <v>46719.8655</v>
      </c>
      <c r="M1124" s="43">
        <f t="shared" si="88"/>
        <v>20928.921300000002</v>
      </c>
      <c r="N1124" s="42">
        <f t="shared" si="89"/>
        <v>0.30937615129559132</v>
      </c>
      <c r="O1124">
        <f>IF(AND(RawData[[#This Row],[Channel]]="Wholesale/Distributor", LEFT(RawData[[#This Row],[Month]], 4)="2025"),RawData[[#This Row],[List Price]]*(1-'2 - Diagnostics'!$B$1),RawData[[#This Row],[Net Price]])</f>
        <v>2.1840000000000002</v>
      </c>
      <c r="P1124">
        <f>RawData[[#This Row],[Units]]*RawData[[#This Row],[Counterfactual Net Price]]</f>
        <v>75599.16</v>
      </c>
    </row>
    <row r="1125" spans="1:16">
      <c r="A1125" t="s">
        <v>297</v>
      </c>
      <c r="B1125" t="s">
        <v>296</v>
      </c>
      <c r="C1125" t="s">
        <v>289</v>
      </c>
      <c r="D1125" t="s">
        <v>226</v>
      </c>
      <c r="E1125" t="s">
        <v>243</v>
      </c>
      <c r="F1125">
        <v>33476</v>
      </c>
      <c r="G1125" s="44">
        <v>2.4</v>
      </c>
      <c r="H1125" s="42">
        <v>0.1988</v>
      </c>
      <c r="I1125" s="45">
        <v>1.3593</v>
      </c>
      <c r="J1125" s="44">
        <f t="shared" si="85"/>
        <v>1.9228799999999999</v>
      </c>
      <c r="K1125" s="43">
        <f t="shared" si="86"/>
        <v>64370.330879999994</v>
      </c>
      <c r="L1125" s="43">
        <f t="shared" si="87"/>
        <v>45503.926800000001</v>
      </c>
      <c r="M1125" s="43">
        <f t="shared" si="88"/>
        <v>18866.404079999993</v>
      </c>
      <c r="N1125" s="42">
        <f t="shared" si="89"/>
        <v>0.2930916125811282</v>
      </c>
      <c r="O1125">
        <f>IF(AND(RawData[[#This Row],[Channel]]="Wholesale/Distributor", LEFT(RawData[[#This Row],[Month]], 4)="2025"),RawData[[#This Row],[List Price]]*(1-'2 - Diagnostics'!$B$1),RawData[[#This Row],[Net Price]])</f>
        <v>2.1840000000000002</v>
      </c>
      <c r="P1125">
        <f>RawData[[#This Row],[Units]]*RawData[[#This Row],[Counterfactual Net Price]]</f>
        <v>73111.584000000003</v>
      </c>
    </row>
    <row r="1126" spans="1:16">
      <c r="A1126" t="s">
        <v>297</v>
      </c>
      <c r="B1126" t="s">
        <v>296</v>
      </c>
      <c r="C1126" t="s">
        <v>289</v>
      </c>
      <c r="D1126" t="s">
        <v>226</v>
      </c>
      <c r="E1126" t="s">
        <v>242</v>
      </c>
      <c r="F1126">
        <v>43751</v>
      </c>
      <c r="G1126" s="44">
        <v>2.4</v>
      </c>
      <c r="H1126" s="42">
        <v>0.24249999999999999</v>
      </c>
      <c r="I1126" s="45">
        <v>1.369</v>
      </c>
      <c r="J1126" s="44">
        <f t="shared" si="85"/>
        <v>1.8180000000000001</v>
      </c>
      <c r="K1126" s="43">
        <f t="shared" si="86"/>
        <v>79539.317999999999</v>
      </c>
      <c r="L1126" s="43">
        <f t="shared" si="87"/>
        <v>59895.118999999999</v>
      </c>
      <c r="M1126" s="43">
        <f t="shared" si="88"/>
        <v>19644.199000000001</v>
      </c>
      <c r="N1126" s="42">
        <f t="shared" si="89"/>
        <v>0.24697469746974698</v>
      </c>
      <c r="O1126">
        <f>IF(AND(RawData[[#This Row],[Channel]]="Wholesale/Distributor", LEFT(RawData[[#This Row],[Month]], 4)="2025"),RawData[[#This Row],[List Price]]*(1-'2 - Diagnostics'!$B$1),RawData[[#This Row],[Net Price]])</f>
        <v>2.1840000000000002</v>
      </c>
      <c r="P1126">
        <f>RawData[[#This Row],[Units]]*RawData[[#This Row],[Counterfactual Net Price]]</f>
        <v>95552.184000000008</v>
      </c>
    </row>
    <row r="1127" spans="1:16">
      <c r="A1127" t="s">
        <v>297</v>
      </c>
      <c r="B1127" t="s">
        <v>296</v>
      </c>
      <c r="C1127" t="s">
        <v>289</v>
      </c>
      <c r="D1127" t="s">
        <v>226</v>
      </c>
      <c r="E1127" t="s">
        <v>241</v>
      </c>
      <c r="F1127">
        <v>60128</v>
      </c>
      <c r="G1127" s="44">
        <v>2.4</v>
      </c>
      <c r="H1127" s="42">
        <v>0.2387</v>
      </c>
      <c r="I1127" s="45">
        <v>1.3786</v>
      </c>
      <c r="J1127" s="44">
        <f t="shared" si="85"/>
        <v>1.8271199999999999</v>
      </c>
      <c r="K1127" s="43">
        <f t="shared" si="86"/>
        <v>109861.07135999999</v>
      </c>
      <c r="L1127" s="43">
        <f t="shared" si="87"/>
        <v>82892.460800000001</v>
      </c>
      <c r="M1127" s="43">
        <f t="shared" si="88"/>
        <v>26968.610559999986</v>
      </c>
      <c r="N1127" s="42">
        <f t="shared" si="89"/>
        <v>0.2454792241341564</v>
      </c>
      <c r="O1127">
        <f>IF(AND(RawData[[#This Row],[Channel]]="Wholesale/Distributor", LEFT(RawData[[#This Row],[Month]], 4)="2025"),RawData[[#This Row],[List Price]]*(1-'2 - Diagnostics'!$B$1),RawData[[#This Row],[Net Price]])</f>
        <v>2.1840000000000002</v>
      </c>
      <c r="P1127">
        <f>RawData[[#This Row],[Units]]*RawData[[#This Row],[Counterfactual Net Price]]</f>
        <v>131319.552</v>
      </c>
    </row>
    <row r="1128" spans="1:16">
      <c r="A1128" t="s">
        <v>297</v>
      </c>
      <c r="B1128" t="s">
        <v>296</v>
      </c>
      <c r="C1128" t="s">
        <v>289</v>
      </c>
      <c r="D1128" t="s">
        <v>226</v>
      </c>
      <c r="E1128" t="s">
        <v>240</v>
      </c>
      <c r="F1128">
        <v>72277</v>
      </c>
      <c r="G1128" s="44">
        <v>2.4</v>
      </c>
      <c r="H1128" s="42">
        <v>0.21929999999999999</v>
      </c>
      <c r="I1128" s="45">
        <v>1.3882000000000001</v>
      </c>
      <c r="J1128" s="44">
        <f t="shared" si="85"/>
        <v>1.8736799999999998</v>
      </c>
      <c r="K1128" s="43">
        <f t="shared" si="86"/>
        <v>135423.96935999999</v>
      </c>
      <c r="L1128" s="43">
        <f t="shared" si="87"/>
        <v>100334.9314</v>
      </c>
      <c r="M1128" s="43">
        <f t="shared" si="88"/>
        <v>35089.037959999987</v>
      </c>
      <c r="N1128" s="42">
        <f t="shared" si="89"/>
        <v>0.2591050766406216</v>
      </c>
      <c r="O1128">
        <f>IF(AND(RawData[[#This Row],[Channel]]="Wholesale/Distributor", LEFT(RawData[[#This Row],[Month]], 4)="2025"),RawData[[#This Row],[List Price]]*(1-'2 - Diagnostics'!$B$1),RawData[[#This Row],[Net Price]])</f>
        <v>2.1840000000000002</v>
      </c>
      <c r="P1128">
        <f>RawData[[#This Row],[Units]]*RawData[[#This Row],[Counterfactual Net Price]]</f>
        <v>157852.96800000002</v>
      </c>
    </row>
    <row r="1129" spans="1:16">
      <c r="A1129" t="s">
        <v>297</v>
      </c>
      <c r="B1129" t="s">
        <v>296</v>
      </c>
      <c r="C1129" t="s">
        <v>289</v>
      </c>
      <c r="D1129" t="s">
        <v>226</v>
      </c>
      <c r="E1129" t="s">
        <v>236</v>
      </c>
      <c r="F1129">
        <v>60553</v>
      </c>
      <c r="G1129" s="44">
        <v>2.4</v>
      </c>
      <c r="H1129" s="42">
        <v>0.25230000000000002</v>
      </c>
      <c r="I1129" s="45">
        <v>1.3977999999999999</v>
      </c>
      <c r="J1129" s="44">
        <f t="shared" si="85"/>
        <v>1.7944800000000001</v>
      </c>
      <c r="K1129" s="43">
        <f t="shared" si="86"/>
        <v>108661.14744</v>
      </c>
      <c r="L1129" s="43">
        <f t="shared" si="87"/>
        <v>84640.983399999997</v>
      </c>
      <c r="M1129" s="43">
        <f t="shared" si="88"/>
        <v>24020.164040000003</v>
      </c>
      <c r="N1129" s="42">
        <f t="shared" si="89"/>
        <v>0.22105568186884225</v>
      </c>
      <c r="O1129">
        <f>IF(AND(RawData[[#This Row],[Channel]]="Wholesale/Distributor", LEFT(RawData[[#This Row],[Month]], 4)="2025"),RawData[[#This Row],[List Price]]*(1-'2 - Diagnostics'!$B$1),RawData[[#This Row],[Net Price]])</f>
        <v>2.1840000000000002</v>
      </c>
      <c r="P1129">
        <f>RawData[[#This Row],[Units]]*RawData[[#This Row],[Counterfactual Net Price]]</f>
        <v>132247.75200000001</v>
      </c>
    </row>
    <row r="1130" spans="1:16">
      <c r="A1130" t="s">
        <v>297</v>
      </c>
      <c r="B1130" t="s">
        <v>296</v>
      </c>
      <c r="C1130" t="s">
        <v>289</v>
      </c>
      <c r="D1130" t="s">
        <v>229</v>
      </c>
      <c r="E1130" t="s">
        <v>262</v>
      </c>
      <c r="F1130">
        <v>16960</v>
      </c>
      <c r="G1130" s="44">
        <v>2.29</v>
      </c>
      <c r="H1130" s="42">
        <v>7.3700000000000002E-2</v>
      </c>
      <c r="I1130" s="45">
        <v>1.2824</v>
      </c>
      <c r="J1130" s="44">
        <f t="shared" si="85"/>
        <v>2.1212270000000002</v>
      </c>
      <c r="K1130" s="43">
        <f t="shared" si="86"/>
        <v>35976.009920000004</v>
      </c>
      <c r="L1130" s="43">
        <f t="shared" si="87"/>
        <v>21749.504000000001</v>
      </c>
      <c r="M1130" s="43">
        <f t="shared" si="88"/>
        <v>14226.505920000003</v>
      </c>
      <c r="N1130" s="42">
        <f t="shared" si="89"/>
        <v>0.3954442405268272</v>
      </c>
      <c r="O1130">
        <f>IF(AND(RawData[[#This Row],[Channel]]="Wholesale/Distributor", LEFT(RawData[[#This Row],[Month]], 4)="2025"),RawData[[#This Row],[List Price]]*(1-'2 - Diagnostics'!$B$1),RawData[[#This Row],[Net Price]])</f>
        <v>2.1212270000000002</v>
      </c>
      <c r="P1130">
        <f>RawData[[#This Row],[Units]]*RawData[[#This Row],[Counterfactual Net Price]]</f>
        <v>35976.009920000004</v>
      </c>
    </row>
    <row r="1131" spans="1:16">
      <c r="A1131" t="s">
        <v>297</v>
      </c>
      <c r="B1131" t="s">
        <v>296</v>
      </c>
      <c r="C1131" t="s">
        <v>289</v>
      </c>
      <c r="D1131" t="s">
        <v>229</v>
      </c>
      <c r="E1131" t="s">
        <v>261</v>
      </c>
      <c r="F1131">
        <v>22029</v>
      </c>
      <c r="G1131" s="44">
        <v>2.29</v>
      </c>
      <c r="H1131" s="42">
        <v>7.8299999999999995E-2</v>
      </c>
      <c r="I1131" s="45">
        <v>1.2824</v>
      </c>
      <c r="J1131" s="44">
        <f t="shared" si="85"/>
        <v>2.1106929999999999</v>
      </c>
      <c r="K1131" s="43">
        <f t="shared" si="86"/>
        <v>46496.456097000002</v>
      </c>
      <c r="L1131" s="43">
        <f t="shared" si="87"/>
        <v>28249.989600000001</v>
      </c>
      <c r="M1131" s="43">
        <f t="shared" si="88"/>
        <v>18246.466497000001</v>
      </c>
      <c r="N1131" s="42">
        <f t="shared" si="89"/>
        <v>0.39242703699685366</v>
      </c>
      <c r="O1131">
        <f>IF(AND(RawData[[#This Row],[Channel]]="Wholesale/Distributor", LEFT(RawData[[#This Row],[Month]], 4)="2025"),RawData[[#This Row],[List Price]]*(1-'2 - Diagnostics'!$B$1),RawData[[#This Row],[Net Price]])</f>
        <v>2.1106929999999999</v>
      </c>
      <c r="P1131">
        <f>RawData[[#This Row],[Units]]*RawData[[#This Row],[Counterfactual Net Price]]</f>
        <v>46496.456097000002</v>
      </c>
    </row>
    <row r="1132" spans="1:16">
      <c r="A1132" t="s">
        <v>297</v>
      </c>
      <c r="B1132" t="s">
        <v>296</v>
      </c>
      <c r="C1132" t="s">
        <v>289</v>
      </c>
      <c r="D1132" t="s">
        <v>229</v>
      </c>
      <c r="E1132" t="s">
        <v>260</v>
      </c>
      <c r="F1132">
        <v>17068</v>
      </c>
      <c r="G1132" s="44">
        <v>2.29</v>
      </c>
      <c r="H1132" s="42">
        <v>5.8200000000000002E-2</v>
      </c>
      <c r="I1132" s="45">
        <v>1.2824</v>
      </c>
      <c r="J1132" s="44">
        <f t="shared" si="85"/>
        <v>2.1567219999999998</v>
      </c>
      <c r="K1132" s="43">
        <f t="shared" si="86"/>
        <v>36810.931096</v>
      </c>
      <c r="L1132" s="43">
        <f t="shared" si="87"/>
        <v>21888.003199999999</v>
      </c>
      <c r="M1132" s="43">
        <f t="shared" si="88"/>
        <v>14922.927896000001</v>
      </c>
      <c r="N1132" s="42">
        <f t="shared" si="89"/>
        <v>0.40539392652367812</v>
      </c>
      <c r="O1132">
        <f>IF(AND(RawData[[#This Row],[Channel]]="Wholesale/Distributor", LEFT(RawData[[#This Row],[Month]], 4)="2025"),RawData[[#This Row],[List Price]]*(1-'2 - Diagnostics'!$B$1),RawData[[#This Row],[Net Price]])</f>
        <v>2.1567219999999998</v>
      </c>
      <c r="P1132">
        <f>RawData[[#This Row],[Units]]*RawData[[#This Row],[Counterfactual Net Price]]</f>
        <v>36810.931096</v>
      </c>
    </row>
    <row r="1133" spans="1:16">
      <c r="A1133" t="s">
        <v>297</v>
      </c>
      <c r="B1133" t="s">
        <v>296</v>
      </c>
      <c r="C1133" t="s">
        <v>289</v>
      </c>
      <c r="D1133" t="s">
        <v>229</v>
      </c>
      <c r="E1133" t="s">
        <v>259</v>
      </c>
      <c r="F1133">
        <v>21658</v>
      </c>
      <c r="G1133" s="44">
        <v>2.29</v>
      </c>
      <c r="H1133" s="42">
        <v>6.7100000000000007E-2</v>
      </c>
      <c r="I1133" s="45">
        <v>1.2824</v>
      </c>
      <c r="J1133" s="44">
        <f t="shared" si="85"/>
        <v>2.1363409999999998</v>
      </c>
      <c r="K1133" s="43">
        <f t="shared" si="86"/>
        <v>46268.873377999997</v>
      </c>
      <c r="L1133" s="43">
        <f t="shared" si="87"/>
        <v>27774.2192</v>
      </c>
      <c r="M1133" s="43">
        <f t="shared" si="88"/>
        <v>18494.654177999997</v>
      </c>
      <c r="N1133" s="42">
        <f t="shared" si="89"/>
        <v>0.39972129917461674</v>
      </c>
      <c r="O1133">
        <f>IF(AND(RawData[[#This Row],[Channel]]="Wholesale/Distributor", LEFT(RawData[[#This Row],[Month]], 4)="2025"),RawData[[#This Row],[List Price]]*(1-'2 - Diagnostics'!$B$1),RawData[[#This Row],[Net Price]])</f>
        <v>2.1363409999999998</v>
      </c>
      <c r="P1133">
        <f>RawData[[#This Row],[Units]]*RawData[[#This Row],[Counterfactual Net Price]]</f>
        <v>46268.873377999997</v>
      </c>
    </row>
    <row r="1134" spans="1:16">
      <c r="A1134" t="s">
        <v>297</v>
      </c>
      <c r="B1134" t="s">
        <v>296</v>
      </c>
      <c r="C1134" t="s">
        <v>289</v>
      </c>
      <c r="D1134" t="s">
        <v>229</v>
      </c>
      <c r="E1134" t="s">
        <v>258</v>
      </c>
      <c r="F1134">
        <v>18137</v>
      </c>
      <c r="G1134" s="44">
        <v>2.29</v>
      </c>
      <c r="H1134" s="42">
        <v>8.1799999999999998E-2</v>
      </c>
      <c r="I1134" s="45">
        <v>1.2824</v>
      </c>
      <c r="J1134" s="44">
        <f t="shared" si="85"/>
        <v>2.102678</v>
      </c>
      <c r="K1134" s="43">
        <f t="shared" si="86"/>
        <v>38136.270885999998</v>
      </c>
      <c r="L1134" s="43">
        <f t="shared" si="87"/>
        <v>23258.888800000001</v>
      </c>
      <c r="M1134" s="43">
        <f t="shared" si="88"/>
        <v>14877.382085999998</v>
      </c>
      <c r="N1134" s="42">
        <f t="shared" si="89"/>
        <v>0.39011108690917007</v>
      </c>
      <c r="O1134">
        <f>IF(AND(RawData[[#This Row],[Channel]]="Wholesale/Distributor", LEFT(RawData[[#This Row],[Month]], 4)="2025"),RawData[[#This Row],[List Price]]*(1-'2 - Diagnostics'!$B$1),RawData[[#This Row],[Net Price]])</f>
        <v>2.102678</v>
      </c>
      <c r="P1134">
        <f>RawData[[#This Row],[Units]]*RawData[[#This Row],[Counterfactual Net Price]]</f>
        <v>38136.270885999998</v>
      </c>
    </row>
    <row r="1135" spans="1:16">
      <c r="A1135" t="s">
        <v>297</v>
      </c>
      <c r="B1135" t="s">
        <v>296</v>
      </c>
      <c r="C1135" t="s">
        <v>289</v>
      </c>
      <c r="D1135" t="s">
        <v>229</v>
      </c>
      <c r="E1135" t="s">
        <v>257</v>
      </c>
      <c r="F1135">
        <v>17281</v>
      </c>
      <c r="G1135" s="44">
        <v>2.29</v>
      </c>
      <c r="H1135" s="42">
        <v>6.6799999999999998E-2</v>
      </c>
      <c r="I1135" s="45">
        <v>1.2824</v>
      </c>
      <c r="J1135" s="44">
        <f t="shared" si="85"/>
        <v>2.1370279999999999</v>
      </c>
      <c r="K1135" s="43">
        <f t="shared" si="86"/>
        <v>36929.980867999999</v>
      </c>
      <c r="L1135" s="43">
        <f t="shared" si="87"/>
        <v>22161.154399999999</v>
      </c>
      <c r="M1135" s="43">
        <f t="shared" si="88"/>
        <v>14768.826467999999</v>
      </c>
      <c r="N1135" s="42">
        <f t="shared" si="89"/>
        <v>0.39991427346763825</v>
      </c>
      <c r="O1135">
        <f>IF(AND(RawData[[#This Row],[Channel]]="Wholesale/Distributor", LEFT(RawData[[#This Row],[Month]], 4)="2025"),RawData[[#This Row],[List Price]]*(1-'2 - Diagnostics'!$B$1),RawData[[#This Row],[Net Price]])</f>
        <v>2.1370279999999999</v>
      </c>
      <c r="P1135">
        <f>RawData[[#This Row],[Units]]*RawData[[#This Row],[Counterfactual Net Price]]</f>
        <v>36929.980867999999</v>
      </c>
    </row>
    <row r="1136" spans="1:16">
      <c r="A1136" t="s">
        <v>297</v>
      </c>
      <c r="B1136" t="s">
        <v>296</v>
      </c>
      <c r="C1136" t="s">
        <v>289</v>
      </c>
      <c r="D1136" t="s">
        <v>229</v>
      </c>
      <c r="E1136" t="s">
        <v>256</v>
      </c>
      <c r="F1136">
        <v>13584</v>
      </c>
      <c r="G1136" s="44">
        <v>2.29</v>
      </c>
      <c r="H1136" s="42">
        <v>6.3200000000000006E-2</v>
      </c>
      <c r="I1136" s="45">
        <v>1.2824</v>
      </c>
      <c r="J1136" s="44">
        <f t="shared" si="85"/>
        <v>2.1452719999999998</v>
      </c>
      <c r="K1136" s="43">
        <f t="shared" si="86"/>
        <v>29141.374847999999</v>
      </c>
      <c r="L1136" s="43">
        <f t="shared" si="87"/>
        <v>17420.121599999999</v>
      </c>
      <c r="M1136" s="43">
        <f t="shared" si="88"/>
        <v>11721.253248000001</v>
      </c>
      <c r="N1136" s="42">
        <f t="shared" si="89"/>
        <v>0.40222032450896672</v>
      </c>
      <c r="O1136">
        <f>IF(AND(RawData[[#This Row],[Channel]]="Wholesale/Distributor", LEFT(RawData[[#This Row],[Month]], 4)="2025"),RawData[[#This Row],[List Price]]*(1-'2 - Diagnostics'!$B$1),RawData[[#This Row],[Net Price]])</f>
        <v>2.1452719999999998</v>
      </c>
      <c r="P1136">
        <f>RawData[[#This Row],[Units]]*RawData[[#This Row],[Counterfactual Net Price]]</f>
        <v>29141.374847999999</v>
      </c>
    </row>
    <row r="1137" spans="1:16">
      <c r="A1137" t="s">
        <v>297</v>
      </c>
      <c r="B1137" t="s">
        <v>296</v>
      </c>
      <c r="C1137" t="s">
        <v>289</v>
      </c>
      <c r="D1137" t="s">
        <v>229</v>
      </c>
      <c r="E1137" t="s">
        <v>255</v>
      </c>
      <c r="F1137">
        <v>18062</v>
      </c>
      <c r="G1137" s="44">
        <v>2.29</v>
      </c>
      <c r="H1137" s="42">
        <v>5.3600000000000002E-2</v>
      </c>
      <c r="I1137" s="45">
        <v>1.2824</v>
      </c>
      <c r="J1137" s="44">
        <f t="shared" si="85"/>
        <v>2.1672560000000001</v>
      </c>
      <c r="K1137" s="43">
        <f t="shared" si="86"/>
        <v>39144.977872000003</v>
      </c>
      <c r="L1137" s="43">
        <f t="shared" si="87"/>
        <v>23162.7088</v>
      </c>
      <c r="M1137" s="43">
        <f t="shared" si="88"/>
        <v>15982.269072000003</v>
      </c>
      <c r="N1137" s="42">
        <f t="shared" si="89"/>
        <v>0.40828402366863908</v>
      </c>
      <c r="O1137">
        <f>IF(AND(RawData[[#This Row],[Channel]]="Wholesale/Distributor", LEFT(RawData[[#This Row],[Month]], 4)="2025"),RawData[[#This Row],[List Price]]*(1-'2 - Diagnostics'!$B$1),RawData[[#This Row],[Net Price]])</f>
        <v>2.1672560000000001</v>
      </c>
      <c r="P1137">
        <f>RawData[[#This Row],[Units]]*RawData[[#This Row],[Counterfactual Net Price]]</f>
        <v>39144.977872000003</v>
      </c>
    </row>
    <row r="1138" spans="1:16">
      <c r="A1138" t="s">
        <v>297</v>
      </c>
      <c r="B1138" t="s">
        <v>296</v>
      </c>
      <c r="C1138" t="s">
        <v>289</v>
      </c>
      <c r="D1138" t="s">
        <v>229</v>
      </c>
      <c r="E1138" t="s">
        <v>254</v>
      </c>
      <c r="F1138">
        <v>21380</v>
      </c>
      <c r="G1138" s="44">
        <v>2.29</v>
      </c>
      <c r="H1138" s="42">
        <v>8.3599999999999994E-2</v>
      </c>
      <c r="I1138" s="45">
        <v>1.2824</v>
      </c>
      <c r="J1138" s="44">
        <f t="shared" si="85"/>
        <v>2.0985559999999999</v>
      </c>
      <c r="K1138" s="43">
        <f t="shared" si="86"/>
        <v>44867.127280000001</v>
      </c>
      <c r="L1138" s="43">
        <f t="shared" si="87"/>
        <v>27417.712</v>
      </c>
      <c r="M1138" s="43">
        <f t="shared" si="88"/>
        <v>17449.415280000001</v>
      </c>
      <c r="N1138" s="42">
        <f t="shared" si="89"/>
        <v>0.38891313836752511</v>
      </c>
      <c r="O1138">
        <f>IF(AND(RawData[[#This Row],[Channel]]="Wholesale/Distributor", LEFT(RawData[[#This Row],[Month]], 4)="2025"),RawData[[#This Row],[List Price]]*(1-'2 - Diagnostics'!$B$1),RawData[[#This Row],[Net Price]])</f>
        <v>2.0985559999999999</v>
      </c>
      <c r="P1138">
        <f>RawData[[#This Row],[Units]]*RawData[[#This Row],[Counterfactual Net Price]]</f>
        <v>44867.127280000001</v>
      </c>
    </row>
    <row r="1139" spans="1:16">
      <c r="A1139" t="s">
        <v>297</v>
      </c>
      <c r="B1139" t="s">
        <v>296</v>
      </c>
      <c r="C1139" t="s">
        <v>289</v>
      </c>
      <c r="D1139" t="s">
        <v>229</v>
      </c>
      <c r="E1139" t="s">
        <v>253</v>
      </c>
      <c r="F1139">
        <v>30493</v>
      </c>
      <c r="G1139" s="44">
        <v>2.29</v>
      </c>
      <c r="H1139" s="42">
        <v>2.4E-2</v>
      </c>
      <c r="I1139" s="45">
        <v>1.2824</v>
      </c>
      <c r="J1139" s="44">
        <f t="shared" si="85"/>
        <v>2.2350400000000001</v>
      </c>
      <c r="K1139" s="43">
        <f t="shared" si="86"/>
        <v>68153.074720000004</v>
      </c>
      <c r="L1139" s="43">
        <f t="shared" si="87"/>
        <v>39104.2232</v>
      </c>
      <c r="M1139" s="43">
        <f t="shared" si="88"/>
        <v>29048.851520000004</v>
      </c>
      <c r="N1139" s="42">
        <f t="shared" si="89"/>
        <v>0.42622950819672134</v>
      </c>
      <c r="O1139">
        <f>IF(AND(RawData[[#This Row],[Channel]]="Wholesale/Distributor", LEFT(RawData[[#This Row],[Month]], 4)="2025"),RawData[[#This Row],[List Price]]*(1-'2 - Diagnostics'!$B$1),RawData[[#This Row],[Net Price]])</f>
        <v>2.2350400000000001</v>
      </c>
      <c r="P1139">
        <f>RawData[[#This Row],[Units]]*RawData[[#This Row],[Counterfactual Net Price]]</f>
        <v>68153.074720000004</v>
      </c>
    </row>
    <row r="1140" spans="1:16">
      <c r="A1140" t="s">
        <v>297</v>
      </c>
      <c r="B1140" t="s">
        <v>296</v>
      </c>
      <c r="C1140" t="s">
        <v>289</v>
      </c>
      <c r="D1140" t="s">
        <v>229</v>
      </c>
      <c r="E1140" t="s">
        <v>252</v>
      </c>
      <c r="F1140">
        <v>29296</v>
      </c>
      <c r="G1140" s="44">
        <v>2.29</v>
      </c>
      <c r="H1140" s="42">
        <v>9.8299999999999998E-2</v>
      </c>
      <c r="I1140" s="45">
        <v>1.2824</v>
      </c>
      <c r="J1140" s="44">
        <f t="shared" si="85"/>
        <v>2.0648930000000001</v>
      </c>
      <c r="K1140" s="43">
        <f t="shared" si="86"/>
        <v>60493.105328000005</v>
      </c>
      <c r="L1140" s="43">
        <f t="shared" si="87"/>
        <v>37569.190399999999</v>
      </c>
      <c r="M1140" s="43">
        <f t="shared" si="88"/>
        <v>22923.914928000006</v>
      </c>
      <c r="N1140" s="42">
        <f t="shared" si="89"/>
        <v>0.37895087057779753</v>
      </c>
      <c r="O1140">
        <f>IF(AND(RawData[[#This Row],[Channel]]="Wholesale/Distributor", LEFT(RawData[[#This Row],[Month]], 4)="2025"),RawData[[#This Row],[List Price]]*(1-'2 - Diagnostics'!$B$1),RawData[[#This Row],[Net Price]])</f>
        <v>2.0648930000000001</v>
      </c>
      <c r="P1140">
        <f>RawData[[#This Row],[Units]]*RawData[[#This Row],[Counterfactual Net Price]]</f>
        <v>60493.105328000005</v>
      </c>
    </row>
    <row r="1141" spans="1:16">
      <c r="A1141" t="s">
        <v>297</v>
      </c>
      <c r="B1141" t="s">
        <v>296</v>
      </c>
      <c r="C1141" t="s">
        <v>289</v>
      </c>
      <c r="D1141" t="s">
        <v>229</v>
      </c>
      <c r="E1141" t="s">
        <v>251</v>
      </c>
      <c r="F1141">
        <v>25318</v>
      </c>
      <c r="G1141" s="44">
        <v>2.29</v>
      </c>
      <c r="H1141" s="42">
        <v>4.02E-2</v>
      </c>
      <c r="I1141" s="45">
        <v>1.2824</v>
      </c>
      <c r="J1141" s="44">
        <f t="shared" si="85"/>
        <v>2.1979419999999998</v>
      </c>
      <c r="K1141" s="43">
        <f t="shared" si="86"/>
        <v>55647.495555999994</v>
      </c>
      <c r="L1141" s="43">
        <f t="shared" si="87"/>
        <v>32467.803199999998</v>
      </c>
      <c r="M1141" s="43">
        <f t="shared" si="88"/>
        <v>23179.692355999996</v>
      </c>
      <c r="N1141" s="42">
        <f t="shared" si="89"/>
        <v>0.41654511356532609</v>
      </c>
      <c r="O1141">
        <f>IF(AND(RawData[[#This Row],[Channel]]="Wholesale/Distributor", LEFT(RawData[[#This Row],[Month]], 4)="2025"),RawData[[#This Row],[List Price]]*(1-'2 - Diagnostics'!$B$1),RawData[[#This Row],[Net Price]])</f>
        <v>2.1979419999999998</v>
      </c>
      <c r="P1141">
        <f>RawData[[#This Row],[Units]]*RawData[[#This Row],[Counterfactual Net Price]]</f>
        <v>55647.495555999994</v>
      </c>
    </row>
    <row r="1142" spans="1:16">
      <c r="A1142" t="s">
        <v>297</v>
      </c>
      <c r="B1142" t="s">
        <v>296</v>
      </c>
      <c r="C1142" t="s">
        <v>289</v>
      </c>
      <c r="D1142" t="s">
        <v>229</v>
      </c>
      <c r="E1142" t="s">
        <v>250</v>
      </c>
      <c r="F1142">
        <v>17828</v>
      </c>
      <c r="G1142" s="44">
        <v>2.34</v>
      </c>
      <c r="H1142" s="42">
        <v>7.0199999999999999E-2</v>
      </c>
      <c r="I1142" s="45">
        <v>1.292</v>
      </c>
      <c r="J1142" s="44">
        <f t="shared" si="85"/>
        <v>2.1757319999999996</v>
      </c>
      <c r="K1142" s="43">
        <f t="shared" si="86"/>
        <v>38788.950095999993</v>
      </c>
      <c r="L1142" s="43">
        <f t="shared" si="87"/>
        <v>23033.776000000002</v>
      </c>
      <c r="M1142" s="43">
        <f t="shared" si="88"/>
        <v>15755.174095999992</v>
      </c>
      <c r="N1142" s="42">
        <f t="shared" si="89"/>
        <v>0.40617686369460931</v>
      </c>
      <c r="O1142">
        <f>IF(AND(RawData[[#This Row],[Channel]]="Wholesale/Distributor", LEFT(RawData[[#This Row],[Month]], 4)="2025"),RawData[[#This Row],[List Price]]*(1-'2 - Diagnostics'!$B$1),RawData[[#This Row],[Net Price]])</f>
        <v>2.1757319999999996</v>
      </c>
      <c r="P1142">
        <f>RawData[[#This Row],[Units]]*RawData[[#This Row],[Counterfactual Net Price]]</f>
        <v>38788.950095999993</v>
      </c>
    </row>
    <row r="1143" spans="1:16">
      <c r="A1143" t="s">
        <v>297</v>
      </c>
      <c r="B1143" t="s">
        <v>296</v>
      </c>
      <c r="C1143" t="s">
        <v>289</v>
      </c>
      <c r="D1143" t="s">
        <v>229</v>
      </c>
      <c r="E1143" t="s">
        <v>249</v>
      </c>
      <c r="F1143">
        <v>21838</v>
      </c>
      <c r="G1143" s="44">
        <v>2.34</v>
      </c>
      <c r="H1143" s="42">
        <v>7.4200000000000002E-2</v>
      </c>
      <c r="I1143" s="45">
        <v>1.3016000000000001</v>
      </c>
      <c r="J1143" s="44">
        <f t="shared" si="85"/>
        <v>2.166372</v>
      </c>
      <c r="K1143" s="43">
        <f t="shared" si="86"/>
        <v>47309.231736000002</v>
      </c>
      <c r="L1143" s="43">
        <f t="shared" si="87"/>
        <v>28424.340800000002</v>
      </c>
      <c r="M1143" s="43">
        <f t="shared" si="88"/>
        <v>18884.890936</v>
      </c>
      <c r="N1143" s="42">
        <f t="shared" si="89"/>
        <v>0.3991798269179993</v>
      </c>
      <c r="O1143">
        <f>IF(AND(RawData[[#This Row],[Channel]]="Wholesale/Distributor", LEFT(RawData[[#This Row],[Month]], 4)="2025"),RawData[[#This Row],[List Price]]*(1-'2 - Diagnostics'!$B$1),RawData[[#This Row],[Net Price]])</f>
        <v>2.166372</v>
      </c>
      <c r="P1143">
        <f>RawData[[#This Row],[Units]]*RawData[[#This Row],[Counterfactual Net Price]]</f>
        <v>47309.231736000002</v>
      </c>
    </row>
    <row r="1144" spans="1:16">
      <c r="A1144" t="s">
        <v>297</v>
      </c>
      <c r="B1144" t="s">
        <v>296</v>
      </c>
      <c r="C1144" t="s">
        <v>289</v>
      </c>
      <c r="D1144" t="s">
        <v>229</v>
      </c>
      <c r="E1144" t="s">
        <v>248</v>
      </c>
      <c r="F1144">
        <v>20921</v>
      </c>
      <c r="G1144" s="44">
        <v>2.34</v>
      </c>
      <c r="H1144" s="42">
        <v>7.5399999999999995E-2</v>
      </c>
      <c r="I1144" s="45">
        <v>1.3112999999999999</v>
      </c>
      <c r="J1144" s="44">
        <f t="shared" si="85"/>
        <v>2.1635639999999996</v>
      </c>
      <c r="K1144" s="43">
        <f t="shared" si="86"/>
        <v>45263.922443999989</v>
      </c>
      <c r="L1144" s="43">
        <f t="shared" si="87"/>
        <v>27433.707299999998</v>
      </c>
      <c r="M1144" s="43">
        <f t="shared" si="88"/>
        <v>17830.215143999991</v>
      </c>
      <c r="N1144" s="42">
        <f t="shared" si="89"/>
        <v>0.39391670410489349</v>
      </c>
      <c r="O1144">
        <f>IF(AND(RawData[[#This Row],[Channel]]="Wholesale/Distributor", LEFT(RawData[[#This Row],[Month]], 4)="2025"),RawData[[#This Row],[List Price]]*(1-'2 - Diagnostics'!$B$1),RawData[[#This Row],[Net Price]])</f>
        <v>2.1635639999999996</v>
      </c>
      <c r="P1144">
        <f>RawData[[#This Row],[Units]]*RawData[[#This Row],[Counterfactual Net Price]]</f>
        <v>45263.922443999989</v>
      </c>
    </row>
    <row r="1145" spans="1:16">
      <c r="A1145" t="s">
        <v>297</v>
      </c>
      <c r="B1145" t="s">
        <v>296</v>
      </c>
      <c r="C1145" t="s">
        <v>289</v>
      </c>
      <c r="D1145" t="s">
        <v>229</v>
      </c>
      <c r="E1145" t="s">
        <v>247</v>
      </c>
      <c r="F1145">
        <v>22272</v>
      </c>
      <c r="G1145" s="44">
        <v>2.34</v>
      </c>
      <c r="H1145" s="42">
        <v>0.1042</v>
      </c>
      <c r="I1145" s="45">
        <v>1.3209</v>
      </c>
      <c r="J1145" s="44">
        <f t="shared" si="85"/>
        <v>2.0961720000000001</v>
      </c>
      <c r="K1145" s="43">
        <f t="shared" si="86"/>
        <v>46685.942784000006</v>
      </c>
      <c r="L1145" s="43">
        <f t="shared" si="87"/>
        <v>29419.084800000001</v>
      </c>
      <c r="M1145" s="43">
        <f t="shared" si="88"/>
        <v>17266.857984000006</v>
      </c>
      <c r="N1145" s="42">
        <f t="shared" si="89"/>
        <v>0.36985132899399487</v>
      </c>
      <c r="O1145">
        <f>IF(AND(RawData[[#This Row],[Channel]]="Wholesale/Distributor", LEFT(RawData[[#This Row],[Month]], 4)="2025"),RawData[[#This Row],[List Price]]*(1-'2 - Diagnostics'!$B$1),RawData[[#This Row],[Net Price]])</f>
        <v>2.0961720000000001</v>
      </c>
      <c r="P1145">
        <f>RawData[[#This Row],[Units]]*RawData[[#This Row],[Counterfactual Net Price]]</f>
        <v>46685.942784000006</v>
      </c>
    </row>
    <row r="1146" spans="1:16">
      <c r="A1146" t="s">
        <v>297</v>
      </c>
      <c r="B1146" t="s">
        <v>296</v>
      </c>
      <c r="C1146" t="s">
        <v>289</v>
      </c>
      <c r="D1146" t="s">
        <v>229</v>
      </c>
      <c r="E1146" t="s">
        <v>246</v>
      </c>
      <c r="F1146">
        <v>18555</v>
      </c>
      <c r="G1146" s="44">
        <v>2.34</v>
      </c>
      <c r="H1146" s="42">
        <v>4.6300000000000001E-2</v>
      </c>
      <c r="I1146" s="45">
        <v>1.3305</v>
      </c>
      <c r="J1146" s="44">
        <f t="shared" si="85"/>
        <v>2.2316579999999999</v>
      </c>
      <c r="K1146" s="43">
        <f t="shared" si="86"/>
        <v>41408.414189999996</v>
      </c>
      <c r="L1146" s="43">
        <f t="shared" si="87"/>
        <v>24687.427500000002</v>
      </c>
      <c r="M1146" s="43">
        <f t="shared" si="88"/>
        <v>16720.986689999994</v>
      </c>
      <c r="N1146" s="42">
        <f t="shared" si="89"/>
        <v>0.40380649723210266</v>
      </c>
      <c r="O1146">
        <f>IF(AND(RawData[[#This Row],[Channel]]="Wholesale/Distributor", LEFT(RawData[[#This Row],[Month]], 4)="2025"),RawData[[#This Row],[List Price]]*(1-'2 - Diagnostics'!$B$1),RawData[[#This Row],[Net Price]])</f>
        <v>2.2316579999999999</v>
      </c>
      <c r="P1146">
        <f>RawData[[#This Row],[Units]]*RawData[[#This Row],[Counterfactual Net Price]]</f>
        <v>41408.414189999996</v>
      </c>
    </row>
    <row r="1147" spans="1:16">
      <c r="A1147" t="s">
        <v>297</v>
      </c>
      <c r="B1147" t="s">
        <v>296</v>
      </c>
      <c r="C1147" t="s">
        <v>289</v>
      </c>
      <c r="D1147" t="s">
        <v>229</v>
      </c>
      <c r="E1147" t="s">
        <v>245</v>
      </c>
      <c r="F1147">
        <v>16922</v>
      </c>
      <c r="G1147" s="44">
        <v>2.34</v>
      </c>
      <c r="H1147" s="42">
        <v>8.7099999999999997E-2</v>
      </c>
      <c r="I1147" s="45">
        <v>1.3401000000000001</v>
      </c>
      <c r="J1147" s="44">
        <f t="shared" si="85"/>
        <v>2.1361859999999999</v>
      </c>
      <c r="K1147" s="43">
        <f t="shared" si="86"/>
        <v>36148.539491999996</v>
      </c>
      <c r="L1147" s="43">
        <f t="shared" si="87"/>
        <v>22677.172200000001</v>
      </c>
      <c r="M1147" s="43">
        <f t="shared" si="88"/>
        <v>13471.367291999995</v>
      </c>
      <c r="N1147" s="42">
        <f t="shared" si="89"/>
        <v>0.37266698686350336</v>
      </c>
      <c r="O1147">
        <f>IF(AND(RawData[[#This Row],[Channel]]="Wholesale/Distributor", LEFT(RawData[[#This Row],[Month]], 4)="2025"),RawData[[#This Row],[List Price]]*(1-'2 - Diagnostics'!$B$1),RawData[[#This Row],[Net Price]])</f>
        <v>2.1361859999999999</v>
      </c>
      <c r="P1147">
        <f>RawData[[#This Row],[Units]]*RawData[[#This Row],[Counterfactual Net Price]]</f>
        <v>36148.539491999996</v>
      </c>
    </row>
    <row r="1148" spans="1:16">
      <c r="A1148" t="s">
        <v>297</v>
      </c>
      <c r="B1148" t="s">
        <v>296</v>
      </c>
      <c r="C1148" t="s">
        <v>289</v>
      </c>
      <c r="D1148" t="s">
        <v>229</v>
      </c>
      <c r="E1148" t="s">
        <v>244</v>
      </c>
      <c r="F1148">
        <v>16744</v>
      </c>
      <c r="G1148" s="44">
        <v>2.4</v>
      </c>
      <c r="H1148" s="42">
        <v>6.3600000000000004E-2</v>
      </c>
      <c r="I1148" s="45">
        <v>1.3496999999999999</v>
      </c>
      <c r="J1148" s="44">
        <f t="shared" si="85"/>
        <v>2.24736</v>
      </c>
      <c r="K1148" s="43">
        <f t="shared" si="86"/>
        <v>37629.795839999999</v>
      </c>
      <c r="L1148" s="43">
        <f t="shared" si="87"/>
        <v>22599.376799999998</v>
      </c>
      <c r="M1148" s="43">
        <f t="shared" si="88"/>
        <v>15030.419040000001</v>
      </c>
      <c r="N1148" s="42">
        <f t="shared" si="89"/>
        <v>0.3994286629645451</v>
      </c>
      <c r="O1148">
        <f>IF(AND(RawData[[#This Row],[Channel]]="Wholesale/Distributor", LEFT(RawData[[#This Row],[Month]], 4)="2025"),RawData[[#This Row],[List Price]]*(1-'2 - Diagnostics'!$B$1),RawData[[#This Row],[Net Price]])</f>
        <v>2.24736</v>
      </c>
      <c r="P1148">
        <f>RawData[[#This Row],[Units]]*RawData[[#This Row],[Counterfactual Net Price]]</f>
        <v>37629.795839999999</v>
      </c>
    </row>
    <row r="1149" spans="1:16">
      <c r="A1149" t="s">
        <v>297</v>
      </c>
      <c r="B1149" t="s">
        <v>296</v>
      </c>
      <c r="C1149" t="s">
        <v>289</v>
      </c>
      <c r="D1149" t="s">
        <v>229</v>
      </c>
      <c r="E1149" t="s">
        <v>243</v>
      </c>
      <c r="F1149">
        <v>18791</v>
      </c>
      <c r="G1149" s="44">
        <v>2.4</v>
      </c>
      <c r="H1149" s="42">
        <v>8.3900000000000002E-2</v>
      </c>
      <c r="I1149" s="45">
        <v>1.3593</v>
      </c>
      <c r="J1149" s="44">
        <f t="shared" si="85"/>
        <v>2.1986400000000001</v>
      </c>
      <c r="K1149" s="43">
        <f t="shared" si="86"/>
        <v>41314.644240000001</v>
      </c>
      <c r="L1149" s="43">
        <f t="shared" si="87"/>
        <v>25542.606299999999</v>
      </c>
      <c r="M1149" s="43">
        <f t="shared" si="88"/>
        <v>15772.037940000002</v>
      </c>
      <c r="N1149" s="42">
        <f t="shared" si="89"/>
        <v>0.38175417530837247</v>
      </c>
      <c r="O1149">
        <f>IF(AND(RawData[[#This Row],[Channel]]="Wholesale/Distributor", LEFT(RawData[[#This Row],[Month]], 4)="2025"),RawData[[#This Row],[List Price]]*(1-'2 - Diagnostics'!$B$1),RawData[[#This Row],[Net Price]])</f>
        <v>2.1986400000000001</v>
      </c>
      <c r="P1149">
        <f>RawData[[#This Row],[Units]]*RawData[[#This Row],[Counterfactual Net Price]]</f>
        <v>41314.644240000001</v>
      </c>
    </row>
    <row r="1150" spans="1:16">
      <c r="A1150" t="s">
        <v>297</v>
      </c>
      <c r="B1150" t="s">
        <v>296</v>
      </c>
      <c r="C1150" t="s">
        <v>289</v>
      </c>
      <c r="D1150" t="s">
        <v>229</v>
      </c>
      <c r="E1150" t="s">
        <v>242</v>
      </c>
      <c r="F1150">
        <v>23920</v>
      </c>
      <c r="G1150" s="44">
        <v>2.4</v>
      </c>
      <c r="H1150" s="42">
        <v>5.8700000000000002E-2</v>
      </c>
      <c r="I1150" s="45">
        <v>1.369</v>
      </c>
      <c r="J1150" s="44">
        <f t="shared" si="85"/>
        <v>2.2591199999999998</v>
      </c>
      <c r="K1150" s="43">
        <f t="shared" si="86"/>
        <v>54038.150399999999</v>
      </c>
      <c r="L1150" s="43">
        <f t="shared" si="87"/>
        <v>32746.48</v>
      </c>
      <c r="M1150" s="43">
        <f t="shared" si="88"/>
        <v>21291.670399999999</v>
      </c>
      <c r="N1150" s="42">
        <f t="shared" si="89"/>
        <v>0.39401182761429226</v>
      </c>
      <c r="O1150">
        <f>IF(AND(RawData[[#This Row],[Channel]]="Wholesale/Distributor", LEFT(RawData[[#This Row],[Month]], 4)="2025"),RawData[[#This Row],[List Price]]*(1-'2 - Diagnostics'!$B$1),RawData[[#This Row],[Net Price]])</f>
        <v>2.2591199999999998</v>
      </c>
      <c r="P1150">
        <f>RawData[[#This Row],[Units]]*RawData[[#This Row],[Counterfactual Net Price]]</f>
        <v>54038.150399999999</v>
      </c>
    </row>
    <row r="1151" spans="1:16">
      <c r="A1151" t="s">
        <v>297</v>
      </c>
      <c r="B1151" t="s">
        <v>296</v>
      </c>
      <c r="C1151" t="s">
        <v>289</v>
      </c>
      <c r="D1151" t="s">
        <v>229</v>
      </c>
      <c r="E1151" t="s">
        <v>241</v>
      </c>
      <c r="F1151">
        <v>28860</v>
      </c>
      <c r="G1151" s="44">
        <v>2.4</v>
      </c>
      <c r="H1151" s="42">
        <v>6.54E-2</v>
      </c>
      <c r="I1151" s="45">
        <v>1.3786</v>
      </c>
      <c r="J1151" s="44">
        <f t="shared" si="85"/>
        <v>2.2430399999999997</v>
      </c>
      <c r="K1151" s="43">
        <f t="shared" si="86"/>
        <v>64734.134399999988</v>
      </c>
      <c r="L1151" s="43">
        <f t="shared" si="87"/>
        <v>39786.396000000001</v>
      </c>
      <c r="M1151" s="43">
        <f t="shared" si="88"/>
        <v>24947.738399999987</v>
      </c>
      <c r="N1151" s="42">
        <f t="shared" si="89"/>
        <v>0.3853876881375275</v>
      </c>
      <c r="O1151">
        <f>IF(AND(RawData[[#This Row],[Channel]]="Wholesale/Distributor", LEFT(RawData[[#This Row],[Month]], 4)="2025"),RawData[[#This Row],[List Price]]*(1-'2 - Diagnostics'!$B$1),RawData[[#This Row],[Net Price]])</f>
        <v>2.2430399999999997</v>
      </c>
      <c r="P1151">
        <f>RawData[[#This Row],[Units]]*RawData[[#This Row],[Counterfactual Net Price]]</f>
        <v>64734.134399999988</v>
      </c>
    </row>
    <row r="1152" spans="1:16">
      <c r="A1152" t="s">
        <v>297</v>
      </c>
      <c r="B1152" t="s">
        <v>296</v>
      </c>
      <c r="C1152" t="s">
        <v>289</v>
      </c>
      <c r="D1152" t="s">
        <v>229</v>
      </c>
      <c r="E1152" t="s">
        <v>240</v>
      </c>
      <c r="F1152">
        <v>30760</v>
      </c>
      <c r="G1152" s="44">
        <v>2.4</v>
      </c>
      <c r="H1152" s="42">
        <v>5.6599999999999998E-2</v>
      </c>
      <c r="I1152" s="45">
        <v>1.3882000000000001</v>
      </c>
      <c r="J1152" s="44">
        <f t="shared" si="85"/>
        <v>2.26416</v>
      </c>
      <c r="K1152" s="43">
        <f t="shared" si="86"/>
        <v>69645.561600000001</v>
      </c>
      <c r="L1152" s="43">
        <f t="shared" si="87"/>
        <v>42701.032000000007</v>
      </c>
      <c r="M1152" s="43">
        <f t="shared" si="88"/>
        <v>26944.529599999994</v>
      </c>
      <c r="N1152" s="42">
        <f t="shared" si="89"/>
        <v>0.38688078581019003</v>
      </c>
      <c r="O1152">
        <f>IF(AND(RawData[[#This Row],[Channel]]="Wholesale/Distributor", LEFT(RawData[[#This Row],[Month]], 4)="2025"),RawData[[#This Row],[List Price]]*(1-'2 - Diagnostics'!$B$1),RawData[[#This Row],[Net Price]])</f>
        <v>2.26416</v>
      </c>
      <c r="P1152">
        <f>RawData[[#This Row],[Units]]*RawData[[#This Row],[Counterfactual Net Price]]</f>
        <v>69645.561600000001</v>
      </c>
    </row>
    <row r="1153" spans="1:16">
      <c r="A1153" t="s">
        <v>297</v>
      </c>
      <c r="B1153" t="s">
        <v>296</v>
      </c>
      <c r="C1153" t="s">
        <v>289</v>
      </c>
      <c r="D1153" t="s">
        <v>229</v>
      </c>
      <c r="E1153" t="s">
        <v>236</v>
      </c>
      <c r="F1153">
        <v>21022</v>
      </c>
      <c r="G1153" s="44">
        <v>2.4</v>
      </c>
      <c r="H1153" s="42">
        <v>6.3500000000000001E-2</v>
      </c>
      <c r="I1153" s="45">
        <v>1.3977999999999999</v>
      </c>
      <c r="J1153" s="44">
        <f t="shared" si="85"/>
        <v>2.2475999999999998</v>
      </c>
      <c r="K1153" s="43">
        <f t="shared" si="86"/>
        <v>47249.047199999994</v>
      </c>
      <c r="L1153" s="43">
        <f t="shared" si="87"/>
        <v>29384.551599999999</v>
      </c>
      <c r="M1153" s="43">
        <f t="shared" si="88"/>
        <v>17864.495599999995</v>
      </c>
      <c r="N1153" s="42">
        <f t="shared" si="89"/>
        <v>0.37809218722192556</v>
      </c>
      <c r="O1153">
        <f>IF(AND(RawData[[#This Row],[Channel]]="Wholesale/Distributor", LEFT(RawData[[#This Row],[Month]], 4)="2025"),RawData[[#This Row],[List Price]]*(1-'2 - Diagnostics'!$B$1),RawData[[#This Row],[Net Price]])</f>
        <v>2.2475999999999998</v>
      </c>
      <c r="P1153">
        <f>RawData[[#This Row],[Units]]*RawData[[#This Row],[Counterfactual Net Price]]</f>
        <v>47249.047199999994</v>
      </c>
    </row>
    <row r="1154" spans="1:16">
      <c r="A1154" t="s">
        <v>295</v>
      </c>
      <c r="B1154" t="s">
        <v>294</v>
      </c>
      <c r="C1154" t="s">
        <v>289</v>
      </c>
      <c r="D1154" t="s">
        <v>228</v>
      </c>
      <c r="E1154" t="s">
        <v>262</v>
      </c>
      <c r="F1154">
        <v>39239</v>
      </c>
      <c r="G1154" s="44">
        <v>3.99</v>
      </c>
      <c r="H1154" s="42">
        <v>9.2600000000000002E-2</v>
      </c>
      <c r="I1154" s="45">
        <v>2.1545999999999998</v>
      </c>
      <c r="J1154" s="44">
        <f t="shared" ref="J1154:J1217" si="90">G1154*(1-H1154)</f>
        <v>3.6205259999999999</v>
      </c>
      <c r="K1154" s="43">
        <f t="shared" ref="K1154:K1217" si="91">F1154*J1154</f>
        <v>142065.81971399998</v>
      </c>
      <c r="L1154" s="43">
        <f t="shared" ref="L1154:L1217" si="92">F1154*I1154</f>
        <v>84544.349399999992</v>
      </c>
      <c r="M1154" s="43">
        <f t="shared" ref="M1154:M1217" si="93">K1154-L1154</f>
        <v>57521.470313999991</v>
      </c>
      <c r="N1154" s="42">
        <f t="shared" ref="N1154:N1217" si="94">IFERROR(M1154/K1154,"")</f>
        <v>0.40489310116817279</v>
      </c>
      <c r="O1154">
        <f>IF(AND(RawData[[#This Row],[Channel]]="Wholesale/Distributor", LEFT(RawData[[#This Row],[Month]], 4)="2025"),RawData[[#This Row],[List Price]]*(1-'2 - Diagnostics'!$B$1),RawData[[#This Row],[Net Price]])</f>
        <v>3.6205259999999999</v>
      </c>
      <c r="P1154">
        <f>RawData[[#This Row],[Units]]*RawData[[#This Row],[Counterfactual Net Price]]</f>
        <v>142065.81971399998</v>
      </c>
    </row>
    <row r="1155" spans="1:16">
      <c r="A1155" t="s">
        <v>295</v>
      </c>
      <c r="B1155" t="s">
        <v>294</v>
      </c>
      <c r="C1155" t="s">
        <v>289</v>
      </c>
      <c r="D1155" t="s">
        <v>228</v>
      </c>
      <c r="E1155" t="s">
        <v>261</v>
      </c>
      <c r="F1155">
        <v>53651</v>
      </c>
      <c r="G1155" s="44">
        <v>3.99</v>
      </c>
      <c r="H1155" s="42">
        <v>0.1002</v>
      </c>
      <c r="I1155" s="45">
        <v>2.1545999999999998</v>
      </c>
      <c r="J1155" s="44">
        <f t="shared" si="90"/>
        <v>3.5902020000000006</v>
      </c>
      <c r="K1155" s="43">
        <f t="shared" si="91"/>
        <v>192617.92750200004</v>
      </c>
      <c r="L1155" s="43">
        <f t="shared" si="92"/>
        <v>115596.44459999999</v>
      </c>
      <c r="M1155" s="43">
        <f t="shared" si="93"/>
        <v>77021.482902000047</v>
      </c>
      <c r="N1155" s="42">
        <f t="shared" si="94"/>
        <v>0.39986663703045139</v>
      </c>
      <c r="O1155">
        <f>IF(AND(RawData[[#This Row],[Channel]]="Wholesale/Distributor", LEFT(RawData[[#This Row],[Month]], 4)="2025"),RawData[[#This Row],[List Price]]*(1-'2 - Diagnostics'!$B$1),RawData[[#This Row],[Net Price]])</f>
        <v>3.5902020000000006</v>
      </c>
      <c r="P1155">
        <f>RawData[[#This Row],[Units]]*RawData[[#This Row],[Counterfactual Net Price]]</f>
        <v>192617.92750200004</v>
      </c>
    </row>
    <row r="1156" spans="1:16">
      <c r="A1156" t="s">
        <v>295</v>
      </c>
      <c r="B1156" t="s">
        <v>294</v>
      </c>
      <c r="C1156" t="s">
        <v>289</v>
      </c>
      <c r="D1156" t="s">
        <v>228</v>
      </c>
      <c r="E1156" t="s">
        <v>260</v>
      </c>
      <c r="F1156">
        <v>51520</v>
      </c>
      <c r="G1156" s="44">
        <v>3.99</v>
      </c>
      <c r="H1156" s="42">
        <v>0.10390000000000001</v>
      </c>
      <c r="I1156" s="45">
        <v>2.1545999999999998</v>
      </c>
      <c r="J1156" s="44">
        <f t="shared" si="90"/>
        <v>3.5754390000000003</v>
      </c>
      <c r="K1156" s="43">
        <f t="shared" si="91"/>
        <v>184206.61728000001</v>
      </c>
      <c r="L1156" s="43">
        <f t="shared" si="92"/>
        <v>111004.992</v>
      </c>
      <c r="M1156" s="43">
        <f t="shared" si="93"/>
        <v>73201.625280000007</v>
      </c>
      <c r="N1156" s="42">
        <f t="shared" si="94"/>
        <v>0.39738868429862739</v>
      </c>
      <c r="O1156">
        <f>IF(AND(RawData[[#This Row],[Channel]]="Wholesale/Distributor", LEFT(RawData[[#This Row],[Month]], 4)="2025"),RawData[[#This Row],[List Price]]*(1-'2 - Diagnostics'!$B$1),RawData[[#This Row],[Net Price]])</f>
        <v>3.5754390000000003</v>
      </c>
      <c r="P1156">
        <f>RawData[[#This Row],[Units]]*RawData[[#This Row],[Counterfactual Net Price]]</f>
        <v>184206.61728000001</v>
      </c>
    </row>
    <row r="1157" spans="1:16">
      <c r="A1157" t="s">
        <v>295</v>
      </c>
      <c r="B1157" t="s">
        <v>294</v>
      </c>
      <c r="C1157" t="s">
        <v>289</v>
      </c>
      <c r="D1157" t="s">
        <v>228</v>
      </c>
      <c r="E1157" t="s">
        <v>259</v>
      </c>
      <c r="F1157">
        <v>52364</v>
      </c>
      <c r="G1157" s="44">
        <v>3.99</v>
      </c>
      <c r="H1157" s="42">
        <v>0.1042</v>
      </c>
      <c r="I1157" s="45">
        <v>2.1545999999999998</v>
      </c>
      <c r="J1157" s="44">
        <f t="shared" si="90"/>
        <v>3.5742420000000004</v>
      </c>
      <c r="K1157" s="43">
        <f t="shared" si="91"/>
        <v>187161.60808800001</v>
      </c>
      <c r="L1157" s="43">
        <f t="shared" si="92"/>
        <v>112823.47439999999</v>
      </c>
      <c r="M1157" s="43">
        <f t="shared" si="93"/>
        <v>74338.133688000016</v>
      </c>
      <c r="N1157" s="42">
        <f t="shared" si="94"/>
        <v>0.39718687206965847</v>
      </c>
      <c r="O1157">
        <f>IF(AND(RawData[[#This Row],[Channel]]="Wholesale/Distributor", LEFT(RawData[[#This Row],[Month]], 4)="2025"),RawData[[#This Row],[List Price]]*(1-'2 - Diagnostics'!$B$1),RawData[[#This Row],[Net Price]])</f>
        <v>3.5742420000000004</v>
      </c>
      <c r="P1157">
        <f>RawData[[#This Row],[Units]]*RawData[[#This Row],[Counterfactual Net Price]]</f>
        <v>187161.60808800001</v>
      </c>
    </row>
    <row r="1158" spans="1:16">
      <c r="A1158" t="s">
        <v>295</v>
      </c>
      <c r="B1158" t="s">
        <v>294</v>
      </c>
      <c r="C1158" t="s">
        <v>289</v>
      </c>
      <c r="D1158" t="s">
        <v>228</v>
      </c>
      <c r="E1158" t="s">
        <v>258</v>
      </c>
      <c r="F1158">
        <v>44381</v>
      </c>
      <c r="G1158" s="44">
        <v>3.99</v>
      </c>
      <c r="H1158" s="42">
        <v>0.1008</v>
      </c>
      <c r="I1158" s="45">
        <v>2.1545999999999998</v>
      </c>
      <c r="J1158" s="44">
        <f t="shared" si="90"/>
        <v>3.5878080000000003</v>
      </c>
      <c r="K1158" s="43">
        <f t="shared" si="91"/>
        <v>159230.50684800002</v>
      </c>
      <c r="L1158" s="43">
        <f t="shared" si="92"/>
        <v>95623.302599999995</v>
      </c>
      <c r="M1158" s="43">
        <f t="shared" si="93"/>
        <v>63607.204248000024</v>
      </c>
      <c r="N1158" s="42">
        <f t="shared" si="94"/>
        <v>0.39946619217081858</v>
      </c>
      <c r="O1158">
        <f>IF(AND(RawData[[#This Row],[Channel]]="Wholesale/Distributor", LEFT(RawData[[#This Row],[Month]], 4)="2025"),RawData[[#This Row],[List Price]]*(1-'2 - Diagnostics'!$B$1),RawData[[#This Row],[Net Price]])</f>
        <v>3.5878080000000003</v>
      </c>
      <c r="P1158">
        <f>RawData[[#This Row],[Units]]*RawData[[#This Row],[Counterfactual Net Price]]</f>
        <v>159230.50684800002</v>
      </c>
    </row>
    <row r="1159" spans="1:16">
      <c r="A1159" t="s">
        <v>295</v>
      </c>
      <c r="B1159" t="s">
        <v>294</v>
      </c>
      <c r="C1159" t="s">
        <v>289</v>
      </c>
      <c r="D1159" t="s">
        <v>228</v>
      </c>
      <c r="E1159" t="s">
        <v>257</v>
      </c>
      <c r="F1159">
        <v>39578</v>
      </c>
      <c r="G1159" s="44">
        <v>3.99</v>
      </c>
      <c r="H1159" s="42">
        <v>0.1055</v>
      </c>
      <c r="I1159" s="45">
        <v>2.1545999999999998</v>
      </c>
      <c r="J1159" s="44">
        <f t="shared" si="90"/>
        <v>3.5690550000000001</v>
      </c>
      <c r="K1159" s="43">
        <f t="shared" si="91"/>
        <v>141256.05879000001</v>
      </c>
      <c r="L1159" s="43">
        <f t="shared" si="92"/>
        <v>85274.758799999996</v>
      </c>
      <c r="M1159" s="43">
        <f t="shared" si="93"/>
        <v>55981.299990000014</v>
      </c>
      <c r="N1159" s="42">
        <f t="shared" si="94"/>
        <v>0.39631078814980442</v>
      </c>
      <c r="O1159">
        <f>IF(AND(RawData[[#This Row],[Channel]]="Wholesale/Distributor", LEFT(RawData[[#This Row],[Month]], 4)="2025"),RawData[[#This Row],[List Price]]*(1-'2 - Diagnostics'!$B$1),RawData[[#This Row],[Net Price]])</f>
        <v>3.5690550000000001</v>
      </c>
      <c r="P1159">
        <f>RawData[[#This Row],[Units]]*RawData[[#This Row],[Counterfactual Net Price]]</f>
        <v>141256.05879000001</v>
      </c>
    </row>
    <row r="1160" spans="1:16">
      <c r="A1160" t="s">
        <v>295</v>
      </c>
      <c r="B1160" t="s">
        <v>294</v>
      </c>
      <c r="C1160" t="s">
        <v>289</v>
      </c>
      <c r="D1160" t="s">
        <v>228</v>
      </c>
      <c r="E1160" t="s">
        <v>256</v>
      </c>
      <c r="F1160">
        <v>35274</v>
      </c>
      <c r="G1160" s="44">
        <v>3.99</v>
      </c>
      <c r="H1160" s="42">
        <v>0.1061</v>
      </c>
      <c r="I1160" s="45">
        <v>2.1545999999999998</v>
      </c>
      <c r="J1160" s="44">
        <f t="shared" si="90"/>
        <v>3.5666610000000003</v>
      </c>
      <c r="K1160" s="43">
        <f t="shared" si="91"/>
        <v>125810.400114</v>
      </c>
      <c r="L1160" s="43">
        <f t="shared" si="92"/>
        <v>76001.36039999999</v>
      </c>
      <c r="M1160" s="43">
        <f t="shared" si="93"/>
        <v>49809.039714000013</v>
      </c>
      <c r="N1160" s="42">
        <f t="shared" si="94"/>
        <v>0.39590558227989719</v>
      </c>
      <c r="O1160">
        <f>IF(AND(RawData[[#This Row],[Channel]]="Wholesale/Distributor", LEFT(RawData[[#This Row],[Month]], 4)="2025"),RawData[[#This Row],[List Price]]*(1-'2 - Diagnostics'!$B$1),RawData[[#This Row],[Net Price]])</f>
        <v>3.5666610000000003</v>
      </c>
      <c r="P1160">
        <f>RawData[[#This Row],[Units]]*RawData[[#This Row],[Counterfactual Net Price]]</f>
        <v>125810.400114</v>
      </c>
    </row>
    <row r="1161" spans="1:16">
      <c r="A1161" t="s">
        <v>295</v>
      </c>
      <c r="B1161" t="s">
        <v>294</v>
      </c>
      <c r="C1161" t="s">
        <v>289</v>
      </c>
      <c r="D1161" t="s">
        <v>228</v>
      </c>
      <c r="E1161" t="s">
        <v>255</v>
      </c>
      <c r="F1161">
        <v>46834</v>
      </c>
      <c r="G1161" s="44">
        <v>3.99</v>
      </c>
      <c r="H1161" s="42">
        <v>9.5899999999999999E-2</v>
      </c>
      <c r="I1161" s="45">
        <v>2.1545999999999998</v>
      </c>
      <c r="J1161" s="44">
        <f t="shared" si="90"/>
        <v>3.6073590000000002</v>
      </c>
      <c r="K1161" s="43">
        <f t="shared" si="91"/>
        <v>168947.05140600001</v>
      </c>
      <c r="L1161" s="43">
        <f t="shared" si="92"/>
        <v>100908.5364</v>
      </c>
      <c r="M1161" s="43">
        <f t="shared" si="93"/>
        <v>68038.515006000016</v>
      </c>
      <c r="N1161" s="42">
        <f t="shared" si="94"/>
        <v>0.40272093794934194</v>
      </c>
      <c r="O1161">
        <f>IF(AND(RawData[[#This Row],[Channel]]="Wholesale/Distributor", LEFT(RawData[[#This Row],[Month]], 4)="2025"),RawData[[#This Row],[List Price]]*(1-'2 - Diagnostics'!$B$1),RawData[[#This Row],[Net Price]])</f>
        <v>3.6073590000000002</v>
      </c>
      <c r="P1161">
        <f>RawData[[#This Row],[Units]]*RawData[[#This Row],[Counterfactual Net Price]]</f>
        <v>168947.05140600001</v>
      </c>
    </row>
    <row r="1162" spans="1:16">
      <c r="A1162" t="s">
        <v>295</v>
      </c>
      <c r="B1162" t="s">
        <v>294</v>
      </c>
      <c r="C1162" t="s">
        <v>289</v>
      </c>
      <c r="D1162" t="s">
        <v>228</v>
      </c>
      <c r="E1162" t="s">
        <v>254</v>
      </c>
      <c r="F1162">
        <v>48637</v>
      </c>
      <c r="G1162" s="44">
        <v>3.99</v>
      </c>
      <c r="H1162" s="42">
        <v>0.11890000000000001</v>
      </c>
      <c r="I1162" s="45">
        <v>2.1545999999999998</v>
      </c>
      <c r="J1162" s="44">
        <f t="shared" si="90"/>
        <v>3.5155890000000003</v>
      </c>
      <c r="K1162" s="43">
        <f t="shared" si="91"/>
        <v>170987.702193</v>
      </c>
      <c r="L1162" s="43">
        <f t="shared" si="92"/>
        <v>104793.28019999999</v>
      </c>
      <c r="M1162" s="43">
        <f t="shared" si="93"/>
        <v>66194.421993000011</v>
      </c>
      <c r="N1162" s="42">
        <f t="shared" si="94"/>
        <v>0.38712972420837594</v>
      </c>
      <c r="O1162">
        <f>IF(AND(RawData[[#This Row],[Channel]]="Wholesale/Distributor", LEFT(RawData[[#This Row],[Month]], 4)="2025"),RawData[[#This Row],[List Price]]*(1-'2 - Diagnostics'!$B$1),RawData[[#This Row],[Net Price]])</f>
        <v>3.5155890000000003</v>
      </c>
      <c r="P1162">
        <f>RawData[[#This Row],[Units]]*RawData[[#This Row],[Counterfactual Net Price]]</f>
        <v>170987.702193</v>
      </c>
    </row>
    <row r="1163" spans="1:16">
      <c r="A1163" t="s">
        <v>295</v>
      </c>
      <c r="B1163" t="s">
        <v>294</v>
      </c>
      <c r="C1163" t="s">
        <v>289</v>
      </c>
      <c r="D1163" t="s">
        <v>228</v>
      </c>
      <c r="E1163" t="s">
        <v>253</v>
      </c>
      <c r="F1163">
        <v>75317</v>
      </c>
      <c r="G1163" s="44">
        <v>3.99</v>
      </c>
      <c r="H1163" s="42">
        <v>0.1002</v>
      </c>
      <c r="I1163" s="45">
        <v>2.1545999999999998</v>
      </c>
      <c r="J1163" s="44">
        <f t="shared" si="90"/>
        <v>3.5902020000000006</v>
      </c>
      <c r="K1163" s="43">
        <f t="shared" si="91"/>
        <v>270403.24403400003</v>
      </c>
      <c r="L1163" s="43">
        <f t="shared" si="92"/>
        <v>162278.00819999998</v>
      </c>
      <c r="M1163" s="43">
        <f t="shared" si="93"/>
        <v>108125.23583400005</v>
      </c>
      <c r="N1163" s="42">
        <f t="shared" si="94"/>
        <v>0.39986663703045133</v>
      </c>
      <c r="O1163">
        <f>IF(AND(RawData[[#This Row],[Channel]]="Wholesale/Distributor", LEFT(RawData[[#This Row],[Month]], 4)="2025"),RawData[[#This Row],[List Price]]*(1-'2 - Diagnostics'!$B$1),RawData[[#This Row],[Net Price]])</f>
        <v>3.5902020000000006</v>
      </c>
      <c r="P1163">
        <f>RawData[[#This Row],[Units]]*RawData[[#This Row],[Counterfactual Net Price]]</f>
        <v>270403.24403400003</v>
      </c>
    </row>
    <row r="1164" spans="1:16">
      <c r="A1164" t="s">
        <v>295</v>
      </c>
      <c r="B1164" t="s">
        <v>294</v>
      </c>
      <c r="C1164" t="s">
        <v>289</v>
      </c>
      <c r="D1164" t="s">
        <v>228</v>
      </c>
      <c r="E1164" t="s">
        <v>252</v>
      </c>
      <c r="F1164">
        <v>61862</v>
      </c>
      <c r="G1164" s="44">
        <v>3.99</v>
      </c>
      <c r="H1164" s="42">
        <v>0.10780000000000001</v>
      </c>
      <c r="I1164" s="45">
        <v>2.1545999999999998</v>
      </c>
      <c r="J1164" s="44">
        <f t="shared" si="90"/>
        <v>3.5598780000000003</v>
      </c>
      <c r="K1164" s="43">
        <f t="shared" si="91"/>
        <v>220221.17283600001</v>
      </c>
      <c r="L1164" s="43">
        <f t="shared" si="92"/>
        <v>133287.8652</v>
      </c>
      <c r="M1164" s="43">
        <f t="shared" si="93"/>
        <v>86933.307636000012</v>
      </c>
      <c r="N1164" s="42">
        <f t="shared" si="94"/>
        <v>0.394754539340955</v>
      </c>
      <c r="O1164">
        <f>IF(AND(RawData[[#This Row],[Channel]]="Wholesale/Distributor", LEFT(RawData[[#This Row],[Month]], 4)="2025"),RawData[[#This Row],[List Price]]*(1-'2 - Diagnostics'!$B$1),RawData[[#This Row],[Net Price]])</f>
        <v>3.5598780000000003</v>
      </c>
      <c r="P1164">
        <f>RawData[[#This Row],[Units]]*RawData[[#This Row],[Counterfactual Net Price]]</f>
        <v>220221.17283600001</v>
      </c>
    </row>
    <row r="1165" spans="1:16">
      <c r="A1165" t="s">
        <v>295</v>
      </c>
      <c r="B1165" t="s">
        <v>294</v>
      </c>
      <c r="C1165" t="s">
        <v>289</v>
      </c>
      <c r="D1165" t="s">
        <v>228</v>
      </c>
      <c r="E1165" t="s">
        <v>251</v>
      </c>
      <c r="F1165">
        <v>51312</v>
      </c>
      <c r="G1165" s="44">
        <v>3.99</v>
      </c>
      <c r="H1165" s="42">
        <v>0.122</v>
      </c>
      <c r="I1165" s="45">
        <v>2.1545999999999998</v>
      </c>
      <c r="J1165" s="44">
        <f t="shared" si="90"/>
        <v>3.5032200000000002</v>
      </c>
      <c r="K1165" s="43">
        <f t="shared" si="91"/>
        <v>179757.22464</v>
      </c>
      <c r="L1165" s="43">
        <f t="shared" si="92"/>
        <v>110556.83519999999</v>
      </c>
      <c r="M1165" s="43">
        <f t="shared" si="93"/>
        <v>69200.389440000014</v>
      </c>
      <c r="N1165" s="42">
        <f t="shared" si="94"/>
        <v>0.38496583143507979</v>
      </c>
      <c r="O1165">
        <f>IF(AND(RawData[[#This Row],[Channel]]="Wholesale/Distributor", LEFT(RawData[[#This Row],[Month]], 4)="2025"),RawData[[#This Row],[List Price]]*(1-'2 - Diagnostics'!$B$1),RawData[[#This Row],[Net Price]])</f>
        <v>3.5032200000000002</v>
      </c>
      <c r="P1165">
        <f>RawData[[#This Row],[Units]]*RawData[[#This Row],[Counterfactual Net Price]]</f>
        <v>179757.22464</v>
      </c>
    </row>
    <row r="1166" spans="1:16">
      <c r="A1166" t="s">
        <v>295</v>
      </c>
      <c r="B1166" t="s">
        <v>294</v>
      </c>
      <c r="C1166" t="s">
        <v>289</v>
      </c>
      <c r="D1166" t="s">
        <v>228</v>
      </c>
      <c r="E1166" t="s">
        <v>250</v>
      </c>
      <c r="F1166">
        <v>38317</v>
      </c>
      <c r="G1166" s="44">
        <v>4.07</v>
      </c>
      <c r="H1166" s="42">
        <v>0.115</v>
      </c>
      <c r="I1166" s="45">
        <v>2.1707999999999998</v>
      </c>
      <c r="J1166" s="44">
        <f t="shared" si="90"/>
        <v>3.6019500000000004</v>
      </c>
      <c r="K1166" s="43">
        <f t="shared" si="91"/>
        <v>138015.91815000001</v>
      </c>
      <c r="L1166" s="43">
        <f t="shared" si="92"/>
        <v>83178.54359999999</v>
      </c>
      <c r="M1166" s="43">
        <f t="shared" si="93"/>
        <v>54837.374550000022</v>
      </c>
      <c r="N1166" s="42">
        <f t="shared" si="94"/>
        <v>0.39732644817390594</v>
      </c>
      <c r="O1166">
        <f>IF(AND(RawData[[#This Row],[Channel]]="Wholesale/Distributor", LEFT(RawData[[#This Row],[Month]], 4)="2025"),RawData[[#This Row],[List Price]]*(1-'2 - Diagnostics'!$B$1),RawData[[#This Row],[Net Price]])</f>
        <v>3.6019500000000004</v>
      </c>
      <c r="P1166">
        <f>RawData[[#This Row],[Units]]*RawData[[#This Row],[Counterfactual Net Price]]</f>
        <v>138015.91815000001</v>
      </c>
    </row>
    <row r="1167" spans="1:16">
      <c r="A1167" t="s">
        <v>295</v>
      </c>
      <c r="B1167" t="s">
        <v>294</v>
      </c>
      <c r="C1167" t="s">
        <v>289</v>
      </c>
      <c r="D1167" t="s">
        <v>228</v>
      </c>
      <c r="E1167" t="s">
        <v>249</v>
      </c>
      <c r="F1167">
        <v>43824</v>
      </c>
      <c r="G1167" s="44">
        <v>4.07</v>
      </c>
      <c r="H1167" s="42">
        <v>7.6700000000000004E-2</v>
      </c>
      <c r="I1167" s="45">
        <v>2.1869000000000001</v>
      </c>
      <c r="J1167" s="44">
        <f t="shared" si="90"/>
        <v>3.7578310000000004</v>
      </c>
      <c r="K1167" s="43">
        <f t="shared" si="91"/>
        <v>164683.18574400002</v>
      </c>
      <c r="L1167" s="43">
        <f t="shared" si="92"/>
        <v>95838.705600000001</v>
      </c>
      <c r="M1167" s="43">
        <f t="shared" si="93"/>
        <v>68844.480144000016</v>
      </c>
      <c r="N1167" s="42">
        <f t="shared" si="94"/>
        <v>0.41804195026333013</v>
      </c>
      <c r="O1167">
        <f>IF(AND(RawData[[#This Row],[Channel]]="Wholesale/Distributor", LEFT(RawData[[#This Row],[Month]], 4)="2025"),RawData[[#This Row],[List Price]]*(1-'2 - Diagnostics'!$B$1),RawData[[#This Row],[Net Price]])</f>
        <v>3.7578310000000004</v>
      </c>
      <c r="P1167">
        <f>RawData[[#This Row],[Units]]*RawData[[#This Row],[Counterfactual Net Price]]</f>
        <v>164683.18574400002</v>
      </c>
    </row>
    <row r="1168" spans="1:16">
      <c r="A1168" t="s">
        <v>295</v>
      </c>
      <c r="B1168" t="s">
        <v>294</v>
      </c>
      <c r="C1168" t="s">
        <v>289</v>
      </c>
      <c r="D1168" t="s">
        <v>228</v>
      </c>
      <c r="E1168" t="s">
        <v>248</v>
      </c>
      <c r="F1168">
        <v>47631</v>
      </c>
      <c r="G1168" s="44">
        <v>4.07</v>
      </c>
      <c r="H1168" s="42">
        <v>9.9500000000000005E-2</v>
      </c>
      <c r="I1168" s="45">
        <v>2.2031000000000001</v>
      </c>
      <c r="J1168" s="44">
        <f t="shared" si="90"/>
        <v>3.665035</v>
      </c>
      <c r="K1168" s="43">
        <f t="shared" si="91"/>
        <v>174569.28208500001</v>
      </c>
      <c r="L1168" s="43">
        <f t="shared" si="92"/>
        <v>104935.8561</v>
      </c>
      <c r="M1168" s="43">
        <f t="shared" si="93"/>
        <v>69633.425985000009</v>
      </c>
      <c r="N1168" s="42">
        <f t="shared" si="94"/>
        <v>0.39888705019188087</v>
      </c>
      <c r="O1168">
        <f>IF(AND(RawData[[#This Row],[Channel]]="Wholesale/Distributor", LEFT(RawData[[#This Row],[Month]], 4)="2025"),RawData[[#This Row],[List Price]]*(1-'2 - Diagnostics'!$B$1),RawData[[#This Row],[Net Price]])</f>
        <v>3.665035</v>
      </c>
      <c r="P1168">
        <f>RawData[[#This Row],[Units]]*RawData[[#This Row],[Counterfactual Net Price]]</f>
        <v>174569.28208500001</v>
      </c>
    </row>
    <row r="1169" spans="1:16">
      <c r="A1169" t="s">
        <v>295</v>
      </c>
      <c r="B1169" t="s">
        <v>294</v>
      </c>
      <c r="C1169" t="s">
        <v>289</v>
      </c>
      <c r="D1169" t="s">
        <v>228</v>
      </c>
      <c r="E1169" t="s">
        <v>247</v>
      </c>
      <c r="F1169">
        <v>47319</v>
      </c>
      <c r="G1169" s="44">
        <v>4.07</v>
      </c>
      <c r="H1169" s="42">
        <v>0.1013</v>
      </c>
      <c r="I1169" s="45">
        <v>2.2191999999999998</v>
      </c>
      <c r="J1169" s="44">
        <f t="shared" si="90"/>
        <v>3.6577090000000005</v>
      </c>
      <c r="K1169" s="43">
        <f t="shared" si="91"/>
        <v>173079.13217100003</v>
      </c>
      <c r="L1169" s="43">
        <f t="shared" si="92"/>
        <v>105010.32479999999</v>
      </c>
      <c r="M1169" s="43">
        <f t="shared" si="93"/>
        <v>68068.807371000046</v>
      </c>
      <c r="N1169" s="42">
        <f t="shared" si="94"/>
        <v>0.39328142287973172</v>
      </c>
      <c r="O1169">
        <f>IF(AND(RawData[[#This Row],[Channel]]="Wholesale/Distributor", LEFT(RawData[[#This Row],[Month]], 4)="2025"),RawData[[#This Row],[List Price]]*(1-'2 - Diagnostics'!$B$1),RawData[[#This Row],[Net Price]])</f>
        <v>3.6577090000000005</v>
      </c>
      <c r="P1169">
        <f>RawData[[#This Row],[Units]]*RawData[[#This Row],[Counterfactual Net Price]]</f>
        <v>173079.13217100003</v>
      </c>
    </row>
    <row r="1170" spans="1:16">
      <c r="A1170" t="s">
        <v>295</v>
      </c>
      <c r="B1170" t="s">
        <v>294</v>
      </c>
      <c r="C1170" t="s">
        <v>289</v>
      </c>
      <c r="D1170" t="s">
        <v>228</v>
      </c>
      <c r="E1170" t="s">
        <v>246</v>
      </c>
      <c r="F1170">
        <v>47862</v>
      </c>
      <c r="G1170" s="44">
        <v>4.07</v>
      </c>
      <c r="H1170" s="42">
        <v>0.1125</v>
      </c>
      <c r="I1170" s="45">
        <v>2.2353999999999998</v>
      </c>
      <c r="J1170" s="44">
        <f t="shared" si="90"/>
        <v>3.6121250000000003</v>
      </c>
      <c r="K1170" s="43">
        <f t="shared" si="91"/>
        <v>172883.52675000002</v>
      </c>
      <c r="L1170" s="43">
        <f t="shared" si="92"/>
        <v>106990.71479999999</v>
      </c>
      <c r="M1170" s="43">
        <f t="shared" si="93"/>
        <v>65892.811950000032</v>
      </c>
      <c r="N1170" s="42">
        <f t="shared" si="94"/>
        <v>0.38113991071737563</v>
      </c>
      <c r="O1170">
        <f>IF(AND(RawData[[#This Row],[Channel]]="Wholesale/Distributor", LEFT(RawData[[#This Row],[Month]], 4)="2025"),RawData[[#This Row],[List Price]]*(1-'2 - Diagnostics'!$B$1),RawData[[#This Row],[Net Price]])</f>
        <v>3.6121250000000003</v>
      </c>
      <c r="P1170">
        <f>RawData[[#This Row],[Units]]*RawData[[#This Row],[Counterfactual Net Price]]</f>
        <v>172883.52675000002</v>
      </c>
    </row>
    <row r="1171" spans="1:16">
      <c r="A1171" t="s">
        <v>295</v>
      </c>
      <c r="B1171" t="s">
        <v>294</v>
      </c>
      <c r="C1171" t="s">
        <v>289</v>
      </c>
      <c r="D1171" t="s">
        <v>228</v>
      </c>
      <c r="E1171" t="s">
        <v>245</v>
      </c>
      <c r="F1171">
        <v>40649</v>
      </c>
      <c r="G1171" s="44">
        <v>4.07</v>
      </c>
      <c r="H1171" s="42">
        <v>0.11269999999999999</v>
      </c>
      <c r="I1171" s="45">
        <v>2.2515999999999998</v>
      </c>
      <c r="J1171" s="44">
        <f t="shared" si="90"/>
        <v>3.6113110000000002</v>
      </c>
      <c r="K1171" s="43">
        <f t="shared" si="91"/>
        <v>146796.18083900001</v>
      </c>
      <c r="L1171" s="43">
        <f t="shared" si="92"/>
        <v>91525.28839999999</v>
      </c>
      <c r="M1171" s="43">
        <f t="shared" si="93"/>
        <v>55270.892439000017</v>
      </c>
      <c r="N1171" s="42">
        <f t="shared" si="94"/>
        <v>0.37651451231976429</v>
      </c>
      <c r="O1171">
        <f>IF(AND(RawData[[#This Row],[Channel]]="Wholesale/Distributor", LEFT(RawData[[#This Row],[Month]], 4)="2025"),RawData[[#This Row],[List Price]]*(1-'2 - Diagnostics'!$B$1),RawData[[#This Row],[Net Price]])</f>
        <v>3.6113110000000002</v>
      </c>
      <c r="P1171">
        <f>RawData[[#This Row],[Units]]*RawData[[#This Row],[Counterfactual Net Price]]</f>
        <v>146796.18083900001</v>
      </c>
    </row>
    <row r="1172" spans="1:16">
      <c r="A1172" t="s">
        <v>295</v>
      </c>
      <c r="B1172" t="s">
        <v>294</v>
      </c>
      <c r="C1172" t="s">
        <v>289</v>
      </c>
      <c r="D1172" t="s">
        <v>228</v>
      </c>
      <c r="E1172" t="s">
        <v>244</v>
      </c>
      <c r="F1172">
        <v>39331</v>
      </c>
      <c r="G1172" s="44">
        <v>4.1900000000000004</v>
      </c>
      <c r="H1172" s="42">
        <v>9.7100000000000006E-2</v>
      </c>
      <c r="I1172" s="45">
        <v>2.2677</v>
      </c>
      <c r="J1172" s="44">
        <f t="shared" si="90"/>
        <v>3.7831510000000006</v>
      </c>
      <c r="K1172" s="43">
        <f t="shared" si="91"/>
        <v>148795.11198100002</v>
      </c>
      <c r="L1172" s="43">
        <f t="shared" si="92"/>
        <v>89190.9087</v>
      </c>
      <c r="M1172" s="43">
        <f t="shared" si="93"/>
        <v>59604.203281000024</v>
      </c>
      <c r="N1172" s="42">
        <f t="shared" si="94"/>
        <v>0.40057904112207005</v>
      </c>
      <c r="O1172">
        <f>IF(AND(RawData[[#This Row],[Channel]]="Wholesale/Distributor", LEFT(RawData[[#This Row],[Month]], 4)="2025"),RawData[[#This Row],[List Price]]*(1-'2 - Diagnostics'!$B$1),RawData[[#This Row],[Net Price]])</f>
        <v>3.7831510000000006</v>
      </c>
      <c r="P1172">
        <f>RawData[[#This Row],[Units]]*RawData[[#This Row],[Counterfactual Net Price]]</f>
        <v>148795.11198100002</v>
      </c>
    </row>
    <row r="1173" spans="1:16">
      <c r="A1173" t="s">
        <v>295</v>
      </c>
      <c r="B1173" t="s">
        <v>294</v>
      </c>
      <c r="C1173" t="s">
        <v>289</v>
      </c>
      <c r="D1173" t="s">
        <v>228</v>
      </c>
      <c r="E1173" t="s">
        <v>243</v>
      </c>
      <c r="F1173">
        <v>34328</v>
      </c>
      <c r="G1173" s="44">
        <v>4.1900000000000004</v>
      </c>
      <c r="H1173" s="42">
        <v>9.7199999999999995E-2</v>
      </c>
      <c r="I1173" s="45">
        <v>2.2839</v>
      </c>
      <c r="J1173" s="44">
        <f t="shared" si="90"/>
        <v>3.7827320000000006</v>
      </c>
      <c r="K1173" s="43">
        <f t="shared" si="91"/>
        <v>129853.62409600003</v>
      </c>
      <c r="L1173" s="43">
        <f t="shared" si="92"/>
        <v>78401.719200000007</v>
      </c>
      <c r="M1173" s="43">
        <f t="shared" si="93"/>
        <v>51451.904896000022</v>
      </c>
      <c r="N1173" s="42">
        <f t="shared" si="94"/>
        <v>0.39623002634075061</v>
      </c>
      <c r="O1173">
        <f>IF(AND(RawData[[#This Row],[Channel]]="Wholesale/Distributor", LEFT(RawData[[#This Row],[Month]], 4)="2025"),RawData[[#This Row],[List Price]]*(1-'2 - Diagnostics'!$B$1),RawData[[#This Row],[Net Price]])</f>
        <v>3.7827320000000006</v>
      </c>
      <c r="P1173">
        <f>RawData[[#This Row],[Units]]*RawData[[#This Row],[Counterfactual Net Price]]</f>
        <v>129853.62409600003</v>
      </c>
    </row>
    <row r="1174" spans="1:16">
      <c r="A1174" t="s">
        <v>295</v>
      </c>
      <c r="B1174" t="s">
        <v>294</v>
      </c>
      <c r="C1174" t="s">
        <v>289</v>
      </c>
      <c r="D1174" t="s">
        <v>228</v>
      </c>
      <c r="E1174" t="s">
        <v>242</v>
      </c>
      <c r="F1174">
        <v>49435</v>
      </c>
      <c r="G1174" s="44">
        <v>4.1900000000000004</v>
      </c>
      <c r="H1174" s="42">
        <v>8.5500000000000007E-2</v>
      </c>
      <c r="I1174" s="45">
        <v>2.2999999999999998</v>
      </c>
      <c r="J1174" s="44">
        <f t="shared" si="90"/>
        <v>3.8317550000000002</v>
      </c>
      <c r="K1174" s="43">
        <f t="shared" si="91"/>
        <v>189422.80842500002</v>
      </c>
      <c r="L1174" s="43">
        <f t="shared" si="92"/>
        <v>113700.49999999999</v>
      </c>
      <c r="M1174" s="43">
        <f t="shared" si="93"/>
        <v>75722.308425000039</v>
      </c>
      <c r="N1174" s="42">
        <f t="shared" si="94"/>
        <v>0.39975285476237404</v>
      </c>
      <c r="O1174">
        <f>IF(AND(RawData[[#This Row],[Channel]]="Wholesale/Distributor", LEFT(RawData[[#This Row],[Month]], 4)="2025"),RawData[[#This Row],[List Price]]*(1-'2 - Diagnostics'!$B$1),RawData[[#This Row],[Net Price]])</f>
        <v>3.8317550000000002</v>
      </c>
      <c r="P1174">
        <f>RawData[[#This Row],[Units]]*RawData[[#This Row],[Counterfactual Net Price]]</f>
        <v>189422.80842500002</v>
      </c>
    </row>
    <row r="1175" spans="1:16">
      <c r="A1175" t="s">
        <v>295</v>
      </c>
      <c r="B1175" t="s">
        <v>294</v>
      </c>
      <c r="C1175" t="s">
        <v>289</v>
      </c>
      <c r="D1175" t="s">
        <v>228</v>
      </c>
      <c r="E1175" t="s">
        <v>241</v>
      </c>
      <c r="F1175">
        <v>68200</v>
      </c>
      <c r="G1175" s="44">
        <v>4.1900000000000004</v>
      </c>
      <c r="H1175" s="42">
        <v>8.9599999999999999E-2</v>
      </c>
      <c r="I1175" s="45">
        <v>2.3161999999999998</v>
      </c>
      <c r="J1175" s="44">
        <f t="shared" si="90"/>
        <v>3.8145760000000002</v>
      </c>
      <c r="K1175" s="43">
        <f t="shared" si="91"/>
        <v>260154.08320000002</v>
      </c>
      <c r="L1175" s="43">
        <f t="shared" si="92"/>
        <v>157964.84</v>
      </c>
      <c r="M1175" s="43">
        <f t="shared" si="93"/>
        <v>102189.24320000003</v>
      </c>
      <c r="N1175" s="42">
        <f t="shared" si="94"/>
        <v>0.39280276497309274</v>
      </c>
      <c r="O1175">
        <f>IF(AND(RawData[[#This Row],[Channel]]="Wholesale/Distributor", LEFT(RawData[[#This Row],[Month]], 4)="2025"),RawData[[#This Row],[List Price]]*(1-'2 - Diagnostics'!$B$1),RawData[[#This Row],[Net Price]])</f>
        <v>3.8145760000000002</v>
      </c>
      <c r="P1175">
        <f>RawData[[#This Row],[Units]]*RawData[[#This Row],[Counterfactual Net Price]]</f>
        <v>260154.08320000002</v>
      </c>
    </row>
    <row r="1176" spans="1:16">
      <c r="A1176" t="s">
        <v>295</v>
      </c>
      <c r="B1176" t="s">
        <v>294</v>
      </c>
      <c r="C1176" t="s">
        <v>289</v>
      </c>
      <c r="D1176" t="s">
        <v>228</v>
      </c>
      <c r="E1176" t="s">
        <v>240</v>
      </c>
      <c r="F1176">
        <v>81236</v>
      </c>
      <c r="G1176" s="44">
        <v>4.1900000000000004</v>
      </c>
      <c r="H1176" s="42">
        <v>0.11119999999999999</v>
      </c>
      <c r="I1176" s="45">
        <v>2.3323999999999998</v>
      </c>
      <c r="J1176" s="44">
        <f t="shared" si="90"/>
        <v>3.7240720000000005</v>
      </c>
      <c r="K1176" s="43">
        <f t="shared" si="91"/>
        <v>302528.71299200004</v>
      </c>
      <c r="L1176" s="43">
        <f t="shared" si="92"/>
        <v>189474.84639999998</v>
      </c>
      <c r="M1176" s="43">
        <f t="shared" si="93"/>
        <v>113053.86659200006</v>
      </c>
      <c r="N1176" s="42">
        <f t="shared" si="94"/>
        <v>0.37369631951261967</v>
      </c>
      <c r="O1176">
        <f>IF(AND(RawData[[#This Row],[Channel]]="Wholesale/Distributor", LEFT(RawData[[#This Row],[Month]], 4)="2025"),RawData[[#This Row],[List Price]]*(1-'2 - Diagnostics'!$B$1),RawData[[#This Row],[Net Price]])</f>
        <v>3.7240720000000005</v>
      </c>
      <c r="P1176">
        <f>RawData[[#This Row],[Units]]*RawData[[#This Row],[Counterfactual Net Price]]</f>
        <v>302528.71299200004</v>
      </c>
    </row>
    <row r="1177" spans="1:16">
      <c r="A1177" t="s">
        <v>295</v>
      </c>
      <c r="B1177" t="s">
        <v>294</v>
      </c>
      <c r="C1177" t="s">
        <v>289</v>
      </c>
      <c r="D1177" t="s">
        <v>228</v>
      </c>
      <c r="E1177" t="s">
        <v>236</v>
      </c>
      <c r="F1177">
        <v>62885</v>
      </c>
      <c r="G1177" s="44">
        <v>4.1900000000000004</v>
      </c>
      <c r="H1177" s="42">
        <v>0.10929999999999999</v>
      </c>
      <c r="I1177" s="45">
        <v>2.3485</v>
      </c>
      <c r="J1177" s="44">
        <f t="shared" si="90"/>
        <v>3.7320330000000004</v>
      </c>
      <c r="K1177" s="43">
        <f t="shared" si="91"/>
        <v>234688.89520500004</v>
      </c>
      <c r="L1177" s="43">
        <f t="shared" si="92"/>
        <v>147685.42250000002</v>
      </c>
      <c r="M1177" s="43">
        <f t="shared" si="93"/>
        <v>87003.472705000022</v>
      </c>
      <c r="N1177" s="42">
        <f t="shared" si="94"/>
        <v>0.37071831894305335</v>
      </c>
      <c r="O1177">
        <f>IF(AND(RawData[[#This Row],[Channel]]="Wholesale/Distributor", LEFT(RawData[[#This Row],[Month]], 4)="2025"),RawData[[#This Row],[List Price]]*(1-'2 - Diagnostics'!$B$1),RawData[[#This Row],[Net Price]])</f>
        <v>3.7320330000000004</v>
      </c>
      <c r="P1177">
        <f>RawData[[#This Row],[Units]]*RawData[[#This Row],[Counterfactual Net Price]]</f>
        <v>234688.89520500004</v>
      </c>
    </row>
    <row r="1178" spans="1:16">
      <c r="A1178" t="s">
        <v>295</v>
      </c>
      <c r="B1178" t="s">
        <v>294</v>
      </c>
      <c r="C1178" t="s">
        <v>289</v>
      </c>
      <c r="D1178" t="s">
        <v>231</v>
      </c>
      <c r="E1178" t="s">
        <v>262</v>
      </c>
      <c r="F1178">
        <v>32428</v>
      </c>
      <c r="G1178" s="44">
        <v>3.99</v>
      </c>
      <c r="H1178" s="42">
        <v>0.13300000000000001</v>
      </c>
      <c r="I1178" s="45">
        <v>2.1545999999999998</v>
      </c>
      <c r="J1178" s="44">
        <f t="shared" si="90"/>
        <v>3.45933</v>
      </c>
      <c r="K1178" s="43">
        <f t="shared" si="91"/>
        <v>112179.15324</v>
      </c>
      <c r="L1178" s="43">
        <f t="shared" si="92"/>
        <v>69869.368799999997</v>
      </c>
      <c r="M1178" s="43">
        <f t="shared" si="93"/>
        <v>42309.784440000003</v>
      </c>
      <c r="N1178" s="42">
        <f t="shared" si="94"/>
        <v>0.37716262975778547</v>
      </c>
      <c r="O1178">
        <f>IF(AND(RawData[[#This Row],[Channel]]="Wholesale/Distributor", LEFT(RawData[[#This Row],[Month]], 4)="2025"),RawData[[#This Row],[List Price]]*(1-'2 - Diagnostics'!$B$1),RawData[[#This Row],[Net Price]])</f>
        <v>3.45933</v>
      </c>
      <c r="P1178">
        <f>RawData[[#This Row],[Units]]*RawData[[#This Row],[Counterfactual Net Price]]</f>
        <v>112179.15324</v>
      </c>
    </row>
    <row r="1179" spans="1:16">
      <c r="A1179" t="s">
        <v>295</v>
      </c>
      <c r="B1179" t="s">
        <v>294</v>
      </c>
      <c r="C1179" t="s">
        <v>289</v>
      </c>
      <c r="D1179" t="s">
        <v>231</v>
      </c>
      <c r="E1179" t="s">
        <v>261</v>
      </c>
      <c r="F1179">
        <v>36831</v>
      </c>
      <c r="G1179" s="44">
        <v>3.99</v>
      </c>
      <c r="H1179" s="42">
        <v>9.7199999999999995E-2</v>
      </c>
      <c r="I1179" s="45">
        <v>2.1545999999999998</v>
      </c>
      <c r="J1179" s="44">
        <f t="shared" si="90"/>
        <v>3.6021720000000004</v>
      </c>
      <c r="K1179" s="43">
        <f t="shared" si="91"/>
        <v>132671.59693200001</v>
      </c>
      <c r="L1179" s="43">
        <f t="shared" si="92"/>
        <v>79356.0726</v>
      </c>
      <c r="M1179" s="43">
        <f t="shared" si="93"/>
        <v>53315.524332000015</v>
      </c>
      <c r="N1179" s="42">
        <f t="shared" si="94"/>
        <v>0.4018608772707134</v>
      </c>
      <c r="O1179">
        <f>IF(AND(RawData[[#This Row],[Channel]]="Wholesale/Distributor", LEFT(RawData[[#This Row],[Month]], 4)="2025"),RawData[[#This Row],[List Price]]*(1-'2 - Diagnostics'!$B$1),RawData[[#This Row],[Net Price]])</f>
        <v>3.6021720000000004</v>
      </c>
      <c r="P1179">
        <f>RawData[[#This Row],[Units]]*RawData[[#This Row],[Counterfactual Net Price]]</f>
        <v>132671.59693200001</v>
      </c>
    </row>
    <row r="1180" spans="1:16">
      <c r="A1180" t="s">
        <v>295</v>
      </c>
      <c r="B1180" t="s">
        <v>294</v>
      </c>
      <c r="C1180" t="s">
        <v>289</v>
      </c>
      <c r="D1180" t="s">
        <v>231</v>
      </c>
      <c r="E1180" t="s">
        <v>260</v>
      </c>
      <c r="F1180">
        <v>40584</v>
      </c>
      <c r="G1180" s="44">
        <v>3.99</v>
      </c>
      <c r="H1180" s="42">
        <v>0.13489999999999999</v>
      </c>
      <c r="I1180" s="45">
        <v>2.1545999999999998</v>
      </c>
      <c r="J1180" s="44">
        <f t="shared" si="90"/>
        <v>3.451749</v>
      </c>
      <c r="K1180" s="43">
        <f t="shared" si="91"/>
        <v>140085.78141600001</v>
      </c>
      <c r="L1180" s="43">
        <f t="shared" si="92"/>
        <v>87442.286399999997</v>
      </c>
      <c r="M1180" s="43">
        <f t="shared" si="93"/>
        <v>52643.495016000015</v>
      </c>
      <c r="N1180" s="42">
        <f t="shared" si="94"/>
        <v>0.37579470581435681</v>
      </c>
      <c r="O1180">
        <f>IF(AND(RawData[[#This Row],[Channel]]="Wholesale/Distributor", LEFT(RawData[[#This Row],[Month]], 4)="2025"),RawData[[#This Row],[List Price]]*(1-'2 - Diagnostics'!$B$1),RawData[[#This Row],[Net Price]])</f>
        <v>3.451749</v>
      </c>
      <c r="P1180">
        <f>RawData[[#This Row],[Units]]*RawData[[#This Row],[Counterfactual Net Price]]</f>
        <v>140085.78141600001</v>
      </c>
    </row>
    <row r="1181" spans="1:16">
      <c r="A1181" t="s">
        <v>295</v>
      </c>
      <c r="B1181" t="s">
        <v>294</v>
      </c>
      <c r="C1181" t="s">
        <v>289</v>
      </c>
      <c r="D1181" t="s">
        <v>231</v>
      </c>
      <c r="E1181" t="s">
        <v>259</v>
      </c>
      <c r="F1181">
        <v>45637</v>
      </c>
      <c r="G1181" s="44">
        <v>3.99</v>
      </c>
      <c r="H1181" s="42">
        <v>0.15359999999999999</v>
      </c>
      <c r="I1181" s="45">
        <v>2.1545999999999998</v>
      </c>
      <c r="J1181" s="44">
        <f t="shared" si="90"/>
        <v>3.3771360000000001</v>
      </c>
      <c r="K1181" s="43">
        <f t="shared" si="91"/>
        <v>154122.35563200002</v>
      </c>
      <c r="L1181" s="43">
        <f t="shared" si="92"/>
        <v>98329.480199999991</v>
      </c>
      <c r="M1181" s="43">
        <f t="shared" si="93"/>
        <v>55792.87543200003</v>
      </c>
      <c r="N1181" s="42">
        <f t="shared" si="94"/>
        <v>0.36200378071833661</v>
      </c>
      <c r="O1181">
        <f>IF(AND(RawData[[#This Row],[Channel]]="Wholesale/Distributor", LEFT(RawData[[#This Row],[Month]], 4)="2025"),RawData[[#This Row],[List Price]]*(1-'2 - Diagnostics'!$B$1),RawData[[#This Row],[Net Price]])</f>
        <v>3.3771360000000001</v>
      </c>
      <c r="P1181">
        <f>RawData[[#This Row],[Units]]*RawData[[#This Row],[Counterfactual Net Price]]</f>
        <v>154122.35563200002</v>
      </c>
    </row>
    <row r="1182" spans="1:16">
      <c r="A1182" t="s">
        <v>295</v>
      </c>
      <c r="B1182" t="s">
        <v>294</v>
      </c>
      <c r="C1182" t="s">
        <v>289</v>
      </c>
      <c r="D1182" t="s">
        <v>231</v>
      </c>
      <c r="E1182" t="s">
        <v>258</v>
      </c>
      <c r="F1182">
        <v>38208</v>
      </c>
      <c r="G1182" s="44">
        <v>3.99</v>
      </c>
      <c r="H1182" s="42">
        <v>0.115</v>
      </c>
      <c r="I1182" s="45">
        <v>2.1545999999999998</v>
      </c>
      <c r="J1182" s="44">
        <f t="shared" si="90"/>
        <v>3.5311500000000002</v>
      </c>
      <c r="K1182" s="43">
        <f t="shared" si="91"/>
        <v>134918.17920000001</v>
      </c>
      <c r="L1182" s="43">
        <f t="shared" si="92"/>
        <v>82322.9568</v>
      </c>
      <c r="M1182" s="43">
        <f t="shared" si="93"/>
        <v>52595.222400000013</v>
      </c>
      <c r="N1182" s="42">
        <f t="shared" si="94"/>
        <v>0.38983050847457634</v>
      </c>
      <c r="O1182">
        <f>IF(AND(RawData[[#This Row],[Channel]]="Wholesale/Distributor", LEFT(RawData[[#This Row],[Month]], 4)="2025"),RawData[[#This Row],[List Price]]*(1-'2 - Diagnostics'!$B$1),RawData[[#This Row],[Net Price]])</f>
        <v>3.5311500000000002</v>
      </c>
      <c r="P1182">
        <f>RawData[[#This Row],[Units]]*RawData[[#This Row],[Counterfactual Net Price]]</f>
        <v>134918.17920000001</v>
      </c>
    </row>
    <row r="1183" spans="1:16">
      <c r="A1183" t="s">
        <v>295</v>
      </c>
      <c r="B1183" t="s">
        <v>294</v>
      </c>
      <c r="C1183" t="s">
        <v>289</v>
      </c>
      <c r="D1183" t="s">
        <v>231</v>
      </c>
      <c r="E1183" t="s">
        <v>257</v>
      </c>
      <c r="F1183">
        <v>31711</v>
      </c>
      <c r="G1183" s="44">
        <v>3.99</v>
      </c>
      <c r="H1183" s="42">
        <v>0.13719999999999999</v>
      </c>
      <c r="I1183" s="45">
        <v>2.1545999999999998</v>
      </c>
      <c r="J1183" s="44">
        <f t="shared" si="90"/>
        <v>3.4425720000000002</v>
      </c>
      <c r="K1183" s="43">
        <f t="shared" si="91"/>
        <v>109167.40069200001</v>
      </c>
      <c r="L1183" s="43">
        <f t="shared" si="92"/>
        <v>68324.520599999989</v>
      </c>
      <c r="M1183" s="43">
        <f t="shared" si="93"/>
        <v>40842.880092000021</v>
      </c>
      <c r="N1183" s="42">
        <f t="shared" si="94"/>
        <v>0.37413073713490974</v>
      </c>
      <c r="O1183">
        <f>IF(AND(RawData[[#This Row],[Channel]]="Wholesale/Distributor", LEFT(RawData[[#This Row],[Month]], 4)="2025"),RawData[[#This Row],[List Price]]*(1-'2 - Diagnostics'!$B$1),RawData[[#This Row],[Net Price]])</f>
        <v>3.4425720000000002</v>
      </c>
      <c r="P1183">
        <f>RawData[[#This Row],[Units]]*RawData[[#This Row],[Counterfactual Net Price]]</f>
        <v>109167.40069200001</v>
      </c>
    </row>
    <row r="1184" spans="1:16">
      <c r="A1184" t="s">
        <v>295</v>
      </c>
      <c r="B1184" t="s">
        <v>294</v>
      </c>
      <c r="C1184" t="s">
        <v>289</v>
      </c>
      <c r="D1184" t="s">
        <v>231</v>
      </c>
      <c r="E1184" t="s">
        <v>256</v>
      </c>
      <c r="F1184">
        <v>36023</v>
      </c>
      <c r="G1184" s="44">
        <v>3.99</v>
      </c>
      <c r="H1184" s="42">
        <v>0.1522</v>
      </c>
      <c r="I1184" s="45">
        <v>2.1545999999999998</v>
      </c>
      <c r="J1184" s="44">
        <f t="shared" si="90"/>
        <v>3.3827220000000002</v>
      </c>
      <c r="K1184" s="43">
        <f t="shared" si="91"/>
        <v>121855.79460600001</v>
      </c>
      <c r="L1184" s="43">
        <f t="shared" si="92"/>
        <v>77615.155799999993</v>
      </c>
      <c r="M1184" s="43">
        <f t="shared" si="93"/>
        <v>44240.638806000017</v>
      </c>
      <c r="N1184" s="42">
        <f t="shared" si="94"/>
        <v>0.36305732484076442</v>
      </c>
      <c r="O1184">
        <f>IF(AND(RawData[[#This Row],[Channel]]="Wholesale/Distributor", LEFT(RawData[[#This Row],[Month]], 4)="2025"),RawData[[#This Row],[List Price]]*(1-'2 - Diagnostics'!$B$1),RawData[[#This Row],[Net Price]])</f>
        <v>3.3827220000000002</v>
      </c>
      <c r="P1184">
        <f>RawData[[#This Row],[Units]]*RawData[[#This Row],[Counterfactual Net Price]]</f>
        <v>121855.79460600001</v>
      </c>
    </row>
    <row r="1185" spans="1:16">
      <c r="A1185" t="s">
        <v>295</v>
      </c>
      <c r="B1185" t="s">
        <v>294</v>
      </c>
      <c r="C1185" t="s">
        <v>289</v>
      </c>
      <c r="D1185" t="s">
        <v>231</v>
      </c>
      <c r="E1185" t="s">
        <v>255</v>
      </c>
      <c r="F1185">
        <v>37122</v>
      </c>
      <c r="G1185" s="44">
        <v>3.99</v>
      </c>
      <c r="H1185" s="42">
        <v>0.1242</v>
      </c>
      <c r="I1185" s="45">
        <v>2.1545999999999998</v>
      </c>
      <c r="J1185" s="44">
        <f t="shared" si="90"/>
        <v>3.4944420000000003</v>
      </c>
      <c r="K1185" s="43">
        <f t="shared" si="91"/>
        <v>129720.67592400001</v>
      </c>
      <c r="L1185" s="43">
        <f t="shared" si="92"/>
        <v>79983.061199999996</v>
      </c>
      <c r="M1185" s="43">
        <f t="shared" si="93"/>
        <v>49737.614724000014</v>
      </c>
      <c r="N1185" s="42">
        <f t="shared" si="94"/>
        <v>0.38342087234528438</v>
      </c>
      <c r="O1185">
        <f>IF(AND(RawData[[#This Row],[Channel]]="Wholesale/Distributor", LEFT(RawData[[#This Row],[Month]], 4)="2025"),RawData[[#This Row],[List Price]]*(1-'2 - Diagnostics'!$B$1),RawData[[#This Row],[Net Price]])</f>
        <v>3.4944420000000003</v>
      </c>
      <c r="P1185">
        <f>RawData[[#This Row],[Units]]*RawData[[#This Row],[Counterfactual Net Price]]</f>
        <v>129720.67592400001</v>
      </c>
    </row>
    <row r="1186" spans="1:16">
      <c r="A1186" t="s">
        <v>295</v>
      </c>
      <c r="B1186" t="s">
        <v>294</v>
      </c>
      <c r="C1186" t="s">
        <v>289</v>
      </c>
      <c r="D1186" t="s">
        <v>231</v>
      </c>
      <c r="E1186" t="s">
        <v>254</v>
      </c>
      <c r="F1186">
        <v>37679</v>
      </c>
      <c r="G1186" s="44">
        <v>3.99</v>
      </c>
      <c r="H1186" s="42">
        <v>0.14180000000000001</v>
      </c>
      <c r="I1186" s="45">
        <v>2.1545999999999998</v>
      </c>
      <c r="J1186" s="44">
        <f t="shared" si="90"/>
        <v>3.4242180000000002</v>
      </c>
      <c r="K1186" s="43">
        <f t="shared" si="91"/>
        <v>129021.11002200001</v>
      </c>
      <c r="L1186" s="43">
        <f t="shared" si="92"/>
        <v>81183.1734</v>
      </c>
      <c r="M1186" s="43">
        <f t="shared" si="93"/>
        <v>47837.936622000008</v>
      </c>
      <c r="N1186" s="42">
        <f t="shared" si="94"/>
        <v>0.37077604288044747</v>
      </c>
      <c r="O1186">
        <f>IF(AND(RawData[[#This Row],[Channel]]="Wholesale/Distributor", LEFT(RawData[[#This Row],[Month]], 4)="2025"),RawData[[#This Row],[List Price]]*(1-'2 - Diagnostics'!$B$1),RawData[[#This Row],[Net Price]])</f>
        <v>3.4242180000000002</v>
      </c>
      <c r="P1186">
        <f>RawData[[#This Row],[Units]]*RawData[[#This Row],[Counterfactual Net Price]]</f>
        <v>129021.11002200001</v>
      </c>
    </row>
    <row r="1187" spans="1:16">
      <c r="A1187" t="s">
        <v>295</v>
      </c>
      <c r="B1187" t="s">
        <v>294</v>
      </c>
      <c r="C1187" t="s">
        <v>289</v>
      </c>
      <c r="D1187" t="s">
        <v>231</v>
      </c>
      <c r="E1187" t="s">
        <v>253</v>
      </c>
      <c r="F1187">
        <v>54720</v>
      </c>
      <c r="G1187" s="44">
        <v>3.99</v>
      </c>
      <c r="H1187" s="42">
        <v>0.12640000000000001</v>
      </c>
      <c r="I1187" s="45">
        <v>2.1545999999999998</v>
      </c>
      <c r="J1187" s="44">
        <f t="shared" si="90"/>
        <v>3.4856639999999999</v>
      </c>
      <c r="K1187" s="43">
        <f t="shared" si="91"/>
        <v>190735.53407999998</v>
      </c>
      <c r="L1187" s="43">
        <f t="shared" si="92"/>
        <v>117899.71199999998</v>
      </c>
      <c r="M1187" s="43">
        <f t="shared" si="93"/>
        <v>72835.822079999998</v>
      </c>
      <c r="N1187" s="42">
        <f t="shared" si="94"/>
        <v>0.3818681318681319</v>
      </c>
      <c r="O1187">
        <f>IF(AND(RawData[[#This Row],[Channel]]="Wholesale/Distributor", LEFT(RawData[[#This Row],[Month]], 4)="2025"),RawData[[#This Row],[List Price]]*(1-'2 - Diagnostics'!$B$1),RawData[[#This Row],[Net Price]])</f>
        <v>3.4856639999999999</v>
      </c>
      <c r="P1187">
        <f>RawData[[#This Row],[Units]]*RawData[[#This Row],[Counterfactual Net Price]]</f>
        <v>190735.53407999998</v>
      </c>
    </row>
    <row r="1188" spans="1:16">
      <c r="A1188" t="s">
        <v>295</v>
      </c>
      <c r="B1188" t="s">
        <v>294</v>
      </c>
      <c r="C1188" t="s">
        <v>289</v>
      </c>
      <c r="D1188" t="s">
        <v>231</v>
      </c>
      <c r="E1188" t="s">
        <v>252</v>
      </c>
      <c r="F1188">
        <v>62605</v>
      </c>
      <c r="G1188" s="44">
        <v>3.99</v>
      </c>
      <c r="H1188" s="42">
        <v>0.15390000000000001</v>
      </c>
      <c r="I1188" s="45">
        <v>2.1545999999999998</v>
      </c>
      <c r="J1188" s="44">
        <f t="shared" si="90"/>
        <v>3.3759390000000002</v>
      </c>
      <c r="K1188" s="43">
        <f t="shared" si="91"/>
        <v>211350.66109500002</v>
      </c>
      <c r="L1188" s="43">
        <f t="shared" si="92"/>
        <v>134888.73299999998</v>
      </c>
      <c r="M1188" s="43">
        <f t="shared" si="93"/>
        <v>76461.928095000039</v>
      </c>
      <c r="N1188" s="42">
        <f t="shared" si="94"/>
        <v>0.36177756766339692</v>
      </c>
      <c r="O1188">
        <f>IF(AND(RawData[[#This Row],[Channel]]="Wholesale/Distributor", LEFT(RawData[[#This Row],[Month]], 4)="2025"),RawData[[#This Row],[List Price]]*(1-'2 - Diagnostics'!$B$1),RawData[[#This Row],[Net Price]])</f>
        <v>3.3759390000000002</v>
      </c>
      <c r="P1188">
        <f>RawData[[#This Row],[Units]]*RawData[[#This Row],[Counterfactual Net Price]]</f>
        <v>211350.66109500002</v>
      </c>
    </row>
    <row r="1189" spans="1:16">
      <c r="A1189" t="s">
        <v>295</v>
      </c>
      <c r="B1189" t="s">
        <v>294</v>
      </c>
      <c r="C1189" t="s">
        <v>289</v>
      </c>
      <c r="D1189" t="s">
        <v>231</v>
      </c>
      <c r="E1189" t="s">
        <v>251</v>
      </c>
      <c r="F1189">
        <v>50355</v>
      </c>
      <c r="G1189" s="44">
        <v>3.99</v>
      </c>
      <c r="H1189" s="42">
        <v>9.3399999999999997E-2</v>
      </c>
      <c r="I1189" s="45">
        <v>2.1545999999999998</v>
      </c>
      <c r="J1189" s="44">
        <f t="shared" si="90"/>
        <v>3.617334</v>
      </c>
      <c r="K1189" s="43">
        <f t="shared" si="91"/>
        <v>182150.85357000001</v>
      </c>
      <c r="L1189" s="43">
        <f t="shared" si="92"/>
        <v>108494.88299999999</v>
      </c>
      <c r="M1189" s="43">
        <f t="shared" si="93"/>
        <v>73655.97057000002</v>
      </c>
      <c r="N1189" s="42">
        <f t="shared" si="94"/>
        <v>0.4043679682329584</v>
      </c>
      <c r="O1189">
        <f>IF(AND(RawData[[#This Row],[Channel]]="Wholesale/Distributor", LEFT(RawData[[#This Row],[Month]], 4)="2025"),RawData[[#This Row],[List Price]]*(1-'2 - Diagnostics'!$B$1),RawData[[#This Row],[Net Price]])</f>
        <v>3.617334</v>
      </c>
      <c r="P1189">
        <f>RawData[[#This Row],[Units]]*RawData[[#This Row],[Counterfactual Net Price]]</f>
        <v>182150.85357000001</v>
      </c>
    </row>
    <row r="1190" spans="1:16">
      <c r="A1190" t="s">
        <v>295</v>
      </c>
      <c r="B1190" t="s">
        <v>294</v>
      </c>
      <c r="C1190" t="s">
        <v>289</v>
      </c>
      <c r="D1190" t="s">
        <v>231</v>
      </c>
      <c r="E1190" t="s">
        <v>250</v>
      </c>
      <c r="F1190">
        <v>33324</v>
      </c>
      <c r="G1190" s="44">
        <v>4.07</v>
      </c>
      <c r="H1190" s="42">
        <v>0.1195</v>
      </c>
      <c r="I1190" s="45">
        <v>2.1707999999999998</v>
      </c>
      <c r="J1190" s="44">
        <f t="shared" si="90"/>
        <v>3.5836350000000006</v>
      </c>
      <c r="K1190" s="43">
        <f t="shared" si="91"/>
        <v>119421.05274000001</v>
      </c>
      <c r="L1190" s="43">
        <f t="shared" si="92"/>
        <v>72339.739199999996</v>
      </c>
      <c r="M1190" s="43">
        <f t="shared" si="93"/>
        <v>47081.313540000017</v>
      </c>
      <c r="N1190" s="42">
        <f t="shared" si="94"/>
        <v>0.39424634484259707</v>
      </c>
      <c r="O1190">
        <f>IF(AND(RawData[[#This Row],[Channel]]="Wholesale/Distributor", LEFT(RawData[[#This Row],[Month]], 4)="2025"),RawData[[#This Row],[List Price]]*(1-'2 - Diagnostics'!$B$1),RawData[[#This Row],[Net Price]])</f>
        <v>3.5836350000000006</v>
      </c>
      <c r="P1190">
        <f>RawData[[#This Row],[Units]]*RawData[[#This Row],[Counterfactual Net Price]]</f>
        <v>119421.05274000001</v>
      </c>
    </row>
    <row r="1191" spans="1:16">
      <c r="A1191" t="s">
        <v>295</v>
      </c>
      <c r="B1191" t="s">
        <v>294</v>
      </c>
      <c r="C1191" t="s">
        <v>289</v>
      </c>
      <c r="D1191" t="s">
        <v>231</v>
      </c>
      <c r="E1191" t="s">
        <v>249</v>
      </c>
      <c r="F1191">
        <v>39880</v>
      </c>
      <c r="G1191" s="44">
        <v>4.07</v>
      </c>
      <c r="H1191" s="42">
        <v>0.12870000000000001</v>
      </c>
      <c r="I1191" s="45">
        <v>2.1869000000000001</v>
      </c>
      <c r="J1191" s="44">
        <f t="shared" si="90"/>
        <v>3.5461910000000003</v>
      </c>
      <c r="K1191" s="43">
        <f t="shared" si="91"/>
        <v>141422.09708000001</v>
      </c>
      <c r="L1191" s="43">
        <f t="shared" si="92"/>
        <v>87213.572</v>
      </c>
      <c r="M1191" s="43">
        <f t="shared" si="93"/>
        <v>54208.525080000007</v>
      </c>
      <c r="N1191" s="42">
        <f t="shared" si="94"/>
        <v>0.38331014883293091</v>
      </c>
      <c r="O1191">
        <f>IF(AND(RawData[[#This Row],[Channel]]="Wholesale/Distributor", LEFT(RawData[[#This Row],[Month]], 4)="2025"),RawData[[#This Row],[List Price]]*(1-'2 - Diagnostics'!$B$1),RawData[[#This Row],[Net Price]])</f>
        <v>3.5461910000000003</v>
      </c>
      <c r="P1191">
        <f>RawData[[#This Row],[Units]]*RawData[[#This Row],[Counterfactual Net Price]]</f>
        <v>141422.09708000001</v>
      </c>
    </row>
    <row r="1192" spans="1:16">
      <c r="A1192" t="s">
        <v>295</v>
      </c>
      <c r="B1192" t="s">
        <v>294</v>
      </c>
      <c r="C1192" t="s">
        <v>289</v>
      </c>
      <c r="D1192" t="s">
        <v>231</v>
      </c>
      <c r="E1192" t="s">
        <v>248</v>
      </c>
      <c r="F1192">
        <v>38999</v>
      </c>
      <c r="G1192" s="44">
        <v>4.07</v>
      </c>
      <c r="H1192" s="42">
        <v>0.1419</v>
      </c>
      <c r="I1192" s="45">
        <v>2.2031000000000001</v>
      </c>
      <c r="J1192" s="44">
        <f t="shared" si="90"/>
        <v>3.492467</v>
      </c>
      <c r="K1192" s="43">
        <f t="shared" si="91"/>
        <v>136202.72053299999</v>
      </c>
      <c r="L1192" s="43">
        <f t="shared" si="92"/>
        <v>85918.696899999995</v>
      </c>
      <c r="M1192" s="43">
        <f t="shared" si="93"/>
        <v>50284.02363299999</v>
      </c>
      <c r="N1192" s="42">
        <f t="shared" si="94"/>
        <v>0.36918516338164392</v>
      </c>
      <c r="O1192">
        <f>IF(AND(RawData[[#This Row],[Channel]]="Wholesale/Distributor", LEFT(RawData[[#This Row],[Month]], 4)="2025"),RawData[[#This Row],[List Price]]*(1-'2 - Diagnostics'!$B$1),RawData[[#This Row],[Net Price]])</f>
        <v>3.492467</v>
      </c>
      <c r="P1192">
        <f>RawData[[#This Row],[Units]]*RawData[[#This Row],[Counterfactual Net Price]]</f>
        <v>136202.72053299999</v>
      </c>
    </row>
    <row r="1193" spans="1:16">
      <c r="A1193" t="s">
        <v>295</v>
      </c>
      <c r="B1193" t="s">
        <v>294</v>
      </c>
      <c r="C1193" t="s">
        <v>289</v>
      </c>
      <c r="D1193" t="s">
        <v>231</v>
      </c>
      <c r="E1193" t="s">
        <v>247</v>
      </c>
      <c r="F1193">
        <v>37185</v>
      </c>
      <c r="G1193" s="44">
        <v>4.07</v>
      </c>
      <c r="H1193" s="42">
        <v>0.1222</v>
      </c>
      <c r="I1193" s="45">
        <v>2.2191999999999998</v>
      </c>
      <c r="J1193" s="44">
        <f t="shared" si="90"/>
        <v>3.5726460000000002</v>
      </c>
      <c r="K1193" s="43">
        <f t="shared" si="91"/>
        <v>132848.84151</v>
      </c>
      <c r="L1193" s="43">
        <f t="shared" si="92"/>
        <v>82520.95199999999</v>
      </c>
      <c r="M1193" s="43">
        <f t="shared" si="93"/>
        <v>50327.889510000008</v>
      </c>
      <c r="N1193" s="42">
        <f t="shared" si="94"/>
        <v>0.37883574247210616</v>
      </c>
      <c r="O1193">
        <f>IF(AND(RawData[[#This Row],[Channel]]="Wholesale/Distributor", LEFT(RawData[[#This Row],[Month]], 4)="2025"),RawData[[#This Row],[List Price]]*(1-'2 - Diagnostics'!$B$1),RawData[[#This Row],[Net Price]])</f>
        <v>3.5726460000000002</v>
      </c>
      <c r="P1193">
        <f>RawData[[#This Row],[Units]]*RawData[[#This Row],[Counterfactual Net Price]]</f>
        <v>132848.84151</v>
      </c>
    </row>
    <row r="1194" spans="1:16">
      <c r="A1194" t="s">
        <v>295</v>
      </c>
      <c r="B1194" t="s">
        <v>294</v>
      </c>
      <c r="C1194" t="s">
        <v>289</v>
      </c>
      <c r="D1194" t="s">
        <v>231</v>
      </c>
      <c r="E1194" t="s">
        <v>246</v>
      </c>
      <c r="F1194">
        <v>35713</v>
      </c>
      <c r="G1194" s="44">
        <v>4.07</v>
      </c>
      <c r="H1194" s="42">
        <v>0.1208</v>
      </c>
      <c r="I1194" s="45">
        <v>2.2353999999999998</v>
      </c>
      <c r="J1194" s="44">
        <f t="shared" si="90"/>
        <v>3.578344</v>
      </c>
      <c r="K1194" s="43">
        <f t="shared" si="91"/>
        <v>127793.399272</v>
      </c>
      <c r="L1194" s="43">
        <f t="shared" si="92"/>
        <v>79832.840199999991</v>
      </c>
      <c r="M1194" s="43">
        <f t="shared" si="93"/>
        <v>47960.559072000004</v>
      </c>
      <c r="N1194" s="42">
        <f t="shared" si="94"/>
        <v>0.37529762370526704</v>
      </c>
      <c r="O1194">
        <f>IF(AND(RawData[[#This Row],[Channel]]="Wholesale/Distributor", LEFT(RawData[[#This Row],[Month]], 4)="2025"),RawData[[#This Row],[List Price]]*(1-'2 - Diagnostics'!$B$1),RawData[[#This Row],[Net Price]])</f>
        <v>3.578344</v>
      </c>
      <c r="P1194">
        <f>RawData[[#This Row],[Units]]*RawData[[#This Row],[Counterfactual Net Price]]</f>
        <v>127793.399272</v>
      </c>
    </row>
    <row r="1195" spans="1:16">
      <c r="A1195" t="s">
        <v>295</v>
      </c>
      <c r="B1195" t="s">
        <v>294</v>
      </c>
      <c r="C1195" t="s">
        <v>289</v>
      </c>
      <c r="D1195" t="s">
        <v>231</v>
      </c>
      <c r="E1195" t="s">
        <v>245</v>
      </c>
      <c r="F1195">
        <v>28563</v>
      </c>
      <c r="G1195" s="44">
        <v>4.07</v>
      </c>
      <c r="H1195" s="42">
        <v>0.14000000000000001</v>
      </c>
      <c r="I1195" s="45">
        <v>2.2515999999999998</v>
      </c>
      <c r="J1195" s="44">
        <f t="shared" si="90"/>
        <v>3.5002</v>
      </c>
      <c r="K1195" s="43">
        <f t="shared" si="91"/>
        <v>99976.212599999999</v>
      </c>
      <c r="L1195" s="43">
        <f t="shared" si="92"/>
        <v>64312.450799999991</v>
      </c>
      <c r="M1195" s="43">
        <f t="shared" si="93"/>
        <v>35663.761800000007</v>
      </c>
      <c r="N1195" s="42">
        <f t="shared" si="94"/>
        <v>0.35672247300154286</v>
      </c>
      <c r="O1195">
        <f>IF(AND(RawData[[#This Row],[Channel]]="Wholesale/Distributor", LEFT(RawData[[#This Row],[Month]], 4)="2025"),RawData[[#This Row],[List Price]]*(1-'2 - Diagnostics'!$B$1),RawData[[#This Row],[Net Price]])</f>
        <v>3.5002</v>
      </c>
      <c r="P1195">
        <f>RawData[[#This Row],[Units]]*RawData[[#This Row],[Counterfactual Net Price]]</f>
        <v>99976.212599999999</v>
      </c>
    </row>
    <row r="1196" spans="1:16">
      <c r="A1196" t="s">
        <v>295</v>
      </c>
      <c r="B1196" t="s">
        <v>294</v>
      </c>
      <c r="C1196" t="s">
        <v>289</v>
      </c>
      <c r="D1196" t="s">
        <v>231</v>
      </c>
      <c r="E1196" t="s">
        <v>244</v>
      </c>
      <c r="F1196">
        <v>32676</v>
      </c>
      <c r="G1196" s="44">
        <v>4.1900000000000004</v>
      </c>
      <c r="H1196" s="42">
        <v>0.1293</v>
      </c>
      <c r="I1196" s="45">
        <v>2.2677</v>
      </c>
      <c r="J1196" s="44">
        <f t="shared" si="90"/>
        <v>3.6482330000000003</v>
      </c>
      <c r="K1196" s="43">
        <f t="shared" si="91"/>
        <v>119209.661508</v>
      </c>
      <c r="L1196" s="43">
        <f t="shared" si="92"/>
        <v>74099.3652</v>
      </c>
      <c r="M1196" s="43">
        <f t="shared" si="93"/>
        <v>45110.296308000005</v>
      </c>
      <c r="N1196" s="42">
        <f t="shared" si="94"/>
        <v>0.3784114117711232</v>
      </c>
      <c r="O1196">
        <f>IF(AND(RawData[[#This Row],[Channel]]="Wholesale/Distributor", LEFT(RawData[[#This Row],[Month]], 4)="2025"),RawData[[#This Row],[List Price]]*(1-'2 - Diagnostics'!$B$1),RawData[[#This Row],[Net Price]])</f>
        <v>3.6482330000000003</v>
      </c>
      <c r="P1196">
        <f>RawData[[#This Row],[Units]]*RawData[[#This Row],[Counterfactual Net Price]]</f>
        <v>119209.661508</v>
      </c>
    </row>
    <row r="1197" spans="1:16">
      <c r="A1197" t="s">
        <v>295</v>
      </c>
      <c r="B1197" t="s">
        <v>294</v>
      </c>
      <c r="C1197" t="s">
        <v>289</v>
      </c>
      <c r="D1197" t="s">
        <v>231</v>
      </c>
      <c r="E1197" t="s">
        <v>243</v>
      </c>
      <c r="F1197">
        <v>29403</v>
      </c>
      <c r="G1197" s="44">
        <v>4.1900000000000004</v>
      </c>
      <c r="H1197" s="42">
        <v>0.1406</v>
      </c>
      <c r="I1197" s="45">
        <v>2.2839</v>
      </c>
      <c r="J1197" s="44">
        <f t="shared" si="90"/>
        <v>3.600886</v>
      </c>
      <c r="K1197" s="43">
        <f t="shared" si="91"/>
        <v>105876.851058</v>
      </c>
      <c r="L1197" s="43">
        <f t="shared" si="92"/>
        <v>67153.511700000003</v>
      </c>
      <c r="M1197" s="43">
        <f t="shared" si="93"/>
        <v>38723.339357999997</v>
      </c>
      <c r="N1197" s="42">
        <f t="shared" si="94"/>
        <v>0.36573943190648078</v>
      </c>
      <c r="O1197">
        <f>IF(AND(RawData[[#This Row],[Channel]]="Wholesale/Distributor", LEFT(RawData[[#This Row],[Month]], 4)="2025"),RawData[[#This Row],[List Price]]*(1-'2 - Diagnostics'!$B$1),RawData[[#This Row],[Net Price]])</f>
        <v>3.600886</v>
      </c>
      <c r="P1197">
        <f>RawData[[#This Row],[Units]]*RawData[[#This Row],[Counterfactual Net Price]]</f>
        <v>105876.851058</v>
      </c>
    </row>
    <row r="1198" spans="1:16">
      <c r="A1198" t="s">
        <v>295</v>
      </c>
      <c r="B1198" t="s">
        <v>294</v>
      </c>
      <c r="C1198" t="s">
        <v>289</v>
      </c>
      <c r="D1198" t="s">
        <v>231</v>
      </c>
      <c r="E1198" t="s">
        <v>242</v>
      </c>
      <c r="F1198">
        <v>35141</v>
      </c>
      <c r="G1198" s="44">
        <v>4.1900000000000004</v>
      </c>
      <c r="H1198" s="42">
        <v>0.1346</v>
      </c>
      <c r="I1198" s="45">
        <v>2.2999999999999998</v>
      </c>
      <c r="J1198" s="44">
        <f t="shared" si="90"/>
        <v>3.626026</v>
      </c>
      <c r="K1198" s="43">
        <f t="shared" si="91"/>
        <v>127422.179666</v>
      </c>
      <c r="L1198" s="43">
        <f t="shared" si="92"/>
        <v>80824.299999999988</v>
      </c>
      <c r="M1198" s="43">
        <f t="shared" si="93"/>
        <v>46597.879666000008</v>
      </c>
      <c r="N1198" s="42">
        <f t="shared" si="94"/>
        <v>0.36569677106562398</v>
      </c>
      <c r="O1198">
        <f>IF(AND(RawData[[#This Row],[Channel]]="Wholesale/Distributor", LEFT(RawData[[#This Row],[Month]], 4)="2025"),RawData[[#This Row],[List Price]]*(1-'2 - Diagnostics'!$B$1),RawData[[#This Row],[Net Price]])</f>
        <v>3.626026</v>
      </c>
      <c r="P1198">
        <f>RawData[[#This Row],[Units]]*RawData[[#This Row],[Counterfactual Net Price]]</f>
        <v>127422.179666</v>
      </c>
    </row>
    <row r="1199" spans="1:16">
      <c r="A1199" t="s">
        <v>295</v>
      </c>
      <c r="B1199" t="s">
        <v>294</v>
      </c>
      <c r="C1199" t="s">
        <v>289</v>
      </c>
      <c r="D1199" t="s">
        <v>231</v>
      </c>
      <c r="E1199" t="s">
        <v>241</v>
      </c>
      <c r="F1199">
        <v>55048</v>
      </c>
      <c r="G1199" s="44">
        <v>4.1900000000000004</v>
      </c>
      <c r="H1199" s="42">
        <v>0.11260000000000001</v>
      </c>
      <c r="I1199" s="45">
        <v>2.3161999999999998</v>
      </c>
      <c r="J1199" s="44">
        <f t="shared" si="90"/>
        <v>3.7182060000000003</v>
      </c>
      <c r="K1199" s="43">
        <f t="shared" si="91"/>
        <v>204679.80388800002</v>
      </c>
      <c r="L1199" s="43">
        <f t="shared" si="92"/>
        <v>127502.1776</v>
      </c>
      <c r="M1199" s="43">
        <f t="shared" si="93"/>
        <v>77177.626288000029</v>
      </c>
      <c r="N1199" s="42">
        <f t="shared" si="94"/>
        <v>0.37706517605533429</v>
      </c>
      <c r="O1199">
        <f>IF(AND(RawData[[#This Row],[Channel]]="Wholesale/Distributor", LEFT(RawData[[#This Row],[Month]], 4)="2025"),RawData[[#This Row],[List Price]]*(1-'2 - Diagnostics'!$B$1),RawData[[#This Row],[Net Price]])</f>
        <v>3.7182060000000003</v>
      </c>
      <c r="P1199">
        <f>RawData[[#This Row],[Units]]*RawData[[#This Row],[Counterfactual Net Price]]</f>
        <v>204679.80388800002</v>
      </c>
    </row>
    <row r="1200" spans="1:16">
      <c r="A1200" t="s">
        <v>295</v>
      </c>
      <c r="B1200" t="s">
        <v>294</v>
      </c>
      <c r="C1200" t="s">
        <v>289</v>
      </c>
      <c r="D1200" t="s">
        <v>231</v>
      </c>
      <c r="E1200" t="s">
        <v>240</v>
      </c>
      <c r="F1200">
        <v>60549</v>
      </c>
      <c r="G1200" s="44">
        <v>4.1900000000000004</v>
      </c>
      <c r="H1200" s="42">
        <v>0.1273</v>
      </c>
      <c r="I1200" s="45">
        <v>2.3323999999999998</v>
      </c>
      <c r="J1200" s="44">
        <f t="shared" si="90"/>
        <v>3.6566130000000006</v>
      </c>
      <c r="K1200" s="43">
        <f t="shared" si="91"/>
        <v>221404.26053700002</v>
      </c>
      <c r="L1200" s="43">
        <f t="shared" si="92"/>
        <v>141224.48759999999</v>
      </c>
      <c r="M1200" s="43">
        <f t="shared" si="93"/>
        <v>80179.772937000031</v>
      </c>
      <c r="N1200" s="42">
        <f t="shared" si="94"/>
        <v>0.36214196033323742</v>
      </c>
      <c r="O1200">
        <f>IF(AND(RawData[[#This Row],[Channel]]="Wholesale/Distributor", LEFT(RawData[[#This Row],[Month]], 4)="2025"),RawData[[#This Row],[List Price]]*(1-'2 - Diagnostics'!$B$1),RawData[[#This Row],[Net Price]])</f>
        <v>3.6566130000000006</v>
      </c>
      <c r="P1200">
        <f>RawData[[#This Row],[Units]]*RawData[[#This Row],[Counterfactual Net Price]]</f>
        <v>221404.26053700002</v>
      </c>
    </row>
    <row r="1201" spans="1:16">
      <c r="A1201" t="s">
        <v>295</v>
      </c>
      <c r="B1201" t="s">
        <v>294</v>
      </c>
      <c r="C1201" t="s">
        <v>289</v>
      </c>
      <c r="D1201" t="s">
        <v>231</v>
      </c>
      <c r="E1201" t="s">
        <v>236</v>
      </c>
      <c r="F1201">
        <v>48816</v>
      </c>
      <c r="G1201" s="44">
        <v>4.1900000000000004</v>
      </c>
      <c r="H1201" s="42">
        <v>0.13880000000000001</v>
      </c>
      <c r="I1201" s="45">
        <v>2.3485</v>
      </c>
      <c r="J1201" s="44">
        <f t="shared" si="90"/>
        <v>3.6084280000000004</v>
      </c>
      <c r="K1201" s="43">
        <f t="shared" si="91"/>
        <v>176149.02124800003</v>
      </c>
      <c r="L1201" s="43">
        <f t="shared" si="92"/>
        <v>114644.376</v>
      </c>
      <c r="M1201" s="43">
        <f t="shared" si="93"/>
        <v>61504.64524800003</v>
      </c>
      <c r="N1201" s="42">
        <f t="shared" si="94"/>
        <v>0.34916257162398706</v>
      </c>
      <c r="O1201">
        <f>IF(AND(RawData[[#This Row],[Channel]]="Wholesale/Distributor", LEFT(RawData[[#This Row],[Month]], 4)="2025"),RawData[[#This Row],[List Price]]*(1-'2 - Diagnostics'!$B$1),RawData[[#This Row],[Net Price]])</f>
        <v>3.6084280000000004</v>
      </c>
      <c r="P1201">
        <f>RawData[[#This Row],[Units]]*RawData[[#This Row],[Counterfactual Net Price]]</f>
        <v>176149.02124800003</v>
      </c>
    </row>
    <row r="1202" spans="1:16">
      <c r="A1202" t="s">
        <v>295</v>
      </c>
      <c r="B1202" t="s">
        <v>294</v>
      </c>
      <c r="C1202" t="s">
        <v>289</v>
      </c>
      <c r="D1202" t="s">
        <v>230</v>
      </c>
      <c r="E1202" t="s">
        <v>262</v>
      </c>
      <c r="F1202">
        <v>20381</v>
      </c>
      <c r="G1202" s="44">
        <v>3.99</v>
      </c>
      <c r="H1202" s="42">
        <v>0.19470000000000001</v>
      </c>
      <c r="I1202" s="45">
        <v>2.1545999999999998</v>
      </c>
      <c r="J1202" s="44">
        <f t="shared" si="90"/>
        <v>3.2131470000000002</v>
      </c>
      <c r="K1202" s="43">
        <f t="shared" si="91"/>
        <v>65487.149007000007</v>
      </c>
      <c r="L1202" s="43">
        <f t="shared" si="92"/>
        <v>43912.902599999994</v>
      </c>
      <c r="M1202" s="43">
        <f t="shared" si="93"/>
        <v>21574.246407000013</v>
      </c>
      <c r="N1202" s="42">
        <f t="shared" si="94"/>
        <v>0.32944244380976051</v>
      </c>
      <c r="O1202">
        <f>IF(AND(RawData[[#This Row],[Channel]]="Wholesale/Distributor", LEFT(RawData[[#This Row],[Month]], 4)="2025"),RawData[[#This Row],[List Price]]*(1-'2 - Diagnostics'!$B$1),RawData[[#This Row],[Net Price]])</f>
        <v>3.2131470000000002</v>
      </c>
      <c r="P1202">
        <f>RawData[[#This Row],[Units]]*RawData[[#This Row],[Counterfactual Net Price]]</f>
        <v>65487.149007000007</v>
      </c>
    </row>
    <row r="1203" spans="1:16">
      <c r="A1203" t="s">
        <v>295</v>
      </c>
      <c r="B1203" t="s">
        <v>294</v>
      </c>
      <c r="C1203" t="s">
        <v>289</v>
      </c>
      <c r="D1203" t="s">
        <v>230</v>
      </c>
      <c r="E1203" t="s">
        <v>261</v>
      </c>
      <c r="F1203">
        <v>26499</v>
      </c>
      <c r="G1203" s="44">
        <v>3.99</v>
      </c>
      <c r="H1203" s="42">
        <v>0.16950000000000001</v>
      </c>
      <c r="I1203" s="45">
        <v>2.1545999999999998</v>
      </c>
      <c r="J1203" s="44">
        <f t="shared" si="90"/>
        <v>3.3136950000000001</v>
      </c>
      <c r="K1203" s="43">
        <f t="shared" si="91"/>
        <v>87809.603805000006</v>
      </c>
      <c r="L1203" s="43">
        <f t="shared" si="92"/>
        <v>57094.745399999993</v>
      </c>
      <c r="M1203" s="43">
        <f t="shared" si="93"/>
        <v>30714.858405000014</v>
      </c>
      <c r="N1203" s="42">
        <f t="shared" si="94"/>
        <v>0.34978928356411815</v>
      </c>
      <c r="O1203">
        <f>IF(AND(RawData[[#This Row],[Channel]]="Wholesale/Distributor", LEFT(RawData[[#This Row],[Month]], 4)="2025"),RawData[[#This Row],[List Price]]*(1-'2 - Diagnostics'!$B$1),RawData[[#This Row],[Net Price]])</f>
        <v>3.3136950000000001</v>
      </c>
      <c r="P1203">
        <f>RawData[[#This Row],[Units]]*RawData[[#This Row],[Counterfactual Net Price]]</f>
        <v>87809.603805000006</v>
      </c>
    </row>
    <row r="1204" spans="1:16">
      <c r="A1204" t="s">
        <v>295</v>
      </c>
      <c r="B1204" t="s">
        <v>294</v>
      </c>
      <c r="C1204" t="s">
        <v>289</v>
      </c>
      <c r="D1204" t="s">
        <v>230</v>
      </c>
      <c r="E1204" t="s">
        <v>260</v>
      </c>
      <c r="F1204">
        <v>24412</v>
      </c>
      <c r="G1204" s="44">
        <v>3.99</v>
      </c>
      <c r="H1204" s="42">
        <v>0.15529999999999999</v>
      </c>
      <c r="I1204" s="45">
        <v>2.1545999999999998</v>
      </c>
      <c r="J1204" s="44">
        <f t="shared" si="90"/>
        <v>3.3703530000000002</v>
      </c>
      <c r="K1204" s="43">
        <f t="shared" si="91"/>
        <v>82277.057436000003</v>
      </c>
      <c r="L1204" s="43">
        <f t="shared" si="92"/>
        <v>52598.095199999996</v>
      </c>
      <c r="M1204" s="43">
        <f t="shared" si="93"/>
        <v>29678.962236000007</v>
      </c>
      <c r="N1204" s="42">
        <f t="shared" si="94"/>
        <v>0.36071978217118511</v>
      </c>
      <c r="O1204">
        <f>IF(AND(RawData[[#This Row],[Channel]]="Wholesale/Distributor", LEFT(RawData[[#This Row],[Month]], 4)="2025"),RawData[[#This Row],[List Price]]*(1-'2 - Diagnostics'!$B$1),RawData[[#This Row],[Net Price]])</f>
        <v>3.3703530000000002</v>
      </c>
      <c r="P1204">
        <f>RawData[[#This Row],[Units]]*RawData[[#This Row],[Counterfactual Net Price]]</f>
        <v>82277.057436000003</v>
      </c>
    </row>
    <row r="1205" spans="1:16">
      <c r="A1205" t="s">
        <v>295</v>
      </c>
      <c r="B1205" t="s">
        <v>294</v>
      </c>
      <c r="C1205" t="s">
        <v>289</v>
      </c>
      <c r="D1205" t="s">
        <v>230</v>
      </c>
      <c r="E1205" t="s">
        <v>259</v>
      </c>
      <c r="F1205">
        <v>27779</v>
      </c>
      <c r="G1205" s="44">
        <v>3.99</v>
      </c>
      <c r="H1205" s="42">
        <v>0.17469999999999999</v>
      </c>
      <c r="I1205" s="45">
        <v>2.1545999999999998</v>
      </c>
      <c r="J1205" s="44">
        <f t="shared" si="90"/>
        <v>3.2929470000000003</v>
      </c>
      <c r="K1205" s="43">
        <f t="shared" si="91"/>
        <v>91474.774713000006</v>
      </c>
      <c r="L1205" s="43">
        <f t="shared" si="92"/>
        <v>59852.633399999999</v>
      </c>
      <c r="M1205" s="43">
        <f t="shared" si="93"/>
        <v>31622.141313000007</v>
      </c>
      <c r="N1205" s="42">
        <f t="shared" si="94"/>
        <v>0.34569247546346787</v>
      </c>
      <c r="O1205">
        <f>IF(AND(RawData[[#This Row],[Channel]]="Wholesale/Distributor", LEFT(RawData[[#This Row],[Month]], 4)="2025"),RawData[[#This Row],[List Price]]*(1-'2 - Diagnostics'!$B$1),RawData[[#This Row],[Net Price]])</f>
        <v>3.2929470000000003</v>
      </c>
      <c r="P1205">
        <f>RawData[[#This Row],[Units]]*RawData[[#This Row],[Counterfactual Net Price]]</f>
        <v>91474.774713000006</v>
      </c>
    </row>
    <row r="1206" spans="1:16">
      <c r="A1206" t="s">
        <v>295</v>
      </c>
      <c r="B1206" t="s">
        <v>294</v>
      </c>
      <c r="C1206" t="s">
        <v>289</v>
      </c>
      <c r="D1206" t="s">
        <v>230</v>
      </c>
      <c r="E1206" t="s">
        <v>258</v>
      </c>
      <c r="F1206">
        <v>18576</v>
      </c>
      <c r="G1206" s="44">
        <v>3.99</v>
      </c>
      <c r="H1206" s="42">
        <v>0.17199999999999999</v>
      </c>
      <c r="I1206" s="45">
        <v>2.1545999999999998</v>
      </c>
      <c r="J1206" s="44">
        <f t="shared" si="90"/>
        <v>3.3037200000000007</v>
      </c>
      <c r="K1206" s="43">
        <f t="shared" si="91"/>
        <v>61369.902720000013</v>
      </c>
      <c r="L1206" s="43">
        <f t="shared" si="92"/>
        <v>40023.849599999994</v>
      </c>
      <c r="M1206" s="43">
        <f t="shared" si="93"/>
        <v>21346.053120000019</v>
      </c>
      <c r="N1206" s="42">
        <f t="shared" si="94"/>
        <v>0.34782608695652195</v>
      </c>
      <c r="O1206">
        <f>IF(AND(RawData[[#This Row],[Channel]]="Wholesale/Distributor", LEFT(RawData[[#This Row],[Month]], 4)="2025"),RawData[[#This Row],[List Price]]*(1-'2 - Diagnostics'!$B$1),RawData[[#This Row],[Net Price]])</f>
        <v>3.3037200000000007</v>
      </c>
      <c r="P1206">
        <f>RawData[[#This Row],[Units]]*RawData[[#This Row],[Counterfactual Net Price]]</f>
        <v>61369.902720000013</v>
      </c>
    </row>
    <row r="1207" spans="1:16">
      <c r="A1207" t="s">
        <v>295</v>
      </c>
      <c r="B1207" t="s">
        <v>294</v>
      </c>
      <c r="C1207" t="s">
        <v>289</v>
      </c>
      <c r="D1207" t="s">
        <v>230</v>
      </c>
      <c r="E1207" t="s">
        <v>257</v>
      </c>
      <c r="F1207">
        <v>19711</v>
      </c>
      <c r="G1207" s="44">
        <v>3.99</v>
      </c>
      <c r="H1207" s="42">
        <v>0.2036</v>
      </c>
      <c r="I1207" s="45">
        <v>2.1545999999999998</v>
      </c>
      <c r="J1207" s="44">
        <f t="shared" si="90"/>
        <v>3.1776360000000001</v>
      </c>
      <c r="K1207" s="43">
        <f t="shared" si="91"/>
        <v>62634.383196000002</v>
      </c>
      <c r="L1207" s="43">
        <f t="shared" si="92"/>
        <v>42469.320599999999</v>
      </c>
      <c r="M1207" s="43">
        <f t="shared" si="93"/>
        <v>20165.062596000003</v>
      </c>
      <c r="N1207" s="42">
        <f t="shared" si="94"/>
        <v>0.32194876946258166</v>
      </c>
      <c r="O1207">
        <f>IF(AND(RawData[[#This Row],[Channel]]="Wholesale/Distributor", LEFT(RawData[[#This Row],[Month]], 4)="2025"),RawData[[#This Row],[List Price]]*(1-'2 - Diagnostics'!$B$1),RawData[[#This Row],[Net Price]])</f>
        <v>3.1776360000000001</v>
      </c>
      <c r="P1207">
        <f>RawData[[#This Row],[Units]]*RawData[[#This Row],[Counterfactual Net Price]]</f>
        <v>62634.383196000002</v>
      </c>
    </row>
    <row r="1208" spans="1:16">
      <c r="A1208" t="s">
        <v>295</v>
      </c>
      <c r="B1208" t="s">
        <v>294</v>
      </c>
      <c r="C1208" t="s">
        <v>289</v>
      </c>
      <c r="D1208" t="s">
        <v>230</v>
      </c>
      <c r="E1208" t="s">
        <v>256</v>
      </c>
      <c r="F1208">
        <v>17440</v>
      </c>
      <c r="G1208" s="44">
        <v>3.99</v>
      </c>
      <c r="H1208" s="42">
        <v>0.15840000000000001</v>
      </c>
      <c r="I1208" s="45">
        <v>2.1545999999999998</v>
      </c>
      <c r="J1208" s="44">
        <f t="shared" si="90"/>
        <v>3.3579840000000001</v>
      </c>
      <c r="K1208" s="43">
        <f t="shared" si="91"/>
        <v>58563.240960000003</v>
      </c>
      <c r="L1208" s="43">
        <f t="shared" si="92"/>
        <v>37576.223999999995</v>
      </c>
      <c r="M1208" s="43">
        <f t="shared" si="93"/>
        <v>20987.016960000008</v>
      </c>
      <c r="N1208" s="42">
        <f t="shared" si="94"/>
        <v>0.35836501901140694</v>
      </c>
      <c r="O1208">
        <f>IF(AND(RawData[[#This Row],[Channel]]="Wholesale/Distributor", LEFT(RawData[[#This Row],[Month]], 4)="2025"),RawData[[#This Row],[List Price]]*(1-'2 - Diagnostics'!$B$1),RawData[[#This Row],[Net Price]])</f>
        <v>3.3579840000000001</v>
      </c>
      <c r="P1208">
        <f>RawData[[#This Row],[Units]]*RawData[[#This Row],[Counterfactual Net Price]]</f>
        <v>58563.240960000003</v>
      </c>
    </row>
    <row r="1209" spans="1:16">
      <c r="A1209" t="s">
        <v>295</v>
      </c>
      <c r="B1209" t="s">
        <v>294</v>
      </c>
      <c r="C1209" t="s">
        <v>289</v>
      </c>
      <c r="D1209" t="s">
        <v>230</v>
      </c>
      <c r="E1209" t="s">
        <v>255</v>
      </c>
      <c r="F1209">
        <v>24006</v>
      </c>
      <c r="G1209" s="44">
        <v>3.99</v>
      </c>
      <c r="H1209" s="42">
        <v>0.20039999999999999</v>
      </c>
      <c r="I1209" s="45">
        <v>2.1545999999999998</v>
      </c>
      <c r="J1209" s="44">
        <f t="shared" si="90"/>
        <v>3.190404</v>
      </c>
      <c r="K1209" s="43">
        <f t="shared" si="91"/>
        <v>76588.838424000001</v>
      </c>
      <c r="L1209" s="43">
        <f t="shared" si="92"/>
        <v>51723.327599999997</v>
      </c>
      <c r="M1209" s="43">
        <f t="shared" si="93"/>
        <v>24865.510824000005</v>
      </c>
      <c r="N1209" s="42">
        <f t="shared" si="94"/>
        <v>0.32466233116558285</v>
      </c>
      <c r="O1209">
        <f>IF(AND(RawData[[#This Row],[Channel]]="Wholesale/Distributor", LEFT(RawData[[#This Row],[Month]], 4)="2025"),RawData[[#This Row],[List Price]]*(1-'2 - Diagnostics'!$B$1),RawData[[#This Row],[Net Price]])</f>
        <v>3.190404</v>
      </c>
      <c r="P1209">
        <f>RawData[[#This Row],[Units]]*RawData[[#This Row],[Counterfactual Net Price]]</f>
        <v>76588.838424000001</v>
      </c>
    </row>
    <row r="1210" spans="1:16">
      <c r="A1210" t="s">
        <v>295</v>
      </c>
      <c r="B1210" t="s">
        <v>294</v>
      </c>
      <c r="C1210" t="s">
        <v>289</v>
      </c>
      <c r="D1210" t="s">
        <v>230</v>
      </c>
      <c r="E1210" t="s">
        <v>254</v>
      </c>
      <c r="F1210">
        <v>24632</v>
      </c>
      <c r="G1210" s="44">
        <v>3.99</v>
      </c>
      <c r="H1210" s="42">
        <v>0.17050000000000001</v>
      </c>
      <c r="I1210" s="45">
        <v>2.1545999999999998</v>
      </c>
      <c r="J1210" s="44">
        <f t="shared" si="90"/>
        <v>3.3097050000000001</v>
      </c>
      <c r="K1210" s="43">
        <f t="shared" si="91"/>
        <v>81524.653560000006</v>
      </c>
      <c r="L1210" s="43">
        <f t="shared" si="92"/>
        <v>53072.107199999999</v>
      </c>
      <c r="M1210" s="43">
        <f t="shared" si="93"/>
        <v>28452.546360000008</v>
      </c>
      <c r="N1210" s="42">
        <f t="shared" si="94"/>
        <v>0.34900542495479209</v>
      </c>
      <c r="O1210">
        <f>IF(AND(RawData[[#This Row],[Channel]]="Wholesale/Distributor", LEFT(RawData[[#This Row],[Month]], 4)="2025"),RawData[[#This Row],[List Price]]*(1-'2 - Diagnostics'!$B$1),RawData[[#This Row],[Net Price]])</f>
        <v>3.3097050000000001</v>
      </c>
      <c r="P1210">
        <f>RawData[[#This Row],[Units]]*RawData[[#This Row],[Counterfactual Net Price]]</f>
        <v>81524.653560000006</v>
      </c>
    </row>
    <row r="1211" spans="1:16">
      <c r="A1211" t="s">
        <v>295</v>
      </c>
      <c r="B1211" t="s">
        <v>294</v>
      </c>
      <c r="C1211" t="s">
        <v>289</v>
      </c>
      <c r="D1211" t="s">
        <v>230</v>
      </c>
      <c r="E1211" t="s">
        <v>253</v>
      </c>
      <c r="F1211">
        <v>40017</v>
      </c>
      <c r="G1211" s="44">
        <v>3.99</v>
      </c>
      <c r="H1211" s="42">
        <v>0.14510000000000001</v>
      </c>
      <c r="I1211" s="45">
        <v>2.1545999999999998</v>
      </c>
      <c r="J1211" s="44">
        <f t="shared" si="90"/>
        <v>3.4110510000000001</v>
      </c>
      <c r="K1211" s="43">
        <f t="shared" si="91"/>
        <v>136500.027867</v>
      </c>
      <c r="L1211" s="43">
        <f t="shared" si="92"/>
        <v>86220.628199999992</v>
      </c>
      <c r="M1211" s="43">
        <f t="shared" si="93"/>
        <v>50279.399667000005</v>
      </c>
      <c r="N1211" s="42">
        <f t="shared" si="94"/>
        <v>0.36834717510819981</v>
      </c>
      <c r="O1211">
        <f>IF(AND(RawData[[#This Row],[Channel]]="Wholesale/Distributor", LEFT(RawData[[#This Row],[Month]], 4)="2025"),RawData[[#This Row],[List Price]]*(1-'2 - Diagnostics'!$B$1),RawData[[#This Row],[Net Price]])</f>
        <v>3.4110510000000001</v>
      </c>
      <c r="P1211">
        <f>RawData[[#This Row],[Units]]*RawData[[#This Row],[Counterfactual Net Price]]</f>
        <v>136500.027867</v>
      </c>
    </row>
    <row r="1212" spans="1:16">
      <c r="A1212" t="s">
        <v>295</v>
      </c>
      <c r="B1212" t="s">
        <v>294</v>
      </c>
      <c r="C1212" t="s">
        <v>289</v>
      </c>
      <c r="D1212" t="s">
        <v>230</v>
      </c>
      <c r="E1212" t="s">
        <v>252</v>
      </c>
      <c r="F1212">
        <v>35517</v>
      </c>
      <c r="G1212" s="44">
        <v>3.99</v>
      </c>
      <c r="H1212" s="42">
        <v>0.17580000000000001</v>
      </c>
      <c r="I1212" s="45">
        <v>2.1545999999999998</v>
      </c>
      <c r="J1212" s="44">
        <f t="shared" si="90"/>
        <v>3.2885580000000005</v>
      </c>
      <c r="K1212" s="43">
        <f t="shared" si="91"/>
        <v>116799.71448600003</v>
      </c>
      <c r="L1212" s="43">
        <f t="shared" si="92"/>
        <v>76524.928199999995</v>
      </c>
      <c r="M1212" s="43">
        <f t="shared" si="93"/>
        <v>40274.786286000031</v>
      </c>
      <c r="N1212" s="42">
        <f t="shared" si="94"/>
        <v>0.34481921863625353</v>
      </c>
      <c r="O1212">
        <f>IF(AND(RawData[[#This Row],[Channel]]="Wholesale/Distributor", LEFT(RawData[[#This Row],[Month]], 4)="2025"),RawData[[#This Row],[List Price]]*(1-'2 - Diagnostics'!$B$1),RawData[[#This Row],[Net Price]])</f>
        <v>3.2885580000000005</v>
      </c>
      <c r="P1212">
        <f>RawData[[#This Row],[Units]]*RawData[[#This Row],[Counterfactual Net Price]]</f>
        <v>116799.71448600003</v>
      </c>
    </row>
    <row r="1213" spans="1:16">
      <c r="A1213" t="s">
        <v>295</v>
      </c>
      <c r="B1213" t="s">
        <v>294</v>
      </c>
      <c r="C1213" t="s">
        <v>289</v>
      </c>
      <c r="D1213" t="s">
        <v>230</v>
      </c>
      <c r="E1213" t="s">
        <v>251</v>
      </c>
      <c r="F1213">
        <v>37038</v>
      </c>
      <c r="G1213" s="44">
        <v>3.99</v>
      </c>
      <c r="H1213" s="42">
        <v>0.17349999999999999</v>
      </c>
      <c r="I1213" s="45">
        <v>2.1545999999999998</v>
      </c>
      <c r="J1213" s="44">
        <f t="shared" si="90"/>
        <v>3.2977350000000003</v>
      </c>
      <c r="K1213" s="43">
        <f t="shared" si="91"/>
        <v>122141.50893000001</v>
      </c>
      <c r="L1213" s="43">
        <f t="shared" si="92"/>
        <v>79802.074799999988</v>
      </c>
      <c r="M1213" s="43">
        <f t="shared" si="93"/>
        <v>42339.434130000023</v>
      </c>
      <c r="N1213" s="42">
        <f t="shared" si="94"/>
        <v>0.34664246823956457</v>
      </c>
      <c r="O1213">
        <f>IF(AND(RawData[[#This Row],[Channel]]="Wholesale/Distributor", LEFT(RawData[[#This Row],[Month]], 4)="2025"),RawData[[#This Row],[List Price]]*(1-'2 - Diagnostics'!$B$1),RawData[[#This Row],[Net Price]])</f>
        <v>3.2977350000000003</v>
      </c>
      <c r="P1213">
        <f>RawData[[#This Row],[Units]]*RawData[[#This Row],[Counterfactual Net Price]]</f>
        <v>122141.50893000001</v>
      </c>
    </row>
    <row r="1214" spans="1:16">
      <c r="A1214" t="s">
        <v>295</v>
      </c>
      <c r="B1214" t="s">
        <v>294</v>
      </c>
      <c r="C1214" t="s">
        <v>289</v>
      </c>
      <c r="D1214" t="s">
        <v>230</v>
      </c>
      <c r="E1214" t="s">
        <v>250</v>
      </c>
      <c r="F1214">
        <v>20974</v>
      </c>
      <c r="G1214" s="44">
        <v>4.07</v>
      </c>
      <c r="H1214" s="42">
        <v>0.19700000000000001</v>
      </c>
      <c r="I1214" s="45">
        <v>2.1707999999999998</v>
      </c>
      <c r="J1214" s="44">
        <f t="shared" si="90"/>
        <v>3.2682099999999998</v>
      </c>
      <c r="K1214" s="43">
        <f t="shared" si="91"/>
        <v>68547.436539999995</v>
      </c>
      <c r="L1214" s="43">
        <f t="shared" si="92"/>
        <v>45530.359199999999</v>
      </c>
      <c r="M1214" s="43">
        <f t="shared" si="93"/>
        <v>23017.077339999996</v>
      </c>
      <c r="N1214" s="42">
        <f t="shared" si="94"/>
        <v>0.33578319630623488</v>
      </c>
      <c r="O1214">
        <f>IF(AND(RawData[[#This Row],[Channel]]="Wholesale/Distributor", LEFT(RawData[[#This Row],[Month]], 4)="2025"),RawData[[#This Row],[List Price]]*(1-'2 - Diagnostics'!$B$1),RawData[[#This Row],[Net Price]])</f>
        <v>3.2682099999999998</v>
      </c>
      <c r="P1214">
        <f>RawData[[#This Row],[Units]]*RawData[[#This Row],[Counterfactual Net Price]]</f>
        <v>68547.436539999995</v>
      </c>
    </row>
    <row r="1215" spans="1:16">
      <c r="A1215" t="s">
        <v>295</v>
      </c>
      <c r="B1215" t="s">
        <v>294</v>
      </c>
      <c r="C1215" t="s">
        <v>289</v>
      </c>
      <c r="D1215" t="s">
        <v>230</v>
      </c>
      <c r="E1215" t="s">
        <v>249</v>
      </c>
      <c r="F1215">
        <v>29522</v>
      </c>
      <c r="G1215" s="44">
        <v>4.07</v>
      </c>
      <c r="H1215" s="42">
        <v>0.17130000000000001</v>
      </c>
      <c r="I1215" s="45">
        <v>2.1869000000000001</v>
      </c>
      <c r="J1215" s="44">
        <f t="shared" si="90"/>
        <v>3.3728090000000002</v>
      </c>
      <c r="K1215" s="43">
        <f t="shared" si="91"/>
        <v>99572.067298000009</v>
      </c>
      <c r="L1215" s="43">
        <f t="shared" si="92"/>
        <v>64561.661800000002</v>
      </c>
      <c r="M1215" s="43">
        <f t="shared" si="93"/>
        <v>35010.405498000007</v>
      </c>
      <c r="N1215" s="42">
        <f t="shared" si="94"/>
        <v>0.35160870360580754</v>
      </c>
      <c r="O1215">
        <f>IF(AND(RawData[[#This Row],[Channel]]="Wholesale/Distributor", LEFT(RawData[[#This Row],[Month]], 4)="2025"),RawData[[#This Row],[List Price]]*(1-'2 - Diagnostics'!$B$1),RawData[[#This Row],[Net Price]])</f>
        <v>3.3728090000000002</v>
      </c>
      <c r="P1215">
        <f>RawData[[#This Row],[Units]]*RawData[[#This Row],[Counterfactual Net Price]]</f>
        <v>99572.067298000009</v>
      </c>
    </row>
    <row r="1216" spans="1:16">
      <c r="A1216" t="s">
        <v>295</v>
      </c>
      <c r="B1216" t="s">
        <v>294</v>
      </c>
      <c r="C1216" t="s">
        <v>289</v>
      </c>
      <c r="D1216" t="s">
        <v>230</v>
      </c>
      <c r="E1216" t="s">
        <v>248</v>
      </c>
      <c r="F1216">
        <v>25697</v>
      </c>
      <c r="G1216" s="44">
        <v>4.07</v>
      </c>
      <c r="H1216" s="42">
        <v>0.20730000000000001</v>
      </c>
      <c r="I1216" s="45">
        <v>2.2031000000000001</v>
      </c>
      <c r="J1216" s="44">
        <f t="shared" si="90"/>
        <v>3.226289</v>
      </c>
      <c r="K1216" s="43">
        <f t="shared" si="91"/>
        <v>82905.948432999998</v>
      </c>
      <c r="L1216" s="43">
        <f t="shared" si="92"/>
        <v>56613.060700000002</v>
      </c>
      <c r="M1216" s="43">
        <f t="shared" si="93"/>
        <v>26292.887732999996</v>
      </c>
      <c r="N1216" s="42">
        <f t="shared" si="94"/>
        <v>0.31714114885554268</v>
      </c>
      <c r="O1216">
        <f>IF(AND(RawData[[#This Row],[Channel]]="Wholesale/Distributor", LEFT(RawData[[#This Row],[Month]], 4)="2025"),RawData[[#This Row],[List Price]]*(1-'2 - Diagnostics'!$B$1),RawData[[#This Row],[Net Price]])</f>
        <v>3.226289</v>
      </c>
      <c r="P1216">
        <f>RawData[[#This Row],[Units]]*RawData[[#This Row],[Counterfactual Net Price]]</f>
        <v>82905.948432999998</v>
      </c>
    </row>
    <row r="1217" spans="1:16">
      <c r="A1217" t="s">
        <v>295</v>
      </c>
      <c r="B1217" t="s">
        <v>294</v>
      </c>
      <c r="C1217" t="s">
        <v>289</v>
      </c>
      <c r="D1217" t="s">
        <v>230</v>
      </c>
      <c r="E1217" t="s">
        <v>247</v>
      </c>
      <c r="F1217">
        <v>24081</v>
      </c>
      <c r="G1217" s="44">
        <v>4.07</v>
      </c>
      <c r="H1217" s="42">
        <v>0.19539999999999999</v>
      </c>
      <c r="I1217" s="45">
        <v>2.2191999999999998</v>
      </c>
      <c r="J1217" s="44">
        <f t="shared" si="90"/>
        <v>3.2747220000000001</v>
      </c>
      <c r="K1217" s="43">
        <f t="shared" si="91"/>
        <v>78858.580482000005</v>
      </c>
      <c r="L1217" s="43">
        <f t="shared" si="92"/>
        <v>53440.555199999995</v>
      </c>
      <c r="M1217" s="43">
        <f t="shared" si="93"/>
        <v>25418.02528200001</v>
      </c>
      <c r="N1217" s="42">
        <f t="shared" si="94"/>
        <v>0.32232415453891972</v>
      </c>
      <c r="O1217">
        <f>IF(AND(RawData[[#This Row],[Channel]]="Wholesale/Distributor", LEFT(RawData[[#This Row],[Month]], 4)="2025"),RawData[[#This Row],[List Price]]*(1-'2 - Diagnostics'!$B$1),RawData[[#This Row],[Net Price]])</f>
        <v>3.2747220000000001</v>
      </c>
      <c r="P1217">
        <f>RawData[[#This Row],[Units]]*RawData[[#This Row],[Counterfactual Net Price]]</f>
        <v>78858.580482000005</v>
      </c>
    </row>
    <row r="1218" spans="1:16">
      <c r="A1218" t="s">
        <v>295</v>
      </c>
      <c r="B1218" t="s">
        <v>294</v>
      </c>
      <c r="C1218" t="s">
        <v>289</v>
      </c>
      <c r="D1218" t="s">
        <v>230</v>
      </c>
      <c r="E1218" t="s">
        <v>246</v>
      </c>
      <c r="F1218">
        <v>20480</v>
      </c>
      <c r="G1218" s="44">
        <v>4.07</v>
      </c>
      <c r="H1218" s="42">
        <v>0.18149999999999999</v>
      </c>
      <c r="I1218" s="45">
        <v>2.2353999999999998</v>
      </c>
      <c r="J1218" s="44">
        <f t="shared" ref="J1218:J1281" si="95">G1218*(1-H1218)</f>
        <v>3.3312950000000003</v>
      </c>
      <c r="K1218" s="43">
        <f t="shared" ref="K1218:K1281" si="96">F1218*J1218</f>
        <v>68224.921600000001</v>
      </c>
      <c r="L1218" s="43">
        <f t="shared" ref="L1218:L1281" si="97">F1218*I1218</f>
        <v>45780.991999999998</v>
      </c>
      <c r="M1218" s="43">
        <f t="shared" ref="M1218:M1281" si="98">K1218-L1218</f>
        <v>22443.929600000003</v>
      </c>
      <c r="N1218" s="42">
        <f t="shared" ref="N1218:N1281" si="99">IFERROR(M1218/K1218,"")</f>
        <v>0.32896966495011704</v>
      </c>
      <c r="O1218">
        <f>IF(AND(RawData[[#This Row],[Channel]]="Wholesale/Distributor", LEFT(RawData[[#This Row],[Month]], 4)="2025"),RawData[[#This Row],[List Price]]*(1-'2 - Diagnostics'!$B$1),RawData[[#This Row],[Net Price]])</f>
        <v>3.3312950000000003</v>
      </c>
      <c r="P1218">
        <f>RawData[[#This Row],[Units]]*RawData[[#This Row],[Counterfactual Net Price]]</f>
        <v>68224.921600000001</v>
      </c>
    </row>
    <row r="1219" spans="1:16">
      <c r="A1219" t="s">
        <v>295</v>
      </c>
      <c r="B1219" t="s">
        <v>294</v>
      </c>
      <c r="C1219" t="s">
        <v>289</v>
      </c>
      <c r="D1219" t="s">
        <v>230</v>
      </c>
      <c r="E1219" t="s">
        <v>245</v>
      </c>
      <c r="F1219">
        <v>20473</v>
      </c>
      <c r="G1219" s="44">
        <v>4.07</v>
      </c>
      <c r="H1219" s="42">
        <v>0.1656</v>
      </c>
      <c r="I1219" s="45">
        <v>2.2515999999999998</v>
      </c>
      <c r="J1219" s="44">
        <f t="shared" si="95"/>
        <v>3.3960080000000006</v>
      </c>
      <c r="K1219" s="43">
        <f t="shared" si="96"/>
        <v>69526.471784000008</v>
      </c>
      <c r="L1219" s="43">
        <f t="shared" si="97"/>
        <v>46097.006799999996</v>
      </c>
      <c r="M1219" s="43">
        <f t="shared" si="98"/>
        <v>23429.464984000013</v>
      </c>
      <c r="N1219" s="42">
        <f t="shared" si="99"/>
        <v>0.33698624973792773</v>
      </c>
      <c r="O1219">
        <f>IF(AND(RawData[[#This Row],[Channel]]="Wholesale/Distributor", LEFT(RawData[[#This Row],[Month]], 4)="2025"),RawData[[#This Row],[List Price]]*(1-'2 - Diagnostics'!$B$1),RawData[[#This Row],[Net Price]])</f>
        <v>3.3960080000000006</v>
      </c>
      <c r="P1219">
        <f>RawData[[#This Row],[Units]]*RawData[[#This Row],[Counterfactual Net Price]]</f>
        <v>69526.471784000008</v>
      </c>
    </row>
    <row r="1220" spans="1:16">
      <c r="A1220" t="s">
        <v>295</v>
      </c>
      <c r="B1220" t="s">
        <v>294</v>
      </c>
      <c r="C1220" t="s">
        <v>289</v>
      </c>
      <c r="D1220" t="s">
        <v>230</v>
      </c>
      <c r="E1220" t="s">
        <v>244</v>
      </c>
      <c r="F1220">
        <v>18253</v>
      </c>
      <c r="G1220" s="44">
        <v>4.1900000000000004</v>
      </c>
      <c r="H1220" s="42">
        <v>0.18410000000000001</v>
      </c>
      <c r="I1220" s="45">
        <v>2.2677</v>
      </c>
      <c r="J1220" s="44">
        <f t="shared" si="95"/>
        <v>3.4186210000000004</v>
      </c>
      <c r="K1220" s="43">
        <f t="shared" si="96"/>
        <v>62400.089113000009</v>
      </c>
      <c r="L1220" s="43">
        <f t="shared" si="97"/>
        <v>41392.328099999999</v>
      </c>
      <c r="M1220" s="43">
        <f t="shared" si="98"/>
        <v>21007.76101300001</v>
      </c>
      <c r="N1220" s="42">
        <f t="shared" si="99"/>
        <v>0.33666235596165833</v>
      </c>
      <c r="O1220">
        <f>IF(AND(RawData[[#This Row],[Channel]]="Wholesale/Distributor", LEFT(RawData[[#This Row],[Month]], 4)="2025"),RawData[[#This Row],[List Price]]*(1-'2 - Diagnostics'!$B$1),RawData[[#This Row],[Net Price]])</f>
        <v>3.4186210000000004</v>
      </c>
      <c r="P1220">
        <f>RawData[[#This Row],[Units]]*RawData[[#This Row],[Counterfactual Net Price]]</f>
        <v>62400.089113000009</v>
      </c>
    </row>
    <row r="1221" spans="1:16">
      <c r="A1221" t="s">
        <v>295</v>
      </c>
      <c r="B1221" t="s">
        <v>294</v>
      </c>
      <c r="C1221" t="s">
        <v>289</v>
      </c>
      <c r="D1221" t="s">
        <v>230</v>
      </c>
      <c r="E1221" t="s">
        <v>243</v>
      </c>
      <c r="F1221">
        <v>23589</v>
      </c>
      <c r="G1221" s="44">
        <v>4.1900000000000004</v>
      </c>
      <c r="H1221" s="42">
        <v>0.17810000000000001</v>
      </c>
      <c r="I1221" s="45">
        <v>2.2839</v>
      </c>
      <c r="J1221" s="44">
        <f t="shared" si="95"/>
        <v>3.4437610000000003</v>
      </c>
      <c r="K1221" s="43">
        <f t="shared" si="96"/>
        <v>81234.878229000009</v>
      </c>
      <c r="L1221" s="43">
        <f t="shared" si="97"/>
        <v>53874.917099999999</v>
      </c>
      <c r="M1221" s="43">
        <f t="shared" si="98"/>
        <v>27359.96112900001</v>
      </c>
      <c r="N1221" s="42">
        <f t="shared" si="99"/>
        <v>0.33680066648062984</v>
      </c>
      <c r="O1221">
        <f>IF(AND(RawData[[#This Row],[Channel]]="Wholesale/Distributor", LEFT(RawData[[#This Row],[Month]], 4)="2025"),RawData[[#This Row],[List Price]]*(1-'2 - Diagnostics'!$B$1),RawData[[#This Row],[Net Price]])</f>
        <v>3.4437610000000003</v>
      </c>
      <c r="P1221">
        <f>RawData[[#This Row],[Units]]*RawData[[#This Row],[Counterfactual Net Price]]</f>
        <v>81234.878229000009</v>
      </c>
    </row>
    <row r="1222" spans="1:16">
      <c r="A1222" t="s">
        <v>295</v>
      </c>
      <c r="B1222" t="s">
        <v>294</v>
      </c>
      <c r="C1222" t="s">
        <v>289</v>
      </c>
      <c r="D1222" t="s">
        <v>230</v>
      </c>
      <c r="E1222" t="s">
        <v>242</v>
      </c>
      <c r="F1222">
        <v>25854</v>
      </c>
      <c r="G1222" s="44">
        <v>4.1900000000000004</v>
      </c>
      <c r="H1222" s="42">
        <v>0.18859999999999999</v>
      </c>
      <c r="I1222" s="45">
        <v>2.2999999999999998</v>
      </c>
      <c r="J1222" s="44">
        <f t="shared" si="95"/>
        <v>3.3997660000000005</v>
      </c>
      <c r="K1222" s="43">
        <f t="shared" si="96"/>
        <v>87897.550164000015</v>
      </c>
      <c r="L1222" s="43">
        <f t="shared" si="97"/>
        <v>59464.2</v>
      </c>
      <c r="M1222" s="43">
        <f t="shared" si="98"/>
        <v>28433.350164000018</v>
      </c>
      <c r="N1222" s="42">
        <f t="shared" si="99"/>
        <v>0.32348285146683642</v>
      </c>
      <c r="O1222">
        <f>IF(AND(RawData[[#This Row],[Channel]]="Wholesale/Distributor", LEFT(RawData[[#This Row],[Month]], 4)="2025"),RawData[[#This Row],[List Price]]*(1-'2 - Diagnostics'!$B$1),RawData[[#This Row],[Net Price]])</f>
        <v>3.3997660000000005</v>
      </c>
      <c r="P1222">
        <f>RawData[[#This Row],[Units]]*RawData[[#This Row],[Counterfactual Net Price]]</f>
        <v>87897.550164000015</v>
      </c>
    </row>
    <row r="1223" spans="1:16">
      <c r="A1223" t="s">
        <v>295</v>
      </c>
      <c r="B1223" t="s">
        <v>294</v>
      </c>
      <c r="C1223" t="s">
        <v>289</v>
      </c>
      <c r="D1223" t="s">
        <v>230</v>
      </c>
      <c r="E1223" t="s">
        <v>241</v>
      </c>
      <c r="F1223">
        <v>35396</v>
      </c>
      <c r="G1223" s="44">
        <v>4.1900000000000004</v>
      </c>
      <c r="H1223" s="42">
        <v>0.19109999999999999</v>
      </c>
      <c r="I1223" s="45">
        <v>2.3161999999999998</v>
      </c>
      <c r="J1223" s="44">
        <f t="shared" si="95"/>
        <v>3.3892910000000001</v>
      </c>
      <c r="K1223" s="43">
        <f t="shared" si="96"/>
        <v>119967.344236</v>
      </c>
      <c r="L1223" s="43">
        <f t="shared" si="97"/>
        <v>81984.215199999991</v>
      </c>
      <c r="M1223" s="43">
        <f t="shared" si="98"/>
        <v>37983.129036000013</v>
      </c>
      <c r="N1223" s="42">
        <f t="shared" si="99"/>
        <v>0.3166122354203284</v>
      </c>
      <c r="O1223">
        <f>IF(AND(RawData[[#This Row],[Channel]]="Wholesale/Distributor", LEFT(RawData[[#This Row],[Month]], 4)="2025"),RawData[[#This Row],[List Price]]*(1-'2 - Diagnostics'!$B$1),RawData[[#This Row],[Net Price]])</f>
        <v>3.3892910000000001</v>
      </c>
      <c r="P1223">
        <f>RawData[[#This Row],[Units]]*RawData[[#This Row],[Counterfactual Net Price]]</f>
        <v>119967.344236</v>
      </c>
    </row>
    <row r="1224" spans="1:16">
      <c r="A1224" t="s">
        <v>295</v>
      </c>
      <c r="B1224" t="s">
        <v>294</v>
      </c>
      <c r="C1224" t="s">
        <v>289</v>
      </c>
      <c r="D1224" t="s">
        <v>230</v>
      </c>
      <c r="E1224" t="s">
        <v>240</v>
      </c>
      <c r="F1224">
        <v>42748</v>
      </c>
      <c r="G1224" s="44">
        <v>4.1900000000000004</v>
      </c>
      <c r="H1224" s="42">
        <v>0.21909999999999999</v>
      </c>
      <c r="I1224" s="45">
        <v>2.3323999999999998</v>
      </c>
      <c r="J1224" s="44">
        <f t="shared" si="95"/>
        <v>3.2719710000000006</v>
      </c>
      <c r="K1224" s="43">
        <f t="shared" si="96"/>
        <v>139870.21630800003</v>
      </c>
      <c r="L1224" s="43">
        <f t="shared" si="97"/>
        <v>99705.435199999993</v>
      </c>
      <c r="M1224" s="43">
        <f t="shared" si="98"/>
        <v>40164.781108000039</v>
      </c>
      <c r="N1224" s="42">
        <f t="shared" si="99"/>
        <v>0.28715749620030273</v>
      </c>
      <c r="O1224">
        <f>IF(AND(RawData[[#This Row],[Channel]]="Wholesale/Distributor", LEFT(RawData[[#This Row],[Month]], 4)="2025"),RawData[[#This Row],[List Price]]*(1-'2 - Diagnostics'!$B$1),RawData[[#This Row],[Net Price]])</f>
        <v>3.2719710000000006</v>
      </c>
      <c r="P1224">
        <f>RawData[[#This Row],[Units]]*RawData[[#This Row],[Counterfactual Net Price]]</f>
        <v>139870.21630800003</v>
      </c>
    </row>
    <row r="1225" spans="1:16">
      <c r="A1225" t="s">
        <v>295</v>
      </c>
      <c r="B1225" t="s">
        <v>294</v>
      </c>
      <c r="C1225" t="s">
        <v>289</v>
      </c>
      <c r="D1225" t="s">
        <v>230</v>
      </c>
      <c r="E1225" t="s">
        <v>236</v>
      </c>
      <c r="F1225">
        <v>32208</v>
      </c>
      <c r="G1225" s="44">
        <v>4.1900000000000004</v>
      </c>
      <c r="H1225" s="42">
        <v>0.1731</v>
      </c>
      <c r="I1225" s="45">
        <v>2.3485</v>
      </c>
      <c r="J1225" s="44">
        <f t="shared" si="95"/>
        <v>3.4647110000000003</v>
      </c>
      <c r="K1225" s="43">
        <f t="shared" si="96"/>
        <v>111591.41188800002</v>
      </c>
      <c r="L1225" s="43">
        <f t="shared" si="97"/>
        <v>75640.487999999998</v>
      </c>
      <c r="M1225" s="43">
        <f t="shared" si="98"/>
        <v>35950.923888000019</v>
      </c>
      <c r="N1225" s="42">
        <f t="shared" si="99"/>
        <v>0.32216568712368809</v>
      </c>
      <c r="O1225">
        <f>IF(AND(RawData[[#This Row],[Channel]]="Wholesale/Distributor", LEFT(RawData[[#This Row],[Month]], 4)="2025"),RawData[[#This Row],[List Price]]*(1-'2 - Diagnostics'!$B$1),RawData[[#This Row],[Net Price]])</f>
        <v>3.4647110000000003</v>
      </c>
      <c r="P1225">
        <f>RawData[[#This Row],[Units]]*RawData[[#This Row],[Counterfactual Net Price]]</f>
        <v>111591.41188800002</v>
      </c>
    </row>
    <row r="1226" spans="1:16">
      <c r="A1226" t="s">
        <v>295</v>
      </c>
      <c r="B1226" t="s">
        <v>294</v>
      </c>
      <c r="C1226" t="s">
        <v>289</v>
      </c>
      <c r="D1226" t="s">
        <v>232</v>
      </c>
      <c r="E1226" t="s">
        <v>262</v>
      </c>
      <c r="F1226">
        <v>18139</v>
      </c>
      <c r="G1226" s="44">
        <v>3.99</v>
      </c>
      <c r="H1226" s="42">
        <v>5.8200000000000002E-2</v>
      </c>
      <c r="I1226" s="45">
        <v>2.1545999999999998</v>
      </c>
      <c r="J1226" s="44">
        <f t="shared" si="95"/>
        <v>3.7577820000000002</v>
      </c>
      <c r="K1226" s="43">
        <f t="shared" si="96"/>
        <v>68162.40769800001</v>
      </c>
      <c r="L1226" s="43">
        <f t="shared" si="97"/>
        <v>39082.289399999994</v>
      </c>
      <c r="M1226" s="43">
        <f t="shared" si="98"/>
        <v>29080.118298000016</v>
      </c>
      <c r="N1226" s="42">
        <f t="shared" si="99"/>
        <v>0.42662985771926115</v>
      </c>
      <c r="O1226">
        <f>IF(AND(RawData[[#This Row],[Channel]]="Wholesale/Distributor", LEFT(RawData[[#This Row],[Month]], 4)="2025"),RawData[[#This Row],[List Price]]*(1-'2 - Diagnostics'!$B$1),RawData[[#This Row],[Net Price]])</f>
        <v>3.7577820000000002</v>
      </c>
      <c r="P1226">
        <f>RawData[[#This Row],[Units]]*RawData[[#This Row],[Counterfactual Net Price]]</f>
        <v>68162.40769800001</v>
      </c>
    </row>
    <row r="1227" spans="1:16">
      <c r="A1227" t="s">
        <v>295</v>
      </c>
      <c r="B1227" t="s">
        <v>294</v>
      </c>
      <c r="C1227" t="s">
        <v>289</v>
      </c>
      <c r="D1227" t="s">
        <v>232</v>
      </c>
      <c r="E1227" t="s">
        <v>261</v>
      </c>
      <c r="F1227">
        <v>20466</v>
      </c>
      <c r="G1227" s="44">
        <v>3.99</v>
      </c>
      <c r="H1227" s="42">
        <v>4.5999999999999999E-2</v>
      </c>
      <c r="I1227" s="45">
        <v>2.1545999999999998</v>
      </c>
      <c r="J1227" s="44">
        <f t="shared" si="95"/>
        <v>3.80646</v>
      </c>
      <c r="K1227" s="43">
        <f t="shared" si="96"/>
        <v>77903.01036</v>
      </c>
      <c r="L1227" s="43">
        <f t="shared" si="97"/>
        <v>44096.043599999997</v>
      </c>
      <c r="M1227" s="43">
        <f t="shared" si="98"/>
        <v>33806.966760000003</v>
      </c>
      <c r="N1227" s="42">
        <f t="shared" si="99"/>
        <v>0.43396226415094341</v>
      </c>
      <c r="O1227">
        <f>IF(AND(RawData[[#This Row],[Channel]]="Wholesale/Distributor", LEFT(RawData[[#This Row],[Month]], 4)="2025"),RawData[[#This Row],[List Price]]*(1-'2 - Diagnostics'!$B$1),RawData[[#This Row],[Net Price]])</f>
        <v>3.80646</v>
      </c>
      <c r="P1227">
        <f>RawData[[#This Row],[Units]]*RawData[[#This Row],[Counterfactual Net Price]]</f>
        <v>77903.01036</v>
      </c>
    </row>
    <row r="1228" spans="1:16">
      <c r="A1228" t="s">
        <v>295</v>
      </c>
      <c r="B1228" t="s">
        <v>294</v>
      </c>
      <c r="C1228" t="s">
        <v>289</v>
      </c>
      <c r="D1228" t="s">
        <v>232</v>
      </c>
      <c r="E1228" t="s">
        <v>260</v>
      </c>
      <c r="F1228">
        <v>22068</v>
      </c>
      <c r="G1228" s="44">
        <v>3.99</v>
      </c>
      <c r="H1228" s="42">
        <v>4.1700000000000001E-2</v>
      </c>
      <c r="I1228" s="45">
        <v>2.1545999999999998</v>
      </c>
      <c r="J1228" s="44">
        <f t="shared" si="95"/>
        <v>3.8236170000000005</v>
      </c>
      <c r="K1228" s="43">
        <f t="shared" si="96"/>
        <v>84379.579956000016</v>
      </c>
      <c r="L1228" s="43">
        <f t="shared" si="97"/>
        <v>47547.712799999994</v>
      </c>
      <c r="M1228" s="43">
        <f t="shared" si="98"/>
        <v>36831.867156000022</v>
      </c>
      <c r="N1228" s="42">
        <f t="shared" si="99"/>
        <v>0.4365021392048421</v>
      </c>
      <c r="O1228">
        <f>IF(AND(RawData[[#This Row],[Channel]]="Wholesale/Distributor", LEFT(RawData[[#This Row],[Month]], 4)="2025"),RawData[[#This Row],[List Price]]*(1-'2 - Diagnostics'!$B$1),RawData[[#This Row],[Net Price]])</f>
        <v>3.8236170000000005</v>
      </c>
      <c r="P1228">
        <f>RawData[[#This Row],[Units]]*RawData[[#This Row],[Counterfactual Net Price]]</f>
        <v>84379.579956000016</v>
      </c>
    </row>
    <row r="1229" spans="1:16">
      <c r="A1229" t="s">
        <v>295</v>
      </c>
      <c r="B1229" t="s">
        <v>294</v>
      </c>
      <c r="C1229" t="s">
        <v>289</v>
      </c>
      <c r="D1229" t="s">
        <v>232</v>
      </c>
      <c r="E1229" t="s">
        <v>259</v>
      </c>
      <c r="F1229">
        <v>21635</v>
      </c>
      <c r="G1229" s="44">
        <v>3.99</v>
      </c>
      <c r="H1229" s="42">
        <v>5.0900000000000001E-2</v>
      </c>
      <c r="I1229" s="45">
        <v>2.1545999999999998</v>
      </c>
      <c r="J1229" s="44">
        <f t="shared" si="95"/>
        <v>3.7869090000000005</v>
      </c>
      <c r="K1229" s="43">
        <f t="shared" si="96"/>
        <v>81929.776215000005</v>
      </c>
      <c r="L1229" s="43">
        <f t="shared" si="97"/>
        <v>46614.770999999993</v>
      </c>
      <c r="M1229" s="43">
        <f t="shared" si="98"/>
        <v>35315.005215000012</v>
      </c>
      <c r="N1229" s="42">
        <f t="shared" si="99"/>
        <v>0.43103993256769585</v>
      </c>
      <c r="O1229">
        <f>IF(AND(RawData[[#This Row],[Channel]]="Wholesale/Distributor", LEFT(RawData[[#This Row],[Month]], 4)="2025"),RawData[[#This Row],[List Price]]*(1-'2 - Diagnostics'!$B$1),RawData[[#This Row],[Net Price]])</f>
        <v>3.7869090000000005</v>
      </c>
      <c r="P1229">
        <f>RawData[[#This Row],[Units]]*RawData[[#This Row],[Counterfactual Net Price]]</f>
        <v>81929.776215000005</v>
      </c>
    </row>
    <row r="1230" spans="1:16">
      <c r="A1230" t="s">
        <v>295</v>
      </c>
      <c r="B1230" t="s">
        <v>294</v>
      </c>
      <c r="C1230" t="s">
        <v>289</v>
      </c>
      <c r="D1230" t="s">
        <v>232</v>
      </c>
      <c r="E1230" t="s">
        <v>258</v>
      </c>
      <c r="F1230">
        <v>19496</v>
      </c>
      <c r="G1230" s="44">
        <v>3.99</v>
      </c>
      <c r="H1230" s="42">
        <v>4.3999999999999997E-2</v>
      </c>
      <c r="I1230" s="45">
        <v>2.1545999999999998</v>
      </c>
      <c r="J1230" s="44">
        <f t="shared" si="95"/>
        <v>3.8144399999999998</v>
      </c>
      <c r="K1230" s="43">
        <f t="shared" si="96"/>
        <v>74366.322239999994</v>
      </c>
      <c r="L1230" s="43">
        <f t="shared" si="97"/>
        <v>42006.081599999998</v>
      </c>
      <c r="M1230" s="43">
        <f t="shared" si="98"/>
        <v>32360.240639999996</v>
      </c>
      <c r="N1230" s="42">
        <f t="shared" si="99"/>
        <v>0.43514644351464432</v>
      </c>
      <c r="O1230">
        <f>IF(AND(RawData[[#This Row],[Channel]]="Wholesale/Distributor", LEFT(RawData[[#This Row],[Month]], 4)="2025"),RawData[[#This Row],[List Price]]*(1-'2 - Diagnostics'!$B$1),RawData[[#This Row],[Net Price]])</f>
        <v>3.8144399999999998</v>
      </c>
      <c r="P1230">
        <f>RawData[[#This Row],[Units]]*RawData[[#This Row],[Counterfactual Net Price]]</f>
        <v>74366.322239999994</v>
      </c>
    </row>
    <row r="1231" spans="1:16">
      <c r="A1231" t="s">
        <v>295</v>
      </c>
      <c r="B1231" t="s">
        <v>294</v>
      </c>
      <c r="C1231" t="s">
        <v>289</v>
      </c>
      <c r="D1231" t="s">
        <v>232</v>
      </c>
      <c r="E1231" t="s">
        <v>257</v>
      </c>
      <c r="F1231">
        <v>14993</v>
      </c>
      <c r="G1231" s="44">
        <v>3.99</v>
      </c>
      <c r="H1231" s="42">
        <v>3.0800000000000001E-2</v>
      </c>
      <c r="I1231" s="45">
        <v>2.1545999999999998</v>
      </c>
      <c r="J1231" s="44">
        <f t="shared" si="95"/>
        <v>3.867108</v>
      </c>
      <c r="K1231" s="43">
        <f t="shared" si="96"/>
        <v>57979.550243999998</v>
      </c>
      <c r="L1231" s="43">
        <f t="shared" si="97"/>
        <v>32303.917799999999</v>
      </c>
      <c r="M1231" s="43">
        <f t="shared" si="98"/>
        <v>25675.632443999999</v>
      </c>
      <c r="N1231" s="42">
        <f t="shared" si="99"/>
        <v>0.44283945522080065</v>
      </c>
      <c r="O1231">
        <f>IF(AND(RawData[[#This Row],[Channel]]="Wholesale/Distributor", LEFT(RawData[[#This Row],[Month]], 4)="2025"),RawData[[#This Row],[List Price]]*(1-'2 - Diagnostics'!$B$1),RawData[[#This Row],[Net Price]])</f>
        <v>3.867108</v>
      </c>
      <c r="P1231">
        <f>RawData[[#This Row],[Units]]*RawData[[#This Row],[Counterfactual Net Price]]</f>
        <v>57979.550243999998</v>
      </c>
    </row>
    <row r="1232" spans="1:16">
      <c r="A1232" t="s">
        <v>295</v>
      </c>
      <c r="B1232" t="s">
        <v>294</v>
      </c>
      <c r="C1232" t="s">
        <v>289</v>
      </c>
      <c r="D1232" t="s">
        <v>232</v>
      </c>
      <c r="E1232" t="s">
        <v>256</v>
      </c>
      <c r="F1232">
        <v>14772</v>
      </c>
      <c r="G1232" s="44">
        <v>3.99</v>
      </c>
      <c r="H1232" s="42">
        <v>3.6900000000000002E-2</v>
      </c>
      <c r="I1232" s="45">
        <v>2.1545999999999998</v>
      </c>
      <c r="J1232" s="44">
        <f t="shared" si="95"/>
        <v>3.8427690000000001</v>
      </c>
      <c r="K1232" s="43">
        <f t="shared" si="96"/>
        <v>56765.383668000002</v>
      </c>
      <c r="L1232" s="43">
        <f t="shared" si="97"/>
        <v>31827.751199999999</v>
      </c>
      <c r="M1232" s="43">
        <f t="shared" si="98"/>
        <v>24937.632468000003</v>
      </c>
      <c r="N1232" s="42">
        <f t="shared" si="99"/>
        <v>0.43931055965112659</v>
      </c>
      <c r="O1232">
        <f>IF(AND(RawData[[#This Row],[Channel]]="Wholesale/Distributor", LEFT(RawData[[#This Row],[Month]], 4)="2025"),RawData[[#This Row],[List Price]]*(1-'2 - Diagnostics'!$B$1),RawData[[#This Row],[Net Price]])</f>
        <v>3.8427690000000001</v>
      </c>
      <c r="P1232">
        <f>RawData[[#This Row],[Units]]*RawData[[#This Row],[Counterfactual Net Price]]</f>
        <v>56765.383668000002</v>
      </c>
    </row>
    <row r="1233" spans="1:16">
      <c r="A1233" t="s">
        <v>295</v>
      </c>
      <c r="B1233" t="s">
        <v>294</v>
      </c>
      <c r="C1233" t="s">
        <v>289</v>
      </c>
      <c r="D1233" t="s">
        <v>232</v>
      </c>
      <c r="E1233" t="s">
        <v>255</v>
      </c>
      <c r="F1233">
        <v>18028</v>
      </c>
      <c r="G1233" s="44">
        <v>3.99</v>
      </c>
      <c r="H1233" s="42">
        <v>3.8100000000000002E-2</v>
      </c>
      <c r="I1233" s="45">
        <v>2.1545999999999998</v>
      </c>
      <c r="J1233" s="44">
        <f t="shared" si="95"/>
        <v>3.8379810000000001</v>
      </c>
      <c r="K1233" s="43">
        <f t="shared" si="96"/>
        <v>69191.121467999998</v>
      </c>
      <c r="L1233" s="43">
        <f t="shared" si="97"/>
        <v>38843.128799999999</v>
      </c>
      <c r="M1233" s="43">
        <f t="shared" si="98"/>
        <v>30347.992667999999</v>
      </c>
      <c r="N1233" s="42">
        <f t="shared" si="99"/>
        <v>0.43861108223308037</v>
      </c>
      <c r="O1233">
        <f>IF(AND(RawData[[#This Row],[Channel]]="Wholesale/Distributor", LEFT(RawData[[#This Row],[Month]], 4)="2025"),RawData[[#This Row],[List Price]]*(1-'2 - Diagnostics'!$B$1),RawData[[#This Row],[Net Price]])</f>
        <v>3.8379810000000001</v>
      </c>
      <c r="P1233">
        <f>RawData[[#This Row],[Units]]*RawData[[#This Row],[Counterfactual Net Price]]</f>
        <v>69191.121467999998</v>
      </c>
    </row>
    <row r="1234" spans="1:16">
      <c r="A1234" t="s">
        <v>295</v>
      </c>
      <c r="B1234" t="s">
        <v>294</v>
      </c>
      <c r="C1234" t="s">
        <v>289</v>
      </c>
      <c r="D1234" t="s">
        <v>232</v>
      </c>
      <c r="E1234" t="s">
        <v>254</v>
      </c>
      <c r="F1234">
        <v>20217</v>
      </c>
      <c r="G1234" s="44">
        <v>3.99</v>
      </c>
      <c r="H1234" s="42">
        <v>4.2299999999999997E-2</v>
      </c>
      <c r="I1234" s="45">
        <v>2.1545999999999998</v>
      </c>
      <c r="J1234" s="44">
        <f t="shared" si="95"/>
        <v>3.8212230000000003</v>
      </c>
      <c r="K1234" s="43">
        <f t="shared" si="96"/>
        <v>77253.665391000002</v>
      </c>
      <c r="L1234" s="43">
        <f t="shared" si="97"/>
        <v>43559.548199999997</v>
      </c>
      <c r="M1234" s="43">
        <f t="shared" si="98"/>
        <v>33694.117191000005</v>
      </c>
      <c r="N1234" s="42">
        <f t="shared" si="99"/>
        <v>0.43614910723608652</v>
      </c>
      <c r="O1234">
        <f>IF(AND(RawData[[#This Row],[Channel]]="Wholesale/Distributor", LEFT(RawData[[#This Row],[Month]], 4)="2025"),RawData[[#This Row],[List Price]]*(1-'2 - Diagnostics'!$B$1),RawData[[#This Row],[Net Price]])</f>
        <v>3.8212230000000003</v>
      </c>
      <c r="P1234">
        <f>RawData[[#This Row],[Units]]*RawData[[#This Row],[Counterfactual Net Price]]</f>
        <v>77253.665391000002</v>
      </c>
    </row>
    <row r="1235" spans="1:16">
      <c r="A1235" t="s">
        <v>295</v>
      </c>
      <c r="B1235" t="s">
        <v>294</v>
      </c>
      <c r="C1235" t="s">
        <v>289</v>
      </c>
      <c r="D1235" t="s">
        <v>232</v>
      </c>
      <c r="E1235" t="s">
        <v>253</v>
      </c>
      <c r="F1235">
        <v>30420</v>
      </c>
      <c r="G1235" s="44">
        <v>3.99</v>
      </c>
      <c r="H1235" s="42">
        <v>6.3200000000000006E-2</v>
      </c>
      <c r="I1235" s="45">
        <v>2.1545999999999998</v>
      </c>
      <c r="J1235" s="44">
        <f t="shared" si="95"/>
        <v>3.737832</v>
      </c>
      <c r="K1235" s="43">
        <f t="shared" si="96"/>
        <v>113704.84944000001</v>
      </c>
      <c r="L1235" s="43">
        <f t="shared" si="97"/>
        <v>65542.932000000001</v>
      </c>
      <c r="M1235" s="43">
        <f t="shared" si="98"/>
        <v>48161.917440000005</v>
      </c>
      <c r="N1235" s="42">
        <f t="shared" si="99"/>
        <v>0.42356959863364646</v>
      </c>
      <c r="O1235">
        <f>IF(AND(RawData[[#This Row],[Channel]]="Wholesale/Distributor", LEFT(RawData[[#This Row],[Month]], 4)="2025"),RawData[[#This Row],[List Price]]*(1-'2 - Diagnostics'!$B$1),RawData[[#This Row],[Net Price]])</f>
        <v>3.737832</v>
      </c>
      <c r="P1235">
        <f>RawData[[#This Row],[Units]]*RawData[[#This Row],[Counterfactual Net Price]]</f>
        <v>113704.84944000001</v>
      </c>
    </row>
    <row r="1236" spans="1:16">
      <c r="A1236" t="s">
        <v>295</v>
      </c>
      <c r="B1236" t="s">
        <v>294</v>
      </c>
      <c r="C1236" t="s">
        <v>289</v>
      </c>
      <c r="D1236" t="s">
        <v>232</v>
      </c>
      <c r="E1236" t="s">
        <v>252</v>
      </c>
      <c r="F1236">
        <v>34961</v>
      </c>
      <c r="G1236" s="44">
        <v>3.99</v>
      </c>
      <c r="H1236" s="42">
        <v>5.0200000000000002E-2</v>
      </c>
      <c r="I1236" s="45">
        <v>2.1545999999999998</v>
      </c>
      <c r="J1236" s="44">
        <f t="shared" si="95"/>
        <v>3.7897020000000001</v>
      </c>
      <c r="K1236" s="43">
        <f t="shared" si="96"/>
        <v>132491.771622</v>
      </c>
      <c r="L1236" s="43">
        <f t="shared" si="97"/>
        <v>75326.970600000001</v>
      </c>
      <c r="M1236" s="43">
        <f t="shared" si="98"/>
        <v>57164.801022</v>
      </c>
      <c r="N1236" s="42">
        <f t="shared" si="99"/>
        <v>0.43145925457991158</v>
      </c>
      <c r="O1236">
        <f>IF(AND(RawData[[#This Row],[Channel]]="Wholesale/Distributor", LEFT(RawData[[#This Row],[Month]], 4)="2025"),RawData[[#This Row],[List Price]]*(1-'2 - Diagnostics'!$B$1),RawData[[#This Row],[Net Price]])</f>
        <v>3.7897020000000001</v>
      </c>
      <c r="P1236">
        <f>RawData[[#This Row],[Units]]*RawData[[#This Row],[Counterfactual Net Price]]</f>
        <v>132491.771622</v>
      </c>
    </row>
    <row r="1237" spans="1:16">
      <c r="A1237" t="s">
        <v>295</v>
      </c>
      <c r="B1237" t="s">
        <v>294</v>
      </c>
      <c r="C1237" t="s">
        <v>289</v>
      </c>
      <c r="D1237" t="s">
        <v>232</v>
      </c>
      <c r="E1237" t="s">
        <v>251</v>
      </c>
      <c r="F1237">
        <v>26455</v>
      </c>
      <c r="G1237" s="44">
        <v>3.99</v>
      </c>
      <c r="H1237" s="42">
        <v>4.5699999999999998E-2</v>
      </c>
      <c r="I1237" s="45">
        <v>2.1545999999999998</v>
      </c>
      <c r="J1237" s="44">
        <f t="shared" si="95"/>
        <v>3.8076570000000003</v>
      </c>
      <c r="K1237" s="43">
        <f t="shared" si="96"/>
        <v>100731.56593500001</v>
      </c>
      <c r="L1237" s="43">
        <f t="shared" si="97"/>
        <v>56999.942999999999</v>
      </c>
      <c r="M1237" s="43">
        <f t="shared" si="98"/>
        <v>43731.622935000007</v>
      </c>
      <c r="N1237" s="42">
        <f t="shared" si="99"/>
        <v>0.43414020748192395</v>
      </c>
      <c r="O1237">
        <f>IF(AND(RawData[[#This Row],[Channel]]="Wholesale/Distributor", LEFT(RawData[[#This Row],[Month]], 4)="2025"),RawData[[#This Row],[List Price]]*(1-'2 - Diagnostics'!$B$1),RawData[[#This Row],[Net Price]])</f>
        <v>3.8076570000000003</v>
      </c>
      <c r="P1237">
        <f>RawData[[#This Row],[Units]]*RawData[[#This Row],[Counterfactual Net Price]]</f>
        <v>100731.56593500001</v>
      </c>
    </row>
    <row r="1238" spans="1:16">
      <c r="A1238" t="s">
        <v>295</v>
      </c>
      <c r="B1238" t="s">
        <v>294</v>
      </c>
      <c r="C1238" t="s">
        <v>289</v>
      </c>
      <c r="D1238" t="s">
        <v>232</v>
      </c>
      <c r="E1238" t="s">
        <v>250</v>
      </c>
      <c r="F1238">
        <v>17431</v>
      </c>
      <c r="G1238" s="44">
        <v>4.07</v>
      </c>
      <c r="H1238" s="42">
        <v>5.5800000000000002E-2</v>
      </c>
      <c r="I1238" s="45">
        <v>2.1707999999999998</v>
      </c>
      <c r="J1238" s="44">
        <f t="shared" si="95"/>
        <v>3.8428940000000003</v>
      </c>
      <c r="K1238" s="43">
        <f t="shared" si="96"/>
        <v>66985.485314000005</v>
      </c>
      <c r="L1238" s="43">
        <f t="shared" si="97"/>
        <v>37839.214799999994</v>
      </c>
      <c r="M1238" s="43">
        <f t="shared" si="98"/>
        <v>29146.270514000011</v>
      </c>
      <c r="N1238" s="42">
        <f t="shared" si="99"/>
        <v>0.4351132245646121</v>
      </c>
      <c r="O1238">
        <f>IF(AND(RawData[[#This Row],[Channel]]="Wholesale/Distributor", LEFT(RawData[[#This Row],[Month]], 4)="2025"),RawData[[#This Row],[List Price]]*(1-'2 - Diagnostics'!$B$1),RawData[[#This Row],[Net Price]])</f>
        <v>3.8428940000000003</v>
      </c>
      <c r="P1238">
        <f>RawData[[#This Row],[Units]]*RawData[[#This Row],[Counterfactual Net Price]]</f>
        <v>66985.485314000005</v>
      </c>
    </row>
    <row r="1239" spans="1:16">
      <c r="A1239" t="s">
        <v>295</v>
      </c>
      <c r="B1239" t="s">
        <v>294</v>
      </c>
      <c r="C1239" t="s">
        <v>289</v>
      </c>
      <c r="D1239" t="s">
        <v>232</v>
      </c>
      <c r="E1239" t="s">
        <v>249</v>
      </c>
      <c r="F1239">
        <v>19713</v>
      </c>
      <c r="G1239" s="44">
        <v>4.07</v>
      </c>
      <c r="H1239" s="42">
        <v>5.04E-2</v>
      </c>
      <c r="I1239" s="45">
        <v>2.1869000000000001</v>
      </c>
      <c r="J1239" s="44">
        <f t="shared" si="95"/>
        <v>3.8648720000000001</v>
      </c>
      <c r="K1239" s="43">
        <f t="shared" si="96"/>
        <v>76188.221736000007</v>
      </c>
      <c r="L1239" s="43">
        <f t="shared" si="97"/>
        <v>43110.359700000001</v>
      </c>
      <c r="M1239" s="43">
        <f t="shared" si="98"/>
        <v>33077.862036000006</v>
      </c>
      <c r="N1239" s="42">
        <f t="shared" si="99"/>
        <v>0.43415978588682891</v>
      </c>
      <c r="O1239">
        <f>IF(AND(RawData[[#This Row],[Channel]]="Wholesale/Distributor", LEFT(RawData[[#This Row],[Month]], 4)="2025"),RawData[[#This Row],[List Price]]*(1-'2 - Diagnostics'!$B$1),RawData[[#This Row],[Net Price]])</f>
        <v>3.8648720000000001</v>
      </c>
      <c r="P1239">
        <f>RawData[[#This Row],[Units]]*RawData[[#This Row],[Counterfactual Net Price]]</f>
        <v>76188.221736000007</v>
      </c>
    </row>
    <row r="1240" spans="1:16">
      <c r="A1240" t="s">
        <v>295</v>
      </c>
      <c r="B1240" t="s">
        <v>294</v>
      </c>
      <c r="C1240" t="s">
        <v>289</v>
      </c>
      <c r="D1240" t="s">
        <v>232</v>
      </c>
      <c r="E1240" t="s">
        <v>248</v>
      </c>
      <c r="F1240">
        <v>18056</v>
      </c>
      <c r="G1240" s="44">
        <v>4.07</v>
      </c>
      <c r="H1240" s="42">
        <v>5.21E-2</v>
      </c>
      <c r="I1240" s="45">
        <v>2.2031000000000001</v>
      </c>
      <c r="J1240" s="44">
        <f t="shared" si="95"/>
        <v>3.8579530000000002</v>
      </c>
      <c r="K1240" s="43">
        <f t="shared" si="96"/>
        <v>69659.199368000001</v>
      </c>
      <c r="L1240" s="43">
        <f t="shared" si="97"/>
        <v>39779.173600000002</v>
      </c>
      <c r="M1240" s="43">
        <f t="shared" si="98"/>
        <v>29880.025768</v>
      </c>
      <c r="N1240" s="42">
        <f t="shared" si="99"/>
        <v>0.42894586844370575</v>
      </c>
      <c r="O1240">
        <f>IF(AND(RawData[[#This Row],[Channel]]="Wholesale/Distributor", LEFT(RawData[[#This Row],[Month]], 4)="2025"),RawData[[#This Row],[List Price]]*(1-'2 - Diagnostics'!$B$1),RawData[[#This Row],[Net Price]])</f>
        <v>3.8579530000000002</v>
      </c>
      <c r="P1240">
        <f>RawData[[#This Row],[Units]]*RawData[[#This Row],[Counterfactual Net Price]]</f>
        <v>69659.199368000001</v>
      </c>
    </row>
    <row r="1241" spans="1:16">
      <c r="A1241" t="s">
        <v>295</v>
      </c>
      <c r="B1241" t="s">
        <v>294</v>
      </c>
      <c r="C1241" t="s">
        <v>289</v>
      </c>
      <c r="D1241" t="s">
        <v>232</v>
      </c>
      <c r="E1241" t="s">
        <v>247</v>
      </c>
      <c r="F1241">
        <v>23229</v>
      </c>
      <c r="G1241" s="44">
        <v>4.07</v>
      </c>
      <c r="H1241" s="42">
        <v>4.7199999999999999E-2</v>
      </c>
      <c r="I1241" s="45">
        <v>2.2191999999999998</v>
      </c>
      <c r="J1241" s="44">
        <f t="shared" si="95"/>
        <v>3.8778960000000002</v>
      </c>
      <c r="K1241" s="43">
        <f t="shared" si="96"/>
        <v>90079.646184000012</v>
      </c>
      <c r="L1241" s="43">
        <f t="shared" si="97"/>
        <v>51549.796799999996</v>
      </c>
      <c r="M1241" s="43">
        <f t="shared" si="98"/>
        <v>38529.849384000016</v>
      </c>
      <c r="N1241" s="42">
        <f t="shared" si="99"/>
        <v>0.42773091387700973</v>
      </c>
      <c r="O1241">
        <f>IF(AND(RawData[[#This Row],[Channel]]="Wholesale/Distributor", LEFT(RawData[[#This Row],[Month]], 4)="2025"),RawData[[#This Row],[List Price]]*(1-'2 - Diagnostics'!$B$1),RawData[[#This Row],[Net Price]])</f>
        <v>3.8778960000000002</v>
      </c>
      <c r="P1241">
        <f>RawData[[#This Row],[Units]]*RawData[[#This Row],[Counterfactual Net Price]]</f>
        <v>90079.646184000012</v>
      </c>
    </row>
    <row r="1242" spans="1:16">
      <c r="A1242" t="s">
        <v>295</v>
      </c>
      <c r="B1242" t="s">
        <v>294</v>
      </c>
      <c r="C1242" t="s">
        <v>289</v>
      </c>
      <c r="D1242" t="s">
        <v>232</v>
      </c>
      <c r="E1242" t="s">
        <v>246</v>
      </c>
      <c r="F1242">
        <v>20337</v>
      </c>
      <c r="G1242" s="44">
        <v>4.07</v>
      </c>
      <c r="H1242" s="42">
        <v>4.1200000000000001E-2</v>
      </c>
      <c r="I1242" s="45">
        <v>2.2353999999999998</v>
      </c>
      <c r="J1242" s="44">
        <f t="shared" si="95"/>
        <v>3.9023160000000003</v>
      </c>
      <c r="K1242" s="43">
        <f t="shared" si="96"/>
        <v>79361.400492000001</v>
      </c>
      <c r="L1242" s="43">
        <f t="shared" si="97"/>
        <v>45461.3298</v>
      </c>
      <c r="M1242" s="43">
        <f t="shared" si="98"/>
        <v>33900.070692000001</v>
      </c>
      <c r="N1242" s="42">
        <f t="shared" si="99"/>
        <v>0.42716069124079137</v>
      </c>
      <c r="O1242">
        <f>IF(AND(RawData[[#This Row],[Channel]]="Wholesale/Distributor", LEFT(RawData[[#This Row],[Month]], 4)="2025"),RawData[[#This Row],[List Price]]*(1-'2 - Diagnostics'!$B$1),RawData[[#This Row],[Net Price]])</f>
        <v>3.9023160000000003</v>
      </c>
      <c r="P1242">
        <f>RawData[[#This Row],[Units]]*RawData[[#This Row],[Counterfactual Net Price]]</f>
        <v>79361.400492000001</v>
      </c>
    </row>
    <row r="1243" spans="1:16">
      <c r="A1243" t="s">
        <v>295</v>
      </c>
      <c r="B1243" t="s">
        <v>294</v>
      </c>
      <c r="C1243" t="s">
        <v>289</v>
      </c>
      <c r="D1243" t="s">
        <v>232</v>
      </c>
      <c r="E1243" t="s">
        <v>245</v>
      </c>
      <c r="F1243">
        <v>17300</v>
      </c>
      <c r="G1243" s="44">
        <v>4.07</v>
      </c>
      <c r="H1243" s="42">
        <v>4.9599999999999998E-2</v>
      </c>
      <c r="I1243" s="45">
        <v>2.2515999999999998</v>
      </c>
      <c r="J1243" s="44">
        <f t="shared" si="95"/>
        <v>3.8681280000000005</v>
      </c>
      <c r="K1243" s="43">
        <f t="shared" si="96"/>
        <v>66918.614400000006</v>
      </c>
      <c r="L1243" s="43">
        <f t="shared" si="97"/>
        <v>38952.68</v>
      </c>
      <c r="M1243" s="43">
        <f t="shared" si="98"/>
        <v>27965.934400000006</v>
      </c>
      <c r="N1243" s="42">
        <f t="shared" si="99"/>
        <v>0.4179096451823725</v>
      </c>
      <c r="O1243">
        <f>IF(AND(RawData[[#This Row],[Channel]]="Wholesale/Distributor", LEFT(RawData[[#This Row],[Month]], 4)="2025"),RawData[[#This Row],[List Price]]*(1-'2 - Diagnostics'!$B$1),RawData[[#This Row],[Net Price]])</f>
        <v>3.8681280000000005</v>
      </c>
      <c r="P1243">
        <f>RawData[[#This Row],[Units]]*RawData[[#This Row],[Counterfactual Net Price]]</f>
        <v>66918.614400000006</v>
      </c>
    </row>
    <row r="1244" spans="1:16">
      <c r="A1244" t="s">
        <v>295</v>
      </c>
      <c r="B1244" t="s">
        <v>294</v>
      </c>
      <c r="C1244" t="s">
        <v>289</v>
      </c>
      <c r="D1244" t="s">
        <v>232</v>
      </c>
      <c r="E1244" t="s">
        <v>244</v>
      </c>
      <c r="F1244">
        <v>15925</v>
      </c>
      <c r="G1244" s="44">
        <v>4.1900000000000004</v>
      </c>
      <c r="H1244" s="42">
        <v>4.8899999999999999E-2</v>
      </c>
      <c r="I1244" s="45">
        <v>2.2677</v>
      </c>
      <c r="J1244" s="44">
        <f t="shared" si="95"/>
        <v>3.9851090000000005</v>
      </c>
      <c r="K1244" s="43">
        <f t="shared" si="96"/>
        <v>63462.860825000011</v>
      </c>
      <c r="L1244" s="43">
        <f t="shared" si="97"/>
        <v>36113.122499999998</v>
      </c>
      <c r="M1244" s="43">
        <f t="shared" si="98"/>
        <v>27349.738325000013</v>
      </c>
      <c r="N1244" s="42">
        <f t="shared" si="99"/>
        <v>0.43095659365904432</v>
      </c>
      <c r="O1244">
        <f>IF(AND(RawData[[#This Row],[Channel]]="Wholesale/Distributor", LEFT(RawData[[#This Row],[Month]], 4)="2025"),RawData[[#This Row],[List Price]]*(1-'2 - Diagnostics'!$B$1),RawData[[#This Row],[Net Price]])</f>
        <v>3.9851090000000005</v>
      </c>
      <c r="P1244">
        <f>RawData[[#This Row],[Units]]*RawData[[#This Row],[Counterfactual Net Price]]</f>
        <v>63462.860825000011</v>
      </c>
    </row>
    <row r="1245" spans="1:16">
      <c r="A1245" t="s">
        <v>295</v>
      </c>
      <c r="B1245" t="s">
        <v>294</v>
      </c>
      <c r="C1245" t="s">
        <v>289</v>
      </c>
      <c r="D1245" t="s">
        <v>232</v>
      </c>
      <c r="E1245" t="s">
        <v>243</v>
      </c>
      <c r="F1245">
        <v>18178</v>
      </c>
      <c r="G1245" s="44">
        <v>4.1900000000000004</v>
      </c>
      <c r="H1245" s="42">
        <v>5.8500000000000003E-2</v>
      </c>
      <c r="I1245" s="45">
        <v>2.2839</v>
      </c>
      <c r="J1245" s="44">
        <f t="shared" si="95"/>
        <v>3.9448850000000002</v>
      </c>
      <c r="K1245" s="43">
        <f t="shared" si="96"/>
        <v>71710.119529999996</v>
      </c>
      <c r="L1245" s="43">
        <f t="shared" si="97"/>
        <v>41516.734199999999</v>
      </c>
      <c r="M1245" s="43">
        <f t="shared" si="98"/>
        <v>30193.385329999997</v>
      </c>
      <c r="N1245" s="42">
        <f t="shared" si="99"/>
        <v>0.42104776184857096</v>
      </c>
      <c r="O1245">
        <f>IF(AND(RawData[[#This Row],[Channel]]="Wholesale/Distributor", LEFT(RawData[[#This Row],[Month]], 4)="2025"),RawData[[#This Row],[List Price]]*(1-'2 - Diagnostics'!$B$1),RawData[[#This Row],[Net Price]])</f>
        <v>3.9448850000000002</v>
      </c>
      <c r="P1245">
        <f>RawData[[#This Row],[Units]]*RawData[[#This Row],[Counterfactual Net Price]]</f>
        <v>71710.119529999996</v>
      </c>
    </row>
    <row r="1246" spans="1:16">
      <c r="A1246" t="s">
        <v>295</v>
      </c>
      <c r="B1246" t="s">
        <v>294</v>
      </c>
      <c r="C1246" t="s">
        <v>289</v>
      </c>
      <c r="D1246" t="s">
        <v>232</v>
      </c>
      <c r="E1246" t="s">
        <v>242</v>
      </c>
      <c r="F1246">
        <v>23080</v>
      </c>
      <c r="G1246" s="44">
        <v>4.1900000000000004</v>
      </c>
      <c r="H1246" s="42">
        <v>0.05</v>
      </c>
      <c r="I1246" s="45">
        <v>2.2999999999999998</v>
      </c>
      <c r="J1246" s="44">
        <f t="shared" si="95"/>
        <v>3.9805000000000001</v>
      </c>
      <c r="K1246" s="43">
        <f t="shared" si="96"/>
        <v>91869.94</v>
      </c>
      <c r="L1246" s="43">
        <f t="shared" si="97"/>
        <v>53083.999999999993</v>
      </c>
      <c r="M1246" s="43">
        <f t="shared" si="98"/>
        <v>38785.94000000001</v>
      </c>
      <c r="N1246" s="42">
        <f t="shared" si="99"/>
        <v>0.42218314282125369</v>
      </c>
      <c r="O1246">
        <f>IF(AND(RawData[[#This Row],[Channel]]="Wholesale/Distributor", LEFT(RawData[[#This Row],[Month]], 4)="2025"),RawData[[#This Row],[List Price]]*(1-'2 - Diagnostics'!$B$1),RawData[[#This Row],[Net Price]])</f>
        <v>3.9805000000000001</v>
      </c>
      <c r="P1246">
        <f>RawData[[#This Row],[Units]]*RawData[[#This Row],[Counterfactual Net Price]]</f>
        <v>91869.94</v>
      </c>
    </row>
    <row r="1247" spans="1:16">
      <c r="A1247" t="s">
        <v>295</v>
      </c>
      <c r="B1247" t="s">
        <v>294</v>
      </c>
      <c r="C1247" t="s">
        <v>289</v>
      </c>
      <c r="D1247" t="s">
        <v>232</v>
      </c>
      <c r="E1247" t="s">
        <v>241</v>
      </c>
      <c r="F1247">
        <v>32847</v>
      </c>
      <c r="G1247" s="44">
        <v>4.1900000000000004</v>
      </c>
      <c r="H1247" s="42">
        <v>4.2999999999999997E-2</v>
      </c>
      <c r="I1247" s="45">
        <v>2.3161999999999998</v>
      </c>
      <c r="J1247" s="44">
        <f t="shared" si="95"/>
        <v>4.00983</v>
      </c>
      <c r="K1247" s="43">
        <f t="shared" si="96"/>
        <v>131710.88600999999</v>
      </c>
      <c r="L1247" s="43">
        <f t="shared" si="97"/>
        <v>76080.221399999995</v>
      </c>
      <c r="M1247" s="43">
        <f t="shared" si="98"/>
        <v>55630.664609999993</v>
      </c>
      <c r="N1247" s="42">
        <f t="shared" si="99"/>
        <v>0.42236952688767354</v>
      </c>
      <c r="O1247">
        <f>IF(AND(RawData[[#This Row],[Channel]]="Wholesale/Distributor", LEFT(RawData[[#This Row],[Month]], 4)="2025"),RawData[[#This Row],[List Price]]*(1-'2 - Diagnostics'!$B$1),RawData[[#This Row],[Net Price]])</f>
        <v>4.00983</v>
      </c>
      <c r="P1247">
        <f>RawData[[#This Row],[Units]]*RawData[[#This Row],[Counterfactual Net Price]]</f>
        <v>131710.88600999999</v>
      </c>
    </row>
    <row r="1248" spans="1:16">
      <c r="A1248" t="s">
        <v>295</v>
      </c>
      <c r="B1248" t="s">
        <v>294</v>
      </c>
      <c r="C1248" t="s">
        <v>289</v>
      </c>
      <c r="D1248" t="s">
        <v>232</v>
      </c>
      <c r="E1248" t="s">
        <v>240</v>
      </c>
      <c r="F1248">
        <v>34852</v>
      </c>
      <c r="G1248" s="44">
        <v>4.1900000000000004</v>
      </c>
      <c r="H1248" s="42">
        <v>4.24E-2</v>
      </c>
      <c r="I1248" s="45">
        <v>2.3323999999999998</v>
      </c>
      <c r="J1248" s="44">
        <f t="shared" si="95"/>
        <v>4.0123440000000006</v>
      </c>
      <c r="K1248" s="43">
        <f t="shared" si="96"/>
        <v>139838.21308800002</v>
      </c>
      <c r="L1248" s="43">
        <f t="shared" si="97"/>
        <v>81288.804799999998</v>
      </c>
      <c r="M1248" s="43">
        <f t="shared" si="98"/>
        <v>58549.408288000021</v>
      </c>
      <c r="N1248" s="42">
        <f t="shared" si="99"/>
        <v>0.41869391059191347</v>
      </c>
      <c r="O1248">
        <f>IF(AND(RawData[[#This Row],[Channel]]="Wholesale/Distributor", LEFT(RawData[[#This Row],[Month]], 4)="2025"),RawData[[#This Row],[List Price]]*(1-'2 - Diagnostics'!$B$1),RawData[[#This Row],[Net Price]])</f>
        <v>4.0123440000000006</v>
      </c>
      <c r="P1248">
        <f>RawData[[#This Row],[Units]]*RawData[[#This Row],[Counterfactual Net Price]]</f>
        <v>139838.21308800002</v>
      </c>
    </row>
    <row r="1249" spans="1:16">
      <c r="A1249" t="s">
        <v>295</v>
      </c>
      <c r="B1249" t="s">
        <v>294</v>
      </c>
      <c r="C1249" t="s">
        <v>289</v>
      </c>
      <c r="D1249" t="s">
        <v>232</v>
      </c>
      <c r="E1249" t="s">
        <v>236</v>
      </c>
      <c r="F1249">
        <v>29130</v>
      </c>
      <c r="G1249" s="44">
        <v>4.1900000000000004</v>
      </c>
      <c r="H1249" s="42">
        <v>7.2099999999999997E-2</v>
      </c>
      <c r="I1249" s="45">
        <v>2.3485</v>
      </c>
      <c r="J1249" s="44">
        <f t="shared" si="95"/>
        <v>3.8879010000000003</v>
      </c>
      <c r="K1249" s="43">
        <f t="shared" si="96"/>
        <v>113254.55613000001</v>
      </c>
      <c r="L1249" s="43">
        <f t="shared" si="97"/>
        <v>68411.805000000008</v>
      </c>
      <c r="M1249" s="43">
        <f t="shared" si="98"/>
        <v>44842.751130000004</v>
      </c>
      <c r="N1249" s="42">
        <f t="shared" si="99"/>
        <v>0.39594655316583421</v>
      </c>
      <c r="O1249">
        <f>IF(AND(RawData[[#This Row],[Channel]]="Wholesale/Distributor", LEFT(RawData[[#This Row],[Month]], 4)="2025"),RawData[[#This Row],[List Price]]*(1-'2 - Diagnostics'!$B$1),RawData[[#This Row],[Net Price]])</f>
        <v>3.8879010000000003</v>
      </c>
      <c r="P1249">
        <f>RawData[[#This Row],[Units]]*RawData[[#This Row],[Counterfactual Net Price]]</f>
        <v>113254.55613000001</v>
      </c>
    </row>
    <row r="1250" spans="1:16">
      <c r="A1250" t="s">
        <v>295</v>
      </c>
      <c r="B1250" t="s">
        <v>294</v>
      </c>
      <c r="C1250" t="s">
        <v>289</v>
      </c>
      <c r="D1250" t="s">
        <v>226</v>
      </c>
      <c r="E1250" t="s">
        <v>262</v>
      </c>
      <c r="F1250">
        <v>24650</v>
      </c>
      <c r="G1250" s="44">
        <v>3.99</v>
      </c>
      <c r="H1250" s="42">
        <v>5.7099999999999998E-2</v>
      </c>
      <c r="I1250" s="45">
        <v>2.1545999999999998</v>
      </c>
      <c r="J1250" s="44">
        <f t="shared" si="95"/>
        <v>3.7621709999999999</v>
      </c>
      <c r="K1250" s="43">
        <f t="shared" si="96"/>
        <v>92737.515149999992</v>
      </c>
      <c r="L1250" s="43">
        <f t="shared" si="97"/>
        <v>53110.89</v>
      </c>
      <c r="M1250" s="43">
        <f t="shared" si="98"/>
        <v>39626.625149999993</v>
      </c>
      <c r="N1250" s="42">
        <f t="shared" si="99"/>
        <v>0.42729875914731147</v>
      </c>
      <c r="O1250">
        <f>IF(AND(RawData[[#This Row],[Channel]]="Wholesale/Distributor", LEFT(RawData[[#This Row],[Month]], 4)="2025"),RawData[[#This Row],[List Price]]*(1-'2 - Diagnostics'!$B$1),RawData[[#This Row],[Net Price]])</f>
        <v>3.7621709999999999</v>
      </c>
      <c r="P1250">
        <f>RawData[[#This Row],[Units]]*RawData[[#This Row],[Counterfactual Net Price]]</f>
        <v>92737.515149999992</v>
      </c>
    </row>
    <row r="1251" spans="1:16">
      <c r="A1251" t="s">
        <v>295</v>
      </c>
      <c r="B1251" t="s">
        <v>294</v>
      </c>
      <c r="C1251" t="s">
        <v>289</v>
      </c>
      <c r="D1251" t="s">
        <v>226</v>
      </c>
      <c r="E1251" t="s">
        <v>261</v>
      </c>
      <c r="F1251">
        <v>29534</v>
      </c>
      <c r="G1251" s="44">
        <v>3.99</v>
      </c>
      <c r="H1251" s="42">
        <v>0.1085</v>
      </c>
      <c r="I1251" s="45">
        <v>2.1545999999999998</v>
      </c>
      <c r="J1251" s="44">
        <f t="shared" si="95"/>
        <v>3.5570849999999998</v>
      </c>
      <c r="K1251" s="43">
        <f t="shared" si="96"/>
        <v>105054.94838999999</v>
      </c>
      <c r="L1251" s="43">
        <f t="shared" si="97"/>
        <v>63633.956399999995</v>
      </c>
      <c r="M1251" s="43">
        <f t="shared" si="98"/>
        <v>41420.991989999995</v>
      </c>
      <c r="N1251" s="42">
        <f t="shared" si="99"/>
        <v>0.39427930454290522</v>
      </c>
      <c r="O1251">
        <f>IF(AND(RawData[[#This Row],[Channel]]="Wholesale/Distributor", LEFT(RawData[[#This Row],[Month]], 4)="2025"),RawData[[#This Row],[List Price]]*(1-'2 - Diagnostics'!$B$1),RawData[[#This Row],[Net Price]])</f>
        <v>3.5570849999999998</v>
      </c>
      <c r="P1251">
        <f>RawData[[#This Row],[Units]]*RawData[[#This Row],[Counterfactual Net Price]]</f>
        <v>105054.94838999999</v>
      </c>
    </row>
    <row r="1252" spans="1:16">
      <c r="A1252" t="s">
        <v>295</v>
      </c>
      <c r="B1252" t="s">
        <v>294</v>
      </c>
      <c r="C1252" t="s">
        <v>289</v>
      </c>
      <c r="D1252" t="s">
        <v>226</v>
      </c>
      <c r="E1252" t="s">
        <v>260</v>
      </c>
      <c r="F1252">
        <v>31902</v>
      </c>
      <c r="G1252" s="44">
        <v>3.99</v>
      </c>
      <c r="H1252" s="42">
        <v>9.3700000000000006E-2</v>
      </c>
      <c r="I1252" s="45">
        <v>2.1545999999999998</v>
      </c>
      <c r="J1252" s="44">
        <f t="shared" si="95"/>
        <v>3.6161370000000002</v>
      </c>
      <c r="K1252" s="43">
        <f t="shared" si="96"/>
        <v>115362.002574</v>
      </c>
      <c r="L1252" s="43">
        <f t="shared" si="97"/>
        <v>68736.049199999994</v>
      </c>
      <c r="M1252" s="43">
        <f t="shared" si="98"/>
        <v>46625.953374000004</v>
      </c>
      <c r="N1252" s="42">
        <f t="shared" si="99"/>
        <v>0.40417080436941416</v>
      </c>
      <c r="O1252">
        <f>IF(AND(RawData[[#This Row],[Channel]]="Wholesale/Distributor", LEFT(RawData[[#This Row],[Month]], 4)="2025"),RawData[[#This Row],[List Price]]*(1-'2 - Diagnostics'!$B$1),RawData[[#This Row],[Net Price]])</f>
        <v>3.6161370000000002</v>
      </c>
      <c r="P1252">
        <f>RawData[[#This Row],[Units]]*RawData[[#This Row],[Counterfactual Net Price]]</f>
        <v>115362.002574</v>
      </c>
    </row>
    <row r="1253" spans="1:16">
      <c r="A1253" t="s">
        <v>295</v>
      </c>
      <c r="B1253" t="s">
        <v>294</v>
      </c>
      <c r="C1253" t="s">
        <v>289</v>
      </c>
      <c r="D1253" t="s">
        <v>226</v>
      </c>
      <c r="E1253" t="s">
        <v>259</v>
      </c>
      <c r="F1253">
        <v>34447</v>
      </c>
      <c r="G1253" s="44">
        <v>3.99</v>
      </c>
      <c r="H1253" s="42">
        <v>9.7299999999999998E-2</v>
      </c>
      <c r="I1253" s="45">
        <v>2.1545999999999998</v>
      </c>
      <c r="J1253" s="44">
        <f t="shared" si="95"/>
        <v>3.6017730000000006</v>
      </c>
      <c r="K1253" s="43">
        <f t="shared" si="96"/>
        <v>124070.27453100002</v>
      </c>
      <c r="L1253" s="43">
        <f t="shared" si="97"/>
        <v>74219.506199999989</v>
      </c>
      <c r="M1253" s="43">
        <f t="shared" si="98"/>
        <v>49850.768331000028</v>
      </c>
      <c r="N1253" s="42">
        <f t="shared" si="99"/>
        <v>0.40179461615154555</v>
      </c>
      <c r="O1253">
        <f>IF(AND(RawData[[#This Row],[Channel]]="Wholesale/Distributor", LEFT(RawData[[#This Row],[Month]], 4)="2025"),RawData[[#This Row],[List Price]]*(1-'2 - Diagnostics'!$B$1),RawData[[#This Row],[Net Price]])</f>
        <v>3.6017730000000006</v>
      </c>
      <c r="P1253">
        <f>RawData[[#This Row],[Units]]*RawData[[#This Row],[Counterfactual Net Price]]</f>
        <v>124070.27453100002</v>
      </c>
    </row>
    <row r="1254" spans="1:16">
      <c r="A1254" t="s">
        <v>295</v>
      </c>
      <c r="B1254" t="s">
        <v>294</v>
      </c>
      <c r="C1254" t="s">
        <v>289</v>
      </c>
      <c r="D1254" t="s">
        <v>226</v>
      </c>
      <c r="E1254" t="s">
        <v>258</v>
      </c>
      <c r="F1254">
        <v>28569</v>
      </c>
      <c r="G1254" s="44">
        <v>3.99</v>
      </c>
      <c r="H1254" s="42">
        <v>0.1038</v>
      </c>
      <c r="I1254" s="45">
        <v>2.1545999999999998</v>
      </c>
      <c r="J1254" s="44">
        <f t="shared" si="95"/>
        <v>3.5758380000000001</v>
      </c>
      <c r="K1254" s="43">
        <f t="shared" si="96"/>
        <v>102158.11582200001</v>
      </c>
      <c r="L1254" s="43">
        <f t="shared" si="97"/>
        <v>61554.767399999997</v>
      </c>
      <c r="M1254" s="43">
        <f t="shared" si="98"/>
        <v>40603.34842200001</v>
      </c>
      <c r="N1254" s="42">
        <f t="shared" si="99"/>
        <v>0.39745592501673743</v>
      </c>
      <c r="O1254">
        <f>IF(AND(RawData[[#This Row],[Channel]]="Wholesale/Distributor", LEFT(RawData[[#This Row],[Month]], 4)="2025"),RawData[[#This Row],[List Price]]*(1-'2 - Diagnostics'!$B$1),RawData[[#This Row],[Net Price]])</f>
        <v>3.5758380000000001</v>
      </c>
      <c r="P1254">
        <f>RawData[[#This Row],[Units]]*RawData[[#This Row],[Counterfactual Net Price]]</f>
        <v>102158.11582200001</v>
      </c>
    </row>
    <row r="1255" spans="1:16">
      <c r="A1255" t="s">
        <v>295</v>
      </c>
      <c r="B1255" t="s">
        <v>294</v>
      </c>
      <c r="C1255" t="s">
        <v>289</v>
      </c>
      <c r="D1255" t="s">
        <v>226</v>
      </c>
      <c r="E1255" t="s">
        <v>257</v>
      </c>
      <c r="F1255">
        <v>27511</v>
      </c>
      <c r="G1255" s="44">
        <v>3.99</v>
      </c>
      <c r="H1255" s="42">
        <v>9.5399999999999999E-2</v>
      </c>
      <c r="I1255" s="45">
        <v>2.1545999999999998</v>
      </c>
      <c r="J1255" s="44">
        <f t="shared" si="95"/>
        <v>3.6093540000000002</v>
      </c>
      <c r="K1255" s="43">
        <f t="shared" si="96"/>
        <v>99296.937894000002</v>
      </c>
      <c r="L1255" s="43">
        <f t="shared" si="97"/>
        <v>59275.200599999996</v>
      </c>
      <c r="M1255" s="43">
        <f t="shared" si="98"/>
        <v>40021.737294000006</v>
      </c>
      <c r="N1255" s="42">
        <f t="shared" si="99"/>
        <v>0.40305107229714798</v>
      </c>
      <c r="O1255">
        <f>IF(AND(RawData[[#This Row],[Channel]]="Wholesale/Distributor", LEFT(RawData[[#This Row],[Month]], 4)="2025"),RawData[[#This Row],[List Price]]*(1-'2 - Diagnostics'!$B$1),RawData[[#This Row],[Net Price]])</f>
        <v>3.6093540000000002</v>
      </c>
      <c r="P1255">
        <f>RawData[[#This Row],[Units]]*RawData[[#This Row],[Counterfactual Net Price]]</f>
        <v>99296.937894000002</v>
      </c>
    </row>
    <row r="1256" spans="1:16">
      <c r="A1256" t="s">
        <v>295</v>
      </c>
      <c r="B1256" t="s">
        <v>294</v>
      </c>
      <c r="C1256" t="s">
        <v>289</v>
      </c>
      <c r="D1256" t="s">
        <v>226</v>
      </c>
      <c r="E1256" t="s">
        <v>256</v>
      </c>
      <c r="F1256">
        <v>24883</v>
      </c>
      <c r="G1256" s="44">
        <v>3.99</v>
      </c>
      <c r="H1256" s="42">
        <v>8.5400000000000004E-2</v>
      </c>
      <c r="I1256" s="45">
        <v>2.1545999999999998</v>
      </c>
      <c r="J1256" s="44">
        <f t="shared" si="95"/>
        <v>3.649254</v>
      </c>
      <c r="K1256" s="43">
        <f t="shared" si="96"/>
        <v>90804.387281999996</v>
      </c>
      <c r="L1256" s="43">
        <f t="shared" si="97"/>
        <v>53612.911799999994</v>
      </c>
      <c r="M1256" s="43">
        <f t="shared" si="98"/>
        <v>37191.475482000002</v>
      </c>
      <c r="N1256" s="42">
        <f t="shared" si="99"/>
        <v>0.40957795757708293</v>
      </c>
      <c r="O1256">
        <f>IF(AND(RawData[[#This Row],[Channel]]="Wholesale/Distributor", LEFT(RawData[[#This Row],[Month]], 4)="2025"),RawData[[#This Row],[List Price]]*(1-'2 - Diagnostics'!$B$1),RawData[[#This Row],[Net Price]])</f>
        <v>3.649254</v>
      </c>
      <c r="P1256">
        <f>RawData[[#This Row],[Units]]*RawData[[#This Row],[Counterfactual Net Price]]</f>
        <v>90804.387281999996</v>
      </c>
    </row>
    <row r="1257" spans="1:16">
      <c r="A1257" t="s">
        <v>295</v>
      </c>
      <c r="B1257" t="s">
        <v>294</v>
      </c>
      <c r="C1257" t="s">
        <v>289</v>
      </c>
      <c r="D1257" t="s">
        <v>226</v>
      </c>
      <c r="E1257" t="s">
        <v>255</v>
      </c>
      <c r="F1257">
        <v>25217</v>
      </c>
      <c r="G1257" s="44">
        <v>3.99</v>
      </c>
      <c r="H1257" s="42">
        <v>0.11559999999999999</v>
      </c>
      <c r="I1257" s="45">
        <v>2.1545999999999998</v>
      </c>
      <c r="J1257" s="44">
        <f t="shared" si="95"/>
        <v>3.528756</v>
      </c>
      <c r="K1257" s="43">
        <f t="shared" si="96"/>
        <v>88984.640052000002</v>
      </c>
      <c r="L1257" s="43">
        <f t="shared" si="97"/>
        <v>54332.548199999997</v>
      </c>
      <c r="M1257" s="43">
        <f t="shared" si="98"/>
        <v>34652.091852000005</v>
      </c>
      <c r="N1257" s="42">
        <f t="shared" si="99"/>
        <v>0.38941655359565813</v>
      </c>
      <c r="O1257">
        <f>IF(AND(RawData[[#This Row],[Channel]]="Wholesale/Distributor", LEFT(RawData[[#This Row],[Month]], 4)="2025"),RawData[[#This Row],[List Price]]*(1-'2 - Diagnostics'!$B$1),RawData[[#This Row],[Net Price]])</f>
        <v>3.528756</v>
      </c>
      <c r="P1257">
        <f>RawData[[#This Row],[Units]]*RawData[[#This Row],[Counterfactual Net Price]]</f>
        <v>88984.640052000002</v>
      </c>
    </row>
    <row r="1258" spans="1:16">
      <c r="A1258" t="s">
        <v>295</v>
      </c>
      <c r="B1258" t="s">
        <v>294</v>
      </c>
      <c r="C1258" t="s">
        <v>289</v>
      </c>
      <c r="D1258" t="s">
        <v>226</v>
      </c>
      <c r="E1258" t="s">
        <v>254</v>
      </c>
      <c r="F1258">
        <v>31177</v>
      </c>
      <c r="G1258" s="44">
        <v>3.99</v>
      </c>
      <c r="H1258" s="42">
        <v>0.1021</v>
      </c>
      <c r="I1258" s="45">
        <v>2.1545999999999998</v>
      </c>
      <c r="J1258" s="44">
        <f t="shared" si="95"/>
        <v>3.5826210000000005</v>
      </c>
      <c r="K1258" s="43">
        <f t="shared" si="96"/>
        <v>111695.37491700002</v>
      </c>
      <c r="L1258" s="43">
        <f t="shared" si="97"/>
        <v>67173.964200000002</v>
      </c>
      <c r="M1258" s="43">
        <f t="shared" si="98"/>
        <v>44521.410717000021</v>
      </c>
      <c r="N1258" s="42">
        <f t="shared" si="99"/>
        <v>0.39859672569328441</v>
      </c>
      <c r="O1258">
        <f>IF(AND(RawData[[#This Row],[Channel]]="Wholesale/Distributor", LEFT(RawData[[#This Row],[Month]], 4)="2025"),RawData[[#This Row],[List Price]]*(1-'2 - Diagnostics'!$B$1),RawData[[#This Row],[Net Price]])</f>
        <v>3.5826210000000005</v>
      </c>
      <c r="P1258">
        <f>RawData[[#This Row],[Units]]*RawData[[#This Row],[Counterfactual Net Price]]</f>
        <v>111695.37491700002</v>
      </c>
    </row>
    <row r="1259" spans="1:16">
      <c r="A1259" t="s">
        <v>295</v>
      </c>
      <c r="B1259" t="s">
        <v>294</v>
      </c>
      <c r="C1259" t="s">
        <v>289</v>
      </c>
      <c r="D1259" t="s">
        <v>226</v>
      </c>
      <c r="E1259" t="s">
        <v>253</v>
      </c>
      <c r="F1259">
        <v>45730</v>
      </c>
      <c r="G1259" s="44">
        <v>3.99</v>
      </c>
      <c r="H1259" s="42">
        <v>8.1199999999999994E-2</v>
      </c>
      <c r="I1259" s="45">
        <v>2.1545999999999998</v>
      </c>
      <c r="J1259" s="44">
        <f t="shared" si="95"/>
        <v>3.6660120000000003</v>
      </c>
      <c r="K1259" s="43">
        <f t="shared" si="96"/>
        <v>167646.72876</v>
      </c>
      <c r="L1259" s="43">
        <f t="shared" si="97"/>
        <v>98529.857999999993</v>
      </c>
      <c r="M1259" s="43">
        <f t="shared" si="98"/>
        <v>69116.870760000005</v>
      </c>
      <c r="N1259" s="42">
        <f t="shared" si="99"/>
        <v>0.41227688289072706</v>
      </c>
      <c r="O1259">
        <f>IF(AND(RawData[[#This Row],[Channel]]="Wholesale/Distributor", LEFT(RawData[[#This Row],[Month]], 4)="2025"),RawData[[#This Row],[List Price]]*(1-'2 - Diagnostics'!$B$1),RawData[[#This Row],[Net Price]])</f>
        <v>3.6660120000000003</v>
      </c>
      <c r="P1259">
        <f>RawData[[#This Row],[Units]]*RawData[[#This Row],[Counterfactual Net Price]]</f>
        <v>167646.72876</v>
      </c>
    </row>
    <row r="1260" spans="1:16">
      <c r="A1260" t="s">
        <v>295</v>
      </c>
      <c r="B1260" t="s">
        <v>294</v>
      </c>
      <c r="C1260" t="s">
        <v>289</v>
      </c>
      <c r="D1260" t="s">
        <v>226</v>
      </c>
      <c r="E1260" t="s">
        <v>252</v>
      </c>
      <c r="F1260">
        <v>48300</v>
      </c>
      <c r="G1260" s="44">
        <v>3.99</v>
      </c>
      <c r="H1260" s="42">
        <v>0.1115</v>
      </c>
      <c r="I1260" s="45">
        <v>2.1545999999999998</v>
      </c>
      <c r="J1260" s="44">
        <f t="shared" si="95"/>
        <v>3.545115</v>
      </c>
      <c r="K1260" s="43">
        <f t="shared" si="96"/>
        <v>171229.0545</v>
      </c>
      <c r="L1260" s="43">
        <f t="shared" si="97"/>
        <v>104067.18</v>
      </c>
      <c r="M1260" s="43">
        <f t="shared" si="98"/>
        <v>67161.874500000005</v>
      </c>
      <c r="N1260" s="42">
        <f t="shared" si="99"/>
        <v>0.39223410241980872</v>
      </c>
      <c r="O1260">
        <f>IF(AND(RawData[[#This Row],[Channel]]="Wholesale/Distributor", LEFT(RawData[[#This Row],[Month]], 4)="2025"),RawData[[#This Row],[List Price]]*(1-'2 - Diagnostics'!$B$1),RawData[[#This Row],[Net Price]])</f>
        <v>3.545115</v>
      </c>
      <c r="P1260">
        <f>RawData[[#This Row],[Units]]*RawData[[#This Row],[Counterfactual Net Price]]</f>
        <v>171229.0545</v>
      </c>
    </row>
    <row r="1261" spans="1:16">
      <c r="A1261" t="s">
        <v>295</v>
      </c>
      <c r="B1261" t="s">
        <v>294</v>
      </c>
      <c r="C1261" t="s">
        <v>289</v>
      </c>
      <c r="D1261" t="s">
        <v>226</v>
      </c>
      <c r="E1261" t="s">
        <v>251</v>
      </c>
      <c r="F1261">
        <v>41022</v>
      </c>
      <c r="G1261" s="44">
        <v>3.99</v>
      </c>
      <c r="H1261" s="42">
        <v>6.4299999999999996E-2</v>
      </c>
      <c r="I1261" s="45">
        <v>2.1545999999999998</v>
      </c>
      <c r="J1261" s="44">
        <f t="shared" si="95"/>
        <v>3.7334430000000003</v>
      </c>
      <c r="K1261" s="43">
        <f t="shared" si="96"/>
        <v>153153.29874600001</v>
      </c>
      <c r="L1261" s="43">
        <f t="shared" si="97"/>
        <v>88386.001199999999</v>
      </c>
      <c r="M1261" s="43">
        <f t="shared" si="98"/>
        <v>64767.297546000016</v>
      </c>
      <c r="N1261" s="42">
        <f t="shared" si="99"/>
        <v>0.42289195254889395</v>
      </c>
      <c r="O1261">
        <f>IF(AND(RawData[[#This Row],[Channel]]="Wholesale/Distributor", LEFT(RawData[[#This Row],[Month]], 4)="2025"),RawData[[#This Row],[List Price]]*(1-'2 - Diagnostics'!$B$1),RawData[[#This Row],[Net Price]])</f>
        <v>3.7334430000000003</v>
      </c>
      <c r="P1261">
        <f>RawData[[#This Row],[Units]]*RawData[[#This Row],[Counterfactual Net Price]]</f>
        <v>153153.29874600001</v>
      </c>
    </row>
    <row r="1262" spans="1:16">
      <c r="A1262" t="s">
        <v>295</v>
      </c>
      <c r="B1262" t="s">
        <v>294</v>
      </c>
      <c r="C1262" t="s">
        <v>289</v>
      </c>
      <c r="D1262" t="s">
        <v>226</v>
      </c>
      <c r="E1262" t="s">
        <v>250</v>
      </c>
      <c r="F1262">
        <v>24243</v>
      </c>
      <c r="G1262" s="44">
        <v>4.07</v>
      </c>
      <c r="H1262" s="42">
        <v>0.13170000000000001</v>
      </c>
      <c r="I1262" s="45">
        <v>2.1707999999999998</v>
      </c>
      <c r="J1262" s="44">
        <f t="shared" si="95"/>
        <v>3.5339810000000003</v>
      </c>
      <c r="K1262" s="43">
        <f t="shared" si="96"/>
        <v>85674.301383000013</v>
      </c>
      <c r="L1262" s="43">
        <f t="shared" si="97"/>
        <v>52626.704399999995</v>
      </c>
      <c r="M1262" s="43">
        <f t="shared" si="98"/>
        <v>33047.596983000018</v>
      </c>
      <c r="N1262" s="42">
        <f t="shared" si="99"/>
        <v>0.3857352373994089</v>
      </c>
      <c r="O1262">
        <f>IF(AND(RawData[[#This Row],[Channel]]="Wholesale/Distributor", LEFT(RawData[[#This Row],[Month]], 4)="2025"),RawData[[#This Row],[List Price]]*(1-'2 - Diagnostics'!$B$1),RawData[[#This Row],[Net Price]])</f>
        <v>3.7037000000000004</v>
      </c>
      <c r="P1262">
        <f>RawData[[#This Row],[Units]]*RawData[[#This Row],[Counterfactual Net Price]]</f>
        <v>89788.799100000004</v>
      </c>
    </row>
    <row r="1263" spans="1:16">
      <c r="A1263" t="s">
        <v>295</v>
      </c>
      <c r="B1263" t="s">
        <v>294</v>
      </c>
      <c r="C1263" t="s">
        <v>289</v>
      </c>
      <c r="D1263" t="s">
        <v>226</v>
      </c>
      <c r="E1263" t="s">
        <v>249</v>
      </c>
      <c r="F1263">
        <v>29950</v>
      </c>
      <c r="G1263" s="44">
        <v>4.07</v>
      </c>
      <c r="H1263" s="42">
        <v>9.2999999999999999E-2</v>
      </c>
      <c r="I1263" s="45">
        <v>2.1869000000000001</v>
      </c>
      <c r="J1263" s="44">
        <f t="shared" si="95"/>
        <v>3.6914900000000004</v>
      </c>
      <c r="K1263" s="43">
        <f t="shared" si="96"/>
        <v>110560.12550000001</v>
      </c>
      <c r="L1263" s="43">
        <f t="shared" si="97"/>
        <v>65497.654999999999</v>
      </c>
      <c r="M1263" s="43">
        <f t="shared" si="98"/>
        <v>45062.47050000001</v>
      </c>
      <c r="N1263" s="42">
        <f t="shared" si="99"/>
        <v>0.40758338773774283</v>
      </c>
      <c r="O1263">
        <f>IF(AND(RawData[[#This Row],[Channel]]="Wholesale/Distributor", LEFT(RawData[[#This Row],[Month]], 4)="2025"),RawData[[#This Row],[List Price]]*(1-'2 - Diagnostics'!$B$1),RawData[[#This Row],[Net Price]])</f>
        <v>3.7037000000000004</v>
      </c>
      <c r="P1263">
        <f>RawData[[#This Row],[Units]]*RawData[[#This Row],[Counterfactual Net Price]]</f>
        <v>110925.81500000002</v>
      </c>
    </row>
    <row r="1264" spans="1:16">
      <c r="A1264" t="s">
        <v>295</v>
      </c>
      <c r="B1264" t="s">
        <v>294</v>
      </c>
      <c r="C1264" t="s">
        <v>289</v>
      </c>
      <c r="D1264" t="s">
        <v>226</v>
      </c>
      <c r="E1264" t="s">
        <v>248</v>
      </c>
      <c r="F1264">
        <v>34434</v>
      </c>
      <c r="G1264" s="44">
        <v>4.07</v>
      </c>
      <c r="H1264" s="42">
        <v>0.1452</v>
      </c>
      <c r="I1264" s="45">
        <v>2.2031000000000001</v>
      </c>
      <c r="J1264" s="44">
        <f t="shared" si="95"/>
        <v>3.4790360000000002</v>
      </c>
      <c r="K1264" s="43">
        <f t="shared" si="96"/>
        <v>119797.12562400001</v>
      </c>
      <c r="L1264" s="43">
        <f t="shared" si="97"/>
        <v>75861.545400000003</v>
      </c>
      <c r="M1264" s="43">
        <f t="shared" si="98"/>
        <v>43935.580224000005</v>
      </c>
      <c r="N1264" s="42">
        <f t="shared" si="99"/>
        <v>0.36674986979151697</v>
      </c>
      <c r="O1264">
        <f>IF(AND(RawData[[#This Row],[Channel]]="Wholesale/Distributor", LEFT(RawData[[#This Row],[Month]], 4)="2025"),RawData[[#This Row],[List Price]]*(1-'2 - Diagnostics'!$B$1),RawData[[#This Row],[Net Price]])</f>
        <v>3.7037000000000004</v>
      </c>
      <c r="P1264">
        <f>RawData[[#This Row],[Units]]*RawData[[#This Row],[Counterfactual Net Price]]</f>
        <v>127533.20580000001</v>
      </c>
    </row>
    <row r="1265" spans="1:16">
      <c r="A1265" t="s">
        <v>295</v>
      </c>
      <c r="B1265" t="s">
        <v>294</v>
      </c>
      <c r="C1265" t="s">
        <v>289</v>
      </c>
      <c r="D1265" t="s">
        <v>226</v>
      </c>
      <c r="E1265" t="s">
        <v>247</v>
      </c>
      <c r="F1265">
        <v>31697</v>
      </c>
      <c r="G1265" s="44">
        <v>4.07</v>
      </c>
      <c r="H1265" s="42">
        <v>0.1444</v>
      </c>
      <c r="I1265" s="45">
        <v>2.2191999999999998</v>
      </c>
      <c r="J1265" s="44">
        <f t="shared" si="95"/>
        <v>3.4822920000000002</v>
      </c>
      <c r="K1265" s="43">
        <f t="shared" si="96"/>
        <v>110378.20952400001</v>
      </c>
      <c r="L1265" s="43">
        <f t="shared" si="97"/>
        <v>70341.982399999994</v>
      </c>
      <c r="M1265" s="43">
        <f t="shared" si="98"/>
        <v>40036.227124000012</v>
      </c>
      <c r="N1265" s="42">
        <f t="shared" si="99"/>
        <v>0.36271857730483265</v>
      </c>
      <c r="O1265">
        <f>IF(AND(RawData[[#This Row],[Channel]]="Wholesale/Distributor", LEFT(RawData[[#This Row],[Month]], 4)="2025"),RawData[[#This Row],[List Price]]*(1-'2 - Diagnostics'!$B$1),RawData[[#This Row],[Net Price]])</f>
        <v>3.7037000000000004</v>
      </c>
      <c r="P1265">
        <f>RawData[[#This Row],[Units]]*RawData[[#This Row],[Counterfactual Net Price]]</f>
        <v>117396.17890000001</v>
      </c>
    </row>
    <row r="1266" spans="1:16">
      <c r="A1266" t="s">
        <v>295</v>
      </c>
      <c r="B1266" t="s">
        <v>294</v>
      </c>
      <c r="C1266" t="s">
        <v>289</v>
      </c>
      <c r="D1266" t="s">
        <v>226</v>
      </c>
      <c r="E1266" t="s">
        <v>246</v>
      </c>
      <c r="F1266">
        <v>28036</v>
      </c>
      <c r="G1266" s="44">
        <v>4.07</v>
      </c>
      <c r="H1266" s="42">
        <v>0.15690000000000001</v>
      </c>
      <c r="I1266" s="45">
        <v>2.2353999999999998</v>
      </c>
      <c r="J1266" s="44">
        <f t="shared" si="95"/>
        <v>3.4314170000000002</v>
      </c>
      <c r="K1266" s="43">
        <f t="shared" si="96"/>
        <v>96203.207011999999</v>
      </c>
      <c r="L1266" s="43">
        <f t="shared" si="97"/>
        <v>62671.674399999996</v>
      </c>
      <c r="M1266" s="43">
        <f t="shared" si="98"/>
        <v>33531.532612000003</v>
      </c>
      <c r="N1266" s="42">
        <f t="shared" si="99"/>
        <v>0.34854901051081816</v>
      </c>
      <c r="O1266">
        <f>IF(AND(RawData[[#This Row],[Channel]]="Wholesale/Distributor", LEFT(RawData[[#This Row],[Month]], 4)="2025"),RawData[[#This Row],[List Price]]*(1-'2 - Diagnostics'!$B$1),RawData[[#This Row],[Net Price]])</f>
        <v>3.7037000000000004</v>
      </c>
      <c r="P1266">
        <f>RawData[[#This Row],[Units]]*RawData[[#This Row],[Counterfactual Net Price]]</f>
        <v>103836.93320000001</v>
      </c>
    </row>
    <row r="1267" spans="1:16">
      <c r="A1267" t="s">
        <v>295</v>
      </c>
      <c r="B1267" t="s">
        <v>294</v>
      </c>
      <c r="C1267" t="s">
        <v>289</v>
      </c>
      <c r="D1267" t="s">
        <v>226</v>
      </c>
      <c r="E1267" t="s">
        <v>245</v>
      </c>
      <c r="F1267">
        <v>26592</v>
      </c>
      <c r="G1267" s="44">
        <v>4.07</v>
      </c>
      <c r="H1267" s="42">
        <v>0.18809999999999999</v>
      </c>
      <c r="I1267" s="45">
        <v>2.2515999999999998</v>
      </c>
      <c r="J1267" s="44">
        <f t="shared" si="95"/>
        <v>3.3044330000000004</v>
      </c>
      <c r="K1267" s="43">
        <f t="shared" si="96"/>
        <v>87871.482336000015</v>
      </c>
      <c r="L1267" s="43">
        <f t="shared" si="97"/>
        <v>59874.547199999994</v>
      </c>
      <c r="M1267" s="43">
        <f t="shared" si="98"/>
        <v>27996.935136000022</v>
      </c>
      <c r="N1267" s="42">
        <f t="shared" si="99"/>
        <v>0.31861230050662265</v>
      </c>
      <c r="O1267">
        <f>IF(AND(RawData[[#This Row],[Channel]]="Wholesale/Distributor", LEFT(RawData[[#This Row],[Month]], 4)="2025"),RawData[[#This Row],[List Price]]*(1-'2 - Diagnostics'!$B$1),RawData[[#This Row],[Net Price]])</f>
        <v>3.7037000000000004</v>
      </c>
      <c r="P1267">
        <f>RawData[[#This Row],[Units]]*RawData[[#This Row],[Counterfactual Net Price]]</f>
        <v>98488.790400000013</v>
      </c>
    </row>
    <row r="1268" spans="1:16">
      <c r="A1268" t="s">
        <v>295</v>
      </c>
      <c r="B1268" t="s">
        <v>294</v>
      </c>
      <c r="C1268" t="s">
        <v>289</v>
      </c>
      <c r="D1268" t="s">
        <v>226</v>
      </c>
      <c r="E1268" t="s">
        <v>244</v>
      </c>
      <c r="F1268">
        <v>23563</v>
      </c>
      <c r="G1268" s="44">
        <v>4.1900000000000004</v>
      </c>
      <c r="H1268" s="42">
        <v>0.19719999999999999</v>
      </c>
      <c r="I1268" s="45">
        <v>2.2677</v>
      </c>
      <c r="J1268" s="44">
        <f t="shared" si="95"/>
        <v>3.3637320000000002</v>
      </c>
      <c r="K1268" s="43">
        <f t="shared" si="96"/>
        <v>79259.617116000009</v>
      </c>
      <c r="L1268" s="43">
        <f t="shared" si="97"/>
        <v>53433.8151</v>
      </c>
      <c r="M1268" s="43">
        <f t="shared" si="98"/>
        <v>25825.802016000009</v>
      </c>
      <c r="N1268" s="42">
        <f t="shared" si="99"/>
        <v>0.32583808698195937</v>
      </c>
      <c r="O1268">
        <f>IF(AND(RawData[[#This Row],[Channel]]="Wholesale/Distributor", LEFT(RawData[[#This Row],[Month]], 4)="2025"),RawData[[#This Row],[List Price]]*(1-'2 - Diagnostics'!$B$1),RawData[[#This Row],[Net Price]])</f>
        <v>3.8129000000000004</v>
      </c>
      <c r="P1268">
        <f>RawData[[#This Row],[Units]]*RawData[[#This Row],[Counterfactual Net Price]]</f>
        <v>89843.362700000012</v>
      </c>
    </row>
    <row r="1269" spans="1:16">
      <c r="A1269" t="s">
        <v>295</v>
      </c>
      <c r="B1269" t="s">
        <v>294</v>
      </c>
      <c r="C1269" t="s">
        <v>289</v>
      </c>
      <c r="D1269" t="s">
        <v>226</v>
      </c>
      <c r="E1269" t="s">
        <v>243</v>
      </c>
      <c r="F1269">
        <v>25743</v>
      </c>
      <c r="G1269" s="44">
        <v>4.1900000000000004</v>
      </c>
      <c r="H1269" s="42">
        <v>0.22570000000000001</v>
      </c>
      <c r="I1269" s="45">
        <v>2.2839</v>
      </c>
      <c r="J1269" s="44">
        <f t="shared" si="95"/>
        <v>3.2443170000000001</v>
      </c>
      <c r="K1269" s="43">
        <f t="shared" si="96"/>
        <v>83518.452531000003</v>
      </c>
      <c r="L1269" s="43">
        <f t="shared" si="97"/>
        <v>58794.437700000002</v>
      </c>
      <c r="M1269" s="43">
        <f t="shared" si="98"/>
        <v>24724.014831</v>
      </c>
      <c r="N1269" s="42">
        <f t="shared" si="99"/>
        <v>0.29603056668013639</v>
      </c>
      <c r="O1269">
        <f>IF(AND(RawData[[#This Row],[Channel]]="Wholesale/Distributor", LEFT(RawData[[#This Row],[Month]], 4)="2025"),RawData[[#This Row],[List Price]]*(1-'2 - Diagnostics'!$B$1),RawData[[#This Row],[Net Price]])</f>
        <v>3.8129000000000004</v>
      </c>
      <c r="P1269">
        <f>RawData[[#This Row],[Units]]*RawData[[#This Row],[Counterfactual Net Price]]</f>
        <v>98155.484700000015</v>
      </c>
    </row>
    <row r="1270" spans="1:16">
      <c r="A1270" t="s">
        <v>295</v>
      </c>
      <c r="B1270" t="s">
        <v>294</v>
      </c>
      <c r="C1270" t="s">
        <v>289</v>
      </c>
      <c r="D1270" t="s">
        <v>226</v>
      </c>
      <c r="E1270" t="s">
        <v>242</v>
      </c>
      <c r="F1270">
        <v>28564</v>
      </c>
      <c r="G1270" s="44">
        <v>4.1900000000000004</v>
      </c>
      <c r="H1270" s="42">
        <v>0.20069999999999999</v>
      </c>
      <c r="I1270" s="45">
        <v>2.2999999999999998</v>
      </c>
      <c r="J1270" s="44">
        <f t="shared" si="95"/>
        <v>3.3490670000000002</v>
      </c>
      <c r="K1270" s="43">
        <f t="shared" si="96"/>
        <v>95662.749788000001</v>
      </c>
      <c r="L1270" s="43">
        <f t="shared" si="97"/>
        <v>65697.2</v>
      </c>
      <c r="M1270" s="43">
        <f t="shared" si="98"/>
        <v>29965.549788000004</v>
      </c>
      <c r="N1270" s="42">
        <f t="shared" si="99"/>
        <v>0.31324156847265228</v>
      </c>
      <c r="O1270">
        <f>IF(AND(RawData[[#This Row],[Channel]]="Wholesale/Distributor", LEFT(RawData[[#This Row],[Month]], 4)="2025"),RawData[[#This Row],[List Price]]*(1-'2 - Diagnostics'!$B$1),RawData[[#This Row],[Net Price]])</f>
        <v>3.8129000000000004</v>
      </c>
      <c r="P1270">
        <f>RawData[[#This Row],[Units]]*RawData[[#This Row],[Counterfactual Net Price]]</f>
        <v>108911.67560000002</v>
      </c>
    </row>
    <row r="1271" spans="1:16">
      <c r="A1271" t="s">
        <v>295</v>
      </c>
      <c r="B1271" t="s">
        <v>294</v>
      </c>
      <c r="C1271" t="s">
        <v>289</v>
      </c>
      <c r="D1271" t="s">
        <v>226</v>
      </c>
      <c r="E1271" t="s">
        <v>241</v>
      </c>
      <c r="F1271">
        <v>46815</v>
      </c>
      <c r="G1271" s="44">
        <v>4.1900000000000004</v>
      </c>
      <c r="H1271" s="42">
        <v>0.2495</v>
      </c>
      <c r="I1271" s="45">
        <v>2.3161999999999998</v>
      </c>
      <c r="J1271" s="44">
        <f t="shared" si="95"/>
        <v>3.1445950000000003</v>
      </c>
      <c r="K1271" s="43">
        <f t="shared" si="96"/>
        <v>147214.21492500001</v>
      </c>
      <c r="L1271" s="43">
        <f t="shared" si="97"/>
        <v>108432.90299999999</v>
      </c>
      <c r="M1271" s="43">
        <f t="shared" si="98"/>
        <v>38781.311925000016</v>
      </c>
      <c r="N1271" s="42">
        <f t="shared" si="99"/>
        <v>0.26343455993538129</v>
      </c>
      <c r="O1271">
        <f>IF(AND(RawData[[#This Row],[Channel]]="Wholesale/Distributor", LEFT(RawData[[#This Row],[Month]], 4)="2025"),RawData[[#This Row],[List Price]]*(1-'2 - Diagnostics'!$B$1),RawData[[#This Row],[Net Price]])</f>
        <v>3.8129000000000004</v>
      </c>
      <c r="P1271">
        <f>RawData[[#This Row],[Units]]*RawData[[#This Row],[Counterfactual Net Price]]</f>
        <v>178500.91350000002</v>
      </c>
    </row>
    <row r="1272" spans="1:16">
      <c r="A1272" t="s">
        <v>295</v>
      </c>
      <c r="B1272" t="s">
        <v>294</v>
      </c>
      <c r="C1272" t="s">
        <v>289</v>
      </c>
      <c r="D1272" t="s">
        <v>226</v>
      </c>
      <c r="E1272" t="s">
        <v>240</v>
      </c>
      <c r="F1272">
        <v>49386</v>
      </c>
      <c r="G1272" s="44">
        <v>4.1900000000000004</v>
      </c>
      <c r="H1272" s="42">
        <v>0.2611</v>
      </c>
      <c r="I1272" s="45">
        <v>2.3323999999999998</v>
      </c>
      <c r="J1272" s="44">
        <f t="shared" si="95"/>
        <v>3.0959910000000002</v>
      </c>
      <c r="K1272" s="43">
        <f t="shared" si="96"/>
        <v>152898.61152600002</v>
      </c>
      <c r="L1272" s="43">
        <f t="shared" si="97"/>
        <v>115187.90639999999</v>
      </c>
      <c r="M1272" s="43">
        <f t="shared" si="98"/>
        <v>37710.70512600003</v>
      </c>
      <c r="N1272" s="42">
        <f t="shared" si="99"/>
        <v>0.24663863686942258</v>
      </c>
      <c r="O1272">
        <f>IF(AND(RawData[[#This Row],[Channel]]="Wholesale/Distributor", LEFT(RawData[[#This Row],[Month]], 4)="2025"),RawData[[#This Row],[List Price]]*(1-'2 - Diagnostics'!$B$1),RawData[[#This Row],[Net Price]])</f>
        <v>3.8129000000000004</v>
      </c>
      <c r="P1272">
        <f>RawData[[#This Row],[Units]]*RawData[[#This Row],[Counterfactual Net Price]]</f>
        <v>188303.87940000001</v>
      </c>
    </row>
    <row r="1273" spans="1:16">
      <c r="A1273" t="s">
        <v>295</v>
      </c>
      <c r="B1273" t="s">
        <v>294</v>
      </c>
      <c r="C1273" t="s">
        <v>289</v>
      </c>
      <c r="D1273" t="s">
        <v>226</v>
      </c>
      <c r="E1273" t="s">
        <v>236</v>
      </c>
      <c r="F1273">
        <v>38215</v>
      </c>
      <c r="G1273" s="44">
        <v>4.1900000000000004</v>
      </c>
      <c r="H1273" s="42">
        <v>0.28179999999999999</v>
      </c>
      <c r="I1273" s="45">
        <v>2.3485</v>
      </c>
      <c r="J1273" s="44">
        <f t="shared" si="95"/>
        <v>3.009258</v>
      </c>
      <c r="K1273" s="43">
        <f t="shared" si="96"/>
        <v>114998.79446999999</v>
      </c>
      <c r="L1273" s="43">
        <f t="shared" si="97"/>
        <v>89747.927500000005</v>
      </c>
      <c r="M1273" s="43">
        <f t="shared" si="98"/>
        <v>25250.866969999988</v>
      </c>
      <c r="N1273" s="42">
        <f t="shared" si="99"/>
        <v>0.21957505803756266</v>
      </c>
      <c r="O1273">
        <f>IF(AND(RawData[[#This Row],[Channel]]="Wholesale/Distributor", LEFT(RawData[[#This Row],[Month]], 4)="2025"),RawData[[#This Row],[List Price]]*(1-'2 - Diagnostics'!$B$1),RawData[[#This Row],[Net Price]])</f>
        <v>3.8129000000000004</v>
      </c>
      <c r="P1273">
        <f>RawData[[#This Row],[Units]]*RawData[[#This Row],[Counterfactual Net Price]]</f>
        <v>145709.97350000002</v>
      </c>
    </row>
    <row r="1274" spans="1:16">
      <c r="A1274" t="s">
        <v>295</v>
      </c>
      <c r="B1274" t="s">
        <v>294</v>
      </c>
      <c r="C1274" t="s">
        <v>289</v>
      </c>
      <c r="D1274" t="s">
        <v>229</v>
      </c>
      <c r="E1274" t="s">
        <v>262</v>
      </c>
      <c r="F1274">
        <v>11438</v>
      </c>
      <c r="G1274" s="44">
        <v>3.99</v>
      </c>
      <c r="H1274" s="42">
        <v>6.2700000000000006E-2</v>
      </c>
      <c r="I1274" s="45">
        <v>2.1545999999999998</v>
      </c>
      <c r="J1274" s="44">
        <f t="shared" si="95"/>
        <v>3.7398270000000005</v>
      </c>
      <c r="K1274" s="43">
        <f t="shared" si="96"/>
        <v>42776.141226000007</v>
      </c>
      <c r="L1274" s="43">
        <f t="shared" si="97"/>
        <v>24644.314799999996</v>
      </c>
      <c r="M1274" s="43">
        <f t="shared" si="98"/>
        <v>18131.826426000011</v>
      </c>
      <c r="N1274" s="42">
        <f t="shared" si="99"/>
        <v>0.4238770937800066</v>
      </c>
      <c r="O1274">
        <f>IF(AND(RawData[[#This Row],[Channel]]="Wholesale/Distributor", LEFT(RawData[[#This Row],[Month]], 4)="2025"),RawData[[#This Row],[List Price]]*(1-'2 - Diagnostics'!$B$1),RawData[[#This Row],[Net Price]])</f>
        <v>3.7398270000000005</v>
      </c>
      <c r="P1274">
        <f>RawData[[#This Row],[Units]]*RawData[[#This Row],[Counterfactual Net Price]]</f>
        <v>42776.141226000007</v>
      </c>
    </row>
    <row r="1275" spans="1:16">
      <c r="A1275" t="s">
        <v>295</v>
      </c>
      <c r="B1275" t="s">
        <v>294</v>
      </c>
      <c r="C1275" t="s">
        <v>289</v>
      </c>
      <c r="D1275" t="s">
        <v>229</v>
      </c>
      <c r="E1275" t="s">
        <v>261</v>
      </c>
      <c r="F1275">
        <v>13866</v>
      </c>
      <c r="G1275" s="44">
        <v>3.99</v>
      </c>
      <c r="H1275" s="42">
        <v>0.1003</v>
      </c>
      <c r="I1275" s="45">
        <v>2.1545999999999998</v>
      </c>
      <c r="J1275" s="44">
        <f t="shared" si="95"/>
        <v>3.5898029999999999</v>
      </c>
      <c r="K1275" s="43">
        <f t="shared" si="96"/>
        <v>49776.208397999995</v>
      </c>
      <c r="L1275" s="43">
        <f t="shared" si="97"/>
        <v>29875.683599999997</v>
      </c>
      <c r="M1275" s="43">
        <f t="shared" si="98"/>
        <v>19900.524797999999</v>
      </c>
      <c r="N1275" s="42">
        <f t="shared" si="99"/>
        <v>0.39979993331110369</v>
      </c>
      <c r="O1275">
        <f>IF(AND(RawData[[#This Row],[Channel]]="Wholesale/Distributor", LEFT(RawData[[#This Row],[Month]], 4)="2025"),RawData[[#This Row],[List Price]]*(1-'2 - Diagnostics'!$B$1),RawData[[#This Row],[Net Price]])</f>
        <v>3.5898029999999999</v>
      </c>
      <c r="P1275">
        <f>RawData[[#This Row],[Units]]*RawData[[#This Row],[Counterfactual Net Price]]</f>
        <v>49776.208397999995</v>
      </c>
    </row>
    <row r="1276" spans="1:16">
      <c r="A1276" t="s">
        <v>295</v>
      </c>
      <c r="B1276" t="s">
        <v>294</v>
      </c>
      <c r="C1276" t="s">
        <v>289</v>
      </c>
      <c r="D1276" t="s">
        <v>229</v>
      </c>
      <c r="E1276" t="s">
        <v>260</v>
      </c>
      <c r="F1276">
        <v>12453</v>
      </c>
      <c r="G1276" s="44">
        <v>3.99</v>
      </c>
      <c r="H1276" s="42">
        <v>7.7499999999999999E-2</v>
      </c>
      <c r="I1276" s="45">
        <v>2.1545999999999998</v>
      </c>
      <c r="J1276" s="44">
        <f t="shared" si="95"/>
        <v>3.6807750000000001</v>
      </c>
      <c r="K1276" s="43">
        <f t="shared" si="96"/>
        <v>45836.691075000002</v>
      </c>
      <c r="L1276" s="43">
        <f t="shared" si="97"/>
        <v>26831.233799999998</v>
      </c>
      <c r="M1276" s="43">
        <f t="shared" si="98"/>
        <v>19005.457275000004</v>
      </c>
      <c r="N1276" s="42">
        <f t="shared" si="99"/>
        <v>0.41463414634146351</v>
      </c>
      <c r="O1276">
        <f>IF(AND(RawData[[#This Row],[Channel]]="Wholesale/Distributor", LEFT(RawData[[#This Row],[Month]], 4)="2025"),RawData[[#This Row],[List Price]]*(1-'2 - Diagnostics'!$B$1),RawData[[#This Row],[Net Price]])</f>
        <v>3.6807750000000001</v>
      </c>
      <c r="P1276">
        <f>RawData[[#This Row],[Units]]*RawData[[#This Row],[Counterfactual Net Price]]</f>
        <v>45836.691075000002</v>
      </c>
    </row>
    <row r="1277" spans="1:16">
      <c r="A1277" t="s">
        <v>295</v>
      </c>
      <c r="B1277" t="s">
        <v>294</v>
      </c>
      <c r="C1277" t="s">
        <v>289</v>
      </c>
      <c r="D1277" t="s">
        <v>229</v>
      </c>
      <c r="E1277" t="s">
        <v>259</v>
      </c>
      <c r="F1277">
        <v>13105</v>
      </c>
      <c r="G1277" s="44">
        <v>3.99</v>
      </c>
      <c r="H1277" s="42">
        <v>6.8400000000000002E-2</v>
      </c>
      <c r="I1277" s="45">
        <v>2.1545999999999998</v>
      </c>
      <c r="J1277" s="44">
        <f t="shared" si="95"/>
        <v>3.7170840000000003</v>
      </c>
      <c r="K1277" s="43">
        <f t="shared" si="96"/>
        <v>48712.385820000003</v>
      </c>
      <c r="L1277" s="43">
        <f t="shared" si="97"/>
        <v>28236.032999999999</v>
      </c>
      <c r="M1277" s="43">
        <f t="shared" si="98"/>
        <v>20476.352820000004</v>
      </c>
      <c r="N1277" s="42">
        <f t="shared" si="99"/>
        <v>0.420352082438815</v>
      </c>
      <c r="O1277">
        <f>IF(AND(RawData[[#This Row],[Channel]]="Wholesale/Distributor", LEFT(RawData[[#This Row],[Month]], 4)="2025"),RawData[[#This Row],[List Price]]*(1-'2 - Diagnostics'!$B$1),RawData[[#This Row],[Net Price]])</f>
        <v>3.7170840000000003</v>
      </c>
      <c r="P1277">
        <f>RawData[[#This Row],[Units]]*RawData[[#This Row],[Counterfactual Net Price]]</f>
        <v>48712.385820000003</v>
      </c>
    </row>
    <row r="1278" spans="1:16">
      <c r="A1278" t="s">
        <v>295</v>
      </c>
      <c r="B1278" t="s">
        <v>294</v>
      </c>
      <c r="C1278" t="s">
        <v>289</v>
      </c>
      <c r="D1278" t="s">
        <v>229</v>
      </c>
      <c r="E1278" t="s">
        <v>258</v>
      </c>
      <c r="F1278">
        <v>11781</v>
      </c>
      <c r="G1278" s="44">
        <v>3.99</v>
      </c>
      <c r="H1278" s="42">
        <v>3.8699999999999998E-2</v>
      </c>
      <c r="I1278" s="45">
        <v>2.1545999999999998</v>
      </c>
      <c r="J1278" s="44">
        <f t="shared" si="95"/>
        <v>3.8355870000000003</v>
      </c>
      <c r="K1278" s="43">
        <f t="shared" si="96"/>
        <v>45187.050447000001</v>
      </c>
      <c r="L1278" s="43">
        <f t="shared" si="97"/>
        <v>25383.3426</v>
      </c>
      <c r="M1278" s="43">
        <f t="shared" si="98"/>
        <v>19803.707847000001</v>
      </c>
      <c r="N1278" s="42">
        <f t="shared" si="99"/>
        <v>0.43826068865078543</v>
      </c>
      <c r="O1278">
        <f>IF(AND(RawData[[#This Row],[Channel]]="Wholesale/Distributor", LEFT(RawData[[#This Row],[Month]], 4)="2025"),RawData[[#This Row],[List Price]]*(1-'2 - Diagnostics'!$B$1),RawData[[#This Row],[Net Price]])</f>
        <v>3.8355870000000003</v>
      </c>
      <c r="P1278">
        <f>RawData[[#This Row],[Units]]*RawData[[#This Row],[Counterfactual Net Price]]</f>
        <v>45187.050447000001</v>
      </c>
    </row>
    <row r="1279" spans="1:16">
      <c r="A1279" t="s">
        <v>295</v>
      </c>
      <c r="B1279" t="s">
        <v>294</v>
      </c>
      <c r="C1279" t="s">
        <v>289</v>
      </c>
      <c r="D1279" t="s">
        <v>229</v>
      </c>
      <c r="E1279" t="s">
        <v>257</v>
      </c>
      <c r="F1279">
        <v>11787</v>
      </c>
      <c r="G1279" s="44">
        <v>3.99</v>
      </c>
      <c r="H1279" s="42">
        <v>6.4299999999999996E-2</v>
      </c>
      <c r="I1279" s="45">
        <v>2.1545999999999998</v>
      </c>
      <c r="J1279" s="44">
        <f t="shared" si="95"/>
        <v>3.7334430000000003</v>
      </c>
      <c r="K1279" s="43">
        <f t="shared" si="96"/>
        <v>44006.092641000003</v>
      </c>
      <c r="L1279" s="43">
        <f t="shared" si="97"/>
        <v>25396.270199999999</v>
      </c>
      <c r="M1279" s="43">
        <f t="shared" si="98"/>
        <v>18609.822441000004</v>
      </c>
      <c r="N1279" s="42">
        <f t="shared" si="99"/>
        <v>0.42289195254889395</v>
      </c>
      <c r="O1279">
        <f>IF(AND(RawData[[#This Row],[Channel]]="Wholesale/Distributor", LEFT(RawData[[#This Row],[Month]], 4)="2025"),RawData[[#This Row],[List Price]]*(1-'2 - Diagnostics'!$B$1),RawData[[#This Row],[Net Price]])</f>
        <v>3.7334430000000003</v>
      </c>
      <c r="P1279">
        <f>RawData[[#This Row],[Units]]*RawData[[#This Row],[Counterfactual Net Price]]</f>
        <v>44006.092641000003</v>
      </c>
    </row>
    <row r="1280" spans="1:16">
      <c r="A1280" t="s">
        <v>295</v>
      </c>
      <c r="B1280" t="s">
        <v>294</v>
      </c>
      <c r="C1280" t="s">
        <v>289</v>
      </c>
      <c r="D1280" t="s">
        <v>229</v>
      </c>
      <c r="E1280" t="s">
        <v>256</v>
      </c>
      <c r="F1280">
        <v>9213</v>
      </c>
      <c r="G1280" s="44">
        <v>3.99</v>
      </c>
      <c r="H1280" s="42">
        <v>8.2600000000000007E-2</v>
      </c>
      <c r="I1280" s="45">
        <v>2.1545999999999998</v>
      </c>
      <c r="J1280" s="44">
        <f t="shared" si="95"/>
        <v>3.6604260000000002</v>
      </c>
      <c r="K1280" s="43">
        <f t="shared" si="96"/>
        <v>33723.504738000003</v>
      </c>
      <c r="L1280" s="43">
        <f t="shared" si="97"/>
        <v>19850.3298</v>
      </c>
      <c r="M1280" s="43">
        <f t="shared" si="98"/>
        <v>13873.174938000004</v>
      </c>
      <c r="N1280" s="42">
        <f t="shared" si="99"/>
        <v>0.41137998691955535</v>
      </c>
      <c r="O1280">
        <f>IF(AND(RawData[[#This Row],[Channel]]="Wholesale/Distributor", LEFT(RawData[[#This Row],[Month]], 4)="2025"),RawData[[#This Row],[List Price]]*(1-'2 - Diagnostics'!$B$1),RawData[[#This Row],[Net Price]])</f>
        <v>3.6604260000000002</v>
      </c>
      <c r="P1280">
        <f>RawData[[#This Row],[Units]]*RawData[[#This Row],[Counterfactual Net Price]]</f>
        <v>33723.504738000003</v>
      </c>
    </row>
    <row r="1281" spans="1:16">
      <c r="A1281" t="s">
        <v>295</v>
      </c>
      <c r="B1281" t="s">
        <v>294</v>
      </c>
      <c r="C1281" t="s">
        <v>289</v>
      </c>
      <c r="D1281" t="s">
        <v>229</v>
      </c>
      <c r="E1281" t="s">
        <v>255</v>
      </c>
      <c r="F1281">
        <v>13370</v>
      </c>
      <c r="G1281" s="44">
        <v>3.99</v>
      </c>
      <c r="H1281" s="42">
        <v>9.2399999999999996E-2</v>
      </c>
      <c r="I1281" s="45">
        <v>2.1545999999999998</v>
      </c>
      <c r="J1281" s="44">
        <f t="shared" si="95"/>
        <v>3.621324</v>
      </c>
      <c r="K1281" s="43">
        <f t="shared" si="96"/>
        <v>48417.101880000002</v>
      </c>
      <c r="L1281" s="43">
        <f t="shared" si="97"/>
        <v>28807.001999999997</v>
      </c>
      <c r="M1281" s="43">
        <f t="shared" si="98"/>
        <v>19610.099880000005</v>
      </c>
      <c r="N1281" s="42">
        <f t="shared" si="99"/>
        <v>0.40502423975319535</v>
      </c>
      <c r="O1281">
        <f>IF(AND(RawData[[#This Row],[Channel]]="Wholesale/Distributor", LEFT(RawData[[#This Row],[Month]], 4)="2025"),RawData[[#This Row],[List Price]]*(1-'2 - Diagnostics'!$B$1),RawData[[#This Row],[Net Price]])</f>
        <v>3.621324</v>
      </c>
      <c r="P1281">
        <f>RawData[[#This Row],[Units]]*RawData[[#This Row],[Counterfactual Net Price]]</f>
        <v>48417.101880000002</v>
      </c>
    </row>
    <row r="1282" spans="1:16">
      <c r="A1282" t="s">
        <v>295</v>
      </c>
      <c r="B1282" t="s">
        <v>294</v>
      </c>
      <c r="C1282" t="s">
        <v>289</v>
      </c>
      <c r="D1282" t="s">
        <v>229</v>
      </c>
      <c r="E1282" t="s">
        <v>254</v>
      </c>
      <c r="F1282">
        <v>14531</v>
      </c>
      <c r="G1282" s="44">
        <v>3.99</v>
      </c>
      <c r="H1282" s="42">
        <v>7.0699999999999999E-2</v>
      </c>
      <c r="I1282" s="45">
        <v>2.1545999999999998</v>
      </c>
      <c r="J1282" s="44">
        <f t="shared" ref="J1282:J1345" si="100">G1282*(1-H1282)</f>
        <v>3.7079070000000001</v>
      </c>
      <c r="K1282" s="43">
        <f t="shared" ref="K1282:K1345" si="101">F1282*J1282</f>
        <v>53879.596617000003</v>
      </c>
      <c r="L1282" s="43">
        <f t="shared" ref="L1282:L1345" si="102">F1282*I1282</f>
        <v>31308.492599999998</v>
      </c>
      <c r="M1282" s="43">
        <f t="shared" ref="M1282:M1345" si="103">K1282-L1282</f>
        <v>22571.104017000005</v>
      </c>
      <c r="N1282" s="42">
        <f t="shared" ref="N1282:N1345" si="104">IFERROR(M1282/K1282,"")</f>
        <v>0.4189174647584204</v>
      </c>
      <c r="O1282">
        <f>IF(AND(RawData[[#This Row],[Channel]]="Wholesale/Distributor", LEFT(RawData[[#This Row],[Month]], 4)="2025"),RawData[[#This Row],[List Price]]*(1-'2 - Diagnostics'!$B$1),RawData[[#This Row],[Net Price]])</f>
        <v>3.7079070000000001</v>
      </c>
      <c r="P1282">
        <f>RawData[[#This Row],[Units]]*RawData[[#This Row],[Counterfactual Net Price]]</f>
        <v>53879.596617000003</v>
      </c>
    </row>
    <row r="1283" spans="1:16">
      <c r="A1283" t="s">
        <v>295</v>
      </c>
      <c r="B1283" t="s">
        <v>294</v>
      </c>
      <c r="C1283" t="s">
        <v>289</v>
      </c>
      <c r="D1283" t="s">
        <v>229</v>
      </c>
      <c r="E1283" t="s">
        <v>253</v>
      </c>
      <c r="F1283">
        <v>22870</v>
      </c>
      <c r="G1283" s="44">
        <v>3.99</v>
      </c>
      <c r="H1283" s="42">
        <v>9.5200000000000007E-2</v>
      </c>
      <c r="I1283" s="45">
        <v>2.1545999999999998</v>
      </c>
      <c r="J1283" s="44">
        <f t="shared" si="100"/>
        <v>3.6101520000000002</v>
      </c>
      <c r="K1283" s="43">
        <f t="shared" si="101"/>
        <v>82564.176240000001</v>
      </c>
      <c r="L1283" s="43">
        <f t="shared" si="102"/>
        <v>49275.701999999997</v>
      </c>
      <c r="M1283" s="43">
        <f t="shared" si="103"/>
        <v>33288.474240000003</v>
      </c>
      <c r="N1283" s="42">
        <f t="shared" si="104"/>
        <v>0.40318302387267907</v>
      </c>
      <c r="O1283">
        <f>IF(AND(RawData[[#This Row],[Channel]]="Wholesale/Distributor", LEFT(RawData[[#This Row],[Month]], 4)="2025"),RawData[[#This Row],[List Price]]*(1-'2 - Diagnostics'!$B$1),RawData[[#This Row],[Net Price]])</f>
        <v>3.6101520000000002</v>
      </c>
      <c r="P1283">
        <f>RawData[[#This Row],[Units]]*RawData[[#This Row],[Counterfactual Net Price]]</f>
        <v>82564.176240000001</v>
      </c>
    </row>
    <row r="1284" spans="1:16">
      <c r="A1284" t="s">
        <v>295</v>
      </c>
      <c r="B1284" t="s">
        <v>294</v>
      </c>
      <c r="C1284" t="s">
        <v>289</v>
      </c>
      <c r="D1284" t="s">
        <v>229</v>
      </c>
      <c r="E1284" t="s">
        <v>252</v>
      </c>
      <c r="F1284">
        <v>24043</v>
      </c>
      <c r="G1284" s="44">
        <v>3.99</v>
      </c>
      <c r="H1284" s="42">
        <v>5.5899999999999998E-2</v>
      </c>
      <c r="I1284" s="45">
        <v>2.1545999999999998</v>
      </c>
      <c r="J1284" s="44">
        <f t="shared" si="100"/>
        <v>3.7669590000000004</v>
      </c>
      <c r="K1284" s="43">
        <f t="shared" si="101"/>
        <v>90568.99523700001</v>
      </c>
      <c r="L1284" s="43">
        <f t="shared" si="102"/>
        <v>51803.047799999993</v>
      </c>
      <c r="M1284" s="43">
        <f t="shared" si="103"/>
        <v>38765.947437000017</v>
      </c>
      <c r="N1284" s="42">
        <f t="shared" si="104"/>
        <v>0.42802669208770272</v>
      </c>
      <c r="O1284">
        <f>IF(AND(RawData[[#This Row],[Channel]]="Wholesale/Distributor", LEFT(RawData[[#This Row],[Month]], 4)="2025"),RawData[[#This Row],[List Price]]*(1-'2 - Diagnostics'!$B$1),RawData[[#This Row],[Net Price]])</f>
        <v>3.7669590000000004</v>
      </c>
      <c r="P1284">
        <f>RawData[[#This Row],[Units]]*RawData[[#This Row],[Counterfactual Net Price]]</f>
        <v>90568.99523700001</v>
      </c>
    </row>
    <row r="1285" spans="1:16">
      <c r="A1285" t="s">
        <v>295</v>
      </c>
      <c r="B1285" t="s">
        <v>294</v>
      </c>
      <c r="C1285" t="s">
        <v>289</v>
      </c>
      <c r="D1285" t="s">
        <v>229</v>
      </c>
      <c r="E1285" t="s">
        <v>251</v>
      </c>
      <c r="F1285">
        <v>18482</v>
      </c>
      <c r="G1285" s="44">
        <v>3.99</v>
      </c>
      <c r="H1285" s="42">
        <v>7.6600000000000001E-2</v>
      </c>
      <c r="I1285" s="45">
        <v>2.1545999999999998</v>
      </c>
      <c r="J1285" s="44">
        <f t="shared" si="100"/>
        <v>3.6843660000000003</v>
      </c>
      <c r="K1285" s="43">
        <f t="shared" si="101"/>
        <v>68094.452411999999</v>
      </c>
      <c r="L1285" s="43">
        <f t="shared" si="102"/>
        <v>39821.317199999998</v>
      </c>
      <c r="M1285" s="43">
        <f t="shared" si="103"/>
        <v>28273.135212000001</v>
      </c>
      <c r="N1285" s="42">
        <f t="shared" si="104"/>
        <v>0.41520467836257313</v>
      </c>
      <c r="O1285">
        <f>IF(AND(RawData[[#This Row],[Channel]]="Wholesale/Distributor", LEFT(RawData[[#This Row],[Month]], 4)="2025"),RawData[[#This Row],[List Price]]*(1-'2 - Diagnostics'!$B$1),RawData[[#This Row],[Net Price]])</f>
        <v>3.6843660000000003</v>
      </c>
      <c r="P1285">
        <f>RawData[[#This Row],[Units]]*RawData[[#This Row],[Counterfactual Net Price]]</f>
        <v>68094.452411999999</v>
      </c>
    </row>
    <row r="1286" spans="1:16">
      <c r="A1286" t="s">
        <v>295</v>
      </c>
      <c r="B1286" t="s">
        <v>294</v>
      </c>
      <c r="C1286" t="s">
        <v>289</v>
      </c>
      <c r="D1286" t="s">
        <v>229</v>
      </c>
      <c r="E1286" t="s">
        <v>250</v>
      </c>
      <c r="F1286">
        <v>9921</v>
      </c>
      <c r="G1286" s="44">
        <v>4.07</v>
      </c>
      <c r="H1286" s="42">
        <v>7.6999999999999999E-2</v>
      </c>
      <c r="I1286" s="45">
        <v>2.1707999999999998</v>
      </c>
      <c r="J1286" s="44">
        <f t="shared" si="100"/>
        <v>3.7566100000000002</v>
      </c>
      <c r="K1286" s="43">
        <f t="shared" si="101"/>
        <v>37269.327810000003</v>
      </c>
      <c r="L1286" s="43">
        <f t="shared" si="102"/>
        <v>21536.506799999999</v>
      </c>
      <c r="M1286" s="43">
        <f t="shared" si="103"/>
        <v>15732.821010000003</v>
      </c>
      <c r="N1286" s="42">
        <f t="shared" si="104"/>
        <v>0.42213857706815461</v>
      </c>
      <c r="O1286">
        <f>IF(AND(RawData[[#This Row],[Channel]]="Wholesale/Distributor", LEFT(RawData[[#This Row],[Month]], 4)="2025"),RawData[[#This Row],[List Price]]*(1-'2 - Diagnostics'!$B$1),RawData[[#This Row],[Net Price]])</f>
        <v>3.7566100000000002</v>
      </c>
      <c r="P1286">
        <f>RawData[[#This Row],[Units]]*RawData[[#This Row],[Counterfactual Net Price]]</f>
        <v>37269.327810000003</v>
      </c>
    </row>
    <row r="1287" spans="1:16">
      <c r="A1287" t="s">
        <v>295</v>
      </c>
      <c r="B1287" t="s">
        <v>294</v>
      </c>
      <c r="C1287" t="s">
        <v>289</v>
      </c>
      <c r="D1287" t="s">
        <v>229</v>
      </c>
      <c r="E1287" t="s">
        <v>249</v>
      </c>
      <c r="F1287">
        <v>16266</v>
      </c>
      <c r="G1287" s="44">
        <v>4.07</v>
      </c>
      <c r="H1287" s="42">
        <v>7.9600000000000004E-2</v>
      </c>
      <c r="I1287" s="45">
        <v>2.1869000000000001</v>
      </c>
      <c r="J1287" s="44">
        <f t="shared" si="100"/>
        <v>3.7460280000000004</v>
      </c>
      <c r="K1287" s="43">
        <f t="shared" si="101"/>
        <v>60932.891448000009</v>
      </c>
      <c r="L1287" s="43">
        <f t="shared" si="102"/>
        <v>35572.115400000002</v>
      </c>
      <c r="M1287" s="43">
        <f t="shared" si="103"/>
        <v>25360.776048000007</v>
      </c>
      <c r="N1287" s="42">
        <f t="shared" si="104"/>
        <v>0.41620831451339929</v>
      </c>
      <c r="O1287">
        <f>IF(AND(RawData[[#This Row],[Channel]]="Wholesale/Distributor", LEFT(RawData[[#This Row],[Month]], 4)="2025"),RawData[[#This Row],[List Price]]*(1-'2 - Diagnostics'!$B$1),RawData[[#This Row],[Net Price]])</f>
        <v>3.7460280000000004</v>
      </c>
      <c r="P1287">
        <f>RawData[[#This Row],[Units]]*RawData[[#This Row],[Counterfactual Net Price]]</f>
        <v>60932.891448000009</v>
      </c>
    </row>
    <row r="1288" spans="1:16">
      <c r="A1288" t="s">
        <v>295</v>
      </c>
      <c r="B1288" t="s">
        <v>294</v>
      </c>
      <c r="C1288" t="s">
        <v>289</v>
      </c>
      <c r="D1288" t="s">
        <v>229</v>
      </c>
      <c r="E1288" t="s">
        <v>248</v>
      </c>
      <c r="F1288">
        <v>15481</v>
      </c>
      <c r="G1288" s="44">
        <v>4.07</v>
      </c>
      <c r="H1288" s="42">
        <v>7.2700000000000001E-2</v>
      </c>
      <c r="I1288" s="45">
        <v>2.2031000000000001</v>
      </c>
      <c r="J1288" s="44">
        <f t="shared" si="100"/>
        <v>3.7741110000000004</v>
      </c>
      <c r="K1288" s="43">
        <f t="shared" si="101"/>
        <v>58427.012391000004</v>
      </c>
      <c r="L1288" s="43">
        <f t="shared" si="102"/>
        <v>34106.191100000004</v>
      </c>
      <c r="M1288" s="43">
        <f t="shared" si="103"/>
        <v>24320.821291</v>
      </c>
      <c r="N1288" s="42">
        <f t="shared" si="104"/>
        <v>0.41625988212853304</v>
      </c>
      <c r="O1288">
        <f>IF(AND(RawData[[#This Row],[Channel]]="Wholesale/Distributor", LEFT(RawData[[#This Row],[Month]], 4)="2025"),RawData[[#This Row],[List Price]]*(1-'2 - Diagnostics'!$B$1),RawData[[#This Row],[Net Price]])</f>
        <v>3.7741110000000004</v>
      </c>
      <c r="P1288">
        <f>RawData[[#This Row],[Units]]*RawData[[#This Row],[Counterfactual Net Price]]</f>
        <v>58427.012391000004</v>
      </c>
    </row>
    <row r="1289" spans="1:16">
      <c r="A1289" t="s">
        <v>295</v>
      </c>
      <c r="B1289" t="s">
        <v>294</v>
      </c>
      <c r="C1289" t="s">
        <v>289</v>
      </c>
      <c r="D1289" t="s">
        <v>229</v>
      </c>
      <c r="E1289" t="s">
        <v>247</v>
      </c>
      <c r="F1289">
        <v>14626</v>
      </c>
      <c r="G1289" s="44">
        <v>4.07</v>
      </c>
      <c r="H1289" s="42">
        <v>7.5700000000000003E-2</v>
      </c>
      <c r="I1289" s="45">
        <v>2.2191999999999998</v>
      </c>
      <c r="J1289" s="44">
        <f t="shared" si="100"/>
        <v>3.7619010000000004</v>
      </c>
      <c r="K1289" s="43">
        <f t="shared" si="101"/>
        <v>55021.564026000007</v>
      </c>
      <c r="L1289" s="43">
        <f t="shared" si="102"/>
        <v>32458.019199999999</v>
      </c>
      <c r="M1289" s="43">
        <f t="shared" si="103"/>
        <v>22563.544826000008</v>
      </c>
      <c r="N1289" s="42">
        <f t="shared" si="104"/>
        <v>0.41008548603485323</v>
      </c>
      <c r="O1289">
        <f>IF(AND(RawData[[#This Row],[Channel]]="Wholesale/Distributor", LEFT(RawData[[#This Row],[Month]], 4)="2025"),RawData[[#This Row],[List Price]]*(1-'2 - Diagnostics'!$B$1),RawData[[#This Row],[Net Price]])</f>
        <v>3.7619010000000004</v>
      </c>
      <c r="P1289">
        <f>RawData[[#This Row],[Units]]*RawData[[#This Row],[Counterfactual Net Price]]</f>
        <v>55021.564026000007</v>
      </c>
    </row>
    <row r="1290" spans="1:16">
      <c r="A1290" t="s">
        <v>295</v>
      </c>
      <c r="B1290" t="s">
        <v>294</v>
      </c>
      <c r="C1290" t="s">
        <v>289</v>
      </c>
      <c r="D1290" t="s">
        <v>229</v>
      </c>
      <c r="E1290" t="s">
        <v>246</v>
      </c>
      <c r="F1290">
        <v>11342</v>
      </c>
      <c r="G1290" s="44">
        <v>4.07</v>
      </c>
      <c r="H1290" s="42">
        <v>5.5500000000000001E-2</v>
      </c>
      <c r="I1290" s="45">
        <v>2.2353999999999998</v>
      </c>
      <c r="J1290" s="44">
        <f t="shared" si="100"/>
        <v>3.8441150000000004</v>
      </c>
      <c r="K1290" s="43">
        <f t="shared" si="101"/>
        <v>43599.952330000007</v>
      </c>
      <c r="L1290" s="43">
        <f t="shared" si="102"/>
        <v>25353.906799999997</v>
      </c>
      <c r="M1290" s="43">
        <f t="shared" si="103"/>
        <v>18246.04553000001</v>
      </c>
      <c r="N1290" s="42">
        <f t="shared" si="104"/>
        <v>0.41848774035116032</v>
      </c>
      <c r="O1290">
        <f>IF(AND(RawData[[#This Row],[Channel]]="Wholesale/Distributor", LEFT(RawData[[#This Row],[Month]], 4)="2025"),RawData[[#This Row],[List Price]]*(1-'2 - Diagnostics'!$B$1),RawData[[#This Row],[Net Price]])</f>
        <v>3.8441150000000004</v>
      </c>
      <c r="P1290">
        <f>RawData[[#This Row],[Units]]*RawData[[#This Row],[Counterfactual Net Price]]</f>
        <v>43599.952330000007</v>
      </c>
    </row>
    <row r="1291" spans="1:16">
      <c r="A1291" t="s">
        <v>295</v>
      </c>
      <c r="B1291" t="s">
        <v>294</v>
      </c>
      <c r="C1291" t="s">
        <v>289</v>
      </c>
      <c r="D1291" t="s">
        <v>229</v>
      </c>
      <c r="E1291" t="s">
        <v>245</v>
      </c>
      <c r="F1291">
        <v>12367</v>
      </c>
      <c r="G1291" s="44">
        <v>4.07</v>
      </c>
      <c r="H1291" s="42">
        <v>9.06E-2</v>
      </c>
      <c r="I1291" s="45">
        <v>2.2515999999999998</v>
      </c>
      <c r="J1291" s="44">
        <f t="shared" si="100"/>
        <v>3.7012580000000002</v>
      </c>
      <c r="K1291" s="43">
        <f t="shared" si="101"/>
        <v>45773.457686000002</v>
      </c>
      <c r="L1291" s="43">
        <f t="shared" si="102"/>
        <v>27845.537199999999</v>
      </c>
      <c r="M1291" s="43">
        <f t="shared" si="103"/>
        <v>17927.920486000003</v>
      </c>
      <c r="N1291" s="42">
        <f t="shared" si="104"/>
        <v>0.39166629291986677</v>
      </c>
      <c r="O1291">
        <f>IF(AND(RawData[[#This Row],[Channel]]="Wholesale/Distributor", LEFT(RawData[[#This Row],[Month]], 4)="2025"),RawData[[#This Row],[List Price]]*(1-'2 - Diagnostics'!$B$1),RawData[[#This Row],[Net Price]])</f>
        <v>3.7012580000000002</v>
      </c>
      <c r="P1291">
        <f>RawData[[#This Row],[Units]]*RawData[[#This Row],[Counterfactual Net Price]]</f>
        <v>45773.457686000002</v>
      </c>
    </row>
    <row r="1292" spans="1:16">
      <c r="A1292" t="s">
        <v>295</v>
      </c>
      <c r="B1292" t="s">
        <v>294</v>
      </c>
      <c r="C1292" t="s">
        <v>289</v>
      </c>
      <c r="D1292" t="s">
        <v>229</v>
      </c>
      <c r="E1292" t="s">
        <v>244</v>
      </c>
      <c r="F1292">
        <v>9950</v>
      </c>
      <c r="G1292" s="44">
        <v>4.1900000000000004</v>
      </c>
      <c r="H1292" s="42">
        <v>8.4500000000000006E-2</v>
      </c>
      <c r="I1292" s="45">
        <v>2.2677</v>
      </c>
      <c r="J1292" s="44">
        <f t="shared" si="100"/>
        <v>3.8359450000000002</v>
      </c>
      <c r="K1292" s="43">
        <f t="shared" si="101"/>
        <v>38167.652750000001</v>
      </c>
      <c r="L1292" s="43">
        <f t="shared" si="102"/>
        <v>22563.615000000002</v>
      </c>
      <c r="M1292" s="43">
        <f t="shared" si="103"/>
        <v>15604.03775</v>
      </c>
      <c r="N1292" s="42">
        <f t="shared" si="104"/>
        <v>0.40882885442830902</v>
      </c>
      <c r="O1292">
        <f>IF(AND(RawData[[#This Row],[Channel]]="Wholesale/Distributor", LEFT(RawData[[#This Row],[Month]], 4)="2025"),RawData[[#This Row],[List Price]]*(1-'2 - Diagnostics'!$B$1),RawData[[#This Row],[Net Price]])</f>
        <v>3.8359450000000002</v>
      </c>
      <c r="P1292">
        <f>RawData[[#This Row],[Units]]*RawData[[#This Row],[Counterfactual Net Price]]</f>
        <v>38167.652750000001</v>
      </c>
    </row>
    <row r="1293" spans="1:16">
      <c r="A1293" t="s">
        <v>295</v>
      </c>
      <c r="B1293" t="s">
        <v>294</v>
      </c>
      <c r="C1293" t="s">
        <v>289</v>
      </c>
      <c r="D1293" t="s">
        <v>229</v>
      </c>
      <c r="E1293" t="s">
        <v>243</v>
      </c>
      <c r="F1293">
        <v>11955</v>
      </c>
      <c r="G1293" s="44">
        <v>4.1900000000000004</v>
      </c>
      <c r="H1293" s="42">
        <v>7.51E-2</v>
      </c>
      <c r="I1293" s="45">
        <v>2.2839</v>
      </c>
      <c r="J1293" s="44">
        <f t="shared" si="100"/>
        <v>3.8753310000000005</v>
      </c>
      <c r="K1293" s="43">
        <f t="shared" si="101"/>
        <v>46329.582105000009</v>
      </c>
      <c r="L1293" s="43">
        <f t="shared" si="102"/>
        <v>27304.0245</v>
      </c>
      <c r="M1293" s="43">
        <f t="shared" si="103"/>
        <v>19025.557605000009</v>
      </c>
      <c r="N1293" s="42">
        <f t="shared" si="104"/>
        <v>0.41065679292942991</v>
      </c>
      <c r="O1293">
        <f>IF(AND(RawData[[#This Row],[Channel]]="Wholesale/Distributor", LEFT(RawData[[#This Row],[Month]], 4)="2025"),RawData[[#This Row],[List Price]]*(1-'2 - Diagnostics'!$B$1),RawData[[#This Row],[Net Price]])</f>
        <v>3.8753310000000005</v>
      </c>
      <c r="P1293">
        <f>RawData[[#This Row],[Units]]*RawData[[#This Row],[Counterfactual Net Price]]</f>
        <v>46329.582105000009</v>
      </c>
    </row>
    <row r="1294" spans="1:16">
      <c r="A1294" t="s">
        <v>295</v>
      </c>
      <c r="B1294" t="s">
        <v>294</v>
      </c>
      <c r="C1294" t="s">
        <v>289</v>
      </c>
      <c r="D1294" t="s">
        <v>229</v>
      </c>
      <c r="E1294" t="s">
        <v>242</v>
      </c>
      <c r="F1294">
        <v>14485</v>
      </c>
      <c r="G1294" s="44">
        <v>4.1900000000000004</v>
      </c>
      <c r="H1294" s="42">
        <v>8.4900000000000003E-2</v>
      </c>
      <c r="I1294" s="45">
        <v>2.2999999999999998</v>
      </c>
      <c r="J1294" s="44">
        <f t="shared" si="100"/>
        <v>3.8342690000000004</v>
      </c>
      <c r="K1294" s="43">
        <f t="shared" si="101"/>
        <v>55539.386465000003</v>
      </c>
      <c r="L1294" s="43">
        <f t="shared" si="102"/>
        <v>33315.5</v>
      </c>
      <c r="M1294" s="43">
        <f t="shared" si="103"/>
        <v>22223.886465000003</v>
      </c>
      <c r="N1294" s="42">
        <f t="shared" si="104"/>
        <v>0.40014641643557092</v>
      </c>
      <c r="O1294">
        <f>IF(AND(RawData[[#This Row],[Channel]]="Wholesale/Distributor", LEFT(RawData[[#This Row],[Month]], 4)="2025"),RawData[[#This Row],[List Price]]*(1-'2 - Diagnostics'!$B$1),RawData[[#This Row],[Net Price]])</f>
        <v>3.8342690000000004</v>
      </c>
      <c r="P1294">
        <f>RawData[[#This Row],[Units]]*RawData[[#This Row],[Counterfactual Net Price]]</f>
        <v>55539.386465000003</v>
      </c>
    </row>
    <row r="1295" spans="1:16">
      <c r="A1295" t="s">
        <v>295</v>
      </c>
      <c r="B1295" t="s">
        <v>294</v>
      </c>
      <c r="C1295" t="s">
        <v>289</v>
      </c>
      <c r="D1295" t="s">
        <v>229</v>
      </c>
      <c r="E1295" t="s">
        <v>241</v>
      </c>
      <c r="F1295">
        <v>20836</v>
      </c>
      <c r="G1295" s="44">
        <v>4.1900000000000004</v>
      </c>
      <c r="H1295" s="42">
        <v>9.1200000000000003E-2</v>
      </c>
      <c r="I1295" s="45">
        <v>2.3161999999999998</v>
      </c>
      <c r="J1295" s="44">
        <f t="shared" si="100"/>
        <v>3.8078720000000006</v>
      </c>
      <c r="K1295" s="43">
        <f t="shared" si="101"/>
        <v>79340.820992000008</v>
      </c>
      <c r="L1295" s="43">
        <f t="shared" si="102"/>
        <v>48260.343199999996</v>
      </c>
      <c r="M1295" s="43">
        <f t="shared" si="103"/>
        <v>31080.477792000012</v>
      </c>
      <c r="N1295" s="42">
        <f t="shared" si="104"/>
        <v>0.39173375575649616</v>
      </c>
      <c r="O1295">
        <f>IF(AND(RawData[[#This Row],[Channel]]="Wholesale/Distributor", LEFT(RawData[[#This Row],[Month]], 4)="2025"),RawData[[#This Row],[List Price]]*(1-'2 - Diagnostics'!$B$1),RawData[[#This Row],[Net Price]])</f>
        <v>3.8078720000000006</v>
      </c>
      <c r="P1295">
        <f>RawData[[#This Row],[Units]]*RawData[[#This Row],[Counterfactual Net Price]]</f>
        <v>79340.820992000008</v>
      </c>
    </row>
    <row r="1296" spans="1:16">
      <c r="A1296" t="s">
        <v>295</v>
      </c>
      <c r="B1296" t="s">
        <v>294</v>
      </c>
      <c r="C1296" t="s">
        <v>289</v>
      </c>
      <c r="D1296" t="s">
        <v>229</v>
      </c>
      <c r="E1296" t="s">
        <v>240</v>
      </c>
      <c r="F1296">
        <v>22530</v>
      </c>
      <c r="G1296" s="44">
        <v>4.1900000000000004</v>
      </c>
      <c r="H1296" s="42">
        <v>7.9399999999999998E-2</v>
      </c>
      <c r="I1296" s="45">
        <v>2.3323999999999998</v>
      </c>
      <c r="J1296" s="44">
        <f t="shared" si="100"/>
        <v>3.8573140000000001</v>
      </c>
      <c r="K1296" s="43">
        <f t="shared" si="101"/>
        <v>86905.284419999996</v>
      </c>
      <c r="L1296" s="43">
        <f t="shared" si="102"/>
        <v>52548.971999999994</v>
      </c>
      <c r="M1296" s="43">
        <f t="shared" si="103"/>
        <v>34356.312420000002</v>
      </c>
      <c r="N1296" s="42">
        <f t="shared" si="104"/>
        <v>0.39533053311190125</v>
      </c>
      <c r="O1296">
        <f>IF(AND(RawData[[#This Row],[Channel]]="Wholesale/Distributor", LEFT(RawData[[#This Row],[Month]], 4)="2025"),RawData[[#This Row],[List Price]]*(1-'2 - Diagnostics'!$B$1),RawData[[#This Row],[Net Price]])</f>
        <v>3.8573140000000001</v>
      </c>
      <c r="P1296">
        <f>RawData[[#This Row],[Units]]*RawData[[#This Row],[Counterfactual Net Price]]</f>
        <v>86905.284419999996</v>
      </c>
    </row>
    <row r="1297" spans="1:16">
      <c r="A1297" t="s">
        <v>295</v>
      </c>
      <c r="B1297" t="s">
        <v>294</v>
      </c>
      <c r="C1297" t="s">
        <v>289</v>
      </c>
      <c r="D1297" t="s">
        <v>229</v>
      </c>
      <c r="E1297" t="s">
        <v>236</v>
      </c>
      <c r="F1297">
        <v>16990</v>
      </c>
      <c r="G1297" s="44">
        <v>4.1900000000000004</v>
      </c>
      <c r="H1297" s="42">
        <v>0.1024</v>
      </c>
      <c r="I1297" s="45">
        <v>2.3485</v>
      </c>
      <c r="J1297" s="44">
        <f t="shared" si="100"/>
        <v>3.7609440000000003</v>
      </c>
      <c r="K1297" s="43">
        <f t="shared" si="101"/>
        <v>63898.438560000002</v>
      </c>
      <c r="L1297" s="43">
        <f t="shared" si="102"/>
        <v>39901.014999999999</v>
      </c>
      <c r="M1297" s="43">
        <f t="shared" si="103"/>
        <v>23997.423560000003</v>
      </c>
      <c r="N1297" s="42">
        <f t="shared" si="104"/>
        <v>0.37555571154476114</v>
      </c>
      <c r="O1297">
        <f>IF(AND(RawData[[#This Row],[Channel]]="Wholesale/Distributor", LEFT(RawData[[#This Row],[Month]], 4)="2025"),RawData[[#This Row],[List Price]]*(1-'2 - Diagnostics'!$B$1),RawData[[#This Row],[Net Price]])</f>
        <v>3.7609440000000003</v>
      </c>
      <c r="P1297">
        <f>RawData[[#This Row],[Units]]*RawData[[#This Row],[Counterfactual Net Price]]</f>
        <v>63898.438560000002</v>
      </c>
    </row>
    <row r="1298" spans="1:16">
      <c r="A1298" t="s">
        <v>293</v>
      </c>
      <c r="B1298" t="s">
        <v>292</v>
      </c>
      <c r="C1298" t="s">
        <v>289</v>
      </c>
      <c r="D1298" t="s">
        <v>228</v>
      </c>
      <c r="E1298" t="s">
        <v>262</v>
      </c>
      <c r="F1298">
        <v>48288</v>
      </c>
      <c r="G1298" s="44">
        <v>1.59</v>
      </c>
      <c r="H1298" s="42">
        <v>0.11070000000000001</v>
      </c>
      <c r="I1298" s="45">
        <v>0.89039999999999997</v>
      </c>
      <c r="J1298" s="44">
        <f t="shared" si="100"/>
        <v>1.4139870000000001</v>
      </c>
      <c r="K1298" s="43">
        <f t="shared" si="101"/>
        <v>68278.604256000006</v>
      </c>
      <c r="L1298" s="43">
        <f t="shared" si="102"/>
        <v>42995.635199999997</v>
      </c>
      <c r="M1298" s="43">
        <f t="shared" si="103"/>
        <v>25282.969056000009</v>
      </c>
      <c r="N1298" s="42">
        <f t="shared" si="104"/>
        <v>0.37029124030136074</v>
      </c>
      <c r="O1298">
        <f>IF(AND(RawData[[#This Row],[Channel]]="Wholesale/Distributor", LEFT(RawData[[#This Row],[Month]], 4)="2025"),RawData[[#This Row],[List Price]]*(1-'2 - Diagnostics'!$B$1),RawData[[#This Row],[Net Price]])</f>
        <v>1.4139870000000001</v>
      </c>
      <c r="P1298">
        <f>RawData[[#This Row],[Units]]*RawData[[#This Row],[Counterfactual Net Price]]</f>
        <v>68278.604256000006</v>
      </c>
    </row>
    <row r="1299" spans="1:16">
      <c r="A1299" t="s">
        <v>293</v>
      </c>
      <c r="B1299" t="s">
        <v>292</v>
      </c>
      <c r="C1299" t="s">
        <v>289</v>
      </c>
      <c r="D1299" t="s">
        <v>228</v>
      </c>
      <c r="E1299" t="s">
        <v>261</v>
      </c>
      <c r="F1299">
        <v>51249</v>
      </c>
      <c r="G1299" s="44">
        <v>1.59</v>
      </c>
      <c r="H1299" s="42">
        <v>8.77E-2</v>
      </c>
      <c r="I1299" s="45">
        <v>0.89039999999999997</v>
      </c>
      <c r="J1299" s="44">
        <f t="shared" si="100"/>
        <v>1.4505570000000001</v>
      </c>
      <c r="K1299" s="43">
        <f t="shared" si="101"/>
        <v>74339.59569300001</v>
      </c>
      <c r="L1299" s="43">
        <f t="shared" si="102"/>
        <v>45632.109599999996</v>
      </c>
      <c r="M1299" s="43">
        <f t="shared" si="103"/>
        <v>28707.486093000014</v>
      </c>
      <c r="N1299" s="42">
        <f t="shared" si="104"/>
        <v>0.38616683108626559</v>
      </c>
      <c r="O1299">
        <f>IF(AND(RawData[[#This Row],[Channel]]="Wholesale/Distributor", LEFT(RawData[[#This Row],[Month]], 4)="2025"),RawData[[#This Row],[List Price]]*(1-'2 - Diagnostics'!$B$1),RawData[[#This Row],[Net Price]])</f>
        <v>1.4505570000000001</v>
      </c>
      <c r="P1299">
        <f>RawData[[#This Row],[Units]]*RawData[[#This Row],[Counterfactual Net Price]]</f>
        <v>74339.59569300001</v>
      </c>
    </row>
    <row r="1300" spans="1:16">
      <c r="A1300" t="s">
        <v>293</v>
      </c>
      <c r="B1300" t="s">
        <v>292</v>
      </c>
      <c r="C1300" t="s">
        <v>289</v>
      </c>
      <c r="D1300" t="s">
        <v>228</v>
      </c>
      <c r="E1300" t="s">
        <v>260</v>
      </c>
      <c r="F1300">
        <v>62754</v>
      </c>
      <c r="G1300" s="44">
        <v>1.59</v>
      </c>
      <c r="H1300" s="42">
        <v>0.1043</v>
      </c>
      <c r="I1300" s="45">
        <v>0.89039999999999997</v>
      </c>
      <c r="J1300" s="44">
        <f t="shared" si="100"/>
        <v>1.4241630000000001</v>
      </c>
      <c r="K1300" s="43">
        <f t="shared" si="101"/>
        <v>89371.924901999999</v>
      </c>
      <c r="L1300" s="43">
        <f t="shared" si="102"/>
        <v>55876.161599999999</v>
      </c>
      <c r="M1300" s="43">
        <f t="shared" si="103"/>
        <v>33495.763301999999</v>
      </c>
      <c r="N1300" s="42">
        <f t="shared" si="104"/>
        <v>0.37479066651780729</v>
      </c>
      <c r="O1300">
        <f>IF(AND(RawData[[#This Row],[Channel]]="Wholesale/Distributor", LEFT(RawData[[#This Row],[Month]], 4)="2025"),RawData[[#This Row],[List Price]]*(1-'2 - Diagnostics'!$B$1),RawData[[#This Row],[Net Price]])</f>
        <v>1.4241630000000001</v>
      </c>
      <c r="P1300">
        <f>RawData[[#This Row],[Units]]*RawData[[#This Row],[Counterfactual Net Price]]</f>
        <v>89371.924901999999</v>
      </c>
    </row>
    <row r="1301" spans="1:16">
      <c r="A1301" t="s">
        <v>293</v>
      </c>
      <c r="B1301" t="s">
        <v>292</v>
      </c>
      <c r="C1301" t="s">
        <v>289</v>
      </c>
      <c r="D1301" t="s">
        <v>228</v>
      </c>
      <c r="E1301" t="s">
        <v>259</v>
      </c>
      <c r="F1301">
        <v>52395</v>
      </c>
      <c r="G1301" s="44">
        <v>1.59</v>
      </c>
      <c r="H1301" s="42">
        <v>0.11559999999999999</v>
      </c>
      <c r="I1301" s="45">
        <v>0.89039999999999997</v>
      </c>
      <c r="J1301" s="44">
        <f t="shared" si="100"/>
        <v>1.406196</v>
      </c>
      <c r="K1301" s="43">
        <f t="shared" si="101"/>
        <v>73677.639420000007</v>
      </c>
      <c r="L1301" s="43">
        <f t="shared" si="102"/>
        <v>46652.508000000002</v>
      </c>
      <c r="M1301" s="43">
        <f t="shared" si="103"/>
        <v>27025.131420000005</v>
      </c>
      <c r="N1301" s="42">
        <f t="shared" si="104"/>
        <v>0.36680235187697879</v>
      </c>
      <c r="O1301">
        <f>IF(AND(RawData[[#This Row],[Channel]]="Wholesale/Distributor", LEFT(RawData[[#This Row],[Month]], 4)="2025"),RawData[[#This Row],[List Price]]*(1-'2 - Diagnostics'!$B$1),RawData[[#This Row],[Net Price]])</f>
        <v>1.406196</v>
      </c>
      <c r="P1301">
        <f>RawData[[#This Row],[Units]]*RawData[[#This Row],[Counterfactual Net Price]]</f>
        <v>73677.639420000007</v>
      </c>
    </row>
    <row r="1302" spans="1:16">
      <c r="A1302" t="s">
        <v>293</v>
      </c>
      <c r="B1302" t="s">
        <v>292</v>
      </c>
      <c r="C1302" t="s">
        <v>289</v>
      </c>
      <c r="D1302" t="s">
        <v>228</v>
      </c>
      <c r="E1302" t="s">
        <v>258</v>
      </c>
      <c r="F1302">
        <v>47616</v>
      </c>
      <c r="G1302" s="44">
        <v>1.59</v>
      </c>
      <c r="H1302" s="42">
        <v>0.1212</v>
      </c>
      <c r="I1302" s="45">
        <v>0.89039999999999997</v>
      </c>
      <c r="J1302" s="44">
        <f t="shared" si="100"/>
        <v>1.3972920000000002</v>
      </c>
      <c r="K1302" s="43">
        <f t="shared" si="101"/>
        <v>66533.455872000006</v>
      </c>
      <c r="L1302" s="43">
        <f t="shared" si="102"/>
        <v>42397.286399999997</v>
      </c>
      <c r="M1302" s="43">
        <f t="shared" si="103"/>
        <v>24136.169472000009</v>
      </c>
      <c r="N1302" s="42">
        <f t="shared" si="104"/>
        <v>0.36276741010468833</v>
      </c>
      <c r="O1302">
        <f>IF(AND(RawData[[#This Row],[Channel]]="Wholesale/Distributor", LEFT(RawData[[#This Row],[Month]], 4)="2025"),RawData[[#This Row],[List Price]]*(1-'2 - Diagnostics'!$B$1),RawData[[#This Row],[Net Price]])</f>
        <v>1.3972920000000002</v>
      </c>
      <c r="P1302">
        <f>RawData[[#This Row],[Units]]*RawData[[#This Row],[Counterfactual Net Price]]</f>
        <v>66533.455872000006</v>
      </c>
    </row>
    <row r="1303" spans="1:16">
      <c r="A1303" t="s">
        <v>293</v>
      </c>
      <c r="B1303" t="s">
        <v>292</v>
      </c>
      <c r="C1303" t="s">
        <v>289</v>
      </c>
      <c r="D1303" t="s">
        <v>228</v>
      </c>
      <c r="E1303" t="s">
        <v>257</v>
      </c>
      <c r="F1303">
        <v>46463</v>
      </c>
      <c r="G1303" s="44">
        <v>1.59</v>
      </c>
      <c r="H1303" s="42">
        <v>0.1031</v>
      </c>
      <c r="I1303" s="45">
        <v>0.89039999999999997</v>
      </c>
      <c r="J1303" s="44">
        <f t="shared" si="100"/>
        <v>1.4260710000000001</v>
      </c>
      <c r="K1303" s="43">
        <f t="shared" si="101"/>
        <v>66259.536873000005</v>
      </c>
      <c r="L1303" s="43">
        <f t="shared" si="102"/>
        <v>41370.655200000001</v>
      </c>
      <c r="M1303" s="43">
        <f t="shared" si="103"/>
        <v>24888.881673000004</v>
      </c>
      <c r="N1303" s="42">
        <f t="shared" si="104"/>
        <v>0.37562716021853054</v>
      </c>
      <c r="O1303">
        <f>IF(AND(RawData[[#This Row],[Channel]]="Wholesale/Distributor", LEFT(RawData[[#This Row],[Month]], 4)="2025"),RawData[[#This Row],[List Price]]*(1-'2 - Diagnostics'!$B$1),RawData[[#This Row],[Net Price]])</f>
        <v>1.4260710000000001</v>
      </c>
      <c r="P1303">
        <f>RawData[[#This Row],[Units]]*RawData[[#This Row],[Counterfactual Net Price]]</f>
        <v>66259.536873000005</v>
      </c>
    </row>
    <row r="1304" spans="1:16">
      <c r="A1304" t="s">
        <v>293</v>
      </c>
      <c r="B1304" t="s">
        <v>292</v>
      </c>
      <c r="C1304" t="s">
        <v>289</v>
      </c>
      <c r="D1304" t="s">
        <v>228</v>
      </c>
      <c r="E1304" t="s">
        <v>256</v>
      </c>
      <c r="F1304">
        <v>47631</v>
      </c>
      <c r="G1304" s="44">
        <v>1.59</v>
      </c>
      <c r="H1304" s="42">
        <v>8.6499999999999994E-2</v>
      </c>
      <c r="I1304" s="45">
        <v>0.89039999999999997</v>
      </c>
      <c r="J1304" s="44">
        <f t="shared" si="100"/>
        <v>1.4524650000000001</v>
      </c>
      <c r="K1304" s="43">
        <f t="shared" si="101"/>
        <v>69182.360415000003</v>
      </c>
      <c r="L1304" s="43">
        <f t="shared" si="102"/>
        <v>42410.642399999997</v>
      </c>
      <c r="M1304" s="43">
        <f t="shared" si="103"/>
        <v>26771.718015000006</v>
      </c>
      <c r="N1304" s="42">
        <f t="shared" si="104"/>
        <v>0.3869731800766284</v>
      </c>
      <c r="O1304">
        <f>IF(AND(RawData[[#This Row],[Channel]]="Wholesale/Distributor", LEFT(RawData[[#This Row],[Month]], 4)="2025"),RawData[[#This Row],[List Price]]*(1-'2 - Diagnostics'!$B$1),RawData[[#This Row],[Net Price]])</f>
        <v>1.4524650000000001</v>
      </c>
      <c r="P1304">
        <f>RawData[[#This Row],[Units]]*RawData[[#This Row],[Counterfactual Net Price]]</f>
        <v>69182.360415000003</v>
      </c>
    </row>
    <row r="1305" spans="1:16">
      <c r="A1305" t="s">
        <v>293</v>
      </c>
      <c r="B1305" t="s">
        <v>292</v>
      </c>
      <c r="C1305" t="s">
        <v>289</v>
      </c>
      <c r="D1305" t="s">
        <v>228</v>
      </c>
      <c r="E1305" t="s">
        <v>255</v>
      </c>
      <c r="F1305">
        <v>46060</v>
      </c>
      <c r="G1305" s="44">
        <v>1.59</v>
      </c>
      <c r="H1305" s="42">
        <v>9.7100000000000006E-2</v>
      </c>
      <c r="I1305" s="45">
        <v>0.89039999999999997</v>
      </c>
      <c r="J1305" s="44">
        <f t="shared" si="100"/>
        <v>1.4356110000000002</v>
      </c>
      <c r="K1305" s="43">
        <f t="shared" si="101"/>
        <v>66124.242660000004</v>
      </c>
      <c r="L1305" s="43">
        <f t="shared" si="102"/>
        <v>41011.824000000001</v>
      </c>
      <c r="M1305" s="43">
        <f t="shared" si="103"/>
        <v>25112.418660000003</v>
      </c>
      <c r="N1305" s="42">
        <f t="shared" si="104"/>
        <v>0.37977627644257395</v>
      </c>
      <c r="O1305">
        <f>IF(AND(RawData[[#This Row],[Channel]]="Wholesale/Distributor", LEFT(RawData[[#This Row],[Month]], 4)="2025"),RawData[[#This Row],[List Price]]*(1-'2 - Diagnostics'!$B$1),RawData[[#This Row],[Net Price]])</f>
        <v>1.4356110000000002</v>
      </c>
      <c r="P1305">
        <f>RawData[[#This Row],[Units]]*RawData[[#This Row],[Counterfactual Net Price]]</f>
        <v>66124.242660000004</v>
      </c>
    </row>
    <row r="1306" spans="1:16">
      <c r="A1306" t="s">
        <v>293</v>
      </c>
      <c r="B1306" t="s">
        <v>292</v>
      </c>
      <c r="C1306" t="s">
        <v>289</v>
      </c>
      <c r="D1306" t="s">
        <v>228</v>
      </c>
      <c r="E1306" t="s">
        <v>254</v>
      </c>
      <c r="F1306">
        <v>61094</v>
      </c>
      <c r="G1306" s="44">
        <v>1.59</v>
      </c>
      <c r="H1306" s="42">
        <v>0.08</v>
      </c>
      <c r="I1306" s="45">
        <v>0.89039999999999997</v>
      </c>
      <c r="J1306" s="44">
        <f t="shared" si="100"/>
        <v>1.4628000000000001</v>
      </c>
      <c r="K1306" s="43">
        <f t="shared" si="101"/>
        <v>89368.303200000009</v>
      </c>
      <c r="L1306" s="43">
        <f t="shared" si="102"/>
        <v>54398.097600000001</v>
      </c>
      <c r="M1306" s="43">
        <f t="shared" si="103"/>
        <v>34970.205600000008</v>
      </c>
      <c r="N1306" s="42">
        <f t="shared" si="104"/>
        <v>0.39130434782608703</v>
      </c>
      <c r="O1306">
        <f>IF(AND(RawData[[#This Row],[Channel]]="Wholesale/Distributor", LEFT(RawData[[#This Row],[Month]], 4)="2025"),RawData[[#This Row],[List Price]]*(1-'2 - Diagnostics'!$B$1),RawData[[#This Row],[Net Price]])</f>
        <v>1.4628000000000001</v>
      </c>
      <c r="P1306">
        <f>RawData[[#This Row],[Units]]*RawData[[#This Row],[Counterfactual Net Price]]</f>
        <v>89368.303200000009</v>
      </c>
    </row>
    <row r="1307" spans="1:16">
      <c r="A1307" t="s">
        <v>293</v>
      </c>
      <c r="B1307" t="s">
        <v>292</v>
      </c>
      <c r="C1307" t="s">
        <v>289</v>
      </c>
      <c r="D1307" t="s">
        <v>228</v>
      </c>
      <c r="E1307" t="s">
        <v>253</v>
      </c>
      <c r="F1307">
        <v>75296</v>
      </c>
      <c r="G1307" s="44">
        <v>1.59</v>
      </c>
      <c r="H1307" s="42">
        <v>0.1124</v>
      </c>
      <c r="I1307" s="45">
        <v>0.89039999999999997</v>
      </c>
      <c r="J1307" s="44">
        <f t="shared" si="100"/>
        <v>1.411284</v>
      </c>
      <c r="K1307" s="43">
        <f t="shared" si="101"/>
        <v>106264.040064</v>
      </c>
      <c r="L1307" s="43">
        <f t="shared" si="102"/>
        <v>67043.558399999994</v>
      </c>
      <c r="M1307" s="43">
        <f t="shared" si="103"/>
        <v>39220.481664000006</v>
      </c>
      <c r="N1307" s="42">
        <f t="shared" si="104"/>
        <v>0.36908517350157732</v>
      </c>
      <c r="O1307">
        <f>IF(AND(RawData[[#This Row],[Channel]]="Wholesale/Distributor", LEFT(RawData[[#This Row],[Month]], 4)="2025"),RawData[[#This Row],[List Price]]*(1-'2 - Diagnostics'!$B$1),RawData[[#This Row],[Net Price]])</f>
        <v>1.411284</v>
      </c>
      <c r="P1307">
        <f>RawData[[#This Row],[Units]]*RawData[[#This Row],[Counterfactual Net Price]]</f>
        <v>106264.040064</v>
      </c>
    </row>
    <row r="1308" spans="1:16">
      <c r="A1308" t="s">
        <v>293</v>
      </c>
      <c r="B1308" t="s">
        <v>292</v>
      </c>
      <c r="C1308" t="s">
        <v>289</v>
      </c>
      <c r="D1308" t="s">
        <v>228</v>
      </c>
      <c r="E1308" t="s">
        <v>252</v>
      </c>
      <c r="F1308">
        <v>86920</v>
      </c>
      <c r="G1308" s="44">
        <v>1.59</v>
      </c>
      <c r="H1308" s="42">
        <v>9.4100000000000003E-2</v>
      </c>
      <c r="I1308" s="45">
        <v>0.89039999999999997</v>
      </c>
      <c r="J1308" s="44">
        <f t="shared" si="100"/>
        <v>1.4403810000000001</v>
      </c>
      <c r="K1308" s="43">
        <f t="shared" si="101"/>
        <v>125197.91652000001</v>
      </c>
      <c r="L1308" s="43">
        <f t="shared" si="102"/>
        <v>77393.567999999999</v>
      </c>
      <c r="M1308" s="43">
        <f t="shared" si="103"/>
        <v>47804.348520000014</v>
      </c>
      <c r="N1308" s="42">
        <f t="shared" si="104"/>
        <v>0.38183022408654382</v>
      </c>
      <c r="O1308">
        <f>IF(AND(RawData[[#This Row],[Channel]]="Wholesale/Distributor", LEFT(RawData[[#This Row],[Month]], 4)="2025"),RawData[[#This Row],[List Price]]*(1-'2 - Diagnostics'!$B$1),RawData[[#This Row],[Net Price]])</f>
        <v>1.4403810000000001</v>
      </c>
      <c r="P1308">
        <f>RawData[[#This Row],[Units]]*RawData[[#This Row],[Counterfactual Net Price]]</f>
        <v>125197.91652000001</v>
      </c>
    </row>
    <row r="1309" spans="1:16">
      <c r="A1309" t="s">
        <v>293</v>
      </c>
      <c r="B1309" t="s">
        <v>292</v>
      </c>
      <c r="C1309" t="s">
        <v>289</v>
      </c>
      <c r="D1309" t="s">
        <v>228</v>
      </c>
      <c r="E1309" t="s">
        <v>251</v>
      </c>
      <c r="F1309">
        <v>64599</v>
      </c>
      <c r="G1309" s="44">
        <v>1.59</v>
      </c>
      <c r="H1309" s="42">
        <v>8.9800000000000005E-2</v>
      </c>
      <c r="I1309" s="45">
        <v>0.89039999999999997</v>
      </c>
      <c r="J1309" s="44">
        <f t="shared" si="100"/>
        <v>1.4472180000000001</v>
      </c>
      <c r="K1309" s="43">
        <f t="shared" si="101"/>
        <v>93488.835582000014</v>
      </c>
      <c r="L1309" s="43">
        <f t="shared" si="102"/>
        <v>57518.9496</v>
      </c>
      <c r="M1309" s="43">
        <f t="shared" si="103"/>
        <v>35969.885982000014</v>
      </c>
      <c r="N1309" s="42">
        <f t="shared" si="104"/>
        <v>0.3847506042627995</v>
      </c>
      <c r="O1309">
        <f>IF(AND(RawData[[#This Row],[Channel]]="Wholesale/Distributor", LEFT(RawData[[#This Row],[Month]], 4)="2025"),RawData[[#This Row],[List Price]]*(1-'2 - Diagnostics'!$B$1),RawData[[#This Row],[Net Price]])</f>
        <v>1.4472180000000001</v>
      </c>
      <c r="P1309">
        <f>RawData[[#This Row],[Units]]*RawData[[#This Row],[Counterfactual Net Price]]</f>
        <v>93488.835582000014</v>
      </c>
    </row>
    <row r="1310" spans="1:16">
      <c r="A1310" t="s">
        <v>293</v>
      </c>
      <c r="B1310" t="s">
        <v>292</v>
      </c>
      <c r="C1310" t="s">
        <v>289</v>
      </c>
      <c r="D1310" t="s">
        <v>228</v>
      </c>
      <c r="E1310" t="s">
        <v>250</v>
      </c>
      <c r="F1310">
        <v>46258</v>
      </c>
      <c r="G1310" s="44">
        <v>1.62</v>
      </c>
      <c r="H1310" s="42">
        <v>0.114</v>
      </c>
      <c r="I1310" s="45">
        <v>0.89710000000000001</v>
      </c>
      <c r="J1310" s="44">
        <f t="shared" si="100"/>
        <v>1.4353200000000002</v>
      </c>
      <c r="K1310" s="43">
        <f t="shared" si="101"/>
        <v>66395.032560000007</v>
      </c>
      <c r="L1310" s="43">
        <f t="shared" si="102"/>
        <v>41498.051800000001</v>
      </c>
      <c r="M1310" s="43">
        <f t="shared" si="103"/>
        <v>24896.980760000006</v>
      </c>
      <c r="N1310" s="42">
        <f t="shared" si="104"/>
        <v>0.37498258228130316</v>
      </c>
      <c r="O1310">
        <f>IF(AND(RawData[[#This Row],[Channel]]="Wholesale/Distributor", LEFT(RawData[[#This Row],[Month]], 4)="2025"),RawData[[#This Row],[List Price]]*(1-'2 - Diagnostics'!$B$1),RawData[[#This Row],[Net Price]])</f>
        <v>1.4353200000000002</v>
      </c>
      <c r="P1310">
        <f>RawData[[#This Row],[Units]]*RawData[[#This Row],[Counterfactual Net Price]]</f>
        <v>66395.032560000007</v>
      </c>
    </row>
    <row r="1311" spans="1:16">
      <c r="A1311" t="s">
        <v>293</v>
      </c>
      <c r="B1311" t="s">
        <v>292</v>
      </c>
      <c r="C1311" t="s">
        <v>289</v>
      </c>
      <c r="D1311" t="s">
        <v>228</v>
      </c>
      <c r="E1311" t="s">
        <v>249</v>
      </c>
      <c r="F1311">
        <v>54086</v>
      </c>
      <c r="G1311" s="44">
        <v>1.62</v>
      </c>
      <c r="H1311" s="42">
        <v>0.1249</v>
      </c>
      <c r="I1311" s="45">
        <v>0.90380000000000005</v>
      </c>
      <c r="J1311" s="44">
        <f t="shared" si="100"/>
        <v>1.417662</v>
      </c>
      <c r="K1311" s="43">
        <f t="shared" si="101"/>
        <v>76675.666931999993</v>
      </c>
      <c r="L1311" s="43">
        <f t="shared" si="102"/>
        <v>48882.926800000001</v>
      </c>
      <c r="M1311" s="43">
        <f t="shared" si="103"/>
        <v>27792.740131999992</v>
      </c>
      <c r="N1311" s="42">
        <f t="shared" si="104"/>
        <v>0.36247144947103038</v>
      </c>
      <c r="O1311">
        <f>IF(AND(RawData[[#This Row],[Channel]]="Wholesale/Distributor", LEFT(RawData[[#This Row],[Month]], 4)="2025"),RawData[[#This Row],[List Price]]*(1-'2 - Diagnostics'!$B$1),RawData[[#This Row],[Net Price]])</f>
        <v>1.417662</v>
      </c>
      <c r="P1311">
        <f>RawData[[#This Row],[Units]]*RawData[[#This Row],[Counterfactual Net Price]]</f>
        <v>76675.666931999993</v>
      </c>
    </row>
    <row r="1312" spans="1:16">
      <c r="A1312" t="s">
        <v>293</v>
      </c>
      <c r="B1312" t="s">
        <v>292</v>
      </c>
      <c r="C1312" t="s">
        <v>289</v>
      </c>
      <c r="D1312" t="s">
        <v>228</v>
      </c>
      <c r="E1312" t="s">
        <v>248</v>
      </c>
      <c r="F1312">
        <v>54433</v>
      </c>
      <c r="G1312" s="44">
        <v>1.62</v>
      </c>
      <c r="H1312" s="42">
        <v>8.9800000000000005E-2</v>
      </c>
      <c r="I1312" s="45">
        <v>0.91039999999999999</v>
      </c>
      <c r="J1312" s="44">
        <f t="shared" si="100"/>
        <v>1.4745240000000002</v>
      </c>
      <c r="K1312" s="43">
        <f t="shared" si="101"/>
        <v>80262.764892000007</v>
      </c>
      <c r="L1312" s="43">
        <f t="shared" si="102"/>
        <v>49555.803200000002</v>
      </c>
      <c r="M1312" s="43">
        <f t="shared" si="103"/>
        <v>30706.961692000004</v>
      </c>
      <c r="N1312" s="42">
        <f t="shared" si="104"/>
        <v>0.3825804123907105</v>
      </c>
      <c r="O1312">
        <f>IF(AND(RawData[[#This Row],[Channel]]="Wholesale/Distributor", LEFT(RawData[[#This Row],[Month]], 4)="2025"),RawData[[#This Row],[List Price]]*(1-'2 - Diagnostics'!$B$1),RawData[[#This Row],[Net Price]])</f>
        <v>1.4745240000000002</v>
      </c>
      <c r="P1312">
        <f>RawData[[#This Row],[Units]]*RawData[[#This Row],[Counterfactual Net Price]]</f>
        <v>80262.764892000007</v>
      </c>
    </row>
    <row r="1313" spans="1:16">
      <c r="A1313" t="s">
        <v>293</v>
      </c>
      <c r="B1313" t="s">
        <v>292</v>
      </c>
      <c r="C1313" t="s">
        <v>289</v>
      </c>
      <c r="D1313" t="s">
        <v>228</v>
      </c>
      <c r="E1313" t="s">
        <v>247</v>
      </c>
      <c r="F1313">
        <v>66341</v>
      </c>
      <c r="G1313" s="44">
        <v>1.62</v>
      </c>
      <c r="H1313" s="42">
        <v>0.1032</v>
      </c>
      <c r="I1313" s="45">
        <v>0.91710000000000003</v>
      </c>
      <c r="J1313" s="44">
        <f t="shared" si="100"/>
        <v>1.4528160000000001</v>
      </c>
      <c r="K1313" s="43">
        <f t="shared" si="101"/>
        <v>96381.266256000003</v>
      </c>
      <c r="L1313" s="43">
        <f t="shared" si="102"/>
        <v>60841.331100000003</v>
      </c>
      <c r="M1313" s="43">
        <f t="shared" si="103"/>
        <v>35539.935156</v>
      </c>
      <c r="N1313" s="42">
        <f t="shared" si="104"/>
        <v>0.36874318564773512</v>
      </c>
      <c r="O1313">
        <f>IF(AND(RawData[[#This Row],[Channel]]="Wholesale/Distributor", LEFT(RawData[[#This Row],[Month]], 4)="2025"),RawData[[#This Row],[List Price]]*(1-'2 - Diagnostics'!$B$1),RawData[[#This Row],[Net Price]])</f>
        <v>1.4528160000000001</v>
      </c>
      <c r="P1313">
        <f>RawData[[#This Row],[Units]]*RawData[[#This Row],[Counterfactual Net Price]]</f>
        <v>96381.266256000003</v>
      </c>
    </row>
    <row r="1314" spans="1:16">
      <c r="A1314" t="s">
        <v>293</v>
      </c>
      <c r="B1314" t="s">
        <v>292</v>
      </c>
      <c r="C1314" t="s">
        <v>289</v>
      </c>
      <c r="D1314" t="s">
        <v>228</v>
      </c>
      <c r="E1314" t="s">
        <v>246</v>
      </c>
      <c r="F1314">
        <v>47111</v>
      </c>
      <c r="G1314" s="44">
        <v>1.62</v>
      </c>
      <c r="H1314" s="42">
        <v>9.7699999999999995E-2</v>
      </c>
      <c r="I1314" s="45">
        <v>0.92379999999999995</v>
      </c>
      <c r="J1314" s="44">
        <f t="shared" si="100"/>
        <v>1.4617260000000001</v>
      </c>
      <c r="K1314" s="43">
        <f t="shared" si="101"/>
        <v>68863.373586000002</v>
      </c>
      <c r="L1314" s="43">
        <f t="shared" si="102"/>
        <v>43521.141799999998</v>
      </c>
      <c r="M1314" s="43">
        <f t="shared" si="103"/>
        <v>25342.231786000004</v>
      </c>
      <c r="N1314" s="42">
        <f t="shared" si="104"/>
        <v>0.36800741041754753</v>
      </c>
      <c r="O1314">
        <f>IF(AND(RawData[[#This Row],[Channel]]="Wholesale/Distributor", LEFT(RawData[[#This Row],[Month]], 4)="2025"),RawData[[#This Row],[List Price]]*(1-'2 - Diagnostics'!$B$1),RawData[[#This Row],[Net Price]])</f>
        <v>1.4617260000000001</v>
      </c>
      <c r="P1314">
        <f>RawData[[#This Row],[Units]]*RawData[[#This Row],[Counterfactual Net Price]]</f>
        <v>68863.373586000002</v>
      </c>
    </row>
    <row r="1315" spans="1:16">
      <c r="A1315" t="s">
        <v>293</v>
      </c>
      <c r="B1315" t="s">
        <v>292</v>
      </c>
      <c r="C1315" t="s">
        <v>289</v>
      </c>
      <c r="D1315" t="s">
        <v>228</v>
      </c>
      <c r="E1315" t="s">
        <v>245</v>
      </c>
      <c r="F1315">
        <v>50666</v>
      </c>
      <c r="G1315" s="44">
        <v>1.62</v>
      </c>
      <c r="H1315" s="42">
        <v>0.122</v>
      </c>
      <c r="I1315" s="45">
        <v>0.93049999999999999</v>
      </c>
      <c r="J1315" s="44">
        <f t="shared" si="100"/>
        <v>1.4223600000000001</v>
      </c>
      <c r="K1315" s="43">
        <f t="shared" si="101"/>
        <v>72065.291760000007</v>
      </c>
      <c r="L1315" s="43">
        <f t="shared" si="102"/>
        <v>47144.712999999996</v>
      </c>
      <c r="M1315" s="43">
        <f t="shared" si="103"/>
        <v>24920.578760000011</v>
      </c>
      <c r="N1315" s="42">
        <f t="shared" si="104"/>
        <v>0.3458055625861246</v>
      </c>
      <c r="O1315">
        <f>IF(AND(RawData[[#This Row],[Channel]]="Wholesale/Distributor", LEFT(RawData[[#This Row],[Month]], 4)="2025"),RawData[[#This Row],[List Price]]*(1-'2 - Diagnostics'!$B$1),RawData[[#This Row],[Net Price]])</f>
        <v>1.4223600000000001</v>
      </c>
      <c r="P1315">
        <f>RawData[[#This Row],[Units]]*RawData[[#This Row],[Counterfactual Net Price]]</f>
        <v>72065.291760000007</v>
      </c>
    </row>
    <row r="1316" spans="1:16">
      <c r="A1316" t="s">
        <v>293</v>
      </c>
      <c r="B1316" t="s">
        <v>292</v>
      </c>
      <c r="C1316" t="s">
        <v>289</v>
      </c>
      <c r="D1316" t="s">
        <v>228</v>
      </c>
      <c r="E1316" t="s">
        <v>244</v>
      </c>
      <c r="F1316">
        <v>41069</v>
      </c>
      <c r="G1316" s="44">
        <v>1.67</v>
      </c>
      <c r="H1316" s="42">
        <v>9.9400000000000002E-2</v>
      </c>
      <c r="I1316" s="45">
        <v>0.93710000000000004</v>
      </c>
      <c r="J1316" s="44">
        <f t="shared" si="100"/>
        <v>1.5040019999999998</v>
      </c>
      <c r="K1316" s="43">
        <f t="shared" si="101"/>
        <v>61767.858137999996</v>
      </c>
      <c r="L1316" s="43">
        <f t="shared" si="102"/>
        <v>38485.759900000005</v>
      </c>
      <c r="M1316" s="43">
        <f t="shared" si="103"/>
        <v>23282.098237999991</v>
      </c>
      <c r="N1316" s="42">
        <f t="shared" si="104"/>
        <v>0.37692902004119666</v>
      </c>
      <c r="O1316">
        <f>IF(AND(RawData[[#This Row],[Channel]]="Wholesale/Distributor", LEFT(RawData[[#This Row],[Month]], 4)="2025"),RawData[[#This Row],[List Price]]*(1-'2 - Diagnostics'!$B$1),RawData[[#This Row],[Net Price]])</f>
        <v>1.5040019999999998</v>
      </c>
      <c r="P1316">
        <f>RawData[[#This Row],[Units]]*RawData[[#This Row],[Counterfactual Net Price]]</f>
        <v>61767.858137999996</v>
      </c>
    </row>
    <row r="1317" spans="1:16">
      <c r="A1317" t="s">
        <v>293</v>
      </c>
      <c r="B1317" t="s">
        <v>292</v>
      </c>
      <c r="C1317" t="s">
        <v>289</v>
      </c>
      <c r="D1317" t="s">
        <v>228</v>
      </c>
      <c r="E1317" t="s">
        <v>243</v>
      </c>
      <c r="F1317">
        <v>49314</v>
      </c>
      <c r="G1317" s="44">
        <v>1.67</v>
      </c>
      <c r="H1317" s="42">
        <v>8.5199999999999998E-2</v>
      </c>
      <c r="I1317" s="45">
        <v>0.94379999999999997</v>
      </c>
      <c r="J1317" s="44">
        <f t="shared" si="100"/>
        <v>1.5277160000000001</v>
      </c>
      <c r="K1317" s="43">
        <f t="shared" si="101"/>
        <v>75337.78682400001</v>
      </c>
      <c r="L1317" s="43">
        <f t="shared" si="102"/>
        <v>46542.553200000002</v>
      </c>
      <c r="M1317" s="43">
        <f t="shared" si="103"/>
        <v>28795.233624000008</v>
      </c>
      <c r="N1317" s="42">
        <f t="shared" si="104"/>
        <v>0.38221501902186011</v>
      </c>
      <c r="O1317">
        <f>IF(AND(RawData[[#This Row],[Channel]]="Wholesale/Distributor", LEFT(RawData[[#This Row],[Month]], 4)="2025"),RawData[[#This Row],[List Price]]*(1-'2 - Diagnostics'!$B$1),RawData[[#This Row],[Net Price]])</f>
        <v>1.5277160000000001</v>
      </c>
      <c r="P1317">
        <f>RawData[[#This Row],[Units]]*RawData[[#This Row],[Counterfactual Net Price]]</f>
        <v>75337.78682400001</v>
      </c>
    </row>
    <row r="1318" spans="1:16">
      <c r="A1318" t="s">
        <v>293</v>
      </c>
      <c r="B1318" t="s">
        <v>292</v>
      </c>
      <c r="C1318" t="s">
        <v>289</v>
      </c>
      <c r="D1318" t="s">
        <v>228</v>
      </c>
      <c r="E1318" t="s">
        <v>242</v>
      </c>
      <c r="F1318">
        <v>56950</v>
      </c>
      <c r="G1318" s="44">
        <v>1.67</v>
      </c>
      <c r="H1318" s="42">
        <v>0.10009999999999999</v>
      </c>
      <c r="I1318" s="45">
        <v>0.95050000000000001</v>
      </c>
      <c r="J1318" s="44">
        <f t="shared" si="100"/>
        <v>1.5028330000000001</v>
      </c>
      <c r="K1318" s="43">
        <f t="shared" si="101"/>
        <v>85586.339350000009</v>
      </c>
      <c r="L1318" s="43">
        <f t="shared" si="102"/>
        <v>54130.974999999999</v>
      </c>
      <c r="M1318" s="43">
        <f t="shared" si="103"/>
        <v>31455.364350000011</v>
      </c>
      <c r="N1318" s="42">
        <f t="shared" si="104"/>
        <v>0.36752786237725693</v>
      </c>
      <c r="O1318">
        <f>IF(AND(RawData[[#This Row],[Channel]]="Wholesale/Distributor", LEFT(RawData[[#This Row],[Month]], 4)="2025"),RawData[[#This Row],[List Price]]*(1-'2 - Diagnostics'!$B$1),RawData[[#This Row],[Net Price]])</f>
        <v>1.5028330000000001</v>
      </c>
      <c r="P1318">
        <f>RawData[[#This Row],[Units]]*RawData[[#This Row],[Counterfactual Net Price]]</f>
        <v>85586.339350000009</v>
      </c>
    </row>
    <row r="1319" spans="1:16">
      <c r="A1319" t="s">
        <v>293</v>
      </c>
      <c r="B1319" t="s">
        <v>292</v>
      </c>
      <c r="C1319" t="s">
        <v>289</v>
      </c>
      <c r="D1319" t="s">
        <v>228</v>
      </c>
      <c r="E1319" t="s">
        <v>241</v>
      </c>
      <c r="F1319">
        <v>91134</v>
      </c>
      <c r="G1319" s="44">
        <v>1.67</v>
      </c>
      <c r="H1319" s="42">
        <v>0.1181</v>
      </c>
      <c r="I1319" s="45">
        <v>0.95720000000000005</v>
      </c>
      <c r="J1319" s="44">
        <f t="shared" si="100"/>
        <v>1.4727729999999999</v>
      </c>
      <c r="K1319" s="43">
        <f t="shared" si="101"/>
        <v>134219.694582</v>
      </c>
      <c r="L1319" s="43">
        <f t="shared" si="102"/>
        <v>87233.464800000002</v>
      </c>
      <c r="M1319" s="43">
        <f t="shared" si="103"/>
        <v>46986.229781999995</v>
      </c>
      <c r="N1319" s="42">
        <f t="shared" si="104"/>
        <v>0.35006956265493727</v>
      </c>
      <c r="O1319">
        <f>IF(AND(RawData[[#This Row],[Channel]]="Wholesale/Distributor", LEFT(RawData[[#This Row],[Month]], 4)="2025"),RawData[[#This Row],[List Price]]*(1-'2 - Diagnostics'!$B$1),RawData[[#This Row],[Net Price]])</f>
        <v>1.4727729999999999</v>
      </c>
      <c r="P1319">
        <f>RawData[[#This Row],[Units]]*RawData[[#This Row],[Counterfactual Net Price]]</f>
        <v>134219.694582</v>
      </c>
    </row>
    <row r="1320" spans="1:16">
      <c r="A1320" t="s">
        <v>293</v>
      </c>
      <c r="B1320" t="s">
        <v>292</v>
      </c>
      <c r="C1320" t="s">
        <v>289</v>
      </c>
      <c r="D1320" t="s">
        <v>228</v>
      </c>
      <c r="E1320" t="s">
        <v>240</v>
      </c>
      <c r="F1320">
        <v>87772</v>
      </c>
      <c r="G1320" s="44">
        <v>1.67</v>
      </c>
      <c r="H1320" s="42">
        <v>9.6799999999999997E-2</v>
      </c>
      <c r="I1320" s="45">
        <v>0.96389999999999998</v>
      </c>
      <c r="J1320" s="44">
        <f t="shared" si="100"/>
        <v>1.5083439999999999</v>
      </c>
      <c r="K1320" s="43">
        <f t="shared" si="101"/>
        <v>132390.36956799999</v>
      </c>
      <c r="L1320" s="43">
        <f t="shared" si="102"/>
        <v>84603.430800000002</v>
      </c>
      <c r="M1320" s="43">
        <f t="shared" si="103"/>
        <v>47786.938767999993</v>
      </c>
      <c r="N1320" s="42">
        <f t="shared" si="104"/>
        <v>0.36095479545780002</v>
      </c>
      <c r="O1320">
        <f>IF(AND(RawData[[#This Row],[Channel]]="Wholesale/Distributor", LEFT(RawData[[#This Row],[Month]], 4)="2025"),RawData[[#This Row],[List Price]]*(1-'2 - Diagnostics'!$B$1),RawData[[#This Row],[Net Price]])</f>
        <v>1.5083439999999999</v>
      </c>
      <c r="P1320">
        <f>RawData[[#This Row],[Units]]*RawData[[#This Row],[Counterfactual Net Price]]</f>
        <v>132390.36956799999</v>
      </c>
    </row>
    <row r="1321" spans="1:16">
      <c r="A1321" t="s">
        <v>293</v>
      </c>
      <c r="B1321" t="s">
        <v>292</v>
      </c>
      <c r="C1321" t="s">
        <v>289</v>
      </c>
      <c r="D1321" t="s">
        <v>228</v>
      </c>
      <c r="E1321" t="s">
        <v>236</v>
      </c>
      <c r="F1321">
        <v>76926</v>
      </c>
      <c r="G1321" s="44">
        <v>1.67</v>
      </c>
      <c r="H1321" s="42">
        <v>9.1200000000000003E-2</v>
      </c>
      <c r="I1321" s="45">
        <v>0.97050000000000003</v>
      </c>
      <c r="J1321" s="44">
        <f t="shared" si="100"/>
        <v>1.5176959999999999</v>
      </c>
      <c r="K1321" s="43">
        <f t="shared" si="101"/>
        <v>116750.282496</v>
      </c>
      <c r="L1321" s="43">
        <f t="shared" si="102"/>
        <v>74656.683000000005</v>
      </c>
      <c r="M1321" s="43">
        <f t="shared" si="103"/>
        <v>42093.599495999995</v>
      </c>
      <c r="N1321" s="42">
        <f t="shared" si="104"/>
        <v>0.36054387703466301</v>
      </c>
      <c r="O1321">
        <f>IF(AND(RawData[[#This Row],[Channel]]="Wholesale/Distributor", LEFT(RawData[[#This Row],[Month]], 4)="2025"),RawData[[#This Row],[List Price]]*(1-'2 - Diagnostics'!$B$1),RawData[[#This Row],[Net Price]])</f>
        <v>1.5176959999999999</v>
      </c>
      <c r="P1321">
        <f>RawData[[#This Row],[Units]]*RawData[[#This Row],[Counterfactual Net Price]]</f>
        <v>116750.282496</v>
      </c>
    </row>
    <row r="1322" spans="1:16">
      <c r="A1322" t="s">
        <v>293</v>
      </c>
      <c r="B1322" t="s">
        <v>292</v>
      </c>
      <c r="C1322" t="s">
        <v>289</v>
      </c>
      <c r="D1322" t="s">
        <v>231</v>
      </c>
      <c r="E1322" t="s">
        <v>262</v>
      </c>
      <c r="F1322">
        <v>41375</v>
      </c>
      <c r="G1322" s="44">
        <v>1.59</v>
      </c>
      <c r="H1322" s="42">
        <v>0.12870000000000001</v>
      </c>
      <c r="I1322" s="45">
        <v>0.89039999999999997</v>
      </c>
      <c r="J1322" s="44">
        <f t="shared" si="100"/>
        <v>1.385367</v>
      </c>
      <c r="K1322" s="43">
        <f t="shared" si="101"/>
        <v>57319.559625000002</v>
      </c>
      <c r="L1322" s="43">
        <f t="shared" si="102"/>
        <v>36840.299999999996</v>
      </c>
      <c r="M1322" s="43">
        <f t="shared" si="103"/>
        <v>20479.259625000006</v>
      </c>
      <c r="N1322" s="42">
        <f t="shared" si="104"/>
        <v>0.35728222196717557</v>
      </c>
      <c r="O1322">
        <f>IF(AND(RawData[[#This Row],[Channel]]="Wholesale/Distributor", LEFT(RawData[[#This Row],[Month]], 4)="2025"),RawData[[#This Row],[List Price]]*(1-'2 - Diagnostics'!$B$1),RawData[[#This Row],[Net Price]])</f>
        <v>1.385367</v>
      </c>
      <c r="P1322">
        <f>RawData[[#This Row],[Units]]*RawData[[#This Row],[Counterfactual Net Price]]</f>
        <v>57319.559625000002</v>
      </c>
    </row>
    <row r="1323" spans="1:16">
      <c r="A1323" t="s">
        <v>293</v>
      </c>
      <c r="B1323" t="s">
        <v>292</v>
      </c>
      <c r="C1323" t="s">
        <v>289</v>
      </c>
      <c r="D1323" t="s">
        <v>231</v>
      </c>
      <c r="E1323" t="s">
        <v>261</v>
      </c>
      <c r="F1323">
        <v>45757</v>
      </c>
      <c r="G1323" s="44">
        <v>1.59</v>
      </c>
      <c r="H1323" s="42">
        <v>0.11559999999999999</v>
      </c>
      <c r="I1323" s="45">
        <v>0.89039999999999997</v>
      </c>
      <c r="J1323" s="44">
        <f t="shared" si="100"/>
        <v>1.406196</v>
      </c>
      <c r="K1323" s="43">
        <f t="shared" si="101"/>
        <v>64343.310372</v>
      </c>
      <c r="L1323" s="43">
        <f t="shared" si="102"/>
        <v>40742.032800000001</v>
      </c>
      <c r="M1323" s="43">
        <f t="shared" si="103"/>
        <v>23601.277571999999</v>
      </c>
      <c r="N1323" s="42">
        <f t="shared" si="104"/>
        <v>0.36680235187697874</v>
      </c>
      <c r="O1323">
        <f>IF(AND(RawData[[#This Row],[Channel]]="Wholesale/Distributor", LEFT(RawData[[#This Row],[Month]], 4)="2025"),RawData[[#This Row],[List Price]]*(1-'2 - Diagnostics'!$B$1),RawData[[#This Row],[Net Price]])</f>
        <v>1.406196</v>
      </c>
      <c r="P1323">
        <f>RawData[[#This Row],[Units]]*RawData[[#This Row],[Counterfactual Net Price]]</f>
        <v>64343.310372</v>
      </c>
    </row>
    <row r="1324" spans="1:16">
      <c r="A1324" t="s">
        <v>293</v>
      </c>
      <c r="B1324" t="s">
        <v>292</v>
      </c>
      <c r="C1324" t="s">
        <v>289</v>
      </c>
      <c r="D1324" t="s">
        <v>231</v>
      </c>
      <c r="E1324" t="s">
        <v>260</v>
      </c>
      <c r="F1324">
        <v>54060</v>
      </c>
      <c r="G1324" s="44">
        <v>1.59</v>
      </c>
      <c r="H1324" s="42">
        <v>0.12770000000000001</v>
      </c>
      <c r="I1324" s="45">
        <v>0.89039999999999997</v>
      </c>
      <c r="J1324" s="44">
        <f t="shared" si="100"/>
        <v>1.386957</v>
      </c>
      <c r="K1324" s="43">
        <f t="shared" si="101"/>
        <v>74978.895420000001</v>
      </c>
      <c r="L1324" s="43">
        <f t="shared" si="102"/>
        <v>48135.023999999998</v>
      </c>
      <c r="M1324" s="43">
        <f t="shared" si="103"/>
        <v>26843.871420000003</v>
      </c>
      <c r="N1324" s="42">
        <f t="shared" si="104"/>
        <v>0.35801903015017772</v>
      </c>
      <c r="O1324">
        <f>IF(AND(RawData[[#This Row],[Channel]]="Wholesale/Distributor", LEFT(RawData[[#This Row],[Month]], 4)="2025"),RawData[[#This Row],[List Price]]*(1-'2 - Diagnostics'!$B$1),RawData[[#This Row],[Net Price]])</f>
        <v>1.386957</v>
      </c>
      <c r="P1324">
        <f>RawData[[#This Row],[Units]]*RawData[[#This Row],[Counterfactual Net Price]]</f>
        <v>74978.895420000001</v>
      </c>
    </row>
    <row r="1325" spans="1:16">
      <c r="A1325" t="s">
        <v>293</v>
      </c>
      <c r="B1325" t="s">
        <v>292</v>
      </c>
      <c r="C1325" t="s">
        <v>289</v>
      </c>
      <c r="D1325" t="s">
        <v>231</v>
      </c>
      <c r="E1325" t="s">
        <v>259</v>
      </c>
      <c r="F1325">
        <v>57330</v>
      </c>
      <c r="G1325" s="44">
        <v>1.59</v>
      </c>
      <c r="H1325" s="42">
        <v>0.12230000000000001</v>
      </c>
      <c r="I1325" s="45">
        <v>0.89039999999999997</v>
      </c>
      <c r="J1325" s="44">
        <f t="shared" si="100"/>
        <v>1.3955430000000002</v>
      </c>
      <c r="K1325" s="43">
        <f t="shared" si="101"/>
        <v>80006.480190000017</v>
      </c>
      <c r="L1325" s="43">
        <f t="shared" si="102"/>
        <v>51046.631999999998</v>
      </c>
      <c r="M1325" s="43">
        <f t="shared" si="103"/>
        <v>28959.848190000019</v>
      </c>
      <c r="N1325" s="42">
        <f t="shared" si="104"/>
        <v>0.36196878204397875</v>
      </c>
      <c r="O1325">
        <f>IF(AND(RawData[[#This Row],[Channel]]="Wholesale/Distributor", LEFT(RawData[[#This Row],[Month]], 4)="2025"),RawData[[#This Row],[List Price]]*(1-'2 - Diagnostics'!$B$1),RawData[[#This Row],[Net Price]])</f>
        <v>1.3955430000000002</v>
      </c>
      <c r="P1325">
        <f>RawData[[#This Row],[Units]]*RawData[[#This Row],[Counterfactual Net Price]]</f>
        <v>80006.480190000017</v>
      </c>
    </row>
    <row r="1326" spans="1:16">
      <c r="A1326" t="s">
        <v>293</v>
      </c>
      <c r="B1326" t="s">
        <v>292</v>
      </c>
      <c r="C1326" t="s">
        <v>289</v>
      </c>
      <c r="D1326" t="s">
        <v>231</v>
      </c>
      <c r="E1326" t="s">
        <v>258</v>
      </c>
      <c r="F1326">
        <v>42933</v>
      </c>
      <c r="G1326" s="44">
        <v>1.59</v>
      </c>
      <c r="H1326" s="42">
        <v>0.16589999999999999</v>
      </c>
      <c r="I1326" s="45">
        <v>0.89039999999999997</v>
      </c>
      <c r="J1326" s="44">
        <f t="shared" si="100"/>
        <v>1.3262190000000003</v>
      </c>
      <c r="K1326" s="43">
        <f t="shared" si="101"/>
        <v>56938.560327000014</v>
      </c>
      <c r="L1326" s="43">
        <f t="shared" si="102"/>
        <v>38227.5432</v>
      </c>
      <c r="M1326" s="43">
        <f t="shared" si="103"/>
        <v>18711.017127000014</v>
      </c>
      <c r="N1326" s="42">
        <f t="shared" si="104"/>
        <v>0.32861767174199752</v>
      </c>
      <c r="O1326">
        <f>IF(AND(RawData[[#This Row],[Channel]]="Wholesale/Distributor", LEFT(RawData[[#This Row],[Month]], 4)="2025"),RawData[[#This Row],[List Price]]*(1-'2 - Diagnostics'!$B$1),RawData[[#This Row],[Net Price]])</f>
        <v>1.3262190000000003</v>
      </c>
      <c r="P1326">
        <f>RawData[[#This Row],[Units]]*RawData[[#This Row],[Counterfactual Net Price]]</f>
        <v>56938.560327000014</v>
      </c>
    </row>
    <row r="1327" spans="1:16">
      <c r="A1327" t="s">
        <v>293</v>
      </c>
      <c r="B1327" t="s">
        <v>292</v>
      </c>
      <c r="C1327" t="s">
        <v>289</v>
      </c>
      <c r="D1327" t="s">
        <v>231</v>
      </c>
      <c r="E1327" t="s">
        <v>257</v>
      </c>
      <c r="F1327">
        <v>36796</v>
      </c>
      <c r="G1327" s="44">
        <v>1.59</v>
      </c>
      <c r="H1327" s="42">
        <v>0.10150000000000001</v>
      </c>
      <c r="I1327" s="45">
        <v>0.89039999999999997</v>
      </c>
      <c r="J1327" s="44">
        <f t="shared" si="100"/>
        <v>1.428615</v>
      </c>
      <c r="K1327" s="43">
        <f t="shared" si="101"/>
        <v>52567.317539999996</v>
      </c>
      <c r="L1327" s="43">
        <f t="shared" si="102"/>
        <v>32763.1584</v>
      </c>
      <c r="M1327" s="43">
        <f t="shared" si="103"/>
        <v>19804.159139999996</v>
      </c>
      <c r="N1327" s="42">
        <f t="shared" si="104"/>
        <v>0.37673900946021144</v>
      </c>
      <c r="O1327">
        <f>IF(AND(RawData[[#This Row],[Channel]]="Wholesale/Distributor", LEFT(RawData[[#This Row],[Month]], 4)="2025"),RawData[[#This Row],[List Price]]*(1-'2 - Diagnostics'!$B$1),RawData[[#This Row],[Net Price]])</f>
        <v>1.428615</v>
      </c>
      <c r="P1327">
        <f>RawData[[#This Row],[Units]]*RawData[[#This Row],[Counterfactual Net Price]]</f>
        <v>52567.317539999996</v>
      </c>
    </row>
    <row r="1328" spans="1:16">
      <c r="A1328" t="s">
        <v>293</v>
      </c>
      <c r="B1328" t="s">
        <v>292</v>
      </c>
      <c r="C1328" t="s">
        <v>289</v>
      </c>
      <c r="D1328" t="s">
        <v>231</v>
      </c>
      <c r="E1328" t="s">
        <v>256</v>
      </c>
      <c r="F1328">
        <v>40768</v>
      </c>
      <c r="G1328" s="44">
        <v>1.59</v>
      </c>
      <c r="H1328" s="42">
        <v>0.1176</v>
      </c>
      <c r="I1328" s="45">
        <v>0.89039999999999997</v>
      </c>
      <c r="J1328" s="44">
        <f t="shared" si="100"/>
        <v>1.403016</v>
      </c>
      <c r="K1328" s="43">
        <f t="shared" si="101"/>
        <v>57198.156287999998</v>
      </c>
      <c r="L1328" s="43">
        <f t="shared" si="102"/>
        <v>36299.8272</v>
      </c>
      <c r="M1328" s="43">
        <f t="shared" si="103"/>
        <v>20898.329087999999</v>
      </c>
      <c r="N1328" s="42">
        <f t="shared" si="104"/>
        <v>0.36536718041704441</v>
      </c>
      <c r="O1328">
        <f>IF(AND(RawData[[#This Row],[Channel]]="Wholesale/Distributor", LEFT(RawData[[#This Row],[Month]], 4)="2025"),RawData[[#This Row],[List Price]]*(1-'2 - Diagnostics'!$B$1),RawData[[#This Row],[Net Price]])</f>
        <v>1.403016</v>
      </c>
      <c r="P1328">
        <f>RawData[[#This Row],[Units]]*RawData[[#This Row],[Counterfactual Net Price]]</f>
        <v>57198.156287999998</v>
      </c>
    </row>
    <row r="1329" spans="1:16">
      <c r="A1329" t="s">
        <v>293</v>
      </c>
      <c r="B1329" t="s">
        <v>292</v>
      </c>
      <c r="C1329" t="s">
        <v>289</v>
      </c>
      <c r="D1329" t="s">
        <v>231</v>
      </c>
      <c r="E1329" t="s">
        <v>255</v>
      </c>
      <c r="F1329">
        <v>42014</v>
      </c>
      <c r="G1329" s="44">
        <v>1.59</v>
      </c>
      <c r="H1329" s="42">
        <v>0.1212</v>
      </c>
      <c r="I1329" s="45">
        <v>0.89039999999999997</v>
      </c>
      <c r="J1329" s="44">
        <f t="shared" si="100"/>
        <v>1.3972920000000002</v>
      </c>
      <c r="K1329" s="43">
        <f t="shared" si="101"/>
        <v>58705.826088000009</v>
      </c>
      <c r="L1329" s="43">
        <f t="shared" si="102"/>
        <v>37409.265599999999</v>
      </c>
      <c r="M1329" s="43">
        <f t="shared" si="103"/>
        <v>21296.56048800001</v>
      </c>
      <c r="N1329" s="42">
        <f t="shared" si="104"/>
        <v>0.36276741010468833</v>
      </c>
      <c r="O1329">
        <f>IF(AND(RawData[[#This Row],[Channel]]="Wholesale/Distributor", LEFT(RawData[[#This Row],[Month]], 4)="2025"),RawData[[#This Row],[List Price]]*(1-'2 - Diagnostics'!$B$1),RawData[[#This Row],[Net Price]])</f>
        <v>1.3972920000000002</v>
      </c>
      <c r="P1329">
        <f>RawData[[#This Row],[Units]]*RawData[[#This Row],[Counterfactual Net Price]]</f>
        <v>58705.826088000009</v>
      </c>
    </row>
    <row r="1330" spans="1:16">
      <c r="A1330" t="s">
        <v>293</v>
      </c>
      <c r="B1330" t="s">
        <v>292</v>
      </c>
      <c r="C1330" t="s">
        <v>289</v>
      </c>
      <c r="D1330" t="s">
        <v>231</v>
      </c>
      <c r="E1330" t="s">
        <v>254</v>
      </c>
      <c r="F1330">
        <v>50009</v>
      </c>
      <c r="G1330" s="44">
        <v>1.59</v>
      </c>
      <c r="H1330" s="42">
        <v>0.1157</v>
      </c>
      <c r="I1330" s="45">
        <v>0.89039999999999997</v>
      </c>
      <c r="J1330" s="44">
        <f t="shared" si="100"/>
        <v>1.406037</v>
      </c>
      <c r="K1330" s="43">
        <f t="shared" si="101"/>
        <v>70314.504333000004</v>
      </c>
      <c r="L1330" s="43">
        <f t="shared" si="102"/>
        <v>44528.013599999998</v>
      </c>
      <c r="M1330" s="43">
        <f t="shared" si="103"/>
        <v>25786.490733000006</v>
      </c>
      <c r="N1330" s="42">
        <f t="shared" si="104"/>
        <v>0.36673074748388562</v>
      </c>
      <c r="O1330">
        <f>IF(AND(RawData[[#This Row],[Channel]]="Wholesale/Distributor", LEFT(RawData[[#This Row],[Month]], 4)="2025"),RawData[[#This Row],[List Price]]*(1-'2 - Diagnostics'!$B$1),RawData[[#This Row],[Net Price]])</f>
        <v>1.406037</v>
      </c>
      <c r="P1330">
        <f>RawData[[#This Row],[Units]]*RawData[[#This Row],[Counterfactual Net Price]]</f>
        <v>70314.504333000004</v>
      </c>
    </row>
    <row r="1331" spans="1:16">
      <c r="A1331" t="s">
        <v>293</v>
      </c>
      <c r="B1331" t="s">
        <v>292</v>
      </c>
      <c r="C1331" t="s">
        <v>289</v>
      </c>
      <c r="D1331" t="s">
        <v>231</v>
      </c>
      <c r="E1331" t="s">
        <v>253</v>
      </c>
      <c r="F1331">
        <v>71550</v>
      </c>
      <c r="G1331" s="44">
        <v>1.59</v>
      </c>
      <c r="H1331" s="42">
        <v>0.13669999999999999</v>
      </c>
      <c r="I1331" s="45">
        <v>0.89039999999999997</v>
      </c>
      <c r="J1331" s="44">
        <f t="shared" si="100"/>
        <v>1.372647</v>
      </c>
      <c r="K1331" s="43">
        <f t="shared" si="101"/>
        <v>98212.892849999989</v>
      </c>
      <c r="L1331" s="43">
        <f t="shared" si="102"/>
        <v>63708.119999999995</v>
      </c>
      <c r="M1331" s="43">
        <f t="shared" si="103"/>
        <v>34504.772849999994</v>
      </c>
      <c r="N1331" s="42">
        <f t="shared" si="104"/>
        <v>0.35132630603498205</v>
      </c>
      <c r="O1331">
        <f>IF(AND(RawData[[#This Row],[Channel]]="Wholesale/Distributor", LEFT(RawData[[#This Row],[Month]], 4)="2025"),RawData[[#This Row],[List Price]]*(1-'2 - Diagnostics'!$B$1),RawData[[#This Row],[Net Price]])</f>
        <v>1.372647</v>
      </c>
      <c r="P1331">
        <f>RawData[[#This Row],[Units]]*RawData[[#This Row],[Counterfactual Net Price]]</f>
        <v>98212.892849999989</v>
      </c>
    </row>
    <row r="1332" spans="1:16">
      <c r="A1332" t="s">
        <v>293</v>
      </c>
      <c r="B1332" t="s">
        <v>292</v>
      </c>
      <c r="C1332" t="s">
        <v>289</v>
      </c>
      <c r="D1332" t="s">
        <v>231</v>
      </c>
      <c r="E1332" t="s">
        <v>252</v>
      </c>
      <c r="F1332">
        <v>71693</v>
      </c>
      <c r="G1332" s="44">
        <v>1.59</v>
      </c>
      <c r="H1332" s="42">
        <v>0.1195</v>
      </c>
      <c r="I1332" s="45">
        <v>0.89039999999999997</v>
      </c>
      <c r="J1332" s="44">
        <f t="shared" si="100"/>
        <v>1.3999950000000001</v>
      </c>
      <c r="K1332" s="43">
        <f t="shared" si="101"/>
        <v>100369.84153500001</v>
      </c>
      <c r="L1332" s="43">
        <f t="shared" si="102"/>
        <v>63835.447199999995</v>
      </c>
      <c r="M1332" s="43">
        <f t="shared" si="103"/>
        <v>36534.394335000019</v>
      </c>
      <c r="N1332" s="42">
        <f t="shared" si="104"/>
        <v>0.36399772856331641</v>
      </c>
      <c r="O1332">
        <f>IF(AND(RawData[[#This Row],[Channel]]="Wholesale/Distributor", LEFT(RawData[[#This Row],[Month]], 4)="2025"),RawData[[#This Row],[List Price]]*(1-'2 - Diagnostics'!$B$1),RawData[[#This Row],[Net Price]])</f>
        <v>1.3999950000000001</v>
      </c>
      <c r="P1332">
        <f>RawData[[#This Row],[Units]]*RawData[[#This Row],[Counterfactual Net Price]]</f>
        <v>100369.84153500001</v>
      </c>
    </row>
    <row r="1333" spans="1:16">
      <c r="A1333" t="s">
        <v>293</v>
      </c>
      <c r="B1333" t="s">
        <v>292</v>
      </c>
      <c r="C1333" t="s">
        <v>289</v>
      </c>
      <c r="D1333" t="s">
        <v>231</v>
      </c>
      <c r="E1333" t="s">
        <v>251</v>
      </c>
      <c r="F1333">
        <v>61578</v>
      </c>
      <c r="G1333" s="44">
        <v>1.59</v>
      </c>
      <c r="H1333" s="42">
        <v>0.1086</v>
      </c>
      <c r="I1333" s="45">
        <v>0.89039999999999997</v>
      </c>
      <c r="J1333" s="44">
        <f t="shared" si="100"/>
        <v>1.4173260000000001</v>
      </c>
      <c r="K1333" s="43">
        <f t="shared" si="101"/>
        <v>87276.100428000005</v>
      </c>
      <c r="L1333" s="43">
        <f t="shared" si="102"/>
        <v>54829.051200000002</v>
      </c>
      <c r="M1333" s="43">
        <f t="shared" si="103"/>
        <v>32447.049228000003</v>
      </c>
      <c r="N1333" s="42">
        <f t="shared" si="104"/>
        <v>0.37177473636975544</v>
      </c>
      <c r="O1333">
        <f>IF(AND(RawData[[#This Row],[Channel]]="Wholesale/Distributor", LEFT(RawData[[#This Row],[Month]], 4)="2025"),RawData[[#This Row],[List Price]]*(1-'2 - Diagnostics'!$B$1),RawData[[#This Row],[Net Price]])</f>
        <v>1.4173260000000001</v>
      </c>
      <c r="P1333">
        <f>RawData[[#This Row],[Units]]*RawData[[#This Row],[Counterfactual Net Price]]</f>
        <v>87276.100428000005</v>
      </c>
    </row>
    <row r="1334" spans="1:16">
      <c r="A1334" t="s">
        <v>293</v>
      </c>
      <c r="B1334" t="s">
        <v>292</v>
      </c>
      <c r="C1334" t="s">
        <v>289</v>
      </c>
      <c r="D1334" t="s">
        <v>231</v>
      </c>
      <c r="E1334" t="s">
        <v>250</v>
      </c>
      <c r="F1334">
        <v>38176</v>
      </c>
      <c r="G1334" s="44">
        <v>1.62</v>
      </c>
      <c r="H1334" s="42">
        <v>0.1318</v>
      </c>
      <c r="I1334" s="45">
        <v>0.89710000000000001</v>
      </c>
      <c r="J1334" s="44">
        <f t="shared" si="100"/>
        <v>1.4064840000000001</v>
      </c>
      <c r="K1334" s="43">
        <f t="shared" si="101"/>
        <v>53693.933184000001</v>
      </c>
      <c r="L1334" s="43">
        <f t="shared" si="102"/>
        <v>34247.689599999998</v>
      </c>
      <c r="M1334" s="43">
        <f t="shared" si="103"/>
        <v>19446.243584000003</v>
      </c>
      <c r="N1334" s="42">
        <f t="shared" si="104"/>
        <v>0.36216835740754966</v>
      </c>
      <c r="O1334">
        <f>IF(AND(RawData[[#This Row],[Channel]]="Wholesale/Distributor", LEFT(RawData[[#This Row],[Month]], 4)="2025"),RawData[[#This Row],[List Price]]*(1-'2 - Diagnostics'!$B$1),RawData[[#This Row],[Net Price]])</f>
        <v>1.4064840000000001</v>
      </c>
      <c r="P1334">
        <f>RawData[[#This Row],[Units]]*RawData[[#This Row],[Counterfactual Net Price]]</f>
        <v>53693.933184000001</v>
      </c>
    </row>
    <row r="1335" spans="1:16">
      <c r="A1335" t="s">
        <v>293</v>
      </c>
      <c r="B1335" t="s">
        <v>292</v>
      </c>
      <c r="C1335" t="s">
        <v>289</v>
      </c>
      <c r="D1335" t="s">
        <v>231</v>
      </c>
      <c r="E1335" t="s">
        <v>249</v>
      </c>
      <c r="F1335">
        <v>47237</v>
      </c>
      <c r="G1335" s="44">
        <v>1.62</v>
      </c>
      <c r="H1335" s="42">
        <v>0.12590000000000001</v>
      </c>
      <c r="I1335" s="45">
        <v>0.90380000000000005</v>
      </c>
      <c r="J1335" s="44">
        <f t="shared" si="100"/>
        <v>1.416042</v>
      </c>
      <c r="K1335" s="43">
        <f t="shared" si="101"/>
        <v>66889.575954</v>
      </c>
      <c r="L1335" s="43">
        <f t="shared" si="102"/>
        <v>42692.800600000002</v>
      </c>
      <c r="M1335" s="43">
        <f t="shared" si="103"/>
        <v>24196.775353999998</v>
      </c>
      <c r="N1335" s="42">
        <f t="shared" si="104"/>
        <v>0.36174209522033945</v>
      </c>
      <c r="O1335">
        <f>IF(AND(RawData[[#This Row],[Channel]]="Wholesale/Distributor", LEFT(RawData[[#This Row],[Month]], 4)="2025"),RawData[[#This Row],[List Price]]*(1-'2 - Diagnostics'!$B$1),RawData[[#This Row],[Net Price]])</f>
        <v>1.416042</v>
      </c>
      <c r="P1335">
        <f>RawData[[#This Row],[Units]]*RawData[[#This Row],[Counterfactual Net Price]]</f>
        <v>66889.575954</v>
      </c>
    </row>
    <row r="1336" spans="1:16">
      <c r="A1336" t="s">
        <v>293</v>
      </c>
      <c r="B1336" t="s">
        <v>292</v>
      </c>
      <c r="C1336" t="s">
        <v>289</v>
      </c>
      <c r="D1336" t="s">
        <v>231</v>
      </c>
      <c r="E1336" t="s">
        <v>248</v>
      </c>
      <c r="F1336">
        <v>48529</v>
      </c>
      <c r="G1336" s="44">
        <v>1.62</v>
      </c>
      <c r="H1336" s="42">
        <v>0.1202</v>
      </c>
      <c r="I1336" s="45">
        <v>0.91039999999999999</v>
      </c>
      <c r="J1336" s="44">
        <f t="shared" si="100"/>
        <v>1.4252760000000002</v>
      </c>
      <c r="K1336" s="43">
        <f t="shared" si="101"/>
        <v>69167.219004000013</v>
      </c>
      <c r="L1336" s="43">
        <f t="shared" si="102"/>
        <v>44180.801599999999</v>
      </c>
      <c r="M1336" s="43">
        <f t="shared" si="103"/>
        <v>24986.417404000014</v>
      </c>
      <c r="N1336" s="42">
        <f t="shared" si="104"/>
        <v>0.36124652348036462</v>
      </c>
      <c r="O1336">
        <f>IF(AND(RawData[[#This Row],[Channel]]="Wholesale/Distributor", LEFT(RawData[[#This Row],[Month]], 4)="2025"),RawData[[#This Row],[List Price]]*(1-'2 - Diagnostics'!$B$1),RawData[[#This Row],[Net Price]])</f>
        <v>1.4252760000000002</v>
      </c>
      <c r="P1336">
        <f>RawData[[#This Row],[Units]]*RawData[[#This Row],[Counterfactual Net Price]]</f>
        <v>69167.219004000013</v>
      </c>
    </row>
    <row r="1337" spans="1:16">
      <c r="A1337" t="s">
        <v>293</v>
      </c>
      <c r="B1337" t="s">
        <v>292</v>
      </c>
      <c r="C1337" t="s">
        <v>289</v>
      </c>
      <c r="D1337" t="s">
        <v>231</v>
      </c>
      <c r="E1337" t="s">
        <v>247</v>
      </c>
      <c r="F1337">
        <v>53374</v>
      </c>
      <c r="G1337" s="44">
        <v>1.62</v>
      </c>
      <c r="H1337" s="42">
        <v>0.1515</v>
      </c>
      <c r="I1337" s="45">
        <v>0.91710000000000003</v>
      </c>
      <c r="J1337" s="44">
        <f t="shared" si="100"/>
        <v>1.3745700000000001</v>
      </c>
      <c r="K1337" s="43">
        <f t="shared" si="101"/>
        <v>73366.299180000002</v>
      </c>
      <c r="L1337" s="43">
        <f t="shared" si="102"/>
        <v>48949.295400000003</v>
      </c>
      <c r="M1337" s="43">
        <f t="shared" si="103"/>
        <v>24417.003779999999</v>
      </c>
      <c r="N1337" s="42">
        <f t="shared" si="104"/>
        <v>0.33280953316309825</v>
      </c>
      <c r="O1337">
        <f>IF(AND(RawData[[#This Row],[Channel]]="Wholesale/Distributor", LEFT(RawData[[#This Row],[Month]], 4)="2025"),RawData[[#This Row],[List Price]]*(1-'2 - Diagnostics'!$B$1),RawData[[#This Row],[Net Price]])</f>
        <v>1.3745700000000001</v>
      </c>
      <c r="P1337">
        <f>RawData[[#This Row],[Units]]*RawData[[#This Row],[Counterfactual Net Price]]</f>
        <v>73366.299180000002</v>
      </c>
    </row>
    <row r="1338" spans="1:16">
      <c r="A1338" t="s">
        <v>293</v>
      </c>
      <c r="B1338" t="s">
        <v>292</v>
      </c>
      <c r="C1338" t="s">
        <v>289</v>
      </c>
      <c r="D1338" t="s">
        <v>231</v>
      </c>
      <c r="E1338" t="s">
        <v>246</v>
      </c>
      <c r="F1338">
        <v>40300</v>
      </c>
      <c r="G1338" s="44">
        <v>1.62</v>
      </c>
      <c r="H1338" s="42">
        <v>0.13730000000000001</v>
      </c>
      <c r="I1338" s="45">
        <v>0.92379999999999995</v>
      </c>
      <c r="J1338" s="44">
        <f t="shared" si="100"/>
        <v>1.3975740000000001</v>
      </c>
      <c r="K1338" s="43">
        <f t="shared" si="101"/>
        <v>56322.232200000006</v>
      </c>
      <c r="L1338" s="43">
        <f t="shared" si="102"/>
        <v>37229.14</v>
      </c>
      <c r="M1338" s="43">
        <f t="shared" si="103"/>
        <v>19093.092200000006</v>
      </c>
      <c r="N1338" s="42">
        <f t="shared" si="104"/>
        <v>0.33899743412513406</v>
      </c>
      <c r="O1338">
        <f>IF(AND(RawData[[#This Row],[Channel]]="Wholesale/Distributor", LEFT(RawData[[#This Row],[Month]], 4)="2025"),RawData[[#This Row],[List Price]]*(1-'2 - Diagnostics'!$B$1),RawData[[#This Row],[Net Price]])</f>
        <v>1.3975740000000001</v>
      </c>
      <c r="P1338">
        <f>RawData[[#This Row],[Units]]*RawData[[#This Row],[Counterfactual Net Price]]</f>
        <v>56322.232200000006</v>
      </c>
    </row>
    <row r="1339" spans="1:16">
      <c r="A1339" t="s">
        <v>293</v>
      </c>
      <c r="B1339" t="s">
        <v>292</v>
      </c>
      <c r="C1339" t="s">
        <v>289</v>
      </c>
      <c r="D1339" t="s">
        <v>231</v>
      </c>
      <c r="E1339" t="s">
        <v>245</v>
      </c>
      <c r="F1339">
        <v>38680</v>
      </c>
      <c r="G1339" s="44">
        <v>1.62</v>
      </c>
      <c r="H1339" s="42">
        <v>0.13550000000000001</v>
      </c>
      <c r="I1339" s="45">
        <v>0.93049999999999999</v>
      </c>
      <c r="J1339" s="44">
        <f t="shared" si="100"/>
        <v>1.4004900000000002</v>
      </c>
      <c r="K1339" s="43">
        <f t="shared" si="101"/>
        <v>54170.953200000011</v>
      </c>
      <c r="L1339" s="43">
        <f t="shared" si="102"/>
        <v>35991.74</v>
      </c>
      <c r="M1339" s="43">
        <f t="shared" si="103"/>
        <v>18179.213200000013</v>
      </c>
      <c r="N1339" s="42">
        <f t="shared" si="104"/>
        <v>0.33558968646687964</v>
      </c>
      <c r="O1339">
        <f>IF(AND(RawData[[#This Row],[Channel]]="Wholesale/Distributor", LEFT(RawData[[#This Row],[Month]], 4)="2025"),RawData[[#This Row],[List Price]]*(1-'2 - Diagnostics'!$B$1),RawData[[#This Row],[Net Price]])</f>
        <v>1.4004900000000002</v>
      </c>
      <c r="P1339">
        <f>RawData[[#This Row],[Units]]*RawData[[#This Row],[Counterfactual Net Price]]</f>
        <v>54170.953200000011</v>
      </c>
    </row>
    <row r="1340" spans="1:16">
      <c r="A1340" t="s">
        <v>293</v>
      </c>
      <c r="B1340" t="s">
        <v>292</v>
      </c>
      <c r="C1340" t="s">
        <v>289</v>
      </c>
      <c r="D1340" t="s">
        <v>231</v>
      </c>
      <c r="E1340" t="s">
        <v>244</v>
      </c>
      <c r="F1340">
        <v>41084</v>
      </c>
      <c r="G1340" s="44">
        <v>1.67</v>
      </c>
      <c r="H1340" s="42">
        <v>0.1376</v>
      </c>
      <c r="I1340" s="45">
        <v>0.93710000000000004</v>
      </c>
      <c r="J1340" s="44">
        <f t="shared" si="100"/>
        <v>1.4402079999999999</v>
      </c>
      <c r="K1340" s="43">
        <f t="shared" si="101"/>
        <v>59169.505471999997</v>
      </c>
      <c r="L1340" s="43">
        <f t="shared" si="102"/>
        <v>38499.816400000003</v>
      </c>
      <c r="M1340" s="43">
        <f t="shared" si="103"/>
        <v>20669.689071999994</v>
      </c>
      <c r="N1340" s="42">
        <f t="shared" si="104"/>
        <v>0.34933009676380067</v>
      </c>
      <c r="O1340">
        <f>IF(AND(RawData[[#This Row],[Channel]]="Wholesale/Distributor", LEFT(RawData[[#This Row],[Month]], 4)="2025"),RawData[[#This Row],[List Price]]*(1-'2 - Diagnostics'!$B$1),RawData[[#This Row],[Net Price]])</f>
        <v>1.4402079999999999</v>
      </c>
      <c r="P1340">
        <f>RawData[[#This Row],[Units]]*RawData[[#This Row],[Counterfactual Net Price]]</f>
        <v>59169.505471999997</v>
      </c>
    </row>
    <row r="1341" spans="1:16">
      <c r="A1341" t="s">
        <v>293</v>
      </c>
      <c r="B1341" t="s">
        <v>292</v>
      </c>
      <c r="C1341" t="s">
        <v>289</v>
      </c>
      <c r="D1341" t="s">
        <v>231</v>
      </c>
      <c r="E1341" t="s">
        <v>243</v>
      </c>
      <c r="F1341">
        <v>36483</v>
      </c>
      <c r="G1341" s="44">
        <v>1.67</v>
      </c>
      <c r="H1341" s="42">
        <v>0.1368</v>
      </c>
      <c r="I1341" s="45">
        <v>0.94379999999999997</v>
      </c>
      <c r="J1341" s="44">
        <f t="shared" si="100"/>
        <v>1.4415439999999999</v>
      </c>
      <c r="K1341" s="43">
        <f t="shared" si="101"/>
        <v>52591.849751999995</v>
      </c>
      <c r="L1341" s="43">
        <f t="shared" si="102"/>
        <v>34432.655399999996</v>
      </c>
      <c r="M1341" s="43">
        <f t="shared" si="103"/>
        <v>18159.194351999999</v>
      </c>
      <c r="N1341" s="42">
        <f t="shared" si="104"/>
        <v>0.34528533294856073</v>
      </c>
      <c r="O1341">
        <f>IF(AND(RawData[[#This Row],[Channel]]="Wholesale/Distributor", LEFT(RawData[[#This Row],[Month]], 4)="2025"),RawData[[#This Row],[List Price]]*(1-'2 - Diagnostics'!$B$1),RawData[[#This Row],[Net Price]])</f>
        <v>1.4415439999999999</v>
      </c>
      <c r="P1341">
        <f>RawData[[#This Row],[Units]]*RawData[[#This Row],[Counterfactual Net Price]]</f>
        <v>52591.849751999995</v>
      </c>
    </row>
    <row r="1342" spans="1:16">
      <c r="A1342" t="s">
        <v>293</v>
      </c>
      <c r="B1342" t="s">
        <v>292</v>
      </c>
      <c r="C1342" t="s">
        <v>289</v>
      </c>
      <c r="D1342" t="s">
        <v>231</v>
      </c>
      <c r="E1342" t="s">
        <v>242</v>
      </c>
      <c r="F1342">
        <v>52791</v>
      </c>
      <c r="G1342" s="44">
        <v>1.67</v>
      </c>
      <c r="H1342" s="42">
        <v>0.12670000000000001</v>
      </c>
      <c r="I1342" s="45">
        <v>0.95050000000000001</v>
      </c>
      <c r="J1342" s="44">
        <f t="shared" si="100"/>
        <v>1.4584109999999999</v>
      </c>
      <c r="K1342" s="43">
        <f t="shared" si="101"/>
        <v>76990.975100999989</v>
      </c>
      <c r="L1342" s="43">
        <f t="shared" si="102"/>
        <v>50177.845500000003</v>
      </c>
      <c r="M1342" s="43">
        <f t="shared" si="103"/>
        <v>26813.129600999986</v>
      </c>
      <c r="N1342" s="42">
        <f t="shared" si="104"/>
        <v>0.34826328106411691</v>
      </c>
      <c r="O1342">
        <f>IF(AND(RawData[[#This Row],[Channel]]="Wholesale/Distributor", LEFT(RawData[[#This Row],[Month]], 4)="2025"),RawData[[#This Row],[List Price]]*(1-'2 - Diagnostics'!$B$1),RawData[[#This Row],[Net Price]])</f>
        <v>1.4584109999999999</v>
      </c>
      <c r="P1342">
        <f>RawData[[#This Row],[Units]]*RawData[[#This Row],[Counterfactual Net Price]]</f>
        <v>76990.975100999989</v>
      </c>
    </row>
    <row r="1343" spans="1:16">
      <c r="A1343" t="s">
        <v>293</v>
      </c>
      <c r="B1343" t="s">
        <v>292</v>
      </c>
      <c r="C1343" t="s">
        <v>289</v>
      </c>
      <c r="D1343" t="s">
        <v>231</v>
      </c>
      <c r="E1343" t="s">
        <v>241</v>
      </c>
      <c r="F1343">
        <v>76738</v>
      </c>
      <c r="G1343" s="44">
        <v>1.67</v>
      </c>
      <c r="H1343" s="42">
        <v>0.1196</v>
      </c>
      <c r="I1343" s="45">
        <v>0.95720000000000005</v>
      </c>
      <c r="J1343" s="44">
        <f t="shared" si="100"/>
        <v>1.4702679999999999</v>
      </c>
      <c r="K1343" s="43">
        <f t="shared" si="101"/>
        <v>112825.42578399999</v>
      </c>
      <c r="L1343" s="43">
        <f t="shared" si="102"/>
        <v>73453.613599999997</v>
      </c>
      <c r="M1343" s="43">
        <f t="shared" si="103"/>
        <v>39371.812183999995</v>
      </c>
      <c r="N1343" s="42">
        <f t="shared" si="104"/>
        <v>0.3489622300152081</v>
      </c>
      <c r="O1343">
        <f>IF(AND(RawData[[#This Row],[Channel]]="Wholesale/Distributor", LEFT(RawData[[#This Row],[Month]], 4)="2025"),RawData[[#This Row],[List Price]]*(1-'2 - Diagnostics'!$B$1),RawData[[#This Row],[Net Price]])</f>
        <v>1.4702679999999999</v>
      </c>
      <c r="P1343">
        <f>RawData[[#This Row],[Units]]*RawData[[#This Row],[Counterfactual Net Price]]</f>
        <v>112825.42578399999</v>
      </c>
    </row>
    <row r="1344" spans="1:16">
      <c r="A1344" t="s">
        <v>293</v>
      </c>
      <c r="B1344" t="s">
        <v>292</v>
      </c>
      <c r="C1344" t="s">
        <v>289</v>
      </c>
      <c r="D1344" t="s">
        <v>231</v>
      </c>
      <c r="E1344" t="s">
        <v>240</v>
      </c>
      <c r="F1344">
        <v>68425</v>
      </c>
      <c r="G1344" s="44">
        <v>1.67</v>
      </c>
      <c r="H1344" s="42">
        <v>0.1321</v>
      </c>
      <c r="I1344" s="45">
        <v>0.96389999999999998</v>
      </c>
      <c r="J1344" s="44">
        <f t="shared" si="100"/>
        <v>1.4493929999999999</v>
      </c>
      <c r="K1344" s="43">
        <f t="shared" si="101"/>
        <v>99174.716025000002</v>
      </c>
      <c r="L1344" s="43">
        <f t="shared" si="102"/>
        <v>65954.857499999998</v>
      </c>
      <c r="M1344" s="43">
        <f t="shared" si="103"/>
        <v>33219.858525000003</v>
      </c>
      <c r="N1344" s="42">
        <f t="shared" si="104"/>
        <v>0.3349629810548278</v>
      </c>
      <c r="O1344">
        <f>IF(AND(RawData[[#This Row],[Channel]]="Wholesale/Distributor", LEFT(RawData[[#This Row],[Month]], 4)="2025"),RawData[[#This Row],[List Price]]*(1-'2 - Diagnostics'!$B$1),RawData[[#This Row],[Net Price]])</f>
        <v>1.4493929999999999</v>
      </c>
      <c r="P1344">
        <f>RawData[[#This Row],[Units]]*RawData[[#This Row],[Counterfactual Net Price]]</f>
        <v>99174.716025000002</v>
      </c>
    </row>
    <row r="1345" spans="1:16">
      <c r="A1345" t="s">
        <v>293</v>
      </c>
      <c r="B1345" t="s">
        <v>292</v>
      </c>
      <c r="C1345" t="s">
        <v>289</v>
      </c>
      <c r="D1345" t="s">
        <v>231</v>
      </c>
      <c r="E1345" t="s">
        <v>236</v>
      </c>
      <c r="F1345">
        <v>54799</v>
      </c>
      <c r="G1345" s="44">
        <v>1.67</v>
      </c>
      <c r="H1345" s="42">
        <v>0.12640000000000001</v>
      </c>
      <c r="I1345" s="45">
        <v>0.97050000000000003</v>
      </c>
      <c r="J1345" s="44">
        <f t="shared" si="100"/>
        <v>1.4589119999999998</v>
      </c>
      <c r="K1345" s="43">
        <f t="shared" si="101"/>
        <v>79946.918687999991</v>
      </c>
      <c r="L1345" s="43">
        <f t="shared" si="102"/>
        <v>53182.429499999998</v>
      </c>
      <c r="M1345" s="43">
        <f t="shared" si="103"/>
        <v>26764.489187999992</v>
      </c>
      <c r="N1345" s="42">
        <f t="shared" si="104"/>
        <v>0.33477824570638937</v>
      </c>
      <c r="O1345">
        <f>IF(AND(RawData[[#This Row],[Channel]]="Wholesale/Distributor", LEFT(RawData[[#This Row],[Month]], 4)="2025"),RawData[[#This Row],[List Price]]*(1-'2 - Diagnostics'!$B$1),RawData[[#This Row],[Net Price]])</f>
        <v>1.4589119999999998</v>
      </c>
      <c r="P1345">
        <f>RawData[[#This Row],[Units]]*RawData[[#This Row],[Counterfactual Net Price]]</f>
        <v>79946.918687999991</v>
      </c>
    </row>
    <row r="1346" spans="1:16">
      <c r="A1346" t="s">
        <v>293</v>
      </c>
      <c r="B1346" t="s">
        <v>292</v>
      </c>
      <c r="C1346" t="s">
        <v>289</v>
      </c>
      <c r="D1346" t="s">
        <v>230</v>
      </c>
      <c r="E1346" t="s">
        <v>262</v>
      </c>
      <c r="F1346">
        <v>28029</v>
      </c>
      <c r="G1346" s="44">
        <v>1.59</v>
      </c>
      <c r="H1346" s="42">
        <v>0.15140000000000001</v>
      </c>
      <c r="I1346" s="45">
        <v>0.89039999999999997</v>
      </c>
      <c r="J1346" s="44">
        <f t="shared" ref="J1346:J1409" si="105">G1346*(1-H1346)</f>
        <v>1.3492740000000001</v>
      </c>
      <c r="K1346" s="43">
        <f t="shared" ref="K1346:K1409" si="106">F1346*J1346</f>
        <v>37818.800946000003</v>
      </c>
      <c r="L1346" s="43">
        <f t="shared" ref="L1346:L1409" si="107">F1346*I1346</f>
        <v>24957.0216</v>
      </c>
      <c r="M1346" s="43">
        <f t="shared" ref="M1346:M1409" si="108">K1346-L1346</f>
        <v>12861.779346000003</v>
      </c>
      <c r="N1346" s="42">
        <f t="shared" ref="N1346:N1409" si="109">IFERROR(M1346/K1346,"")</f>
        <v>0.34008955927409856</v>
      </c>
      <c r="O1346">
        <f>IF(AND(RawData[[#This Row],[Channel]]="Wholesale/Distributor", LEFT(RawData[[#This Row],[Month]], 4)="2025"),RawData[[#This Row],[List Price]]*(1-'2 - Diagnostics'!$B$1),RawData[[#This Row],[Net Price]])</f>
        <v>1.3492740000000001</v>
      </c>
      <c r="P1346">
        <f>RawData[[#This Row],[Units]]*RawData[[#This Row],[Counterfactual Net Price]]</f>
        <v>37818.800946000003</v>
      </c>
    </row>
    <row r="1347" spans="1:16">
      <c r="A1347" t="s">
        <v>293</v>
      </c>
      <c r="B1347" t="s">
        <v>292</v>
      </c>
      <c r="C1347" t="s">
        <v>289</v>
      </c>
      <c r="D1347" t="s">
        <v>230</v>
      </c>
      <c r="E1347" t="s">
        <v>261</v>
      </c>
      <c r="F1347">
        <v>28918</v>
      </c>
      <c r="G1347" s="44">
        <v>1.59</v>
      </c>
      <c r="H1347" s="42">
        <v>0.16450000000000001</v>
      </c>
      <c r="I1347" s="45">
        <v>0.89039999999999997</v>
      </c>
      <c r="J1347" s="44">
        <f t="shared" si="105"/>
        <v>1.3284450000000001</v>
      </c>
      <c r="K1347" s="43">
        <f t="shared" si="106"/>
        <v>38415.97251</v>
      </c>
      <c r="L1347" s="43">
        <f t="shared" si="107"/>
        <v>25748.587199999998</v>
      </c>
      <c r="M1347" s="43">
        <f t="shared" si="108"/>
        <v>12667.385310000001</v>
      </c>
      <c r="N1347" s="42">
        <f t="shared" si="109"/>
        <v>0.32974266906044292</v>
      </c>
      <c r="O1347">
        <f>IF(AND(RawData[[#This Row],[Channel]]="Wholesale/Distributor", LEFT(RawData[[#This Row],[Month]], 4)="2025"),RawData[[#This Row],[List Price]]*(1-'2 - Diagnostics'!$B$1),RawData[[#This Row],[Net Price]])</f>
        <v>1.3284450000000001</v>
      </c>
      <c r="P1347">
        <f>RawData[[#This Row],[Units]]*RawData[[#This Row],[Counterfactual Net Price]]</f>
        <v>38415.97251</v>
      </c>
    </row>
    <row r="1348" spans="1:16">
      <c r="A1348" t="s">
        <v>293</v>
      </c>
      <c r="B1348" t="s">
        <v>292</v>
      </c>
      <c r="C1348" t="s">
        <v>289</v>
      </c>
      <c r="D1348" t="s">
        <v>230</v>
      </c>
      <c r="E1348" t="s">
        <v>260</v>
      </c>
      <c r="F1348">
        <v>31622</v>
      </c>
      <c r="G1348" s="44">
        <v>1.59</v>
      </c>
      <c r="H1348" s="42">
        <v>0.17449999999999999</v>
      </c>
      <c r="I1348" s="45">
        <v>0.89039999999999997</v>
      </c>
      <c r="J1348" s="44">
        <f t="shared" si="105"/>
        <v>1.3125450000000001</v>
      </c>
      <c r="K1348" s="43">
        <f t="shared" si="106"/>
        <v>41505.297989999999</v>
      </c>
      <c r="L1348" s="43">
        <f t="shared" si="107"/>
        <v>28156.228800000001</v>
      </c>
      <c r="M1348" s="43">
        <f t="shared" si="108"/>
        <v>13349.069189999998</v>
      </c>
      <c r="N1348" s="42">
        <f t="shared" si="109"/>
        <v>0.32162325863113261</v>
      </c>
      <c r="O1348">
        <f>IF(AND(RawData[[#This Row],[Channel]]="Wholesale/Distributor", LEFT(RawData[[#This Row],[Month]], 4)="2025"),RawData[[#This Row],[List Price]]*(1-'2 - Diagnostics'!$B$1),RawData[[#This Row],[Net Price]])</f>
        <v>1.3125450000000001</v>
      </c>
      <c r="P1348">
        <f>RawData[[#This Row],[Units]]*RawData[[#This Row],[Counterfactual Net Price]]</f>
        <v>41505.297989999999</v>
      </c>
    </row>
    <row r="1349" spans="1:16">
      <c r="A1349" t="s">
        <v>293</v>
      </c>
      <c r="B1349" t="s">
        <v>292</v>
      </c>
      <c r="C1349" t="s">
        <v>289</v>
      </c>
      <c r="D1349" t="s">
        <v>230</v>
      </c>
      <c r="E1349" t="s">
        <v>259</v>
      </c>
      <c r="F1349">
        <v>36534</v>
      </c>
      <c r="G1349" s="44">
        <v>1.59</v>
      </c>
      <c r="H1349" s="42">
        <v>0.1943</v>
      </c>
      <c r="I1349" s="45">
        <v>0.89039999999999997</v>
      </c>
      <c r="J1349" s="44">
        <f t="shared" si="105"/>
        <v>1.2810630000000001</v>
      </c>
      <c r="K1349" s="43">
        <f t="shared" si="106"/>
        <v>46802.355642000002</v>
      </c>
      <c r="L1349" s="43">
        <f t="shared" si="107"/>
        <v>32529.873599999999</v>
      </c>
      <c r="M1349" s="43">
        <f t="shared" si="108"/>
        <v>14272.482042000003</v>
      </c>
      <c r="N1349" s="42">
        <f t="shared" si="109"/>
        <v>0.30495221546481327</v>
      </c>
      <c r="O1349">
        <f>IF(AND(RawData[[#This Row],[Channel]]="Wholesale/Distributor", LEFT(RawData[[#This Row],[Month]], 4)="2025"),RawData[[#This Row],[List Price]]*(1-'2 - Diagnostics'!$B$1),RawData[[#This Row],[Net Price]])</f>
        <v>1.2810630000000001</v>
      </c>
      <c r="P1349">
        <f>RawData[[#This Row],[Units]]*RawData[[#This Row],[Counterfactual Net Price]]</f>
        <v>46802.355642000002</v>
      </c>
    </row>
    <row r="1350" spans="1:16">
      <c r="A1350" t="s">
        <v>293</v>
      </c>
      <c r="B1350" t="s">
        <v>292</v>
      </c>
      <c r="C1350" t="s">
        <v>289</v>
      </c>
      <c r="D1350" t="s">
        <v>230</v>
      </c>
      <c r="E1350" t="s">
        <v>258</v>
      </c>
      <c r="F1350">
        <v>28169</v>
      </c>
      <c r="G1350" s="44">
        <v>1.59</v>
      </c>
      <c r="H1350" s="42">
        <v>0.1822</v>
      </c>
      <c r="I1350" s="45">
        <v>0.89039999999999997</v>
      </c>
      <c r="J1350" s="44">
        <f t="shared" si="105"/>
        <v>1.3003020000000001</v>
      </c>
      <c r="K1350" s="43">
        <f t="shared" si="106"/>
        <v>36628.207038</v>
      </c>
      <c r="L1350" s="43">
        <f t="shared" si="107"/>
        <v>25081.677599999999</v>
      </c>
      <c r="M1350" s="43">
        <f t="shared" si="108"/>
        <v>11546.529438000001</v>
      </c>
      <c r="N1350" s="42">
        <f t="shared" si="109"/>
        <v>0.31523599902176574</v>
      </c>
      <c r="O1350">
        <f>IF(AND(RawData[[#This Row],[Channel]]="Wholesale/Distributor", LEFT(RawData[[#This Row],[Month]], 4)="2025"),RawData[[#This Row],[List Price]]*(1-'2 - Diagnostics'!$B$1),RawData[[#This Row],[Net Price]])</f>
        <v>1.3003020000000001</v>
      </c>
      <c r="P1350">
        <f>RawData[[#This Row],[Units]]*RawData[[#This Row],[Counterfactual Net Price]]</f>
        <v>36628.207038</v>
      </c>
    </row>
    <row r="1351" spans="1:16">
      <c r="A1351" t="s">
        <v>293</v>
      </c>
      <c r="B1351" t="s">
        <v>292</v>
      </c>
      <c r="C1351" t="s">
        <v>289</v>
      </c>
      <c r="D1351" t="s">
        <v>230</v>
      </c>
      <c r="E1351" t="s">
        <v>257</v>
      </c>
      <c r="F1351">
        <v>26420</v>
      </c>
      <c r="G1351" s="44">
        <v>1.59</v>
      </c>
      <c r="H1351" s="42">
        <v>0.1671</v>
      </c>
      <c r="I1351" s="45">
        <v>0.89039999999999997</v>
      </c>
      <c r="J1351" s="44">
        <f t="shared" si="105"/>
        <v>1.324311</v>
      </c>
      <c r="K1351" s="43">
        <f t="shared" si="106"/>
        <v>34988.296620000001</v>
      </c>
      <c r="L1351" s="43">
        <f t="shared" si="107"/>
        <v>23524.367999999999</v>
      </c>
      <c r="M1351" s="43">
        <f t="shared" si="108"/>
        <v>11463.928620000002</v>
      </c>
      <c r="N1351" s="42">
        <f t="shared" si="109"/>
        <v>0.32765037819666232</v>
      </c>
      <c r="O1351">
        <f>IF(AND(RawData[[#This Row],[Channel]]="Wholesale/Distributor", LEFT(RawData[[#This Row],[Month]], 4)="2025"),RawData[[#This Row],[List Price]]*(1-'2 - Diagnostics'!$B$1),RawData[[#This Row],[Net Price]])</f>
        <v>1.324311</v>
      </c>
      <c r="P1351">
        <f>RawData[[#This Row],[Units]]*RawData[[#This Row],[Counterfactual Net Price]]</f>
        <v>34988.296620000001</v>
      </c>
    </row>
    <row r="1352" spans="1:16">
      <c r="A1352" t="s">
        <v>293</v>
      </c>
      <c r="B1352" t="s">
        <v>292</v>
      </c>
      <c r="C1352" t="s">
        <v>289</v>
      </c>
      <c r="D1352" t="s">
        <v>230</v>
      </c>
      <c r="E1352" t="s">
        <v>256</v>
      </c>
      <c r="F1352">
        <v>25652</v>
      </c>
      <c r="G1352" s="44">
        <v>1.59</v>
      </c>
      <c r="H1352" s="42">
        <v>0.1633</v>
      </c>
      <c r="I1352" s="45">
        <v>0.89039999999999997</v>
      </c>
      <c r="J1352" s="44">
        <f t="shared" si="105"/>
        <v>1.3303530000000001</v>
      </c>
      <c r="K1352" s="43">
        <f t="shared" si="106"/>
        <v>34126.215156000006</v>
      </c>
      <c r="L1352" s="43">
        <f t="shared" si="107"/>
        <v>22840.540799999999</v>
      </c>
      <c r="M1352" s="43">
        <f t="shared" si="108"/>
        <v>11285.674356000007</v>
      </c>
      <c r="N1352" s="42">
        <f t="shared" si="109"/>
        <v>0.3307039560176887</v>
      </c>
      <c r="O1352">
        <f>IF(AND(RawData[[#This Row],[Channel]]="Wholesale/Distributor", LEFT(RawData[[#This Row],[Month]], 4)="2025"),RawData[[#This Row],[List Price]]*(1-'2 - Diagnostics'!$B$1),RawData[[#This Row],[Net Price]])</f>
        <v>1.3303530000000001</v>
      </c>
      <c r="P1352">
        <f>RawData[[#This Row],[Units]]*RawData[[#This Row],[Counterfactual Net Price]]</f>
        <v>34126.215156000006</v>
      </c>
    </row>
    <row r="1353" spans="1:16">
      <c r="A1353" t="s">
        <v>293</v>
      </c>
      <c r="B1353" t="s">
        <v>292</v>
      </c>
      <c r="C1353" t="s">
        <v>289</v>
      </c>
      <c r="D1353" t="s">
        <v>230</v>
      </c>
      <c r="E1353" t="s">
        <v>255</v>
      </c>
      <c r="F1353">
        <v>28817</v>
      </c>
      <c r="G1353" s="44">
        <v>1.59</v>
      </c>
      <c r="H1353" s="42">
        <v>0.1978</v>
      </c>
      <c r="I1353" s="45">
        <v>0.89039999999999997</v>
      </c>
      <c r="J1353" s="44">
        <f t="shared" si="105"/>
        <v>1.275498</v>
      </c>
      <c r="K1353" s="43">
        <f t="shared" si="106"/>
        <v>36756.025866000004</v>
      </c>
      <c r="L1353" s="43">
        <f t="shared" si="107"/>
        <v>25658.656800000001</v>
      </c>
      <c r="M1353" s="43">
        <f t="shared" si="108"/>
        <v>11097.369066000003</v>
      </c>
      <c r="N1353" s="42">
        <f t="shared" si="109"/>
        <v>0.30191972076788837</v>
      </c>
      <c r="O1353">
        <f>IF(AND(RawData[[#This Row],[Channel]]="Wholesale/Distributor", LEFT(RawData[[#This Row],[Month]], 4)="2025"),RawData[[#This Row],[List Price]]*(1-'2 - Diagnostics'!$B$1),RawData[[#This Row],[Net Price]])</f>
        <v>1.275498</v>
      </c>
      <c r="P1353">
        <f>RawData[[#This Row],[Units]]*RawData[[#This Row],[Counterfactual Net Price]]</f>
        <v>36756.025866000004</v>
      </c>
    </row>
    <row r="1354" spans="1:16">
      <c r="A1354" t="s">
        <v>293</v>
      </c>
      <c r="B1354" t="s">
        <v>292</v>
      </c>
      <c r="C1354" t="s">
        <v>289</v>
      </c>
      <c r="D1354" t="s">
        <v>230</v>
      </c>
      <c r="E1354" t="s">
        <v>254</v>
      </c>
      <c r="F1354">
        <v>32231</v>
      </c>
      <c r="G1354" s="44">
        <v>1.59</v>
      </c>
      <c r="H1354" s="42">
        <v>0.1774</v>
      </c>
      <c r="I1354" s="45">
        <v>0.89039999999999997</v>
      </c>
      <c r="J1354" s="44">
        <f t="shared" si="105"/>
        <v>1.3079340000000002</v>
      </c>
      <c r="K1354" s="43">
        <f t="shared" si="106"/>
        <v>42156.020754000005</v>
      </c>
      <c r="L1354" s="43">
        <f t="shared" si="107"/>
        <v>28698.482400000001</v>
      </c>
      <c r="M1354" s="43">
        <f t="shared" si="108"/>
        <v>13457.538354000004</v>
      </c>
      <c r="N1354" s="42">
        <f t="shared" si="109"/>
        <v>0.3192317043520545</v>
      </c>
      <c r="O1354">
        <f>IF(AND(RawData[[#This Row],[Channel]]="Wholesale/Distributor", LEFT(RawData[[#This Row],[Month]], 4)="2025"),RawData[[#This Row],[List Price]]*(1-'2 - Diagnostics'!$B$1),RawData[[#This Row],[Net Price]])</f>
        <v>1.3079340000000002</v>
      </c>
      <c r="P1354">
        <f>RawData[[#This Row],[Units]]*RawData[[#This Row],[Counterfactual Net Price]]</f>
        <v>42156.020754000005</v>
      </c>
    </row>
    <row r="1355" spans="1:16">
      <c r="A1355" t="s">
        <v>293</v>
      </c>
      <c r="B1355" t="s">
        <v>292</v>
      </c>
      <c r="C1355" t="s">
        <v>289</v>
      </c>
      <c r="D1355" t="s">
        <v>230</v>
      </c>
      <c r="E1355" t="s">
        <v>253</v>
      </c>
      <c r="F1355">
        <v>48201</v>
      </c>
      <c r="G1355" s="44">
        <v>1.59</v>
      </c>
      <c r="H1355" s="42">
        <v>0.1371</v>
      </c>
      <c r="I1355" s="45">
        <v>0.89039999999999997</v>
      </c>
      <c r="J1355" s="44">
        <f t="shared" si="105"/>
        <v>1.3720110000000001</v>
      </c>
      <c r="K1355" s="43">
        <f t="shared" si="106"/>
        <v>66132.302211000002</v>
      </c>
      <c r="L1355" s="43">
        <f t="shared" si="107"/>
        <v>42918.170399999995</v>
      </c>
      <c r="M1355" s="43">
        <f t="shared" si="108"/>
        <v>23214.131811000007</v>
      </c>
      <c r="N1355" s="42">
        <f t="shared" si="109"/>
        <v>0.35102561131069659</v>
      </c>
      <c r="O1355">
        <f>IF(AND(RawData[[#This Row],[Channel]]="Wholesale/Distributor", LEFT(RawData[[#This Row],[Month]], 4)="2025"),RawData[[#This Row],[List Price]]*(1-'2 - Diagnostics'!$B$1),RawData[[#This Row],[Net Price]])</f>
        <v>1.3720110000000001</v>
      </c>
      <c r="P1355">
        <f>RawData[[#This Row],[Units]]*RawData[[#This Row],[Counterfactual Net Price]]</f>
        <v>66132.302211000002</v>
      </c>
    </row>
    <row r="1356" spans="1:16">
      <c r="A1356" t="s">
        <v>293</v>
      </c>
      <c r="B1356" t="s">
        <v>292</v>
      </c>
      <c r="C1356" t="s">
        <v>289</v>
      </c>
      <c r="D1356" t="s">
        <v>230</v>
      </c>
      <c r="E1356" t="s">
        <v>252</v>
      </c>
      <c r="F1356">
        <v>50969</v>
      </c>
      <c r="G1356" s="44">
        <v>1.59</v>
      </c>
      <c r="H1356" s="42">
        <v>0.17829999999999999</v>
      </c>
      <c r="I1356" s="45">
        <v>0.89039999999999997</v>
      </c>
      <c r="J1356" s="44">
        <f t="shared" si="105"/>
        <v>1.306503</v>
      </c>
      <c r="K1356" s="43">
        <f t="shared" si="106"/>
        <v>66591.151406999998</v>
      </c>
      <c r="L1356" s="43">
        <f t="shared" si="107"/>
        <v>45382.797599999998</v>
      </c>
      <c r="M1356" s="43">
        <f t="shared" si="108"/>
        <v>21208.353807</v>
      </c>
      <c r="N1356" s="42">
        <f t="shared" si="109"/>
        <v>0.31848606547401731</v>
      </c>
      <c r="O1356">
        <f>IF(AND(RawData[[#This Row],[Channel]]="Wholesale/Distributor", LEFT(RawData[[#This Row],[Month]], 4)="2025"),RawData[[#This Row],[List Price]]*(1-'2 - Diagnostics'!$B$1),RawData[[#This Row],[Net Price]])</f>
        <v>1.306503</v>
      </c>
      <c r="P1356">
        <f>RawData[[#This Row],[Units]]*RawData[[#This Row],[Counterfactual Net Price]]</f>
        <v>66591.151406999998</v>
      </c>
    </row>
    <row r="1357" spans="1:16">
      <c r="A1357" t="s">
        <v>293</v>
      </c>
      <c r="B1357" t="s">
        <v>292</v>
      </c>
      <c r="C1357" t="s">
        <v>289</v>
      </c>
      <c r="D1357" t="s">
        <v>230</v>
      </c>
      <c r="E1357" t="s">
        <v>251</v>
      </c>
      <c r="F1357">
        <v>40693</v>
      </c>
      <c r="G1357" s="44">
        <v>1.59</v>
      </c>
      <c r="H1357" s="42">
        <v>0.19059999999999999</v>
      </c>
      <c r="I1357" s="45">
        <v>0.89039999999999997</v>
      </c>
      <c r="J1357" s="44">
        <f t="shared" si="105"/>
        <v>1.2869460000000001</v>
      </c>
      <c r="K1357" s="43">
        <f t="shared" si="106"/>
        <v>52369.693578000006</v>
      </c>
      <c r="L1357" s="43">
        <f t="shared" si="107"/>
        <v>36233.047200000001</v>
      </c>
      <c r="M1357" s="43">
        <f t="shared" si="108"/>
        <v>16136.646378000005</v>
      </c>
      <c r="N1357" s="42">
        <f t="shared" si="109"/>
        <v>0.30812947862614287</v>
      </c>
      <c r="O1357">
        <f>IF(AND(RawData[[#This Row],[Channel]]="Wholesale/Distributor", LEFT(RawData[[#This Row],[Month]], 4)="2025"),RawData[[#This Row],[List Price]]*(1-'2 - Diagnostics'!$B$1),RawData[[#This Row],[Net Price]])</f>
        <v>1.2869460000000001</v>
      </c>
      <c r="P1357">
        <f>RawData[[#This Row],[Units]]*RawData[[#This Row],[Counterfactual Net Price]]</f>
        <v>52369.693578000006</v>
      </c>
    </row>
    <row r="1358" spans="1:16">
      <c r="A1358" t="s">
        <v>293</v>
      </c>
      <c r="B1358" t="s">
        <v>292</v>
      </c>
      <c r="C1358" t="s">
        <v>289</v>
      </c>
      <c r="D1358" t="s">
        <v>230</v>
      </c>
      <c r="E1358" t="s">
        <v>250</v>
      </c>
      <c r="F1358">
        <v>25322</v>
      </c>
      <c r="G1358" s="44">
        <v>1.62</v>
      </c>
      <c r="H1358" s="42">
        <v>0.16289999999999999</v>
      </c>
      <c r="I1358" s="45">
        <v>0.89710000000000001</v>
      </c>
      <c r="J1358" s="44">
        <f t="shared" si="105"/>
        <v>1.3561019999999999</v>
      </c>
      <c r="K1358" s="43">
        <f t="shared" si="106"/>
        <v>34339.214843999995</v>
      </c>
      <c r="L1358" s="43">
        <f t="shared" si="107"/>
        <v>22716.3662</v>
      </c>
      <c r="M1358" s="43">
        <f t="shared" si="108"/>
        <v>11622.848643999994</v>
      </c>
      <c r="N1358" s="42">
        <f t="shared" si="109"/>
        <v>0.33847158989515524</v>
      </c>
      <c r="O1358">
        <f>IF(AND(RawData[[#This Row],[Channel]]="Wholesale/Distributor", LEFT(RawData[[#This Row],[Month]], 4)="2025"),RawData[[#This Row],[List Price]]*(1-'2 - Diagnostics'!$B$1),RawData[[#This Row],[Net Price]])</f>
        <v>1.3561019999999999</v>
      </c>
      <c r="P1358">
        <f>RawData[[#This Row],[Units]]*RawData[[#This Row],[Counterfactual Net Price]]</f>
        <v>34339.214843999995</v>
      </c>
    </row>
    <row r="1359" spans="1:16">
      <c r="A1359" t="s">
        <v>293</v>
      </c>
      <c r="B1359" t="s">
        <v>292</v>
      </c>
      <c r="C1359" t="s">
        <v>289</v>
      </c>
      <c r="D1359" t="s">
        <v>230</v>
      </c>
      <c r="E1359" t="s">
        <v>249</v>
      </c>
      <c r="F1359">
        <v>31134</v>
      </c>
      <c r="G1359" s="44">
        <v>1.62</v>
      </c>
      <c r="H1359" s="42">
        <v>0.18099999999999999</v>
      </c>
      <c r="I1359" s="45">
        <v>0.90380000000000005</v>
      </c>
      <c r="J1359" s="44">
        <f t="shared" si="105"/>
        <v>1.3267800000000001</v>
      </c>
      <c r="K1359" s="43">
        <f t="shared" si="106"/>
        <v>41307.968520000002</v>
      </c>
      <c r="L1359" s="43">
        <f t="shared" si="107"/>
        <v>28138.909200000002</v>
      </c>
      <c r="M1359" s="43">
        <f t="shared" si="108"/>
        <v>13169.05932</v>
      </c>
      <c r="N1359" s="42">
        <f t="shared" si="109"/>
        <v>0.31880191139450398</v>
      </c>
      <c r="O1359">
        <f>IF(AND(RawData[[#This Row],[Channel]]="Wholesale/Distributor", LEFT(RawData[[#This Row],[Month]], 4)="2025"),RawData[[#This Row],[List Price]]*(1-'2 - Diagnostics'!$B$1),RawData[[#This Row],[Net Price]])</f>
        <v>1.3267800000000001</v>
      </c>
      <c r="P1359">
        <f>RawData[[#This Row],[Units]]*RawData[[#This Row],[Counterfactual Net Price]]</f>
        <v>41307.968520000002</v>
      </c>
    </row>
    <row r="1360" spans="1:16">
      <c r="A1360" t="s">
        <v>293</v>
      </c>
      <c r="B1360" t="s">
        <v>292</v>
      </c>
      <c r="C1360" t="s">
        <v>289</v>
      </c>
      <c r="D1360" t="s">
        <v>230</v>
      </c>
      <c r="E1360" t="s">
        <v>248</v>
      </c>
      <c r="F1360">
        <v>31698</v>
      </c>
      <c r="G1360" s="44">
        <v>1.62</v>
      </c>
      <c r="H1360" s="42">
        <v>0.18240000000000001</v>
      </c>
      <c r="I1360" s="45">
        <v>0.91039999999999999</v>
      </c>
      <c r="J1360" s="44">
        <f t="shared" si="105"/>
        <v>1.3245120000000001</v>
      </c>
      <c r="K1360" s="43">
        <f t="shared" si="106"/>
        <v>41984.381376000005</v>
      </c>
      <c r="L1360" s="43">
        <f t="shared" si="107"/>
        <v>28857.859199999999</v>
      </c>
      <c r="M1360" s="43">
        <f t="shared" si="108"/>
        <v>13126.522176000006</v>
      </c>
      <c r="N1360" s="42">
        <f t="shared" si="109"/>
        <v>0.31265250899954106</v>
      </c>
      <c r="O1360">
        <f>IF(AND(RawData[[#This Row],[Channel]]="Wholesale/Distributor", LEFT(RawData[[#This Row],[Month]], 4)="2025"),RawData[[#This Row],[List Price]]*(1-'2 - Diagnostics'!$B$1),RawData[[#This Row],[Net Price]])</f>
        <v>1.3245120000000001</v>
      </c>
      <c r="P1360">
        <f>RawData[[#This Row],[Units]]*RawData[[#This Row],[Counterfactual Net Price]]</f>
        <v>41984.381376000005</v>
      </c>
    </row>
    <row r="1361" spans="1:16">
      <c r="A1361" t="s">
        <v>293</v>
      </c>
      <c r="B1361" t="s">
        <v>292</v>
      </c>
      <c r="C1361" t="s">
        <v>289</v>
      </c>
      <c r="D1361" t="s">
        <v>230</v>
      </c>
      <c r="E1361" t="s">
        <v>247</v>
      </c>
      <c r="F1361">
        <v>35339</v>
      </c>
      <c r="G1361" s="44">
        <v>1.62</v>
      </c>
      <c r="H1361" s="42">
        <v>0.16370000000000001</v>
      </c>
      <c r="I1361" s="45">
        <v>0.91710000000000003</v>
      </c>
      <c r="J1361" s="44">
        <f t="shared" si="105"/>
        <v>1.3548060000000002</v>
      </c>
      <c r="K1361" s="43">
        <f t="shared" si="106"/>
        <v>47877.489234000008</v>
      </c>
      <c r="L1361" s="43">
        <f t="shared" si="107"/>
        <v>32409.3969</v>
      </c>
      <c r="M1361" s="43">
        <f t="shared" si="108"/>
        <v>15468.092334000008</v>
      </c>
      <c r="N1361" s="42">
        <f t="shared" si="109"/>
        <v>0.32307651427584477</v>
      </c>
      <c r="O1361">
        <f>IF(AND(RawData[[#This Row],[Channel]]="Wholesale/Distributor", LEFT(RawData[[#This Row],[Month]], 4)="2025"),RawData[[#This Row],[List Price]]*(1-'2 - Diagnostics'!$B$1),RawData[[#This Row],[Net Price]])</f>
        <v>1.3548060000000002</v>
      </c>
      <c r="P1361">
        <f>RawData[[#This Row],[Units]]*RawData[[#This Row],[Counterfactual Net Price]]</f>
        <v>47877.489234000008</v>
      </c>
    </row>
    <row r="1362" spans="1:16">
      <c r="A1362" t="s">
        <v>293</v>
      </c>
      <c r="B1362" t="s">
        <v>292</v>
      </c>
      <c r="C1362" t="s">
        <v>289</v>
      </c>
      <c r="D1362" t="s">
        <v>230</v>
      </c>
      <c r="E1362" t="s">
        <v>246</v>
      </c>
      <c r="F1362">
        <v>27284</v>
      </c>
      <c r="G1362" s="44">
        <v>1.62</v>
      </c>
      <c r="H1362" s="42">
        <v>0.1993</v>
      </c>
      <c r="I1362" s="45">
        <v>0.92379999999999995</v>
      </c>
      <c r="J1362" s="44">
        <f t="shared" si="105"/>
        <v>1.297134</v>
      </c>
      <c r="K1362" s="43">
        <f t="shared" si="106"/>
        <v>35391.004055999998</v>
      </c>
      <c r="L1362" s="43">
        <f t="shared" si="107"/>
        <v>25204.959199999998</v>
      </c>
      <c r="M1362" s="43">
        <f t="shared" si="108"/>
        <v>10186.044856</v>
      </c>
      <c r="N1362" s="42">
        <f t="shared" si="109"/>
        <v>0.2878145203194119</v>
      </c>
      <c r="O1362">
        <f>IF(AND(RawData[[#This Row],[Channel]]="Wholesale/Distributor", LEFT(RawData[[#This Row],[Month]], 4)="2025"),RawData[[#This Row],[List Price]]*(1-'2 - Diagnostics'!$B$1),RawData[[#This Row],[Net Price]])</f>
        <v>1.297134</v>
      </c>
      <c r="P1362">
        <f>RawData[[#This Row],[Units]]*RawData[[#This Row],[Counterfactual Net Price]]</f>
        <v>35391.004055999998</v>
      </c>
    </row>
    <row r="1363" spans="1:16">
      <c r="A1363" t="s">
        <v>293</v>
      </c>
      <c r="B1363" t="s">
        <v>292</v>
      </c>
      <c r="C1363" t="s">
        <v>289</v>
      </c>
      <c r="D1363" t="s">
        <v>230</v>
      </c>
      <c r="E1363" t="s">
        <v>245</v>
      </c>
      <c r="F1363">
        <v>22365</v>
      </c>
      <c r="G1363" s="44">
        <v>1.62</v>
      </c>
      <c r="H1363" s="42">
        <v>0.1827</v>
      </c>
      <c r="I1363" s="45">
        <v>0.93049999999999999</v>
      </c>
      <c r="J1363" s="44">
        <f t="shared" si="105"/>
        <v>1.3240260000000001</v>
      </c>
      <c r="K1363" s="43">
        <f t="shared" si="106"/>
        <v>29611.841490000003</v>
      </c>
      <c r="L1363" s="43">
        <f t="shared" si="107"/>
        <v>20810.6325</v>
      </c>
      <c r="M1363" s="43">
        <f t="shared" si="108"/>
        <v>8801.2089900000028</v>
      </c>
      <c r="N1363" s="42">
        <f t="shared" si="109"/>
        <v>0.29721923889712143</v>
      </c>
      <c r="O1363">
        <f>IF(AND(RawData[[#This Row],[Channel]]="Wholesale/Distributor", LEFT(RawData[[#This Row],[Month]], 4)="2025"),RawData[[#This Row],[List Price]]*(1-'2 - Diagnostics'!$B$1),RawData[[#This Row],[Net Price]])</f>
        <v>1.3240260000000001</v>
      </c>
      <c r="P1363">
        <f>RawData[[#This Row],[Units]]*RawData[[#This Row],[Counterfactual Net Price]]</f>
        <v>29611.841490000003</v>
      </c>
    </row>
    <row r="1364" spans="1:16">
      <c r="A1364" t="s">
        <v>293</v>
      </c>
      <c r="B1364" t="s">
        <v>292</v>
      </c>
      <c r="C1364" t="s">
        <v>289</v>
      </c>
      <c r="D1364" t="s">
        <v>230</v>
      </c>
      <c r="E1364" t="s">
        <v>244</v>
      </c>
      <c r="F1364">
        <v>22976</v>
      </c>
      <c r="G1364" s="44">
        <v>1.67</v>
      </c>
      <c r="H1364" s="42">
        <v>0.1744</v>
      </c>
      <c r="I1364" s="45">
        <v>0.93710000000000004</v>
      </c>
      <c r="J1364" s="44">
        <f t="shared" si="105"/>
        <v>1.378752</v>
      </c>
      <c r="K1364" s="43">
        <f t="shared" si="106"/>
        <v>31678.205952</v>
      </c>
      <c r="L1364" s="43">
        <f t="shared" si="107"/>
        <v>21530.809600000001</v>
      </c>
      <c r="M1364" s="43">
        <f t="shared" si="108"/>
        <v>10147.396352</v>
      </c>
      <c r="N1364" s="42">
        <f t="shared" si="109"/>
        <v>0.32032736851877641</v>
      </c>
      <c r="O1364">
        <f>IF(AND(RawData[[#This Row],[Channel]]="Wholesale/Distributor", LEFT(RawData[[#This Row],[Month]], 4)="2025"),RawData[[#This Row],[List Price]]*(1-'2 - Diagnostics'!$B$1),RawData[[#This Row],[Net Price]])</f>
        <v>1.378752</v>
      </c>
      <c r="P1364">
        <f>RawData[[#This Row],[Units]]*RawData[[#This Row],[Counterfactual Net Price]]</f>
        <v>31678.205952</v>
      </c>
    </row>
    <row r="1365" spans="1:16">
      <c r="A1365" t="s">
        <v>293</v>
      </c>
      <c r="B1365" t="s">
        <v>292</v>
      </c>
      <c r="C1365" t="s">
        <v>289</v>
      </c>
      <c r="D1365" t="s">
        <v>230</v>
      </c>
      <c r="E1365" t="s">
        <v>243</v>
      </c>
      <c r="F1365">
        <v>25246</v>
      </c>
      <c r="G1365" s="44">
        <v>1.67</v>
      </c>
      <c r="H1365" s="42">
        <v>0.17749999999999999</v>
      </c>
      <c r="I1365" s="45">
        <v>0.94379999999999997</v>
      </c>
      <c r="J1365" s="44">
        <f t="shared" si="105"/>
        <v>1.373575</v>
      </c>
      <c r="K1365" s="43">
        <f t="shared" si="106"/>
        <v>34677.274449999997</v>
      </c>
      <c r="L1365" s="43">
        <f t="shared" si="107"/>
        <v>23827.174800000001</v>
      </c>
      <c r="M1365" s="43">
        <f t="shared" si="108"/>
        <v>10850.099649999996</v>
      </c>
      <c r="N1365" s="42">
        <f t="shared" si="109"/>
        <v>0.31288790200753502</v>
      </c>
      <c r="O1365">
        <f>IF(AND(RawData[[#This Row],[Channel]]="Wholesale/Distributor", LEFT(RawData[[#This Row],[Month]], 4)="2025"),RawData[[#This Row],[List Price]]*(1-'2 - Diagnostics'!$B$1),RawData[[#This Row],[Net Price]])</f>
        <v>1.373575</v>
      </c>
      <c r="P1365">
        <f>RawData[[#This Row],[Units]]*RawData[[#This Row],[Counterfactual Net Price]]</f>
        <v>34677.274449999997</v>
      </c>
    </row>
    <row r="1366" spans="1:16">
      <c r="A1366" t="s">
        <v>293</v>
      </c>
      <c r="B1366" t="s">
        <v>292</v>
      </c>
      <c r="C1366" t="s">
        <v>289</v>
      </c>
      <c r="D1366" t="s">
        <v>230</v>
      </c>
      <c r="E1366" t="s">
        <v>242</v>
      </c>
      <c r="F1366">
        <v>35498</v>
      </c>
      <c r="G1366" s="44">
        <v>1.67</v>
      </c>
      <c r="H1366" s="42">
        <v>0.161</v>
      </c>
      <c r="I1366" s="45">
        <v>0.95050000000000001</v>
      </c>
      <c r="J1366" s="44">
        <f t="shared" si="105"/>
        <v>1.40113</v>
      </c>
      <c r="K1366" s="43">
        <f t="shared" si="106"/>
        <v>49737.312740000001</v>
      </c>
      <c r="L1366" s="43">
        <f t="shared" si="107"/>
        <v>33740.849000000002</v>
      </c>
      <c r="M1366" s="43">
        <f t="shared" si="108"/>
        <v>15996.463739999999</v>
      </c>
      <c r="N1366" s="42">
        <f t="shared" si="109"/>
        <v>0.32161897896697661</v>
      </c>
      <c r="O1366">
        <f>IF(AND(RawData[[#This Row],[Channel]]="Wholesale/Distributor", LEFT(RawData[[#This Row],[Month]], 4)="2025"),RawData[[#This Row],[List Price]]*(1-'2 - Diagnostics'!$B$1),RawData[[#This Row],[Net Price]])</f>
        <v>1.40113</v>
      </c>
      <c r="P1366">
        <f>RawData[[#This Row],[Units]]*RawData[[#This Row],[Counterfactual Net Price]]</f>
        <v>49737.312740000001</v>
      </c>
    </row>
    <row r="1367" spans="1:16">
      <c r="A1367" t="s">
        <v>293</v>
      </c>
      <c r="B1367" t="s">
        <v>292</v>
      </c>
      <c r="C1367" t="s">
        <v>289</v>
      </c>
      <c r="D1367" t="s">
        <v>230</v>
      </c>
      <c r="E1367" t="s">
        <v>241</v>
      </c>
      <c r="F1367">
        <v>42618</v>
      </c>
      <c r="G1367" s="44">
        <v>1.67</v>
      </c>
      <c r="H1367" s="42">
        <v>0.1605</v>
      </c>
      <c r="I1367" s="45">
        <v>0.95720000000000005</v>
      </c>
      <c r="J1367" s="44">
        <f t="shared" si="105"/>
        <v>1.4019649999999999</v>
      </c>
      <c r="K1367" s="43">
        <f t="shared" si="106"/>
        <v>59748.944369999997</v>
      </c>
      <c r="L1367" s="43">
        <f t="shared" si="107"/>
        <v>40793.9496</v>
      </c>
      <c r="M1367" s="43">
        <f t="shared" si="108"/>
        <v>18954.994769999998</v>
      </c>
      <c r="N1367" s="42">
        <f t="shared" si="109"/>
        <v>0.31724401108444217</v>
      </c>
      <c r="O1367">
        <f>IF(AND(RawData[[#This Row],[Channel]]="Wholesale/Distributor", LEFT(RawData[[#This Row],[Month]], 4)="2025"),RawData[[#This Row],[List Price]]*(1-'2 - Diagnostics'!$B$1),RawData[[#This Row],[Net Price]])</f>
        <v>1.4019649999999999</v>
      </c>
      <c r="P1367">
        <f>RawData[[#This Row],[Units]]*RawData[[#This Row],[Counterfactual Net Price]]</f>
        <v>59748.944369999997</v>
      </c>
    </row>
    <row r="1368" spans="1:16">
      <c r="A1368" t="s">
        <v>293</v>
      </c>
      <c r="B1368" t="s">
        <v>292</v>
      </c>
      <c r="C1368" t="s">
        <v>289</v>
      </c>
      <c r="D1368" t="s">
        <v>230</v>
      </c>
      <c r="E1368" t="s">
        <v>240</v>
      </c>
      <c r="F1368">
        <v>55388</v>
      </c>
      <c r="G1368" s="44">
        <v>1.67</v>
      </c>
      <c r="H1368" s="42">
        <v>0.1731</v>
      </c>
      <c r="I1368" s="45">
        <v>0.96389999999999998</v>
      </c>
      <c r="J1368" s="44">
        <f t="shared" si="105"/>
        <v>1.3809229999999999</v>
      </c>
      <c r="K1368" s="43">
        <f t="shared" si="106"/>
        <v>76486.563123999993</v>
      </c>
      <c r="L1368" s="43">
        <f t="shared" si="107"/>
        <v>53388.493199999997</v>
      </c>
      <c r="M1368" s="43">
        <f t="shared" si="108"/>
        <v>23098.069923999996</v>
      </c>
      <c r="N1368" s="42">
        <f t="shared" si="109"/>
        <v>0.3019885974815395</v>
      </c>
      <c r="O1368">
        <f>IF(AND(RawData[[#This Row],[Channel]]="Wholesale/Distributor", LEFT(RawData[[#This Row],[Month]], 4)="2025"),RawData[[#This Row],[List Price]]*(1-'2 - Diagnostics'!$B$1),RawData[[#This Row],[Net Price]])</f>
        <v>1.3809229999999999</v>
      </c>
      <c r="P1368">
        <f>RawData[[#This Row],[Units]]*RawData[[#This Row],[Counterfactual Net Price]]</f>
        <v>76486.563123999993</v>
      </c>
    </row>
    <row r="1369" spans="1:16">
      <c r="A1369" t="s">
        <v>293</v>
      </c>
      <c r="B1369" t="s">
        <v>292</v>
      </c>
      <c r="C1369" t="s">
        <v>289</v>
      </c>
      <c r="D1369" t="s">
        <v>230</v>
      </c>
      <c r="E1369" t="s">
        <v>236</v>
      </c>
      <c r="F1369">
        <v>40357</v>
      </c>
      <c r="G1369" s="44">
        <v>1.67</v>
      </c>
      <c r="H1369" s="42">
        <v>0.17399999999999999</v>
      </c>
      <c r="I1369" s="45">
        <v>0.97050000000000003</v>
      </c>
      <c r="J1369" s="44">
        <f t="shared" si="105"/>
        <v>1.3794200000000001</v>
      </c>
      <c r="K1369" s="43">
        <f t="shared" si="106"/>
        <v>55669.252940000006</v>
      </c>
      <c r="L1369" s="43">
        <f t="shared" si="107"/>
        <v>39166.468500000003</v>
      </c>
      <c r="M1369" s="43">
        <f t="shared" si="108"/>
        <v>16502.784440000003</v>
      </c>
      <c r="N1369" s="42">
        <f t="shared" si="109"/>
        <v>0.29644343274709661</v>
      </c>
      <c r="O1369">
        <f>IF(AND(RawData[[#This Row],[Channel]]="Wholesale/Distributor", LEFT(RawData[[#This Row],[Month]], 4)="2025"),RawData[[#This Row],[List Price]]*(1-'2 - Diagnostics'!$B$1),RawData[[#This Row],[Net Price]])</f>
        <v>1.3794200000000001</v>
      </c>
      <c r="P1369">
        <f>RawData[[#This Row],[Units]]*RawData[[#This Row],[Counterfactual Net Price]]</f>
        <v>55669.252940000006</v>
      </c>
    </row>
    <row r="1370" spans="1:16">
      <c r="A1370" t="s">
        <v>293</v>
      </c>
      <c r="B1370" t="s">
        <v>292</v>
      </c>
      <c r="C1370" t="s">
        <v>289</v>
      </c>
      <c r="D1370" t="s">
        <v>232</v>
      </c>
      <c r="E1370" t="s">
        <v>262</v>
      </c>
      <c r="F1370">
        <v>19647</v>
      </c>
      <c r="G1370" s="44">
        <v>1.59</v>
      </c>
      <c r="H1370" s="42">
        <v>4.7600000000000003E-2</v>
      </c>
      <c r="I1370" s="45">
        <v>0.89039999999999997</v>
      </c>
      <c r="J1370" s="44">
        <f t="shared" si="105"/>
        <v>1.5143160000000002</v>
      </c>
      <c r="K1370" s="43">
        <f t="shared" si="106"/>
        <v>29751.766452000003</v>
      </c>
      <c r="L1370" s="43">
        <f t="shared" si="107"/>
        <v>17493.6888</v>
      </c>
      <c r="M1370" s="43">
        <f t="shared" si="108"/>
        <v>12258.077652000004</v>
      </c>
      <c r="N1370" s="42">
        <f t="shared" si="109"/>
        <v>0.41201175976480475</v>
      </c>
      <c r="O1370">
        <f>IF(AND(RawData[[#This Row],[Channel]]="Wholesale/Distributor", LEFT(RawData[[#This Row],[Month]], 4)="2025"),RawData[[#This Row],[List Price]]*(1-'2 - Diagnostics'!$B$1),RawData[[#This Row],[Net Price]])</f>
        <v>1.5143160000000002</v>
      </c>
      <c r="P1370">
        <f>RawData[[#This Row],[Units]]*RawData[[#This Row],[Counterfactual Net Price]]</f>
        <v>29751.766452000003</v>
      </c>
    </row>
    <row r="1371" spans="1:16">
      <c r="A1371" t="s">
        <v>293</v>
      </c>
      <c r="B1371" t="s">
        <v>292</v>
      </c>
      <c r="C1371" t="s">
        <v>289</v>
      </c>
      <c r="D1371" t="s">
        <v>232</v>
      </c>
      <c r="E1371" t="s">
        <v>261</v>
      </c>
      <c r="F1371">
        <v>30459</v>
      </c>
      <c r="G1371" s="44">
        <v>1.59</v>
      </c>
      <c r="H1371" s="42">
        <v>6.3899999999999998E-2</v>
      </c>
      <c r="I1371" s="45">
        <v>0.89039999999999997</v>
      </c>
      <c r="J1371" s="44">
        <f t="shared" si="105"/>
        <v>1.4883990000000002</v>
      </c>
      <c r="K1371" s="43">
        <f t="shared" si="106"/>
        <v>45335.145141000008</v>
      </c>
      <c r="L1371" s="43">
        <f t="shared" si="107"/>
        <v>27120.693599999999</v>
      </c>
      <c r="M1371" s="43">
        <f t="shared" si="108"/>
        <v>18214.451541000009</v>
      </c>
      <c r="N1371" s="42">
        <f t="shared" si="109"/>
        <v>0.40177331481679324</v>
      </c>
      <c r="O1371">
        <f>IF(AND(RawData[[#This Row],[Channel]]="Wholesale/Distributor", LEFT(RawData[[#This Row],[Month]], 4)="2025"),RawData[[#This Row],[List Price]]*(1-'2 - Diagnostics'!$B$1),RawData[[#This Row],[Net Price]])</f>
        <v>1.4883990000000002</v>
      </c>
      <c r="P1371">
        <f>RawData[[#This Row],[Units]]*RawData[[#This Row],[Counterfactual Net Price]]</f>
        <v>45335.145141000008</v>
      </c>
    </row>
    <row r="1372" spans="1:16">
      <c r="A1372" t="s">
        <v>293</v>
      </c>
      <c r="B1372" t="s">
        <v>292</v>
      </c>
      <c r="C1372" t="s">
        <v>289</v>
      </c>
      <c r="D1372" t="s">
        <v>232</v>
      </c>
      <c r="E1372" t="s">
        <v>260</v>
      </c>
      <c r="F1372">
        <v>24436</v>
      </c>
      <c r="G1372" s="44">
        <v>1.59</v>
      </c>
      <c r="H1372" s="42">
        <v>5.6500000000000002E-2</v>
      </c>
      <c r="I1372" s="45">
        <v>0.89039999999999997</v>
      </c>
      <c r="J1372" s="44">
        <f t="shared" si="105"/>
        <v>1.5001650000000002</v>
      </c>
      <c r="K1372" s="43">
        <f t="shared" si="106"/>
        <v>36658.031940000008</v>
      </c>
      <c r="L1372" s="43">
        <f t="shared" si="107"/>
        <v>21757.814399999999</v>
      </c>
      <c r="M1372" s="43">
        <f t="shared" si="108"/>
        <v>14900.217540000009</v>
      </c>
      <c r="N1372" s="42">
        <f t="shared" si="109"/>
        <v>0.40646528881823013</v>
      </c>
      <c r="O1372">
        <f>IF(AND(RawData[[#This Row],[Channel]]="Wholesale/Distributor", LEFT(RawData[[#This Row],[Month]], 4)="2025"),RawData[[#This Row],[List Price]]*(1-'2 - Diagnostics'!$B$1),RawData[[#This Row],[Net Price]])</f>
        <v>1.5001650000000002</v>
      </c>
      <c r="P1372">
        <f>RawData[[#This Row],[Units]]*RawData[[#This Row],[Counterfactual Net Price]]</f>
        <v>36658.031940000008</v>
      </c>
    </row>
    <row r="1373" spans="1:16">
      <c r="A1373" t="s">
        <v>293</v>
      </c>
      <c r="B1373" t="s">
        <v>292</v>
      </c>
      <c r="C1373" t="s">
        <v>289</v>
      </c>
      <c r="D1373" t="s">
        <v>232</v>
      </c>
      <c r="E1373" t="s">
        <v>259</v>
      </c>
      <c r="F1373">
        <v>25640</v>
      </c>
      <c r="G1373" s="44">
        <v>1.59</v>
      </c>
      <c r="H1373" s="42">
        <v>3.2199999999999999E-2</v>
      </c>
      <c r="I1373" s="45">
        <v>0.89039999999999997</v>
      </c>
      <c r="J1373" s="44">
        <f t="shared" si="105"/>
        <v>1.538802</v>
      </c>
      <c r="K1373" s="43">
        <f t="shared" si="106"/>
        <v>39454.883280000002</v>
      </c>
      <c r="L1373" s="43">
        <f t="shared" si="107"/>
        <v>22829.856</v>
      </c>
      <c r="M1373" s="43">
        <f t="shared" si="108"/>
        <v>16625.027280000002</v>
      </c>
      <c r="N1373" s="42">
        <f t="shared" si="109"/>
        <v>0.42136805125025834</v>
      </c>
      <c r="O1373">
        <f>IF(AND(RawData[[#This Row],[Channel]]="Wholesale/Distributor", LEFT(RawData[[#This Row],[Month]], 4)="2025"),RawData[[#This Row],[List Price]]*(1-'2 - Diagnostics'!$B$1),RawData[[#This Row],[Net Price]])</f>
        <v>1.538802</v>
      </c>
      <c r="P1373">
        <f>RawData[[#This Row],[Units]]*RawData[[#This Row],[Counterfactual Net Price]]</f>
        <v>39454.883280000002</v>
      </c>
    </row>
    <row r="1374" spans="1:16">
      <c r="A1374" t="s">
        <v>293</v>
      </c>
      <c r="B1374" t="s">
        <v>292</v>
      </c>
      <c r="C1374" t="s">
        <v>289</v>
      </c>
      <c r="D1374" t="s">
        <v>232</v>
      </c>
      <c r="E1374" t="s">
        <v>258</v>
      </c>
      <c r="F1374">
        <v>23865</v>
      </c>
      <c r="G1374" s="44">
        <v>1.59</v>
      </c>
      <c r="H1374" s="42">
        <v>6.1600000000000002E-2</v>
      </c>
      <c r="I1374" s="45">
        <v>0.89039999999999997</v>
      </c>
      <c r="J1374" s="44">
        <f t="shared" si="105"/>
        <v>1.492056</v>
      </c>
      <c r="K1374" s="43">
        <f t="shared" si="106"/>
        <v>35607.916440000001</v>
      </c>
      <c r="L1374" s="43">
        <f t="shared" si="107"/>
        <v>21249.396000000001</v>
      </c>
      <c r="M1374" s="43">
        <f t="shared" si="108"/>
        <v>14358.52044</v>
      </c>
      <c r="N1374" s="42">
        <f t="shared" si="109"/>
        <v>0.4032395566922421</v>
      </c>
      <c r="O1374">
        <f>IF(AND(RawData[[#This Row],[Channel]]="Wholesale/Distributor", LEFT(RawData[[#This Row],[Month]], 4)="2025"),RawData[[#This Row],[List Price]]*(1-'2 - Diagnostics'!$B$1),RawData[[#This Row],[Net Price]])</f>
        <v>1.492056</v>
      </c>
      <c r="P1374">
        <f>RawData[[#This Row],[Units]]*RawData[[#This Row],[Counterfactual Net Price]]</f>
        <v>35607.916440000001</v>
      </c>
    </row>
    <row r="1375" spans="1:16">
      <c r="A1375" t="s">
        <v>293</v>
      </c>
      <c r="B1375" t="s">
        <v>292</v>
      </c>
      <c r="C1375" t="s">
        <v>289</v>
      </c>
      <c r="D1375" t="s">
        <v>232</v>
      </c>
      <c r="E1375" t="s">
        <v>257</v>
      </c>
      <c r="F1375">
        <v>22578</v>
      </c>
      <c r="G1375" s="44">
        <v>1.59</v>
      </c>
      <c r="H1375" s="42">
        <v>4.53E-2</v>
      </c>
      <c r="I1375" s="45">
        <v>0.89039999999999997</v>
      </c>
      <c r="J1375" s="44">
        <f t="shared" si="105"/>
        <v>1.517973</v>
      </c>
      <c r="K1375" s="43">
        <f t="shared" si="106"/>
        <v>34272.794393999997</v>
      </c>
      <c r="L1375" s="43">
        <f t="shared" si="107"/>
        <v>20103.4512</v>
      </c>
      <c r="M1375" s="43">
        <f t="shared" si="108"/>
        <v>14169.343193999997</v>
      </c>
      <c r="N1375" s="42">
        <f t="shared" si="109"/>
        <v>0.41342830208442438</v>
      </c>
      <c r="O1375">
        <f>IF(AND(RawData[[#This Row],[Channel]]="Wholesale/Distributor", LEFT(RawData[[#This Row],[Month]], 4)="2025"),RawData[[#This Row],[List Price]]*(1-'2 - Diagnostics'!$B$1),RawData[[#This Row],[Net Price]])</f>
        <v>1.517973</v>
      </c>
      <c r="P1375">
        <f>RawData[[#This Row],[Units]]*RawData[[#This Row],[Counterfactual Net Price]]</f>
        <v>34272.794393999997</v>
      </c>
    </row>
    <row r="1376" spans="1:16">
      <c r="A1376" t="s">
        <v>293</v>
      </c>
      <c r="B1376" t="s">
        <v>292</v>
      </c>
      <c r="C1376" t="s">
        <v>289</v>
      </c>
      <c r="D1376" t="s">
        <v>232</v>
      </c>
      <c r="E1376" t="s">
        <v>256</v>
      </c>
      <c r="F1376">
        <v>19569</v>
      </c>
      <c r="G1376" s="44">
        <v>1.59</v>
      </c>
      <c r="H1376" s="42">
        <v>5.7500000000000002E-2</v>
      </c>
      <c r="I1376" s="45">
        <v>0.89039999999999997</v>
      </c>
      <c r="J1376" s="44">
        <f t="shared" si="105"/>
        <v>1.498575</v>
      </c>
      <c r="K1376" s="43">
        <f t="shared" si="106"/>
        <v>29325.614174999999</v>
      </c>
      <c r="L1376" s="43">
        <f t="shared" si="107"/>
        <v>17424.2376</v>
      </c>
      <c r="M1376" s="43">
        <f t="shared" si="108"/>
        <v>11901.376574999998</v>
      </c>
      <c r="N1376" s="42">
        <f t="shared" si="109"/>
        <v>0.40583554376657821</v>
      </c>
      <c r="O1376">
        <f>IF(AND(RawData[[#This Row],[Channel]]="Wholesale/Distributor", LEFT(RawData[[#This Row],[Month]], 4)="2025"),RawData[[#This Row],[List Price]]*(1-'2 - Diagnostics'!$B$1),RawData[[#This Row],[Net Price]])</f>
        <v>1.498575</v>
      </c>
      <c r="P1376">
        <f>RawData[[#This Row],[Units]]*RawData[[#This Row],[Counterfactual Net Price]]</f>
        <v>29325.614174999999</v>
      </c>
    </row>
    <row r="1377" spans="1:16">
      <c r="A1377" t="s">
        <v>293</v>
      </c>
      <c r="B1377" t="s">
        <v>292</v>
      </c>
      <c r="C1377" t="s">
        <v>289</v>
      </c>
      <c r="D1377" t="s">
        <v>232</v>
      </c>
      <c r="E1377" t="s">
        <v>255</v>
      </c>
      <c r="F1377">
        <v>22885</v>
      </c>
      <c r="G1377" s="44">
        <v>1.59</v>
      </c>
      <c r="H1377" s="42">
        <v>4.6100000000000002E-2</v>
      </c>
      <c r="I1377" s="45">
        <v>0.89039999999999997</v>
      </c>
      <c r="J1377" s="44">
        <f t="shared" si="105"/>
        <v>1.5167010000000001</v>
      </c>
      <c r="K1377" s="43">
        <f t="shared" si="106"/>
        <v>34709.702385000004</v>
      </c>
      <c r="L1377" s="43">
        <f t="shared" si="107"/>
        <v>20376.804</v>
      </c>
      <c r="M1377" s="43">
        <f t="shared" si="108"/>
        <v>14332.898385000004</v>
      </c>
      <c r="N1377" s="42">
        <f t="shared" si="109"/>
        <v>0.41293636649543985</v>
      </c>
      <c r="O1377">
        <f>IF(AND(RawData[[#This Row],[Channel]]="Wholesale/Distributor", LEFT(RawData[[#This Row],[Month]], 4)="2025"),RawData[[#This Row],[List Price]]*(1-'2 - Diagnostics'!$B$1),RawData[[#This Row],[Net Price]])</f>
        <v>1.5167010000000001</v>
      </c>
      <c r="P1377">
        <f>RawData[[#This Row],[Units]]*RawData[[#This Row],[Counterfactual Net Price]]</f>
        <v>34709.702385000004</v>
      </c>
    </row>
    <row r="1378" spans="1:16">
      <c r="A1378" t="s">
        <v>293</v>
      </c>
      <c r="B1378" t="s">
        <v>292</v>
      </c>
      <c r="C1378" t="s">
        <v>289</v>
      </c>
      <c r="D1378" t="s">
        <v>232</v>
      </c>
      <c r="E1378" t="s">
        <v>254</v>
      </c>
      <c r="F1378">
        <v>23042</v>
      </c>
      <c r="G1378" s="44">
        <v>1.59</v>
      </c>
      <c r="H1378" s="42">
        <v>5.11E-2</v>
      </c>
      <c r="I1378" s="45">
        <v>0.89039999999999997</v>
      </c>
      <c r="J1378" s="44">
        <f t="shared" si="105"/>
        <v>1.508751</v>
      </c>
      <c r="K1378" s="43">
        <f t="shared" si="106"/>
        <v>34764.640542000001</v>
      </c>
      <c r="L1378" s="43">
        <f t="shared" si="107"/>
        <v>20516.596799999999</v>
      </c>
      <c r="M1378" s="43">
        <f t="shared" si="108"/>
        <v>14248.043742000002</v>
      </c>
      <c r="N1378" s="42">
        <f t="shared" si="109"/>
        <v>0.40984297607756354</v>
      </c>
      <c r="O1378">
        <f>IF(AND(RawData[[#This Row],[Channel]]="Wholesale/Distributor", LEFT(RawData[[#This Row],[Month]], 4)="2025"),RawData[[#This Row],[List Price]]*(1-'2 - Diagnostics'!$B$1),RawData[[#This Row],[Net Price]])</f>
        <v>1.508751</v>
      </c>
      <c r="P1378">
        <f>RawData[[#This Row],[Units]]*RawData[[#This Row],[Counterfactual Net Price]]</f>
        <v>34764.640542000001</v>
      </c>
    </row>
    <row r="1379" spans="1:16">
      <c r="A1379" t="s">
        <v>293</v>
      </c>
      <c r="B1379" t="s">
        <v>292</v>
      </c>
      <c r="C1379" t="s">
        <v>289</v>
      </c>
      <c r="D1379" t="s">
        <v>232</v>
      </c>
      <c r="E1379" t="s">
        <v>253</v>
      </c>
      <c r="F1379">
        <v>41260</v>
      </c>
      <c r="G1379" s="44">
        <v>1.59</v>
      </c>
      <c r="H1379" s="42">
        <v>3.7999999999999999E-2</v>
      </c>
      <c r="I1379" s="45">
        <v>0.89039999999999997</v>
      </c>
      <c r="J1379" s="44">
        <f t="shared" si="105"/>
        <v>1.5295799999999999</v>
      </c>
      <c r="K1379" s="43">
        <f t="shared" si="106"/>
        <v>63110.470799999996</v>
      </c>
      <c r="L1379" s="43">
        <f t="shared" si="107"/>
        <v>36737.904000000002</v>
      </c>
      <c r="M1379" s="43">
        <f t="shared" si="108"/>
        <v>26372.566799999993</v>
      </c>
      <c r="N1379" s="42">
        <f t="shared" si="109"/>
        <v>0.41787941787941779</v>
      </c>
      <c r="O1379">
        <f>IF(AND(RawData[[#This Row],[Channel]]="Wholesale/Distributor", LEFT(RawData[[#This Row],[Month]], 4)="2025"),RawData[[#This Row],[List Price]]*(1-'2 - Diagnostics'!$B$1),RawData[[#This Row],[Net Price]])</f>
        <v>1.5295799999999999</v>
      </c>
      <c r="P1379">
        <f>RawData[[#This Row],[Units]]*RawData[[#This Row],[Counterfactual Net Price]]</f>
        <v>63110.470799999996</v>
      </c>
    </row>
    <row r="1380" spans="1:16">
      <c r="A1380" t="s">
        <v>293</v>
      </c>
      <c r="B1380" t="s">
        <v>292</v>
      </c>
      <c r="C1380" t="s">
        <v>289</v>
      </c>
      <c r="D1380" t="s">
        <v>232</v>
      </c>
      <c r="E1380" t="s">
        <v>252</v>
      </c>
      <c r="F1380">
        <v>42663</v>
      </c>
      <c r="G1380" s="44">
        <v>1.59</v>
      </c>
      <c r="H1380" s="42">
        <v>5.33E-2</v>
      </c>
      <c r="I1380" s="45">
        <v>0.89039999999999997</v>
      </c>
      <c r="J1380" s="44">
        <f t="shared" si="105"/>
        <v>1.505253</v>
      </c>
      <c r="K1380" s="43">
        <f t="shared" si="106"/>
        <v>64218.608738999996</v>
      </c>
      <c r="L1380" s="43">
        <f t="shared" si="107"/>
        <v>37987.135199999997</v>
      </c>
      <c r="M1380" s="43">
        <f t="shared" si="108"/>
        <v>26231.473538999999</v>
      </c>
      <c r="N1380" s="42">
        <f t="shared" si="109"/>
        <v>0.40847153269251085</v>
      </c>
      <c r="O1380">
        <f>IF(AND(RawData[[#This Row],[Channel]]="Wholesale/Distributor", LEFT(RawData[[#This Row],[Month]], 4)="2025"),RawData[[#This Row],[List Price]]*(1-'2 - Diagnostics'!$B$1),RawData[[#This Row],[Net Price]])</f>
        <v>1.505253</v>
      </c>
      <c r="P1380">
        <f>RawData[[#This Row],[Units]]*RawData[[#This Row],[Counterfactual Net Price]]</f>
        <v>64218.608738999996</v>
      </c>
    </row>
    <row r="1381" spans="1:16">
      <c r="A1381" t="s">
        <v>293</v>
      </c>
      <c r="B1381" t="s">
        <v>292</v>
      </c>
      <c r="C1381" t="s">
        <v>289</v>
      </c>
      <c r="D1381" t="s">
        <v>232</v>
      </c>
      <c r="E1381" t="s">
        <v>251</v>
      </c>
      <c r="F1381">
        <v>35167</v>
      </c>
      <c r="G1381" s="44">
        <v>1.59</v>
      </c>
      <c r="H1381" s="42">
        <v>5.8700000000000002E-2</v>
      </c>
      <c r="I1381" s="45">
        <v>0.89039999999999997</v>
      </c>
      <c r="J1381" s="44">
        <f t="shared" si="105"/>
        <v>1.4966670000000002</v>
      </c>
      <c r="K1381" s="43">
        <f t="shared" si="106"/>
        <v>52633.288389000008</v>
      </c>
      <c r="L1381" s="43">
        <f t="shared" si="107"/>
        <v>31312.696799999998</v>
      </c>
      <c r="M1381" s="43">
        <f t="shared" si="108"/>
        <v>21320.591589000011</v>
      </c>
      <c r="N1381" s="42">
        <f t="shared" si="109"/>
        <v>0.40507808350154056</v>
      </c>
      <c r="O1381">
        <f>IF(AND(RawData[[#This Row],[Channel]]="Wholesale/Distributor", LEFT(RawData[[#This Row],[Month]], 4)="2025"),RawData[[#This Row],[List Price]]*(1-'2 - Diagnostics'!$B$1),RawData[[#This Row],[Net Price]])</f>
        <v>1.4966670000000002</v>
      </c>
      <c r="P1381">
        <f>RawData[[#This Row],[Units]]*RawData[[#This Row],[Counterfactual Net Price]]</f>
        <v>52633.288389000008</v>
      </c>
    </row>
    <row r="1382" spans="1:16">
      <c r="A1382" t="s">
        <v>293</v>
      </c>
      <c r="B1382" t="s">
        <v>292</v>
      </c>
      <c r="C1382" t="s">
        <v>289</v>
      </c>
      <c r="D1382" t="s">
        <v>232</v>
      </c>
      <c r="E1382" t="s">
        <v>250</v>
      </c>
      <c r="F1382">
        <v>19815</v>
      </c>
      <c r="G1382" s="44">
        <v>1.62</v>
      </c>
      <c r="H1382" s="42">
        <v>3.3799999999999997E-2</v>
      </c>
      <c r="I1382" s="45">
        <v>0.89710000000000001</v>
      </c>
      <c r="J1382" s="44">
        <f t="shared" si="105"/>
        <v>1.5652440000000001</v>
      </c>
      <c r="K1382" s="43">
        <f t="shared" si="106"/>
        <v>31015.309860000001</v>
      </c>
      <c r="L1382" s="43">
        <f t="shared" si="107"/>
        <v>17776.036500000002</v>
      </c>
      <c r="M1382" s="43">
        <f t="shared" si="108"/>
        <v>13239.273359999999</v>
      </c>
      <c r="N1382" s="42">
        <f t="shared" si="109"/>
        <v>0.42686252111491879</v>
      </c>
      <c r="O1382">
        <f>IF(AND(RawData[[#This Row],[Channel]]="Wholesale/Distributor", LEFT(RawData[[#This Row],[Month]], 4)="2025"),RawData[[#This Row],[List Price]]*(1-'2 - Diagnostics'!$B$1),RawData[[#This Row],[Net Price]])</f>
        <v>1.5652440000000001</v>
      </c>
      <c r="P1382">
        <f>RawData[[#This Row],[Units]]*RawData[[#This Row],[Counterfactual Net Price]]</f>
        <v>31015.309860000001</v>
      </c>
    </row>
    <row r="1383" spans="1:16">
      <c r="A1383" t="s">
        <v>293</v>
      </c>
      <c r="B1383" t="s">
        <v>292</v>
      </c>
      <c r="C1383" t="s">
        <v>289</v>
      </c>
      <c r="D1383" t="s">
        <v>232</v>
      </c>
      <c r="E1383" t="s">
        <v>249</v>
      </c>
      <c r="F1383">
        <v>24767</v>
      </c>
      <c r="G1383" s="44">
        <v>1.62</v>
      </c>
      <c r="H1383" s="42">
        <v>5.8900000000000001E-2</v>
      </c>
      <c r="I1383" s="45">
        <v>0.90380000000000005</v>
      </c>
      <c r="J1383" s="44">
        <f t="shared" si="105"/>
        <v>1.5245820000000001</v>
      </c>
      <c r="K1383" s="43">
        <f t="shared" si="106"/>
        <v>37759.322394000003</v>
      </c>
      <c r="L1383" s="43">
        <f t="shared" si="107"/>
        <v>22384.4146</v>
      </c>
      <c r="M1383" s="43">
        <f t="shared" si="108"/>
        <v>15374.907794000002</v>
      </c>
      <c r="N1383" s="42">
        <f t="shared" si="109"/>
        <v>0.40718177179056297</v>
      </c>
      <c r="O1383">
        <f>IF(AND(RawData[[#This Row],[Channel]]="Wholesale/Distributor", LEFT(RawData[[#This Row],[Month]], 4)="2025"),RawData[[#This Row],[List Price]]*(1-'2 - Diagnostics'!$B$1),RawData[[#This Row],[Net Price]])</f>
        <v>1.5245820000000001</v>
      </c>
      <c r="P1383">
        <f>RawData[[#This Row],[Units]]*RawData[[#This Row],[Counterfactual Net Price]]</f>
        <v>37759.322394000003</v>
      </c>
    </row>
    <row r="1384" spans="1:16">
      <c r="A1384" t="s">
        <v>293</v>
      </c>
      <c r="B1384" t="s">
        <v>292</v>
      </c>
      <c r="C1384" t="s">
        <v>289</v>
      </c>
      <c r="D1384" t="s">
        <v>232</v>
      </c>
      <c r="E1384" t="s">
        <v>248</v>
      </c>
      <c r="F1384">
        <v>24752</v>
      </c>
      <c r="G1384" s="44">
        <v>1.62</v>
      </c>
      <c r="H1384" s="42">
        <v>4.3099999999999999E-2</v>
      </c>
      <c r="I1384" s="45">
        <v>0.91039999999999999</v>
      </c>
      <c r="J1384" s="44">
        <f t="shared" si="105"/>
        <v>1.5501780000000001</v>
      </c>
      <c r="K1384" s="43">
        <f t="shared" si="106"/>
        <v>38370.005856000003</v>
      </c>
      <c r="L1384" s="43">
        <f t="shared" si="107"/>
        <v>22534.220799999999</v>
      </c>
      <c r="M1384" s="43">
        <f t="shared" si="108"/>
        <v>15835.785056000004</v>
      </c>
      <c r="N1384" s="42">
        <f t="shared" si="109"/>
        <v>0.41271260461701825</v>
      </c>
      <c r="O1384">
        <f>IF(AND(RawData[[#This Row],[Channel]]="Wholesale/Distributor", LEFT(RawData[[#This Row],[Month]], 4)="2025"),RawData[[#This Row],[List Price]]*(1-'2 - Diagnostics'!$B$1),RawData[[#This Row],[Net Price]])</f>
        <v>1.5501780000000001</v>
      </c>
      <c r="P1384">
        <f>RawData[[#This Row],[Units]]*RawData[[#This Row],[Counterfactual Net Price]]</f>
        <v>38370.005856000003</v>
      </c>
    </row>
    <row r="1385" spans="1:16">
      <c r="A1385" t="s">
        <v>293</v>
      </c>
      <c r="B1385" t="s">
        <v>292</v>
      </c>
      <c r="C1385" t="s">
        <v>289</v>
      </c>
      <c r="D1385" t="s">
        <v>232</v>
      </c>
      <c r="E1385" t="s">
        <v>247</v>
      </c>
      <c r="F1385">
        <v>23516</v>
      </c>
      <c r="G1385" s="44">
        <v>1.62</v>
      </c>
      <c r="H1385" s="42">
        <v>6.7500000000000004E-2</v>
      </c>
      <c r="I1385" s="45">
        <v>0.91710000000000003</v>
      </c>
      <c r="J1385" s="44">
        <f t="shared" si="105"/>
        <v>1.51065</v>
      </c>
      <c r="K1385" s="43">
        <f t="shared" si="106"/>
        <v>35524.445400000004</v>
      </c>
      <c r="L1385" s="43">
        <f t="shared" si="107"/>
        <v>21566.5236</v>
      </c>
      <c r="M1385" s="43">
        <f t="shared" si="108"/>
        <v>13957.921800000004</v>
      </c>
      <c r="N1385" s="42">
        <f t="shared" si="109"/>
        <v>0.39291033661006858</v>
      </c>
      <c r="O1385">
        <f>IF(AND(RawData[[#This Row],[Channel]]="Wholesale/Distributor", LEFT(RawData[[#This Row],[Month]], 4)="2025"),RawData[[#This Row],[List Price]]*(1-'2 - Diagnostics'!$B$1),RawData[[#This Row],[Net Price]])</f>
        <v>1.51065</v>
      </c>
      <c r="P1385">
        <f>RawData[[#This Row],[Units]]*RawData[[#This Row],[Counterfactual Net Price]]</f>
        <v>35524.445400000004</v>
      </c>
    </row>
    <row r="1386" spans="1:16">
      <c r="A1386" t="s">
        <v>293</v>
      </c>
      <c r="B1386" t="s">
        <v>292</v>
      </c>
      <c r="C1386" t="s">
        <v>289</v>
      </c>
      <c r="D1386" t="s">
        <v>232</v>
      </c>
      <c r="E1386" t="s">
        <v>246</v>
      </c>
      <c r="F1386">
        <v>23327</v>
      </c>
      <c r="G1386" s="44">
        <v>1.62</v>
      </c>
      <c r="H1386" s="42">
        <v>5.7700000000000001E-2</v>
      </c>
      <c r="I1386" s="45">
        <v>0.92379999999999995</v>
      </c>
      <c r="J1386" s="44">
        <f t="shared" si="105"/>
        <v>1.526526</v>
      </c>
      <c r="K1386" s="43">
        <f t="shared" si="106"/>
        <v>35609.272001999998</v>
      </c>
      <c r="L1386" s="43">
        <f t="shared" si="107"/>
        <v>21549.482599999999</v>
      </c>
      <c r="M1386" s="43">
        <f t="shared" si="108"/>
        <v>14059.789401999999</v>
      </c>
      <c r="N1386" s="42">
        <f t="shared" si="109"/>
        <v>0.39483506995622741</v>
      </c>
      <c r="O1386">
        <f>IF(AND(RawData[[#This Row],[Channel]]="Wholesale/Distributor", LEFT(RawData[[#This Row],[Month]], 4)="2025"),RawData[[#This Row],[List Price]]*(1-'2 - Diagnostics'!$B$1),RawData[[#This Row],[Net Price]])</f>
        <v>1.526526</v>
      </c>
      <c r="P1386">
        <f>RawData[[#This Row],[Units]]*RawData[[#This Row],[Counterfactual Net Price]]</f>
        <v>35609.272001999998</v>
      </c>
    </row>
    <row r="1387" spans="1:16">
      <c r="A1387" t="s">
        <v>293</v>
      </c>
      <c r="B1387" t="s">
        <v>292</v>
      </c>
      <c r="C1387" t="s">
        <v>289</v>
      </c>
      <c r="D1387" t="s">
        <v>232</v>
      </c>
      <c r="E1387" t="s">
        <v>245</v>
      </c>
      <c r="F1387">
        <v>22238</v>
      </c>
      <c r="G1387" s="44">
        <v>1.62</v>
      </c>
      <c r="H1387" s="42">
        <v>5.5800000000000002E-2</v>
      </c>
      <c r="I1387" s="45">
        <v>0.93049999999999999</v>
      </c>
      <c r="J1387" s="44">
        <f t="shared" si="105"/>
        <v>1.5296040000000002</v>
      </c>
      <c r="K1387" s="43">
        <f t="shared" si="106"/>
        <v>34015.333752000006</v>
      </c>
      <c r="L1387" s="43">
        <f t="shared" si="107"/>
        <v>20692.458999999999</v>
      </c>
      <c r="M1387" s="43">
        <f t="shared" si="108"/>
        <v>13322.874752000007</v>
      </c>
      <c r="N1387" s="42">
        <f t="shared" si="109"/>
        <v>0.39167261591889158</v>
      </c>
      <c r="O1387">
        <f>IF(AND(RawData[[#This Row],[Channel]]="Wholesale/Distributor", LEFT(RawData[[#This Row],[Month]], 4)="2025"),RawData[[#This Row],[List Price]]*(1-'2 - Diagnostics'!$B$1),RawData[[#This Row],[Net Price]])</f>
        <v>1.5296040000000002</v>
      </c>
      <c r="P1387">
        <f>RawData[[#This Row],[Units]]*RawData[[#This Row],[Counterfactual Net Price]]</f>
        <v>34015.333752000006</v>
      </c>
    </row>
    <row r="1388" spans="1:16">
      <c r="A1388" t="s">
        <v>293</v>
      </c>
      <c r="B1388" t="s">
        <v>292</v>
      </c>
      <c r="C1388" t="s">
        <v>289</v>
      </c>
      <c r="D1388" t="s">
        <v>232</v>
      </c>
      <c r="E1388" t="s">
        <v>244</v>
      </c>
      <c r="F1388">
        <v>19267</v>
      </c>
      <c r="G1388" s="44">
        <v>1.67</v>
      </c>
      <c r="H1388" s="42">
        <v>4.8399999999999999E-2</v>
      </c>
      <c r="I1388" s="45">
        <v>0.93710000000000004</v>
      </c>
      <c r="J1388" s="44">
        <f t="shared" si="105"/>
        <v>1.589172</v>
      </c>
      <c r="K1388" s="43">
        <f t="shared" si="106"/>
        <v>30618.576924000001</v>
      </c>
      <c r="L1388" s="43">
        <f t="shared" si="107"/>
        <v>18055.1057</v>
      </c>
      <c r="M1388" s="43">
        <f t="shared" si="108"/>
        <v>12563.471224000001</v>
      </c>
      <c r="N1388" s="42">
        <f t="shared" si="109"/>
        <v>0.41032185314113262</v>
      </c>
      <c r="O1388">
        <f>IF(AND(RawData[[#This Row],[Channel]]="Wholesale/Distributor", LEFT(RawData[[#This Row],[Month]], 4)="2025"),RawData[[#This Row],[List Price]]*(1-'2 - Diagnostics'!$B$1),RawData[[#This Row],[Net Price]])</f>
        <v>1.589172</v>
      </c>
      <c r="P1388">
        <f>RawData[[#This Row],[Units]]*RawData[[#This Row],[Counterfactual Net Price]]</f>
        <v>30618.576924000001</v>
      </c>
    </row>
    <row r="1389" spans="1:16">
      <c r="A1389" t="s">
        <v>293</v>
      </c>
      <c r="B1389" t="s">
        <v>292</v>
      </c>
      <c r="C1389" t="s">
        <v>289</v>
      </c>
      <c r="D1389" t="s">
        <v>232</v>
      </c>
      <c r="E1389" t="s">
        <v>243</v>
      </c>
      <c r="F1389">
        <v>21392</v>
      </c>
      <c r="G1389" s="44">
        <v>1.67</v>
      </c>
      <c r="H1389" s="42">
        <v>7.6300000000000007E-2</v>
      </c>
      <c r="I1389" s="45">
        <v>0.94379999999999997</v>
      </c>
      <c r="J1389" s="44">
        <f t="shared" si="105"/>
        <v>1.5425789999999999</v>
      </c>
      <c r="K1389" s="43">
        <f t="shared" si="106"/>
        <v>32998.849967999995</v>
      </c>
      <c r="L1389" s="43">
        <f t="shared" si="107"/>
        <v>20189.7696</v>
      </c>
      <c r="M1389" s="43">
        <f t="shared" si="108"/>
        <v>12809.080367999995</v>
      </c>
      <c r="N1389" s="42">
        <f t="shared" si="109"/>
        <v>0.38816747797033402</v>
      </c>
      <c r="O1389">
        <f>IF(AND(RawData[[#This Row],[Channel]]="Wholesale/Distributor", LEFT(RawData[[#This Row],[Month]], 4)="2025"),RawData[[#This Row],[List Price]]*(1-'2 - Diagnostics'!$B$1),RawData[[#This Row],[Net Price]])</f>
        <v>1.5425789999999999</v>
      </c>
      <c r="P1389">
        <f>RawData[[#This Row],[Units]]*RawData[[#This Row],[Counterfactual Net Price]]</f>
        <v>32998.849967999995</v>
      </c>
    </row>
    <row r="1390" spans="1:16">
      <c r="A1390" t="s">
        <v>293</v>
      </c>
      <c r="B1390" t="s">
        <v>292</v>
      </c>
      <c r="C1390" t="s">
        <v>289</v>
      </c>
      <c r="D1390" t="s">
        <v>232</v>
      </c>
      <c r="E1390" t="s">
        <v>242</v>
      </c>
      <c r="F1390">
        <v>26729</v>
      </c>
      <c r="G1390" s="44">
        <v>1.67</v>
      </c>
      <c r="H1390" s="42">
        <v>4.5400000000000003E-2</v>
      </c>
      <c r="I1390" s="45">
        <v>0.95050000000000001</v>
      </c>
      <c r="J1390" s="44">
        <f t="shared" si="105"/>
        <v>1.594182</v>
      </c>
      <c r="K1390" s="43">
        <f t="shared" si="106"/>
        <v>42610.890677999996</v>
      </c>
      <c r="L1390" s="43">
        <f t="shared" si="107"/>
        <v>25405.914499999999</v>
      </c>
      <c r="M1390" s="43">
        <f t="shared" si="108"/>
        <v>17204.976177999997</v>
      </c>
      <c r="N1390" s="42">
        <f t="shared" si="109"/>
        <v>0.40376945668687764</v>
      </c>
      <c r="O1390">
        <f>IF(AND(RawData[[#This Row],[Channel]]="Wholesale/Distributor", LEFT(RawData[[#This Row],[Month]], 4)="2025"),RawData[[#This Row],[List Price]]*(1-'2 - Diagnostics'!$B$1),RawData[[#This Row],[Net Price]])</f>
        <v>1.594182</v>
      </c>
      <c r="P1390">
        <f>RawData[[#This Row],[Units]]*RawData[[#This Row],[Counterfactual Net Price]]</f>
        <v>42610.890677999996</v>
      </c>
    </row>
    <row r="1391" spans="1:16">
      <c r="A1391" t="s">
        <v>293</v>
      </c>
      <c r="B1391" t="s">
        <v>292</v>
      </c>
      <c r="C1391" t="s">
        <v>289</v>
      </c>
      <c r="D1391" t="s">
        <v>232</v>
      </c>
      <c r="E1391" t="s">
        <v>241</v>
      </c>
      <c r="F1391">
        <v>39216</v>
      </c>
      <c r="G1391" s="44">
        <v>1.67</v>
      </c>
      <c r="H1391" s="42">
        <v>3.9899999999999998E-2</v>
      </c>
      <c r="I1391" s="45">
        <v>0.95720000000000005</v>
      </c>
      <c r="J1391" s="44">
        <f t="shared" si="105"/>
        <v>1.6033669999999998</v>
      </c>
      <c r="K1391" s="43">
        <f t="shared" si="106"/>
        <v>62877.64027199999</v>
      </c>
      <c r="L1391" s="43">
        <f t="shared" si="107"/>
        <v>37537.555200000003</v>
      </c>
      <c r="M1391" s="43">
        <f t="shared" si="108"/>
        <v>25340.085071999987</v>
      </c>
      <c r="N1391" s="42">
        <f t="shared" si="109"/>
        <v>0.40300629862034071</v>
      </c>
      <c r="O1391">
        <f>IF(AND(RawData[[#This Row],[Channel]]="Wholesale/Distributor", LEFT(RawData[[#This Row],[Month]], 4)="2025"),RawData[[#This Row],[List Price]]*(1-'2 - Diagnostics'!$B$1),RawData[[#This Row],[Net Price]])</f>
        <v>1.6033669999999998</v>
      </c>
      <c r="P1391">
        <f>RawData[[#This Row],[Units]]*RawData[[#This Row],[Counterfactual Net Price]]</f>
        <v>62877.64027199999</v>
      </c>
    </row>
    <row r="1392" spans="1:16">
      <c r="A1392" t="s">
        <v>293</v>
      </c>
      <c r="B1392" t="s">
        <v>292</v>
      </c>
      <c r="C1392" t="s">
        <v>289</v>
      </c>
      <c r="D1392" t="s">
        <v>232</v>
      </c>
      <c r="E1392" t="s">
        <v>240</v>
      </c>
      <c r="F1392">
        <v>44687</v>
      </c>
      <c r="G1392" s="44">
        <v>1.67</v>
      </c>
      <c r="H1392" s="42">
        <v>4.3400000000000001E-2</v>
      </c>
      <c r="I1392" s="45">
        <v>0.96389999999999998</v>
      </c>
      <c r="J1392" s="44">
        <f t="shared" si="105"/>
        <v>1.5975219999999999</v>
      </c>
      <c r="K1392" s="43">
        <f t="shared" si="106"/>
        <v>71388.465614000001</v>
      </c>
      <c r="L1392" s="43">
        <f t="shared" si="107"/>
        <v>43073.799299999999</v>
      </c>
      <c r="M1392" s="43">
        <f t="shared" si="108"/>
        <v>28314.666314000002</v>
      </c>
      <c r="N1392" s="42">
        <f t="shared" si="109"/>
        <v>0.39662802765783511</v>
      </c>
      <c r="O1392">
        <f>IF(AND(RawData[[#This Row],[Channel]]="Wholesale/Distributor", LEFT(RawData[[#This Row],[Month]], 4)="2025"),RawData[[#This Row],[List Price]]*(1-'2 - Diagnostics'!$B$1),RawData[[#This Row],[Net Price]])</f>
        <v>1.5975219999999999</v>
      </c>
      <c r="P1392">
        <f>RawData[[#This Row],[Units]]*RawData[[#This Row],[Counterfactual Net Price]]</f>
        <v>71388.465614000001</v>
      </c>
    </row>
    <row r="1393" spans="1:16">
      <c r="A1393" t="s">
        <v>293</v>
      </c>
      <c r="B1393" t="s">
        <v>292</v>
      </c>
      <c r="C1393" t="s">
        <v>289</v>
      </c>
      <c r="D1393" t="s">
        <v>232</v>
      </c>
      <c r="E1393" t="s">
        <v>236</v>
      </c>
      <c r="F1393">
        <v>34239</v>
      </c>
      <c r="G1393" s="44">
        <v>1.67</v>
      </c>
      <c r="H1393" s="42">
        <v>6.0699999999999997E-2</v>
      </c>
      <c r="I1393" s="45">
        <v>0.97050000000000003</v>
      </c>
      <c r="J1393" s="44">
        <f t="shared" si="105"/>
        <v>1.5686309999999999</v>
      </c>
      <c r="K1393" s="43">
        <f t="shared" si="106"/>
        <v>53708.356808999997</v>
      </c>
      <c r="L1393" s="43">
        <f t="shared" si="107"/>
        <v>33228.949500000002</v>
      </c>
      <c r="M1393" s="43">
        <f t="shared" si="108"/>
        <v>20479.407308999995</v>
      </c>
      <c r="N1393" s="42">
        <f t="shared" si="109"/>
        <v>0.38130764979144227</v>
      </c>
      <c r="O1393">
        <f>IF(AND(RawData[[#This Row],[Channel]]="Wholesale/Distributor", LEFT(RawData[[#This Row],[Month]], 4)="2025"),RawData[[#This Row],[List Price]]*(1-'2 - Diagnostics'!$B$1),RawData[[#This Row],[Net Price]])</f>
        <v>1.5686309999999999</v>
      </c>
      <c r="P1393">
        <f>RawData[[#This Row],[Units]]*RawData[[#This Row],[Counterfactual Net Price]]</f>
        <v>53708.356808999997</v>
      </c>
    </row>
    <row r="1394" spans="1:16">
      <c r="A1394" t="s">
        <v>293</v>
      </c>
      <c r="B1394" t="s">
        <v>292</v>
      </c>
      <c r="C1394" t="s">
        <v>289</v>
      </c>
      <c r="D1394" t="s">
        <v>226</v>
      </c>
      <c r="E1394" t="s">
        <v>262</v>
      </c>
      <c r="F1394">
        <v>31206</v>
      </c>
      <c r="G1394" s="44">
        <v>1.59</v>
      </c>
      <c r="H1394" s="42">
        <v>9.1399999999999995E-2</v>
      </c>
      <c r="I1394" s="45">
        <v>0.89039999999999997</v>
      </c>
      <c r="J1394" s="44">
        <f t="shared" si="105"/>
        <v>1.444674</v>
      </c>
      <c r="K1394" s="43">
        <f t="shared" si="106"/>
        <v>45082.496844000001</v>
      </c>
      <c r="L1394" s="43">
        <f t="shared" si="107"/>
        <v>27785.822399999997</v>
      </c>
      <c r="M1394" s="43">
        <f t="shared" si="108"/>
        <v>17296.674444000004</v>
      </c>
      <c r="N1394" s="42">
        <f t="shared" si="109"/>
        <v>0.38366718027734986</v>
      </c>
      <c r="O1394">
        <f>IF(AND(RawData[[#This Row],[Channel]]="Wholesale/Distributor", LEFT(RawData[[#This Row],[Month]], 4)="2025"),RawData[[#This Row],[List Price]]*(1-'2 - Diagnostics'!$B$1),RawData[[#This Row],[Net Price]])</f>
        <v>1.444674</v>
      </c>
      <c r="P1394">
        <f>RawData[[#This Row],[Units]]*RawData[[#This Row],[Counterfactual Net Price]]</f>
        <v>45082.496844000001</v>
      </c>
    </row>
    <row r="1395" spans="1:16">
      <c r="A1395" t="s">
        <v>293</v>
      </c>
      <c r="B1395" t="s">
        <v>292</v>
      </c>
      <c r="C1395" t="s">
        <v>289</v>
      </c>
      <c r="D1395" t="s">
        <v>226</v>
      </c>
      <c r="E1395" t="s">
        <v>261</v>
      </c>
      <c r="F1395">
        <v>37566</v>
      </c>
      <c r="G1395" s="44">
        <v>1.59</v>
      </c>
      <c r="H1395" s="42">
        <v>8.9200000000000002E-2</v>
      </c>
      <c r="I1395" s="45">
        <v>0.89039999999999997</v>
      </c>
      <c r="J1395" s="44">
        <f t="shared" si="105"/>
        <v>1.4481720000000002</v>
      </c>
      <c r="K1395" s="43">
        <f t="shared" si="106"/>
        <v>54402.029352000012</v>
      </c>
      <c r="L1395" s="43">
        <f t="shared" si="107"/>
        <v>33448.7664</v>
      </c>
      <c r="M1395" s="43">
        <f t="shared" si="108"/>
        <v>20953.262952000012</v>
      </c>
      <c r="N1395" s="42">
        <f t="shared" si="109"/>
        <v>0.38515590689503748</v>
      </c>
      <c r="O1395">
        <f>IF(AND(RawData[[#This Row],[Channel]]="Wholesale/Distributor", LEFT(RawData[[#This Row],[Month]], 4)="2025"),RawData[[#This Row],[List Price]]*(1-'2 - Diagnostics'!$B$1),RawData[[#This Row],[Net Price]])</f>
        <v>1.4481720000000002</v>
      </c>
      <c r="P1395">
        <f>RawData[[#This Row],[Units]]*RawData[[#This Row],[Counterfactual Net Price]]</f>
        <v>54402.029352000012</v>
      </c>
    </row>
    <row r="1396" spans="1:16">
      <c r="A1396" t="s">
        <v>293</v>
      </c>
      <c r="B1396" t="s">
        <v>292</v>
      </c>
      <c r="C1396" t="s">
        <v>289</v>
      </c>
      <c r="D1396" t="s">
        <v>226</v>
      </c>
      <c r="E1396" t="s">
        <v>260</v>
      </c>
      <c r="F1396">
        <v>36022</v>
      </c>
      <c r="G1396" s="44">
        <v>1.59</v>
      </c>
      <c r="H1396" s="42">
        <v>8.3299999999999999E-2</v>
      </c>
      <c r="I1396" s="45">
        <v>0.89039999999999997</v>
      </c>
      <c r="J1396" s="44">
        <f t="shared" si="105"/>
        <v>1.4575530000000001</v>
      </c>
      <c r="K1396" s="43">
        <f t="shared" si="106"/>
        <v>52503.974166</v>
      </c>
      <c r="L1396" s="43">
        <f t="shared" si="107"/>
        <v>32073.988799999999</v>
      </c>
      <c r="M1396" s="43">
        <f t="shared" si="108"/>
        <v>20429.985366000001</v>
      </c>
      <c r="N1396" s="42">
        <f t="shared" si="109"/>
        <v>0.38911312315915786</v>
      </c>
      <c r="O1396">
        <f>IF(AND(RawData[[#This Row],[Channel]]="Wholesale/Distributor", LEFT(RawData[[#This Row],[Month]], 4)="2025"),RawData[[#This Row],[List Price]]*(1-'2 - Diagnostics'!$B$1),RawData[[#This Row],[Net Price]])</f>
        <v>1.4575530000000001</v>
      </c>
      <c r="P1396">
        <f>RawData[[#This Row],[Units]]*RawData[[#This Row],[Counterfactual Net Price]]</f>
        <v>52503.974166</v>
      </c>
    </row>
    <row r="1397" spans="1:16">
      <c r="A1397" t="s">
        <v>293</v>
      </c>
      <c r="B1397" t="s">
        <v>292</v>
      </c>
      <c r="C1397" t="s">
        <v>289</v>
      </c>
      <c r="D1397" t="s">
        <v>226</v>
      </c>
      <c r="E1397" t="s">
        <v>259</v>
      </c>
      <c r="F1397">
        <v>43398</v>
      </c>
      <c r="G1397" s="44">
        <v>1.59</v>
      </c>
      <c r="H1397" s="42">
        <v>8.8400000000000006E-2</v>
      </c>
      <c r="I1397" s="45">
        <v>0.89039999999999997</v>
      </c>
      <c r="J1397" s="44">
        <f t="shared" si="105"/>
        <v>1.449444</v>
      </c>
      <c r="K1397" s="43">
        <f t="shared" si="106"/>
        <v>62902.970711999995</v>
      </c>
      <c r="L1397" s="43">
        <f t="shared" si="107"/>
        <v>38641.5792</v>
      </c>
      <c r="M1397" s="43">
        <f t="shared" si="108"/>
        <v>24261.391511999995</v>
      </c>
      <c r="N1397" s="42">
        <f t="shared" si="109"/>
        <v>0.38569548047389202</v>
      </c>
      <c r="O1397">
        <f>IF(AND(RawData[[#This Row],[Channel]]="Wholesale/Distributor", LEFT(RawData[[#This Row],[Month]], 4)="2025"),RawData[[#This Row],[List Price]]*(1-'2 - Diagnostics'!$B$1),RawData[[#This Row],[Net Price]])</f>
        <v>1.449444</v>
      </c>
      <c r="P1397">
        <f>RawData[[#This Row],[Units]]*RawData[[#This Row],[Counterfactual Net Price]]</f>
        <v>62902.970711999995</v>
      </c>
    </row>
    <row r="1398" spans="1:16">
      <c r="A1398" t="s">
        <v>293</v>
      </c>
      <c r="B1398" t="s">
        <v>292</v>
      </c>
      <c r="C1398" t="s">
        <v>289</v>
      </c>
      <c r="D1398" t="s">
        <v>226</v>
      </c>
      <c r="E1398" t="s">
        <v>258</v>
      </c>
      <c r="F1398">
        <v>30405</v>
      </c>
      <c r="G1398" s="44">
        <v>1.59</v>
      </c>
      <c r="H1398" s="42">
        <v>8.2299999999999998E-2</v>
      </c>
      <c r="I1398" s="45">
        <v>0.89039999999999997</v>
      </c>
      <c r="J1398" s="44">
        <f t="shared" si="105"/>
        <v>1.4591430000000001</v>
      </c>
      <c r="K1398" s="43">
        <f t="shared" si="106"/>
        <v>44365.242915000003</v>
      </c>
      <c r="L1398" s="43">
        <f t="shared" si="107"/>
        <v>27072.611999999997</v>
      </c>
      <c r="M1398" s="43">
        <f t="shared" si="108"/>
        <v>17292.630915000005</v>
      </c>
      <c r="N1398" s="42">
        <f t="shared" si="109"/>
        <v>0.38977879481311983</v>
      </c>
      <c r="O1398">
        <f>IF(AND(RawData[[#This Row],[Channel]]="Wholesale/Distributor", LEFT(RawData[[#This Row],[Month]], 4)="2025"),RawData[[#This Row],[List Price]]*(1-'2 - Diagnostics'!$B$1),RawData[[#This Row],[Net Price]])</f>
        <v>1.4591430000000001</v>
      </c>
      <c r="P1398">
        <f>RawData[[#This Row],[Units]]*RawData[[#This Row],[Counterfactual Net Price]]</f>
        <v>44365.242915000003</v>
      </c>
    </row>
    <row r="1399" spans="1:16">
      <c r="A1399" t="s">
        <v>293</v>
      </c>
      <c r="B1399" t="s">
        <v>292</v>
      </c>
      <c r="C1399" t="s">
        <v>289</v>
      </c>
      <c r="D1399" t="s">
        <v>226</v>
      </c>
      <c r="E1399" t="s">
        <v>257</v>
      </c>
      <c r="F1399">
        <v>32728</v>
      </c>
      <c r="G1399" s="44">
        <v>1.59</v>
      </c>
      <c r="H1399" s="42">
        <v>0.10009999999999999</v>
      </c>
      <c r="I1399" s="45">
        <v>0.89039999999999997</v>
      </c>
      <c r="J1399" s="44">
        <f t="shared" si="105"/>
        <v>1.430841</v>
      </c>
      <c r="K1399" s="43">
        <f t="shared" si="106"/>
        <v>46828.564248000002</v>
      </c>
      <c r="L1399" s="43">
        <f t="shared" si="107"/>
        <v>29141.011199999997</v>
      </c>
      <c r="M1399" s="43">
        <f t="shared" si="108"/>
        <v>17687.553048000005</v>
      </c>
      <c r="N1399" s="42">
        <f t="shared" si="109"/>
        <v>0.3777086342926993</v>
      </c>
      <c r="O1399">
        <f>IF(AND(RawData[[#This Row],[Channel]]="Wholesale/Distributor", LEFT(RawData[[#This Row],[Month]], 4)="2025"),RawData[[#This Row],[List Price]]*(1-'2 - Diagnostics'!$B$1),RawData[[#This Row],[Net Price]])</f>
        <v>1.430841</v>
      </c>
      <c r="P1399">
        <f>RawData[[#This Row],[Units]]*RawData[[#This Row],[Counterfactual Net Price]]</f>
        <v>46828.564248000002</v>
      </c>
    </row>
    <row r="1400" spans="1:16">
      <c r="A1400" t="s">
        <v>293</v>
      </c>
      <c r="B1400" t="s">
        <v>292</v>
      </c>
      <c r="C1400" t="s">
        <v>289</v>
      </c>
      <c r="D1400" t="s">
        <v>226</v>
      </c>
      <c r="E1400" t="s">
        <v>256</v>
      </c>
      <c r="F1400">
        <v>29722</v>
      </c>
      <c r="G1400" s="44">
        <v>1.59</v>
      </c>
      <c r="H1400" s="42">
        <v>8.6099999999999996E-2</v>
      </c>
      <c r="I1400" s="45">
        <v>0.89039999999999997</v>
      </c>
      <c r="J1400" s="44">
        <f t="shared" si="105"/>
        <v>1.4531010000000002</v>
      </c>
      <c r="K1400" s="43">
        <f t="shared" si="106"/>
        <v>43189.067922000009</v>
      </c>
      <c r="L1400" s="43">
        <f t="shared" si="107"/>
        <v>26464.468799999999</v>
      </c>
      <c r="M1400" s="43">
        <f t="shared" si="108"/>
        <v>16724.599122000011</v>
      </c>
      <c r="N1400" s="42">
        <f t="shared" si="109"/>
        <v>0.38724149250465056</v>
      </c>
      <c r="O1400">
        <f>IF(AND(RawData[[#This Row],[Channel]]="Wholesale/Distributor", LEFT(RawData[[#This Row],[Month]], 4)="2025"),RawData[[#This Row],[List Price]]*(1-'2 - Diagnostics'!$B$1),RawData[[#This Row],[Net Price]])</f>
        <v>1.4531010000000002</v>
      </c>
      <c r="P1400">
        <f>RawData[[#This Row],[Units]]*RawData[[#This Row],[Counterfactual Net Price]]</f>
        <v>43189.067922000009</v>
      </c>
    </row>
    <row r="1401" spans="1:16">
      <c r="A1401" t="s">
        <v>293</v>
      </c>
      <c r="B1401" t="s">
        <v>292</v>
      </c>
      <c r="C1401" t="s">
        <v>289</v>
      </c>
      <c r="D1401" t="s">
        <v>226</v>
      </c>
      <c r="E1401" t="s">
        <v>255</v>
      </c>
      <c r="F1401">
        <v>33466</v>
      </c>
      <c r="G1401" s="44">
        <v>1.59</v>
      </c>
      <c r="H1401" s="42">
        <v>8.0299999999999996E-2</v>
      </c>
      <c r="I1401" s="45">
        <v>0.89039999999999997</v>
      </c>
      <c r="J1401" s="44">
        <f t="shared" si="105"/>
        <v>1.462323</v>
      </c>
      <c r="K1401" s="43">
        <f t="shared" si="106"/>
        <v>48938.101518000003</v>
      </c>
      <c r="L1401" s="43">
        <f t="shared" si="107"/>
        <v>29798.126399999997</v>
      </c>
      <c r="M1401" s="43">
        <f t="shared" si="108"/>
        <v>19139.975118000006</v>
      </c>
      <c r="N1401" s="42">
        <f t="shared" si="109"/>
        <v>0.3911057953680549</v>
      </c>
      <c r="O1401">
        <f>IF(AND(RawData[[#This Row],[Channel]]="Wholesale/Distributor", LEFT(RawData[[#This Row],[Month]], 4)="2025"),RawData[[#This Row],[List Price]]*(1-'2 - Diagnostics'!$B$1),RawData[[#This Row],[Net Price]])</f>
        <v>1.462323</v>
      </c>
      <c r="P1401">
        <f>RawData[[#This Row],[Units]]*RawData[[#This Row],[Counterfactual Net Price]]</f>
        <v>48938.101518000003</v>
      </c>
    </row>
    <row r="1402" spans="1:16">
      <c r="A1402" t="s">
        <v>293</v>
      </c>
      <c r="B1402" t="s">
        <v>292</v>
      </c>
      <c r="C1402" t="s">
        <v>289</v>
      </c>
      <c r="D1402" t="s">
        <v>226</v>
      </c>
      <c r="E1402" t="s">
        <v>254</v>
      </c>
      <c r="F1402">
        <v>36855</v>
      </c>
      <c r="G1402" s="44">
        <v>1.59</v>
      </c>
      <c r="H1402" s="42">
        <v>0.1045</v>
      </c>
      <c r="I1402" s="45">
        <v>0.89039999999999997</v>
      </c>
      <c r="J1402" s="44">
        <f t="shared" si="105"/>
        <v>1.423845</v>
      </c>
      <c r="K1402" s="43">
        <f t="shared" si="106"/>
        <v>52475.807475000001</v>
      </c>
      <c r="L1402" s="43">
        <f t="shared" si="107"/>
        <v>32815.691999999995</v>
      </c>
      <c r="M1402" s="43">
        <f t="shared" si="108"/>
        <v>19660.115475000006</v>
      </c>
      <c r="N1402" s="42">
        <f t="shared" si="109"/>
        <v>0.37465103294249036</v>
      </c>
      <c r="O1402">
        <f>IF(AND(RawData[[#This Row],[Channel]]="Wholesale/Distributor", LEFT(RawData[[#This Row],[Month]], 4)="2025"),RawData[[#This Row],[List Price]]*(1-'2 - Diagnostics'!$B$1),RawData[[#This Row],[Net Price]])</f>
        <v>1.423845</v>
      </c>
      <c r="P1402">
        <f>RawData[[#This Row],[Units]]*RawData[[#This Row],[Counterfactual Net Price]]</f>
        <v>52475.807475000001</v>
      </c>
    </row>
    <row r="1403" spans="1:16">
      <c r="A1403" t="s">
        <v>293</v>
      </c>
      <c r="B1403" t="s">
        <v>292</v>
      </c>
      <c r="C1403" t="s">
        <v>289</v>
      </c>
      <c r="D1403" t="s">
        <v>226</v>
      </c>
      <c r="E1403" t="s">
        <v>253</v>
      </c>
      <c r="F1403">
        <v>58804</v>
      </c>
      <c r="G1403" s="44">
        <v>1.59</v>
      </c>
      <c r="H1403" s="42">
        <v>7.5300000000000006E-2</v>
      </c>
      <c r="I1403" s="45">
        <v>0.89039999999999997</v>
      </c>
      <c r="J1403" s="44">
        <f t="shared" si="105"/>
        <v>1.4702729999999999</v>
      </c>
      <c r="K1403" s="43">
        <f t="shared" si="106"/>
        <v>86457.933491999996</v>
      </c>
      <c r="L1403" s="43">
        <f t="shared" si="107"/>
        <v>52359.081599999998</v>
      </c>
      <c r="M1403" s="43">
        <f t="shared" si="108"/>
        <v>34098.851891999999</v>
      </c>
      <c r="N1403" s="42">
        <f t="shared" si="109"/>
        <v>0.39439818319454961</v>
      </c>
      <c r="O1403">
        <f>IF(AND(RawData[[#This Row],[Channel]]="Wholesale/Distributor", LEFT(RawData[[#This Row],[Month]], 4)="2025"),RawData[[#This Row],[List Price]]*(1-'2 - Diagnostics'!$B$1),RawData[[#This Row],[Net Price]])</f>
        <v>1.4702729999999999</v>
      </c>
      <c r="P1403">
        <f>RawData[[#This Row],[Units]]*RawData[[#This Row],[Counterfactual Net Price]]</f>
        <v>86457.933491999996</v>
      </c>
    </row>
    <row r="1404" spans="1:16">
      <c r="A1404" t="s">
        <v>293</v>
      </c>
      <c r="B1404" t="s">
        <v>292</v>
      </c>
      <c r="C1404" t="s">
        <v>289</v>
      </c>
      <c r="D1404" t="s">
        <v>226</v>
      </c>
      <c r="E1404" t="s">
        <v>252</v>
      </c>
      <c r="F1404">
        <v>55455</v>
      </c>
      <c r="G1404" s="44">
        <v>1.59</v>
      </c>
      <c r="H1404" s="42">
        <v>9.1600000000000001E-2</v>
      </c>
      <c r="I1404" s="45">
        <v>0.89039999999999997</v>
      </c>
      <c r="J1404" s="44">
        <f t="shared" si="105"/>
        <v>1.444356</v>
      </c>
      <c r="K1404" s="43">
        <f t="shared" si="106"/>
        <v>80096.761979999996</v>
      </c>
      <c r="L1404" s="43">
        <f t="shared" si="107"/>
        <v>49377.131999999998</v>
      </c>
      <c r="M1404" s="43">
        <f t="shared" si="108"/>
        <v>30719.629979999998</v>
      </c>
      <c r="N1404" s="42">
        <f t="shared" si="109"/>
        <v>0.38353148392778513</v>
      </c>
      <c r="O1404">
        <f>IF(AND(RawData[[#This Row],[Channel]]="Wholesale/Distributor", LEFT(RawData[[#This Row],[Month]], 4)="2025"),RawData[[#This Row],[List Price]]*(1-'2 - Diagnostics'!$B$1),RawData[[#This Row],[Net Price]])</f>
        <v>1.444356</v>
      </c>
      <c r="P1404">
        <f>RawData[[#This Row],[Units]]*RawData[[#This Row],[Counterfactual Net Price]]</f>
        <v>80096.761979999996</v>
      </c>
    </row>
    <row r="1405" spans="1:16">
      <c r="A1405" t="s">
        <v>293</v>
      </c>
      <c r="B1405" t="s">
        <v>292</v>
      </c>
      <c r="C1405" t="s">
        <v>289</v>
      </c>
      <c r="D1405" t="s">
        <v>226</v>
      </c>
      <c r="E1405" t="s">
        <v>251</v>
      </c>
      <c r="F1405">
        <v>54094</v>
      </c>
      <c r="G1405" s="44">
        <v>1.59</v>
      </c>
      <c r="H1405" s="42">
        <v>6.13E-2</v>
      </c>
      <c r="I1405" s="45">
        <v>0.89039999999999997</v>
      </c>
      <c r="J1405" s="44">
        <f t="shared" si="105"/>
        <v>1.4925330000000001</v>
      </c>
      <c r="K1405" s="43">
        <f t="shared" si="106"/>
        <v>80737.080102000007</v>
      </c>
      <c r="L1405" s="43">
        <f t="shared" si="107"/>
        <v>48165.297599999998</v>
      </c>
      <c r="M1405" s="43">
        <f t="shared" si="108"/>
        <v>32571.782502000009</v>
      </c>
      <c r="N1405" s="42">
        <f t="shared" si="109"/>
        <v>0.40343027591349745</v>
      </c>
      <c r="O1405">
        <f>IF(AND(RawData[[#This Row],[Channel]]="Wholesale/Distributor", LEFT(RawData[[#This Row],[Month]], 4)="2025"),RawData[[#This Row],[List Price]]*(1-'2 - Diagnostics'!$B$1),RawData[[#This Row],[Net Price]])</f>
        <v>1.4925330000000001</v>
      </c>
      <c r="P1405">
        <f>RawData[[#This Row],[Units]]*RawData[[#This Row],[Counterfactual Net Price]]</f>
        <v>80737.080102000007</v>
      </c>
    </row>
    <row r="1406" spans="1:16">
      <c r="A1406" t="s">
        <v>293</v>
      </c>
      <c r="B1406" t="s">
        <v>292</v>
      </c>
      <c r="C1406" t="s">
        <v>289</v>
      </c>
      <c r="D1406" t="s">
        <v>226</v>
      </c>
      <c r="E1406" t="s">
        <v>250</v>
      </c>
      <c r="F1406">
        <v>30670</v>
      </c>
      <c r="G1406" s="44">
        <v>1.62</v>
      </c>
      <c r="H1406" s="42">
        <v>8.4400000000000003E-2</v>
      </c>
      <c r="I1406" s="45">
        <v>0.89710000000000001</v>
      </c>
      <c r="J1406" s="44">
        <f t="shared" si="105"/>
        <v>1.4832720000000001</v>
      </c>
      <c r="K1406" s="43">
        <f t="shared" si="106"/>
        <v>45491.952240000006</v>
      </c>
      <c r="L1406" s="43">
        <f t="shared" si="107"/>
        <v>27514.057000000001</v>
      </c>
      <c r="M1406" s="43">
        <f t="shared" si="108"/>
        <v>17977.895240000005</v>
      </c>
      <c r="N1406" s="42">
        <f t="shared" si="109"/>
        <v>0.39518847520886263</v>
      </c>
      <c r="O1406">
        <f>IF(AND(RawData[[#This Row],[Channel]]="Wholesale/Distributor", LEFT(RawData[[#This Row],[Month]], 4)="2025"),RawData[[#This Row],[List Price]]*(1-'2 - Diagnostics'!$B$1),RawData[[#This Row],[Net Price]])</f>
        <v>1.4742000000000002</v>
      </c>
      <c r="P1406">
        <f>RawData[[#This Row],[Units]]*RawData[[#This Row],[Counterfactual Net Price]]</f>
        <v>45213.714000000007</v>
      </c>
    </row>
    <row r="1407" spans="1:16">
      <c r="A1407" t="s">
        <v>293</v>
      </c>
      <c r="B1407" t="s">
        <v>292</v>
      </c>
      <c r="C1407" t="s">
        <v>289</v>
      </c>
      <c r="D1407" t="s">
        <v>226</v>
      </c>
      <c r="E1407" t="s">
        <v>249</v>
      </c>
      <c r="F1407">
        <v>35512</v>
      </c>
      <c r="G1407" s="44">
        <v>1.62</v>
      </c>
      <c r="H1407" s="42">
        <v>0.1145</v>
      </c>
      <c r="I1407" s="45">
        <v>0.90380000000000005</v>
      </c>
      <c r="J1407" s="44">
        <f t="shared" si="105"/>
        <v>1.43451</v>
      </c>
      <c r="K1407" s="43">
        <f t="shared" si="106"/>
        <v>50942.31912</v>
      </c>
      <c r="L1407" s="43">
        <f t="shared" si="107"/>
        <v>32095.745600000002</v>
      </c>
      <c r="M1407" s="43">
        <f t="shared" si="108"/>
        <v>18846.573519999998</v>
      </c>
      <c r="N1407" s="42">
        <f t="shared" si="109"/>
        <v>0.36995908010400758</v>
      </c>
      <c r="O1407">
        <f>IF(AND(RawData[[#This Row],[Channel]]="Wholesale/Distributor", LEFT(RawData[[#This Row],[Month]], 4)="2025"),RawData[[#This Row],[List Price]]*(1-'2 - Diagnostics'!$B$1),RawData[[#This Row],[Net Price]])</f>
        <v>1.4742000000000002</v>
      </c>
      <c r="P1407">
        <f>RawData[[#This Row],[Units]]*RawData[[#This Row],[Counterfactual Net Price]]</f>
        <v>52351.790400000005</v>
      </c>
    </row>
    <row r="1408" spans="1:16">
      <c r="A1408" t="s">
        <v>293</v>
      </c>
      <c r="B1408" t="s">
        <v>292</v>
      </c>
      <c r="C1408" t="s">
        <v>289</v>
      </c>
      <c r="D1408" t="s">
        <v>226</v>
      </c>
      <c r="E1408" t="s">
        <v>248</v>
      </c>
      <c r="F1408">
        <v>36068</v>
      </c>
      <c r="G1408" s="44">
        <v>1.62</v>
      </c>
      <c r="H1408" s="42">
        <v>0.127</v>
      </c>
      <c r="I1408" s="45">
        <v>0.91039999999999999</v>
      </c>
      <c r="J1408" s="44">
        <f t="shared" si="105"/>
        <v>1.4142600000000001</v>
      </c>
      <c r="K1408" s="43">
        <f t="shared" si="106"/>
        <v>51009.52968</v>
      </c>
      <c r="L1408" s="43">
        <f t="shared" si="107"/>
        <v>32836.307200000003</v>
      </c>
      <c r="M1408" s="43">
        <f t="shared" si="108"/>
        <v>18173.222479999997</v>
      </c>
      <c r="N1408" s="42">
        <f t="shared" si="109"/>
        <v>0.35627112412144862</v>
      </c>
      <c r="O1408">
        <f>IF(AND(RawData[[#This Row],[Channel]]="Wholesale/Distributor", LEFT(RawData[[#This Row],[Month]], 4)="2025"),RawData[[#This Row],[List Price]]*(1-'2 - Diagnostics'!$B$1),RawData[[#This Row],[Net Price]])</f>
        <v>1.4742000000000002</v>
      </c>
      <c r="P1408">
        <f>RawData[[#This Row],[Units]]*RawData[[#This Row],[Counterfactual Net Price]]</f>
        <v>53171.445600000006</v>
      </c>
    </row>
    <row r="1409" spans="1:16">
      <c r="A1409" t="s">
        <v>293</v>
      </c>
      <c r="B1409" t="s">
        <v>292</v>
      </c>
      <c r="C1409" t="s">
        <v>289</v>
      </c>
      <c r="D1409" t="s">
        <v>226</v>
      </c>
      <c r="E1409" t="s">
        <v>247</v>
      </c>
      <c r="F1409">
        <v>38951</v>
      </c>
      <c r="G1409" s="44">
        <v>1.62</v>
      </c>
      <c r="H1409" s="42">
        <v>0.14199999999999999</v>
      </c>
      <c r="I1409" s="45">
        <v>0.91710000000000003</v>
      </c>
      <c r="J1409" s="44">
        <f t="shared" si="105"/>
        <v>1.3899600000000001</v>
      </c>
      <c r="K1409" s="43">
        <f t="shared" si="106"/>
        <v>54140.331960000003</v>
      </c>
      <c r="L1409" s="43">
        <f t="shared" si="107"/>
        <v>35721.962100000004</v>
      </c>
      <c r="M1409" s="43">
        <f t="shared" si="108"/>
        <v>18418.369859999999</v>
      </c>
      <c r="N1409" s="42">
        <f t="shared" si="109"/>
        <v>0.34019684019684016</v>
      </c>
      <c r="O1409">
        <f>IF(AND(RawData[[#This Row],[Channel]]="Wholesale/Distributor", LEFT(RawData[[#This Row],[Month]], 4)="2025"),RawData[[#This Row],[List Price]]*(1-'2 - Diagnostics'!$B$1),RawData[[#This Row],[Net Price]])</f>
        <v>1.4742000000000002</v>
      </c>
      <c r="P1409">
        <f>RawData[[#This Row],[Units]]*RawData[[#This Row],[Counterfactual Net Price]]</f>
        <v>57421.564200000008</v>
      </c>
    </row>
    <row r="1410" spans="1:16">
      <c r="A1410" t="s">
        <v>293</v>
      </c>
      <c r="B1410" t="s">
        <v>292</v>
      </c>
      <c r="C1410" t="s">
        <v>289</v>
      </c>
      <c r="D1410" t="s">
        <v>226</v>
      </c>
      <c r="E1410" t="s">
        <v>246</v>
      </c>
      <c r="F1410">
        <v>28592</v>
      </c>
      <c r="G1410" s="44">
        <v>1.62</v>
      </c>
      <c r="H1410" s="42">
        <v>0.1767</v>
      </c>
      <c r="I1410" s="45">
        <v>0.92379999999999995</v>
      </c>
      <c r="J1410" s="44">
        <f t="shared" ref="J1410:J1473" si="110">G1410*(1-H1410)</f>
        <v>1.3337460000000001</v>
      </c>
      <c r="K1410" s="43">
        <f t="shared" ref="K1410:K1473" si="111">F1410*J1410</f>
        <v>38134.465631999999</v>
      </c>
      <c r="L1410" s="43">
        <f t="shared" ref="L1410:L1473" si="112">F1410*I1410</f>
        <v>26413.2896</v>
      </c>
      <c r="M1410" s="43">
        <f t="shared" ref="M1410:M1473" si="113">K1410-L1410</f>
        <v>11721.176031999999</v>
      </c>
      <c r="N1410" s="42">
        <f t="shared" ref="N1410:N1473" si="114">IFERROR(M1410/K1410,"")</f>
        <v>0.30736437072725992</v>
      </c>
      <c r="O1410">
        <f>IF(AND(RawData[[#This Row],[Channel]]="Wholesale/Distributor", LEFT(RawData[[#This Row],[Month]], 4)="2025"),RawData[[#This Row],[List Price]]*(1-'2 - Diagnostics'!$B$1),RawData[[#This Row],[Net Price]])</f>
        <v>1.4742000000000002</v>
      </c>
      <c r="P1410">
        <f>RawData[[#This Row],[Units]]*RawData[[#This Row],[Counterfactual Net Price]]</f>
        <v>42150.326400000005</v>
      </c>
    </row>
    <row r="1411" spans="1:16">
      <c r="A1411" t="s">
        <v>293</v>
      </c>
      <c r="B1411" t="s">
        <v>292</v>
      </c>
      <c r="C1411" t="s">
        <v>289</v>
      </c>
      <c r="D1411" t="s">
        <v>226</v>
      </c>
      <c r="E1411" t="s">
        <v>245</v>
      </c>
      <c r="F1411">
        <v>31669</v>
      </c>
      <c r="G1411" s="44">
        <v>1.62</v>
      </c>
      <c r="H1411" s="42">
        <v>0.19259999999999999</v>
      </c>
      <c r="I1411" s="45">
        <v>0.93049999999999999</v>
      </c>
      <c r="J1411" s="44">
        <f t="shared" si="110"/>
        <v>1.3079880000000002</v>
      </c>
      <c r="K1411" s="43">
        <f t="shared" si="111"/>
        <v>41422.671972000004</v>
      </c>
      <c r="L1411" s="43">
        <f t="shared" si="112"/>
        <v>29468.004499999999</v>
      </c>
      <c r="M1411" s="43">
        <f t="shared" si="113"/>
        <v>11954.667472000005</v>
      </c>
      <c r="N1411" s="42">
        <f t="shared" si="114"/>
        <v>0.28860203610430685</v>
      </c>
      <c r="O1411">
        <f>IF(AND(RawData[[#This Row],[Channel]]="Wholesale/Distributor", LEFT(RawData[[#This Row],[Month]], 4)="2025"),RawData[[#This Row],[List Price]]*(1-'2 - Diagnostics'!$B$1),RawData[[#This Row],[Net Price]])</f>
        <v>1.4742000000000002</v>
      </c>
      <c r="P1411">
        <f>RawData[[#This Row],[Units]]*RawData[[#This Row],[Counterfactual Net Price]]</f>
        <v>46686.439800000007</v>
      </c>
    </row>
    <row r="1412" spans="1:16">
      <c r="A1412" t="s">
        <v>293</v>
      </c>
      <c r="B1412" t="s">
        <v>292</v>
      </c>
      <c r="C1412" t="s">
        <v>289</v>
      </c>
      <c r="D1412" t="s">
        <v>226</v>
      </c>
      <c r="E1412" t="s">
        <v>244</v>
      </c>
      <c r="F1412">
        <v>25260</v>
      </c>
      <c r="G1412" s="44">
        <v>1.67</v>
      </c>
      <c r="H1412" s="42">
        <v>0.19950000000000001</v>
      </c>
      <c r="I1412" s="45">
        <v>0.93710000000000004</v>
      </c>
      <c r="J1412" s="44">
        <f t="shared" si="110"/>
        <v>1.336835</v>
      </c>
      <c r="K1412" s="43">
        <f t="shared" si="111"/>
        <v>33768.452100000002</v>
      </c>
      <c r="L1412" s="43">
        <f t="shared" si="112"/>
        <v>23671.146000000001</v>
      </c>
      <c r="M1412" s="43">
        <f t="shared" si="113"/>
        <v>10097.306100000002</v>
      </c>
      <c r="N1412" s="42">
        <f t="shared" si="114"/>
        <v>0.29901595933679176</v>
      </c>
      <c r="O1412">
        <f>IF(AND(RawData[[#This Row],[Channel]]="Wholesale/Distributor", LEFT(RawData[[#This Row],[Month]], 4)="2025"),RawData[[#This Row],[List Price]]*(1-'2 - Diagnostics'!$B$1),RawData[[#This Row],[Net Price]])</f>
        <v>1.5197000000000001</v>
      </c>
      <c r="P1412">
        <f>RawData[[#This Row],[Units]]*RawData[[#This Row],[Counterfactual Net Price]]</f>
        <v>38387.622000000003</v>
      </c>
    </row>
    <row r="1413" spans="1:16">
      <c r="A1413" t="s">
        <v>293</v>
      </c>
      <c r="B1413" t="s">
        <v>292</v>
      </c>
      <c r="C1413" t="s">
        <v>289</v>
      </c>
      <c r="D1413" t="s">
        <v>226</v>
      </c>
      <c r="E1413" t="s">
        <v>243</v>
      </c>
      <c r="F1413">
        <v>33360</v>
      </c>
      <c r="G1413" s="44">
        <v>1.67</v>
      </c>
      <c r="H1413" s="42">
        <v>0.19450000000000001</v>
      </c>
      <c r="I1413" s="45">
        <v>0.94379999999999997</v>
      </c>
      <c r="J1413" s="44">
        <f t="shared" si="110"/>
        <v>1.3451849999999999</v>
      </c>
      <c r="K1413" s="43">
        <f t="shared" si="111"/>
        <v>44875.371599999999</v>
      </c>
      <c r="L1413" s="43">
        <f t="shared" si="112"/>
        <v>31485.167999999998</v>
      </c>
      <c r="M1413" s="43">
        <f t="shared" si="113"/>
        <v>13390.203600000001</v>
      </c>
      <c r="N1413" s="42">
        <f t="shared" si="114"/>
        <v>0.29838646728888596</v>
      </c>
      <c r="O1413">
        <f>IF(AND(RawData[[#This Row],[Channel]]="Wholesale/Distributor", LEFT(RawData[[#This Row],[Month]], 4)="2025"),RawData[[#This Row],[List Price]]*(1-'2 - Diagnostics'!$B$1),RawData[[#This Row],[Net Price]])</f>
        <v>1.5197000000000001</v>
      </c>
      <c r="P1413">
        <f>RawData[[#This Row],[Units]]*RawData[[#This Row],[Counterfactual Net Price]]</f>
        <v>50697.192000000003</v>
      </c>
    </row>
    <row r="1414" spans="1:16">
      <c r="A1414" t="s">
        <v>293</v>
      </c>
      <c r="B1414" t="s">
        <v>292</v>
      </c>
      <c r="C1414" t="s">
        <v>289</v>
      </c>
      <c r="D1414" t="s">
        <v>226</v>
      </c>
      <c r="E1414" t="s">
        <v>242</v>
      </c>
      <c r="F1414">
        <v>37186</v>
      </c>
      <c r="G1414" s="44">
        <v>1.67</v>
      </c>
      <c r="H1414" s="42">
        <v>0.2233</v>
      </c>
      <c r="I1414" s="45">
        <v>0.95050000000000001</v>
      </c>
      <c r="J1414" s="44">
        <f t="shared" si="110"/>
        <v>1.2970889999999999</v>
      </c>
      <c r="K1414" s="43">
        <f t="shared" si="111"/>
        <v>48233.551553999998</v>
      </c>
      <c r="L1414" s="43">
        <f t="shared" si="112"/>
        <v>35345.292999999998</v>
      </c>
      <c r="M1414" s="43">
        <f t="shared" si="113"/>
        <v>12888.258554</v>
      </c>
      <c r="N1414" s="42">
        <f t="shared" si="114"/>
        <v>0.26720525731079364</v>
      </c>
      <c r="O1414">
        <f>IF(AND(RawData[[#This Row],[Channel]]="Wholesale/Distributor", LEFT(RawData[[#This Row],[Month]], 4)="2025"),RawData[[#This Row],[List Price]]*(1-'2 - Diagnostics'!$B$1),RawData[[#This Row],[Net Price]])</f>
        <v>1.5197000000000001</v>
      </c>
      <c r="P1414">
        <f>RawData[[#This Row],[Units]]*RawData[[#This Row],[Counterfactual Net Price]]</f>
        <v>56511.564200000001</v>
      </c>
    </row>
    <row r="1415" spans="1:16">
      <c r="A1415" t="s">
        <v>293</v>
      </c>
      <c r="B1415" t="s">
        <v>292</v>
      </c>
      <c r="C1415" t="s">
        <v>289</v>
      </c>
      <c r="D1415" t="s">
        <v>226</v>
      </c>
      <c r="E1415" t="s">
        <v>241</v>
      </c>
      <c r="F1415">
        <v>61932</v>
      </c>
      <c r="G1415" s="44">
        <v>1.67</v>
      </c>
      <c r="H1415" s="42">
        <v>0.26889999999999997</v>
      </c>
      <c r="I1415" s="45">
        <v>0.95720000000000005</v>
      </c>
      <c r="J1415" s="44">
        <f t="shared" si="110"/>
        <v>1.2209370000000002</v>
      </c>
      <c r="K1415" s="43">
        <f t="shared" si="111"/>
        <v>75615.070284000016</v>
      </c>
      <c r="L1415" s="43">
        <f t="shared" si="112"/>
        <v>59281.310400000002</v>
      </c>
      <c r="M1415" s="43">
        <f t="shared" si="113"/>
        <v>16333.759884000014</v>
      </c>
      <c r="N1415" s="42">
        <f t="shared" si="114"/>
        <v>0.21601196458130123</v>
      </c>
      <c r="O1415">
        <f>IF(AND(RawData[[#This Row],[Channel]]="Wholesale/Distributor", LEFT(RawData[[#This Row],[Month]], 4)="2025"),RawData[[#This Row],[List Price]]*(1-'2 - Diagnostics'!$B$1),RawData[[#This Row],[Net Price]])</f>
        <v>1.5197000000000001</v>
      </c>
      <c r="P1415">
        <f>RawData[[#This Row],[Units]]*RawData[[#This Row],[Counterfactual Net Price]]</f>
        <v>94118.060400000002</v>
      </c>
    </row>
    <row r="1416" spans="1:16">
      <c r="A1416" t="s">
        <v>293</v>
      </c>
      <c r="B1416" t="s">
        <v>292</v>
      </c>
      <c r="C1416" t="s">
        <v>289</v>
      </c>
      <c r="D1416" t="s">
        <v>226</v>
      </c>
      <c r="E1416" t="s">
        <v>240</v>
      </c>
      <c r="F1416">
        <v>51594</v>
      </c>
      <c r="G1416" s="44">
        <v>1.67</v>
      </c>
      <c r="H1416" s="42">
        <v>0.29239999999999999</v>
      </c>
      <c r="I1416" s="45">
        <v>0.96389999999999998</v>
      </c>
      <c r="J1416" s="44">
        <f t="shared" si="110"/>
        <v>1.181692</v>
      </c>
      <c r="K1416" s="43">
        <f t="shared" si="111"/>
        <v>60968.217047999999</v>
      </c>
      <c r="L1416" s="43">
        <f t="shared" si="112"/>
        <v>49731.456599999998</v>
      </c>
      <c r="M1416" s="43">
        <f t="shared" si="113"/>
        <v>11236.760448000001</v>
      </c>
      <c r="N1416" s="42">
        <f t="shared" si="114"/>
        <v>0.18430521658774032</v>
      </c>
      <c r="O1416">
        <f>IF(AND(RawData[[#This Row],[Channel]]="Wholesale/Distributor", LEFT(RawData[[#This Row],[Month]], 4)="2025"),RawData[[#This Row],[List Price]]*(1-'2 - Diagnostics'!$B$1),RawData[[#This Row],[Net Price]])</f>
        <v>1.5197000000000001</v>
      </c>
      <c r="P1416">
        <f>RawData[[#This Row],[Units]]*RawData[[#This Row],[Counterfactual Net Price]]</f>
        <v>78407.401800000007</v>
      </c>
    </row>
    <row r="1417" spans="1:16">
      <c r="A1417" t="s">
        <v>293</v>
      </c>
      <c r="B1417" t="s">
        <v>292</v>
      </c>
      <c r="C1417" t="s">
        <v>289</v>
      </c>
      <c r="D1417" t="s">
        <v>226</v>
      </c>
      <c r="E1417" t="s">
        <v>236</v>
      </c>
      <c r="F1417">
        <v>44719</v>
      </c>
      <c r="G1417" s="44">
        <v>1.67</v>
      </c>
      <c r="H1417" s="42">
        <v>0.28470000000000001</v>
      </c>
      <c r="I1417" s="45">
        <v>0.97050000000000003</v>
      </c>
      <c r="J1417" s="44">
        <f t="shared" si="110"/>
        <v>1.1945509999999999</v>
      </c>
      <c r="K1417" s="43">
        <f t="shared" si="111"/>
        <v>53419.126168999996</v>
      </c>
      <c r="L1417" s="43">
        <f t="shared" si="112"/>
        <v>43399.789499999999</v>
      </c>
      <c r="M1417" s="43">
        <f t="shared" si="113"/>
        <v>10019.336668999997</v>
      </c>
      <c r="N1417" s="42">
        <f t="shared" si="114"/>
        <v>0.18756084922284602</v>
      </c>
      <c r="O1417">
        <f>IF(AND(RawData[[#This Row],[Channel]]="Wholesale/Distributor", LEFT(RawData[[#This Row],[Month]], 4)="2025"),RawData[[#This Row],[List Price]]*(1-'2 - Diagnostics'!$B$1),RawData[[#This Row],[Net Price]])</f>
        <v>1.5197000000000001</v>
      </c>
      <c r="P1417">
        <f>RawData[[#This Row],[Units]]*RawData[[#This Row],[Counterfactual Net Price]]</f>
        <v>67959.464300000007</v>
      </c>
    </row>
    <row r="1418" spans="1:16">
      <c r="A1418" t="s">
        <v>293</v>
      </c>
      <c r="B1418" t="s">
        <v>292</v>
      </c>
      <c r="C1418" t="s">
        <v>289</v>
      </c>
      <c r="D1418" t="s">
        <v>229</v>
      </c>
      <c r="E1418" t="s">
        <v>262</v>
      </c>
      <c r="F1418">
        <v>14978</v>
      </c>
      <c r="G1418" s="44">
        <v>1.59</v>
      </c>
      <c r="H1418" s="42">
        <v>5.5100000000000003E-2</v>
      </c>
      <c r="I1418" s="45">
        <v>0.89039999999999997</v>
      </c>
      <c r="J1418" s="44">
        <f t="shared" si="110"/>
        <v>1.502391</v>
      </c>
      <c r="K1418" s="43">
        <f t="shared" si="111"/>
        <v>22502.812398000002</v>
      </c>
      <c r="L1418" s="43">
        <f t="shared" si="112"/>
        <v>13336.411199999999</v>
      </c>
      <c r="M1418" s="43">
        <f t="shared" si="113"/>
        <v>9166.4011980000032</v>
      </c>
      <c r="N1418" s="42">
        <f t="shared" si="114"/>
        <v>0.4073446925600594</v>
      </c>
      <c r="O1418">
        <f>IF(AND(RawData[[#This Row],[Channel]]="Wholesale/Distributor", LEFT(RawData[[#This Row],[Month]], 4)="2025"),RawData[[#This Row],[List Price]]*(1-'2 - Diagnostics'!$B$1),RawData[[#This Row],[Net Price]])</f>
        <v>1.502391</v>
      </c>
      <c r="P1418">
        <f>RawData[[#This Row],[Units]]*RawData[[#This Row],[Counterfactual Net Price]]</f>
        <v>22502.812398000002</v>
      </c>
    </row>
    <row r="1419" spans="1:16">
      <c r="A1419" t="s">
        <v>293</v>
      </c>
      <c r="B1419" t="s">
        <v>292</v>
      </c>
      <c r="C1419" t="s">
        <v>289</v>
      </c>
      <c r="D1419" t="s">
        <v>229</v>
      </c>
      <c r="E1419" t="s">
        <v>261</v>
      </c>
      <c r="F1419">
        <v>17923</v>
      </c>
      <c r="G1419" s="44">
        <v>1.59</v>
      </c>
      <c r="H1419" s="42">
        <v>6.8400000000000002E-2</v>
      </c>
      <c r="I1419" s="45">
        <v>0.89039999999999997</v>
      </c>
      <c r="J1419" s="44">
        <f t="shared" si="110"/>
        <v>1.481244</v>
      </c>
      <c r="K1419" s="43">
        <f t="shared" si="111"/>
        <v>26548.336211999998</v>
      </c>
      <c r="L1419" s="43">
        <f t="shared" si="112"/>
        <v>15958.6392</v>
      </c>
      <c r="M1419" s="43">
        <f t="shared" si="113"/>
        <v>10589.697011999999</v>
      </c>
      <c r="N1419" s="42">
        <f t="shared" si="114"/>
        <v>0.39888364104765994</v>
      </c>
      <c r="O1419">
        <f>IF(AND(RawData[[#This Row],[Channel]]="Wholesale/Distributor", LEFT(RawData[[#This Row],[Month]], 4)="2025"),RawData[[#This Row],[List Price]]*(1-'2 - Diagnostics'!$B$1),RawData[[#This Row],[Net Price]])</f>
        <v>1.481244</v>
      </c>
      <c r="P1419">
        <f>RawData[[#This Row],[Units]]*RawData[[#This Row],[Counterfactual Net Price]]</f>
        <v>26548.336211999998</v>
      </c>
    </row>
    <row r="1420" spans="1:16">
      <c r="A1420" t="s">
        <v>293</v>
      </c>
      <c r="B1420" t="s">
        <v>292</v>
      </c>
      <c r="C1420" t="s">
        <v>289</v>
      </c>
      <c r="D1420" t="s">
        <v>229</v>
      </c>
      <c r="E1420" t="s">
        <v>260</v>
      </c>
      <c r="F1420">
        <v>17997</v>
      </c>
      <c r="G1420" s="44">
        <v>1.59</v>
      </c>
      <c r="H1420" s="42">
        <v>7.3499999999999996E-2</v>
      </c>
      <c r="I1420" s="45">
        <v>0.89039999999999997</v>
      </c>
      <c r="J1420" s="44">
        <f t="shared" si="110"/>
        <v>1.4731350000000001</v>
      </c>
      <c r="K1420" s="43">
        <f t="shared" si="111"/>
        <v>26512.010595</v>
      </c>
      <c r="L1420" s="43">
        <f t="shared" si="112"/>
        <v>16024.5288</v>
      </c>
      <c r="M1420" s="43">
        <f t="shared" si="113"/>
        <v>10487.481795</v>
      </c>
      <c r="N1420" s="42">
        <f t="shared" si="114"/>
        <v>0.39557474365893147</v>
      </c>
      <c r="O1420">
        <f>IF(AND(RawData[[#This Row],[Channel]]="Wholesale/Distributor", LEFT(RawData[[#This Row],[Month]], 4)="2025"),RawData[[#This Row],[List Price]]*(1-'2 - Diagnostics'!$B$1),RawData[[#This Row],[Net Price]])</f>
        <v>1.4731350000000001</v>
      </c>
      <c r="P1420">
        <f>RawData[[#This Row],[Units]]*RawData[[#This Row],[Counterfactual Net Price]]</f>
        <v>26512.010595</v>
      </c>
    </row>
    <row r="1421" spans="1:16">
      <c r="A1421" t="s">
        <v>293</v>
      </c>
      <c r="B1421" t="s">
        <v>292</v>
      </c>
      <c r="C1421" t="s">
        <v>289</v>
      </c>
      <c r="D1421" t="s">
        <v>229</v>
      </c>
      <c r="E1421" t="s">
        <v>259</v>
      </c>
      <c r="F1421">
        <v>19670</v>
      </c>
      <c r="G1421" s="44">
        <v>1.59</v>
      </c>
      <c r="H1421" s="42">
        <v>7.1099999999999997E-2</v>
      </c>
      <c r="I1421" s="45">
        <v>0.89039999999999997</v>
      </c>
      <c r="J1421" s="44">
        <f t="shared" si="110"/>
        <v>1.4769510000000001</v>
      </c>
      <c r="K1421" s="43">
        <f t="shared" si="111"/>
        <v>29051.626170000003</v>
      </c>
      <c r="L1421" s="43">
        <f t="shared" si="112"/>
        <v>17514.167999999998</v>
      </c>
      <c r="M1421" s="43">
        <f t="shared" si="113"/>
        <v>11537.458170000005</v>
      </c>
      <c r="N1421" s="42">
        <f t="shared" si="114"/>
        <v>0.39713639788997751</v>
      </c>
      <c r="O1421">
        <f>IF(AND(RawData[[#This Row],[Channel]]="Wholesale/Distributor", LEFT(RawData[[#This Row],[Month]], 4)="2025"),RawData[[#This Row],[List Price]]*(1-'2 - Diagnostics'!$B$1),RawData[[#This Row],[Net Price]])</f>
        <v>1.4769510000000001</v>
      </c>
      <c r="P1421">
        <f>RawData[[#This Row],[Units]]*RawData[[#This Row],[Counterfactual Net Price]]</f>
        <v>29051.626170000003</v>
      </c>
    </row>
    <row r="1422" spans="1:16">
      <c r="A1422" t="s">
        <v>293</v>
      </c>
      <c r="B1422" t="s">
        <v>292</v>
      </c>
      <c r="C1422" t="s">
        <v>289</v>
      </c>
      <c r="D1422" t="s">
        <v>229</v>
      </c>
      <c r="E1422" t="s">
        <v>258</v>
      </c>
      <c r="F1422">
        <v>14675</v>
      </c>
      <c r="G1422" s="44">
        <v>1.59</v>
      </c>
      <c r="H1422" s="42">
        <v>8.6400000000000005E-2</v>
      </c>
      <c r="I1422" s="45">
        <v>0.89039999999999997</v>
      </c>
      <c r="J1422" s="44">
        <f t="shared" si="110"/>
        <v>1.4526239999999999</v>
      </c>
      <c r="K1422" s="43">
        <f t="shared" si="111"/>
        <v>21317.2572</v>
      </c>
      <c r="L1422" s="43">
        <f t="shared" si="112"/>
        <v>13066.619999999999</v>
      </c>
      <c r="M1422" s="43">
        <f t="shared" si="113"/>
        <v>8250.637200000001</v>
      </c>
      <c r="N1422" s="42">
        <f t="shared" si="114"/>
        <v>0.38704028021015768</v>
      </c>
      <c r="O1422">
        <f>IF(AND(RawData[[#This Row],[Channel]]="Wholesale/Distributor", LEFT(RawData[[#This Row],[Month]], 4)="2025"),RawData[[#This Row],[List Price]]*(1-'2 - Diagnostics'!$B$1),RawData[[#This Row],[Net Price]])</f>
        <v>1.4526239999999999</v>
      </c>
      <c r="P1422">
        <f>RawData[[#This Row],[Units]]*RawData[[#This Row],[Counterfactual Net Price]]</f>
        <v>21317.2572</v>
      </c>
    </row>
    <row r="1423" spans="1:16">
      <c r="A1423" t="s">
        <v>293</v>
      </c>
      <c r="B1423" t="s">
        <v>292</v>
      </c>
      <c r="C1423" t="s">
        <v>289</v>
      </c>
      <c r="D1423" t="s">
        <v>229</v>
      </c>
      <c r="E1423" t="s">
        <v>257</v>
      </c>
      <c r="F1423">
        <v>14595</v>
      </c>
      <c r="G1423" s="44">
        <v>1.59</v>
      </c>
      <c r="H1423" s="42">
        <v>8.1000000000000003E-2</v>
      </c>
      <c r="I1423" s="45">
        <v>0.89039999999999997</v>
      </c>
      <c r="J1423" s="44">
        <f t="shared" si="110"/>
        <v>1.4612100000000001</v>
      </c>
      <c r="K1423" s="43">
        <f t="shared" si="111"/>
        <v>21326.359950000002</v>
      </c>
      <c r="L1423" s="43">
        <f t="shared" si="112"/>
        <v>12995.387999999999</v>
      </c>
      <c r="M1423" s="43">
        <f t="shared" si="113"/>
        <v>8330.9719500000028</v>
      </c>
      <c r="N1423" s="42">
        <f t="shared" si="114"/>
        <v>0.39064200217627865</v>
      </c>
      <c r="O1423">
        <f>IF(AND(RawData[[#This Row],[Channel]]="Wholesale/Distributor", LEFT(RawData[[#This Row],[Month]], 4)="2025"),RawData[[#This Row],[List Price]]*(1-'2 - Diagnostics'!$B$1),RawData[[#This Row],[Net Price]])</f>
        <v>1.4612100000000001</v>
      </c>
      <c r="P1423">
        <f>RawData[[#This Row],[Units]]*RawData[[#This Row],[Counterfactual Net Price]]</f>
        <v>21326.359950000002</v>
      </c>
    </row>
    <row r="1424" spans="1:16">
      <c r="A1424" t="s">
        <v>293</v>
      </c>
      <c r="B1424" t="s">
        <v>292</v>
      </c>
      <c r="C1424" t="s">
        <v>289</v>
      </c>
      <c r="D1424" t="s">
        <v>229</v>
      </c>
      <c r="E1424" t="s">
        <v>256</v>
      </c>
      <c r="F1424">
        <v>12586</v>
      </c>
      <c r="G1424" s="44">
        <v>1.59</v>
      </c>
      <c r="H1424" s="42">
        <v>5.4300000000000001E-2</v>
      </c>
      <c r="I1424" s="45">
        <v>0.89039999999999997</v>
      </c>
      <c r="J1424" s="44">
        <f t="shared" si="110"/>
        <v>1.503663</v>
      </c>
      <c r="K1424" s="43">
        <f t="shared" si="111"/>
        <v>18925.102518</v>
      </c>
      <c r="L1424" s="43">
        <f t="shared" si="112"/>
        <v>11206.5744</v>
      </c>
      <c r="M1424" s="43">
        <f t="shared" si="113"/>
        <v>7718.5281180000002</v>
      </c>
      <c r="N1424" s="42">
        <f t="shared" si="114"/>
        <v>0.40784603997039232</v>
      </c>
      <c r="O1424">
        <f>IF(AND(RawData[[#This Row],[Channel]]="Wholesale/Distributor", LEFT(RawData[[#This Row],[Month]], 4)="2025"),RawData[[#This Row],[List Price]]*(1-'2 - Diagnostics'!$B$1),RawData[[#This Row],[Net Price]])</f>
        <v>1.503663</v>
      </c>
      <c r="P1424">
        <f>RawData[[#This Row],[Units]]*RawData[[#This Row],[Counterfactual Net Price]]</f>
        <v>18925.102518</v>
      </c>
    </row>
    <row r="1425" spans="1:16">
      <c r="A1425" t="s">
        <v>293</v>
      </c>
      <c r="B1425" t="s">
        <v>292</v>
      </c>
      <c r="C1425" t="s">
        <v>289</v>
      </c>
      <c r="D1425" t="s">
        <v>229</v>
      </c>
      <c r="E1425" t="s">
        <v>255</v>
      </c>
      <c r="F1425">
        <v>14260</v>
      </c>
      <c r="G1425" s="44">
        <v>1.59</v>
      </c>
      <c r="H1425" s="42">
        <v>6.0699999999999997E-2</v>
      </c>
      <c r="I1425" s="45">
        <v>0.89039999999999997</v>
      </c>
      <c r="J1425" s="44">
        <f t="shared" si="110"/>
        <v>1.493487</v>
      </c>
      <c r="K1425" s="43">
        <f t="shared" si="111"/>
        <v>21297.124619999999</v>
      </c>
      <c r="L1425" s="43">
        <f t="shared" si="112"/>
        <v>12697.103999999999</v>
      </c>
      <c r="M1425" s="43">
        <f t="shared" si="113"/>
        <v>8600.0206199999993</v>
      </c>
      <c r="N1425" s="42">
        <f t="shared" si="114"/>
        <v>0.40381134887682318</v>
      </c>
      <c r="O1425">
        <f>IF(AND(RawData[[#This Row],[Channel]]="Wholesale/Distributor", LEFT(RawData[[#This Row],[Month]], 4)="2025"),RawData[[#This Row],[List Price]]*(1-'2 - Diagnostics'!$B$1),RawData[[#This Row],[Net Price]])</f>
        <v>1.493487</v>
      </c>
      <c r="P1425">
        <f>RawData[[#This Row],[Units]]*RawData[[#This Row],[Counterfactual Net Price]]</f>
        <v>21297.124619999999</v>
      </c>
    </row>
    <row r="1426" spans="1:16">
      <c r="A1426" t="s">
        <v>293</v>
      </c>
      <c r="B1426" t="s">
        <v>292</v>
      </c>
      <c r="C1426" t="s">
        <v>289</v>
      </c>
      <c r="D1426" t="s">
        <v>229</v>
      </c>
      <c r="E1426" t="s">
        <v>254</v>
      </c>
      <c r="F1426">
        <v>18278</v>
      </c>
      <c r="G1426" s="44">
        <v>1.59</v>
      </c>
      <c r="H1426" s="42">
        <v>8.4599999999999995E-2</v>
      </c>
      <c r="I1426" s="45">
        <v>0.89039999999999997</v>
      </c>
      <c r="J1426" s="44">
        <f t="shared" si="110"/>
        <v>1.4554860000000001</v>
      </c>
      <c r="K1426" s="43">
        <f t="shared" si="111"/>
        <v>26603.373108</v>
      </c>
      <c r="L1426" s="43">
        <f t="shared" si="112"/>
        <v>16274.7312</v>
      </c>
      <c r="M1426" s="43">
        <f t="shared" si="113"/>
        <v>10328.641908</v>
      </c>
      <c r="N1426" s="42">
        <f t="shared" si="114"/>
        <v>0.38824557570460999</v>
      </c>
      <c r="O1426">
        <f>IF(AND(RawData[[#This Row],[Channel]]="Wholesale/Distributor", LEFT(RawData[[#This Row],[Month]], 4)="2025"),RawData[[#This Row],[List Price]]*(1-'2 - Diagnostics'!$B$1),RawData[[#This Row],[Net Price]])</f>
        <v>1.4554860000000001</v>
      </c>
      <c r="P1426">
        <f>RawData[[#This Row],[Units]]*RawData[[#This Row],[Counterfactual Net Price]]</f>
        <v>26603.373108</v>
      </c>
    </row>
    <row r="1427" spans="1:16">
      <c r="A1427" t="s">
        <v>293</v>
      </c>
      <c r="B1427" t="s">
        <v>292</v>
      </c>
      <c r="C1427" t="s">
        <v>289</v>
      </c>
      <c r="D1427" t="s">
        <v>229</v>
      </c>
      <c r="E1427" t="s">
        <v>253</v>
      </c>
      <c r="F1427">
        <v>25297</v>
      </c>
      <c r="G1427" s="44">
        <v>1.59</v>
      </c>
      <c r="H1427" s="42">
        <v>9.1499999999999998E-2</v>
      </c>
      <c r="I1427" s="45">
        <v>0.89039999999999997</v>
      </c>
      <c r="J1427" s="44">
        <f t="shared" si="110"/>
        <v>1.444515</v>
      </c>
      <c r="K1427" s="43">
        <f t="shared" si="111"/>
        <v>36541.895955</v>
      </c>
      <c r="L1427" s="43">
        <f t="shared" si="112"/>
        <v>22524.448799999998</v>
      </c>
      <c r="M1427" s="43">
        <f t="shared" si="113"/>
        <v>14017.447155000002</v>
      </c>
      <c r="N1427" s="42">
        <f t="shared" si="114"/>
        <v>0.38359933957072101</v>
      </c>
      <c r="O1427">
        <f>IF(AND(RawData[[#This Row],[Channel]]="Wholesale/Distributor", LEFT(RawData[[#This Row],[Month]], 4)="2025"),RawData[[#This Row],[List Price]]*(1-'2 - Diagnostics'!$B$1),RawData[[#This Row],[Net Price]])</f>
        <v>1.444515</v>
      </c>
      <c r="P1427">
        <f>RawData[[#This Row],[Units]]*RawData[[#This Row],[Counterfactual Net Price]]</f>
        <v>36541.895955</v>
      </c>
    </row>
    <row r="1428" spans="1:16">
      <c r="A1428" t="s">
        <v>293</v>
      </c>
      <c r="B1428" t="s">
        <v>292</v>
      </c>
      <c r="C1428" t="s">
        <v>289</v>
      </c>
      <c r="D1428" t="s">
        <v>229</v>
      </c>
      <c r="E1428" t="s">
        <v>252</v>
      </c>
      <c r="F1428">
        <v>29833</v>
      </c>
      <c r="G1428" s="44">
        <v>1.59</v>
      </c>
      <c r="H1428" s="42">
        <v>7.3700000000000002E-2</v>
      </c>
      <c r="I1428" s="45">
        <v>0.89039999999999997</v>
      </c>
      <c r="J1428" s="44">
        <f t="shared" si="110"/>
        <v>1.472817</v>
      </c>
      <c r="K1428" s="43">
        <f t="shared" si="111"/>
        <v>43938.549561</v>
      </c>
      <c r="L1428" s="43">
        <f t="shared" si="112"/>
        <v>26563.303199999998</v>
      </c>
      <c r="M1428" s="43">
        <f t="shared" si="113"/>
        <v>17375.246361000001</v>
      </c>
      <c r="N1428" s="42">
        <f t="shared" si="114"/>
        <v>0.3954442405268272</v>
      </c>
      <c r="O1428">
        <f>IF(AND(RawData[[#This Row],[Channel]]="Wholesale/Distributor", LEFT(RawData[[#This Row],[Month]], 4)="2025"),RawData[[#This Row],[List Price]]*(1-'2 - Diagnostics'!$B$1),RawData[[#This Row],[Net Price]])</f>
        <v>1.472817</v>
      </c>
      <c r="P1428">
        <f>RawData[[#This Row],[Units]]*RawData[[#This Row],[Counterfactual Net Price]]</f>
        <v>43938.549561</v>
      </c>
    </row>
    <row r="1429" spans="1:16">
      <c r="A1429" t="s">
        <v>293</v>
      </c>
      <c r="B1429" t="s">
        <v>292</v>
      </c>
      <c r="C1429" t="s">
        <v>289</v>
      </c>
      <c r="D1429" t="s">
        <v>229</v>
      </c>
      <c r="E1429" t="s">
        <v>251</v>
      </c>
      <c r="F1429">
        <v>20993</v>
      </c>
      <c r="G1429" s="44">
        <v>1.59</v>
      </c>
      <c r="H1429" s="42">
        <v>9.3600000000000003E-2</v>
      </c>
      <c r="I1429" s="45">
        <v>0.89039999999999997</v>
      </c>
      <c r="J1429" s="44">
        <f t="shared" si="110"/>
        <v>1.441176</v>
      </c>
      <c r="K1429" s="43">
        <f t="shared" si="111"/>
        <v>30254.607768000002</v>
      </c>
      <c r="L1429" s="43">
        <f t="shared" si="112"/>
        <v>18692.1672</v>
      </c>
      <c r="M1429" s="43">
        <f t="shared" si="113"/>
        <v>11562.440568000002</v>
      </c>
      <c r="N1429" s="42">
        <f t="shared" si="114"/>
        <v>0.38217122683142102</v>
      </c>
      <c r="O1429">
        <f>IF(AND(RawData[[#This Row],[Channel]]="Wholesale/Distributor", LEFT(RawData[[#This Row],[Month]], 4)="2025"),RawData[[#This Row],[List Price]]*(1-'2 - Diagnostics'!$B$1),RawData[[#This Row],[Net Price]])</f>
        <v>1.441176</v>
      </c>
      <c r="P1429">
        <f>RawData[[#This Row],[Units]]*RawData[[#This Row],[Counterfactual Net Price]]</f>
        <v>30254.607768000002</v>
      </c>
    </row>
    <row r="1430" spans="1:16">
      <c r="A1430" t="s">
        <v>293</v>
      </c>
      <c r="B1430" t="s">
        <v>292</v>
      </c>
      <c r="C1430" t="s">
        <v>289</v>
      </c>
      <c r="D1430" t="s">
        <v>229</v>
      </c>
      <c r="E1430" t="s">
        <v>250</v>
      </c>
      <c r="F1430">
        <v>13825</v>
      </c>
      <c r="G1430" s="44">
        <v>1.62</v>
      </c>
      <c r="H1430" s="42">
        <v>7.1900000000000006E-2</v>
      </c>
      <c r="I1430" s="45">
        <v>0.89710000000000001</v>
      </c>
      <c r="J1430" s="44">
        <f t="shared" si="110"/>
        <v>1.5035220000000002</v>
      </c>
      <c r="K1430" s="43">
        <f t="shared" si="111"/>
        <v>20786.191650000004</v>
      </c>
      <c r="L1430" s="43">
        <f t="shared" si="112"/>
        <v>12402.407499999999</v>
      </c>
      <c r="M1430" s="43">
        <f t="shared" si="113"/>
        <v>8383.784150000005</v>
      </c>
      <c r="N1430" s="42">
        <f t="shared" si="114"/>
        <v>0.40333430438663365</v>
      </c>
      <c r="O1430">
        <f>IF(AND(RawData[[#This Row],[Channel]]="Wholesale/Distributor", LEFT(RawData[[#This Row],[Month]], 4)="2025"),RawData[[#This Row],[List Price]]*(1-'2 - Diagnostics'!$B$1),RawData[[#This Row],[Net Price]])</f>
        <v>1.5035220000000002</v>
      </c>
      <c r="P1430">
        <f>RawData[[#This Row],[Units]]*RawData[[#This Row],[Counterfactual Net Price]]</f>
        <v>20786.191650000004</v>
      </c>
    </row>
    <row r="1431" spans="1:16">
      <c r="A1431" t="s">
        <v>293</v>
      </c>
      <c r="B1431" t="s">
        <v>292</v>
      </c>
      <c r="C1431" t="s">
        <v>289</v>
      </c>
      <c r="D1431" t="s">
        <v>229</v>
      </c>
      <c r="E1431" t="s">
        <v>249</v>
      </c>
      <c r="F1431">
        <v>16744</v>
      </c>
      <c r="G1431" s="44">
        <v>1.62</v>
      </c>
      <c r="H1431" s="42">
        <v>5.67E-2</v>
      </c>
      <c r="I1431" s="45">
        <v>0.90380000000000005</v>
      </c>
      <c r="J1431" s="44">
        <f t="shared" si="110"/>
        <v>1.5281460000000002</v>
      </c>
      <c r="K1431" s="43">
        <f t="shared" si="111"/>
        <v>25587.276624000006</v>
      </c>
      <c r="L1431" s="43">
        <f t="shared" si="112"/>
        <v>15133.227200000001</v>
      </c>
      <c r="M1431" s="43">
        <f t="shared" si="113"/>
        <v>10454.049424000004</v>
      </c>
      <c r="N1431" s="42">
        <f t="shared" si="114"/>
        <v>0.40856436492324694</v>
      </c>
      <c r="O1431">
        <f>IF(AND(RawData[[#This Row],[Channel]]="Wholesale/Distributor", LEFT(RawData[[#This Row],[Month]], 4)="2025"),RawData[[#This Row],[List Price]]*(1-'2 - Diagnostics'!$B$1),RawData[[#This Row],[Net Price]])</f>
        <v>1.5281460000000002</v>
      </c>
      <c r="P1431">
        <f>RawData[[#This Row],[Units]]*RawData[[#This Row],[Counterfactual Net Price]]</f>
        <v>25587.276624000006</v>
      </c>
    </row>
    <row r="1432" spans="1:16">
      <c r="A1432" t="s">
        <v>293</v>
      </c>
      <c r="B1432" t="s">
        <v>292</v>
      </c>
      <c r="C1432" t="s">
        <v>289</v>
      </c>
      <c r="D1432" t="s">
        <v>229</v>
      </c>
      <c r="E1432" t="s">
        <v>248</v>
      </c>
      <c r="F1432">
        <v>15388</v>
      </c>
      <c r="G1432" s="44">
        <v>1.62</v>
      </c>
      <c r="H1432" s="42">
        <v>7.9500000000000001E-2</v>
      </c>
      <c r="I1432" s="45">
        <v>0.91039999999999999</v>
      </c>
      <c r="J1432" s="44">
        <f t="shared" si="110"/>
        <v>1.4912100000000001</v>
      </c>
      <c r="K1432" s="43">
        <f t="shared" si="111"/>
        <v>22946.739480000004</v>
      </c>
      <c r="L1432" s="43">
        <f t="shared" si="112"/>
        <v>14009.235199999999</v>
      </c>
      <c r="M1432" s="43">
        <f t="shared" si="113"/>
        <v>8937.5042800000047</v>
      </c>
      <c r="N1432" s="42">
        <f t="shared" si="114"/>
        <v>0.38948907263229204</v>
      </c>
      <c r="O1432">
        <f>IF(AND(RawData[[#This Row],[Channel]]="Wholesale/Distributor", LEFT(RawData[[#This Row],[Month]], 4)="2025"),RawData[[#This Row],[List Price]]*(1-'2 - Diagnostics'!$B$1),RawData[[#This Row],[Net Price]])</f>
        <v>1.4912100000000001</v>
      </c>
      <c r="P1432">
        <f>RawData[[#This Row],[Units]]*RawData[[#This Row],[Counterfactual Net Price]]</f>
        <v>22946.739480000004</v>
      </c>
    </row>
    <row r="1433" spans="1:16">
      <c r="A1433" t="s">
        <v>293</v>
      </c>
      <c r="B1433" t="s">
        <v>292</v>
      </c>
      <c r="C1433" t="s">
        <v>289</v>
      </c>
      <c r="D1433" t="s">
        <v>229</v>
      </c>
      <c r="E1433" t="s">
        <v>247</v>
      </c>
      <c r="F1433">
        <v>16983</v>
      </c>
      <c r="G1433" s="44">
        <v>1.62</v>
      </c>
      <c r="H1433" s="42">
        <v>0.1159</v>
      </c>
      <c r="I1433" s="45">
        <v>0.91710000000000003</v>
      </c>
      <c r="J1433" s="44">
        <f t="shared" si="110"/>
        <v>1.432242</v>
      </c>
      <c r="K1433" s="43">
        <f t="shared" si="111"/>
        <v>24323.765886000001</v>
      </c>
      <c r="L1433" s="43">
        <f t="shared" si="112"/>
        <v>15575.1093</v>
      </c>
      <c r="M1433" s="43">
        <f t="shared" si="113"/>
        <v>8748.656586000001</v>
      </c>
      <c r="N1433" s="42">
        <f t="shared" si="114"/>
        <v>0.35967525041159248</v>
      </c>
      <c r="O1433">
        <f>IF(AND(RawData[[#This Row],[Channel]]="Wholesale/Distributor", LEFT(RawData[[#This Row],[Month]], 4)="2025"),RawData[[#This Row],[List Price]]*(1-'2 - Diagnostics'!$B$1),RawData[[#This Row],[Net Price]])</f>
        <v>1.432242</v>
      </c>
      <c r="P1433">
        <f>RawData[[#This Row],[Units]]*RawData[[#This Row],[Counterfactual Net Price]]</f>
        <v>24323.765886000001</v>
      </c>
    </row>
    <row r="1434" spans="1:16">
      <c r="A1434" t="s">
        <v>293</v>
      </c>
      <c r="B1434" t="s">
        <v>292</v>
      </c>
      <c r="C1434" t="s">
        <v>289</v>
      </c>
      <c r="D1434" t="s">
        <v>229</v>
      </c>
      <c r="E1434" t="s">
        <v>246</v>
      </c>
      <c r="F1434">
        <v>13584</v>
      </c>
      <c r="G1434" s="44">
        <v>1.62</v>
      </c>
      <c r="H1434" s="42">
        <v>5.11E-2</v>
      </c>
      <c r="I1434" s="45">
        <v>0.92379999999999995</v>
      </c>
      <c r="J1434" s="44">
        <f t="shared" si="110"/>
        <v>1.537218</v>
      </c>
      <c r="K1434" s="43">
        <f t="shared" si="111"/>
        <v>20881.569312</v>
      </c>
      <c r="L1434" s="43">
        <f t="shared" si="112"/>
        <v>12548.8992</v>
      </c>
      <c r="M1434" s="43">
        <f t="shared" si="113"/>
        <v>8332.6701119999998</v>
      </c>
      <c r="N1434" s="42">
        <f t="shared" si="114"/>
        <v>0.39904424746522615</v>
      </c>
      <c r="O1434">
        <f>IF(AND(RawData[[#This Row],[Channel]]="Wholesale/Distributor", LEFT(RawData[[#This Row],[Month]], 4)="2025"),RawData[[#This Row],[List Price]]*(1-'2 - Diagnostics'!$B$1),RawData[[#This Row],[Net Price]])</f>
        <v>1.537218</v>
      </c>
      <c r="P1434">
        <f>RawData[[#This Row],[Units]]*RawData[[#This Row],[Counterfactual Net Price]]</f>
        <v>20881.569312</v>
      </c>
    </row>
    <row r="1435" spans="1:16">
      <c r="A1435" t="s">
        <v>293</v>
      </c>
      <c r="B1435" t="s">
        <v>292</v>
      </c>
      <c r="C1435" t="s">
        <v>289</v>
      </c>
      <c r="D1435" t="s">
        <v>229</v>
      </c>
      <c r="E1435" t="s">
        <v>245</v>
      </c>
      <c r="F1435">
        <v>14381</v>
      </c>
      <c r="G1435" s="44">
        <v>1.62</v>
      </c>
      <c r="H1435" s="42">
        <v>9.2899999999999996E-2</v>
      </c>
      <c r="I1435" s="45">
        <v>0.93049999999999999</v>
      </c>
      <c r="J1435" s="44">
        <f t="shared" si="110"/>
        <v>1.4695020000000001</v>
      </c>
      <c r="K1435" s="43">
        <f t="shared" si="111"/>
        <v>21132.908262000001</v>
      </c>
      <c r="L1435" s="43">
        <f t="shared" si="112"/>
        <v>13381.520500000001</v>
      </c>
      <c r="M1435" s="43">
        <f t="shared" si="113"/>
        <v>7751.3877620000003</v>
      </c>
      <c r="N1435" s="42">
        <f t="shared" si="114"/>
        <v>0.36679228745520592</v>
      </c>
      <c r="O1435">
        <f>IF(AND(RawData[[#This Row],[Channel]]="Wholesale/Distributor", LEFT(RawData[[#This Row],[Month]], 4)="2025"),RawData[[#This Row],[List Price]]*(1-'2 - Diagnostics'!$B$1),RawData[[#This Row],[Net Price]])</f>
        <v>1.4695020000000001</v>
      </c>
      <c r="P1435">
        <f>RawData[[#This Row],[Units]]*RawData[[#This Row],[Counterfactual Net Price]]</f>
        <v>21132.908262000001</v>
      </c>
    </row>
    <row r="1436" spans="1:16">
      <c r="A1436" t="s">
        <v>293</v>
      </c>
      <c r="B1436" t="s">
        <v>292</v>
      </c>
      <c r="C1436" t="s">
        <v>289</v>
      </c>
      <c r="D1436" t="s">
        <v>229</v>
      </c>
      <c r="E1436" t="s">
        <v>244</v>
      </c>
      <c r="F1436">
        <v>13127</v>
      </c>
      <c r="G1436" s="44">
        <v>1.67</v>
      </c>
      <c r="H1436" s="42">
        <v>7.8600000000000003E-2</v>
      </c>
      <c r="I1436" s="45">
        <v>0.93710000000000004</v>
      </c>
      <c r="J1436" s="44">
        <f t="shared" si="110"/>
        <v>1.5387379999999999</v>
      </c>
      <c r="K1436" s="43">
        <f t="shared" si="111"/>
        <v>20199.013725999997</v>
      </c>
      <c r="L1436" s="43">
        <f t="shared" si="112"/>
        <v>12301.3117</v>
      </c>
      <c r="M1436" s="43">
        <f t="shared" si="113"/>
        <v>7897.7020259999972</v>
      </c>
      <c r="N1436" s="42">
        <f t="shared" si="114"/>
        <v>0.39099443829943753</v>
      </c>
      <c r="O1436">
        <f>IF(AND(RawData[[#This Row],[Channel]]="Wholesale/Distributor", LEFT(RawData[[#This Row],[Month]], 4)="2025"),RawData[[#This Row],[List Price]]*(1-'2 - Diagnostics'!$B$1),RawData[[#This Row],[Net Price]])</f>
        <v>1.5387379999999999</v>
      </c>
      <c r="P1436">
        <f>RawData[[#This Row],[Units]]*RawData[[#This Row],[Counterfactual Net Price]]</f>
        <v>20199.013725999997</v>
      </c>
    </row>
    <row r="1437" spans="1:16">
      <c r="A1437" t="s">
        <v>293</v>
      </c>
      <c r="B1437" t="s">
        <v>292</v>
      </c>
      <c r="C1437" t="s">
        <v>289</v>
      </c>
      <c r="D1437" t="s">
        <v>229</v>
      </c>
      <c r="E1437" t="s">
        <v>243</v>
      </c>
      <c r="F1437">
        <v>12804</v>
      </c>
      <c r="G1437" s="44">
        <v>1.67</v>
      </c>
      <c r="H1437" s="42">
        <v>5.9799999999999999E-2</v>
      </c>
      <c r="I1437" s="45">
        <v>0.94379999999999997</v>
      </c>
      <c r="J1437" s="44">
        <f t="shared" si="110"/>
        <v>1.5701339999999999</v>
      </c>
      <c r="K1437" s="43">
        <f t="shared" si="111"/>
        <v>20103.995736000001</v>
      </c>
      <c r="L1437" s="43">
        <f t="shared" si="112"/>
        <v>12084.415199999999</v>
      </c>
      <c r="M1437" s="43">
        <f t="shared" si="113"/>
        <v>8019.5805360000013</v>
      </c>
      <c r="N1437" s="42">
        <f t="shared" si="114"/>
        <v>0.39890480685088031</v>
      </c>
      <c r="O1437">
        <f>IF(AND(RawData[[#This Row],[Channel]]="Wholesale/Distributor", LEFT(RawData[[#This Row],[Month]], 4)="2025"),RawData[[#This Row],[List Price]]*(1-'2 - Diagnostics'!$B$1),RawData[[#This Row],[Net Price]])</f>
        <v>1.5701339999999999</v>
      </c>
      <c r="P1437">
        <f>RawData[[#This Row],[Units]]*RawData[[#This Row],[Counterfactual Net Price]]</f>
        <v>20103.995736000001</v>
      </c>
    </row>
    <row r="1438" spans="1:16">
      <c r="A1438" t="s">
        <v>293</v>
      </c>
      <c r="B1438" t="s">
        <v>292</v>
      </c>
      <c r="C1438" t="s">
        <v>289</v>
      </c>
      <c r="D1438" t="s">
        <v>229</v>
      </c>
      <c r="E1438" t="s">
        <v>242</v>
      </c>
      <c r="F1438">
        <v>15863</v>
      </c>
      <c r="G1438" s="44">
        <v>1.67</v>
      </c>
      <c r="H1438" s="42">
        <v>4.1599999999999998E-2</v>
      </c>
      <c r="I1438" s="45">
        <v>0.95050000000000001</v>
      </c>
      <c r="J1438" s="44">
        <f t="shared" si="110"/>
        <v>1.600528</v>
      </c>
      <c r="K1438" s="43">
        <f t="shared" si="111"/>
        <v>25389.175663999999</v>
      </c>
      <c r="L1438" s="43">
        <f t="shared" si="112"/>
        <v>15077.781500000001</v>
      </c>
      <c r="M1438" s="43">
        <f t="shared" si="113"/>
        <v>10311.394163999998</v>
      </c>
      <c r="N1438" s="42">
        <f t="shared" si="114"/>
        <v>0.40613347595293547</v>
      </c>
      <c r="O1438">
        <f>IF(AND(RawData[[#This Row],[Channel]]="Wholesale/Distributor", LEFT(RawData[[#This Row],[Month]], 4)="2025"),RawData[[#This Row],[List Price]]*(1-'2 - Diagnostics'!$B$1),RawData[[#This Row],[Net Price]])</f>
        <v>1.600528</v>
      </c>
      <c r="P1438">
        <f>RawData[[#This Row],[Units]]*RawData[[#This Row],[Counterfactual Net Price]]</f>
        <v>25389.175663999999</v>
      </c>
    </row>
    <row r="1439" spans="1:16">
      <c r="A1439" t="s">
        <v>293</v>
      </c>
      <c r="B1439" t="s">
        <v>292</v>
      </c>
      <c r="C1439" t="s">
        <v>289</v>
      </c>
      <c r="D1439" t="s">
        <v>229</v>
      </c>
      <c r="E1439" t="s">
        <v>241</v>
      </c>
      <c r="F1439">
        <v>25527</v>
      </c>
      <c r="G1439" s="44">
        <v>1.67</v>
      </c>
      <c r="H1439" s="42">
        <v>3.6400000000000002E-2</v>
      </c>
      <c r="I1439" s="45">
        <v>0.95720000000000005</v>
      </c>
      <c r="J1439" s="44">
        <f t="shared" si="110"/>
        <v>1.6092119999999999</v>
      </c>
      <c r="K1439" s="43">
        <f t="shared" si="111"/>
        <v>41078.354723999997</v>
      </c>
      <c r="L1439" s="43">
        <f t="shared" si="112"/>
        <v>24434.4444</v>
      </c>
      <c r="M1439" s="43">
        <f t="shared" si="113"/>
        <v>16643.910323999997</v>
      </c>
      <c r="N1439" s="42">
        <f t="shared" si="114"/>
        <v>0.40517470662659733</v>
      </c>
      <c r="O1439">
        <f>IF(AND(RawData[[#This Row],[Channel]]="Wholesale/Distributor", LEFT(RawData[[#This Row],[Month]], 4)="2025"),RawData[[#This Row],[List Price]]*(1-'2 - Diagnostics'!$B$1),RawData[[#This Row],[Net Price]])</f>
        <v>1.6092119999999999</v>
      </c>
      <c r="P1439">
        <f>RawData[[#This Row],[Units]]*RawData[[#This Row],[Counterfactual Net Price]]</f>
        <v>41078.354723999997</v>
      </c>
    </row>
    <row r="1440" spans="1:16">
      <c r="A1440" t="s">
        <v>293</v>
      </c>
      <c r="B1440" t="s">
        <v>292</v>
      </c>
      <c r="C1440" t="s">
        <v>289</v>
      </c>
      <c r="D1440" t="s">
        <v>229</v>
      </c>
      <c r="E1440" t="s">
        <v>240</v>
      </c>
      <c r="F1440">
        <v>24458</v>
      </c>
      <c r="G1440" s="44">
        <v>1.67</v>
      </c>
      <c r="H1440" s="42">
        <v>6.1899999999999997E-2</v>
      </c>
      <c r="I1440" s="45">
        <v>0.96389999999999998</v>
      </c>
      <c r="J1440" s="44">
        <f t="shared" si="110"/>
        <v>1.566627</v>
      </c>
      <c r="K1440" s="43">
        <f t="shared" si="111"/>
        <v>38316.563166</v>
      </c>
      <c r="L1440" s="43">
        <f t="shared" si="112"/>
        <v>23575.066200000001</v>
      </c>
      <c r="M1440" s="43">
        <f t="shared" si="113"/>
        <v>14741.496965999999</v>
      </c>
      <c r="N1440" s="42">
        <f t="shared" si="114"/>
        <v>0.38472910271557936</v>
      </c>
      <c r="O1440">
        <f>IF(AND(RawData[[#This Row],[Channel]]="Wholesale/Distributor", LEFT(RawData[[#This Row],[Month]], 4)="2025"),RawData[[#This Row],[List Price]]*(1-'2 - Diagnostics'!$B$1),RawData[[#This Row],[Net Price]])</f>
        <v>1.566627</v>
      </c>
      <c r="P1440">
        <f>RawData[[#This Row],[Units]]*RawData[[#This Row],[Counterfactual Net Price]]</f>
        <v>38316.563166</v>
      </c>
    </row>
    <row r="1441" spans="1:16">
      <c r="A1441" t="s">
        <v>293</v>
      </c>
      <c r="B1441" t="s">
        <v>292</v>
      </c>
      <c r="C1441" t="s">
        <v>289</v>
      </c>
      <c r="D1441" t="s">
        <v>229</v>
      </c>
      <c r="E1441" t="s">
        <v>236</v>
      </c>
      <c r="F1441">
        <v>20769</v>
      </c>
      <c r="G1441" s="44">
        <v>1.67</v>
      </c>
      <c r="H1441" s="42">
        <v>7.5899999999999995E-2</v>
      </c>
      <c r="I1441" s="45">
        <v>0.97050000000000003</v>
      </c>
      <c r="J1441" s="44">
        <f t="shared" si="110"/>
        <v>1.543247</v>
      </c>
      <c r="K1441" s="43">
        <f t="shared" si="111"/>
        <v>32051.696942999999</v>
      </c>
      <c r="L1441" s="43">
        <f t="shared" si="112"/>
        <v>20156.3145</v>
      </c>
      <c r="M1441" s="43">
        <f t="shared" si="113"/>
        <v>11895.382442999999</v>
      </c>
      <c r="N1441" s="42">
        <f t="shared" si="114"/>
        <v>0.37113112806958315</v>
      </c>
      <c r="O1441">
        <f>IF(AND(RawData[[#This Row],[Channel]]="Wholesale/Distributor", LEFT(RawData[[#This Row],[Month]], 4)="2025"),RawData[[#This Row],[List Price]]*(1-'2 - Diagnostics'!$B$1),RawData[[#This Row],[Net Price]])</f>
        <v>1.543247</v>
      </c>
      <c r="P1441">
        <f>RawData[[#This Row],[Units]]*RawData[[#This Row],[Counterfactual Net Price]]</f>
        <v>32051.696942999999</v>
      </c>
    </row>
    <row r="1442" spans="1:16">
      <c r="A1442" t="s">
        <v>291</v>
      </c>
      <c r="B1442" t="s">
        <v>290</v>
      </c>
      <c r="C1442" t="s">
        <v>289</v>
      </c>
      <c r="D1442" t="s">
        <v>228</v>
      </c>
      <c r="E1442" t="s">
        <v>262</v>
      </c>
      <c r="F1442">
        <v>21705</v>
      </c>
      <c r="G1442" s="44">
        <v>6.49</v>
      </c>
      <c r="H1442" s="42">
        <v>0.1134</v>
      </c>
      <c r="I1442" s="45">
        <v>3.5695000000000001</v>
      </c>
      <c r="J1442" s="44">
        <f t="shared" si="110"/>
        <v>5.7540340000000008</v>
      </c>
      <c r="K1442" s="43">
        <f t="shared" si="111"/>
        <v>124891.30797000002</v>
      </c>
      <c r="L1442" s="43">
        <f t="shared" si="112"/>
        <v>77475.997499999998</v>
      </c>
      <c r="M1442" s="43">
        <f t="shared" si="113"/>
        <v>47415.310470000026</v>
      </c>
      <c r="N1442" s="42">
        <f t="shared" si="114"/>
        <v>0.37965260545905721</v>
      </c>
      <c r="O1442">
        <f>IF(AND(RawData[[#This Row],[Channel]]="Wholesale/Distributor", LEFT(RawData[[#This Row],[Month]], 4)="2025"),RawData[[#This Row],[List Price]]*(1-'2 - Diagnostics'!$B$1),RawData[[#This Row],[Net Price]])</f>
        <v>5.7540340000000008</v>
      </c>
      <c r="P1442">
        <f>RawData[[#This Row],[Units]]*RawData[[#This Row],[Counterfactual Net Price]]</f>
        <v>124891.30797000002</v>
      </c>
    </row>
    <row r="1443" spans="1:16">
      <c r="A1443" t="s">
        <v>291</v>
      </c>
      <c r="B1443" t="s">
        <v>290</v>
      </c>
      <c r="C1443" t="s">
        <v>289</v>
      </c>
      <c r="D1443" t="s">
        <v>228</v>
      </c>
      <c r="E1443" t="s">
        <v>261</v>
      </c>
      <c r="F1443">
        <v>27633</v>
      </c>
      <c r="G1443" s="44">
        <v>6.49</v>
      </c>
      <c r="H1443" s="42">
        <v>0.1171</v>
      </c>
      <c r="I1443" s="45">
        <v>3.5695000000000001</v>
      </c>
      <c r="J1443" s="44">
        <f t="shared" si="110"/>
        <v>5.7300210000000007</v>
      </c>
      <c r="K1443" s="43">
        <f t="shared" si="111"/>
        <v>158337.67029300003</v>
      </c>
      <c r="L1443" s="43">
        <f t="shared" si="112"/>
        <v>98635.993499999997</v>
      </c>
      <c r="M1443" s="43">
        <f t="shared" si="113"/>
        <v>59701.676793000035</v>
      </c>
      <c r="N1443" s="42">
        <f t="shared" si="114"/>
        <v>0.37705289387246588</v>
      </c>
      <c r="O1443">
        <f>IF(AND(RawData[[#This Row],[Channel]]="Wholesale/Distributor", LEFT(RawData[[#This Row],[Month]], 4)="2025"),RawData[[#This Row],[List Price]]*(1-'2 - Diagnostics'!$B$1),RawData[[#This Row],[Net Price]])</f>
        <v>5.7300210000000007</v>
      </c>
      <c r="P1443">
        <f>RawData[[#This Row],[Units]]*RawData[[#This Row],[Counterfactual Net Price]]</f>
        <v>158337.67029300003</v>
      </c>
    </row>
    <row r="1444" spans="1:16">
      <c r="A1444" t="s">
        <v>291</v>
      </c>
      <c r="B1444" t="s">
        <v>290</v>
      </c>
      <c r="C1444" t="s">
        <v>289</v>
      </c>
      <c r="D1444" t="s">
        <v>228</v>
      </c>
      <c r="E1444" t="s">
        <v>260</v>
      </c>
      <c r="F1444">
        <v>26246</v>
      </c>
      <c r="G1444" s="44">
        <v>6.49</v>
      </c>
      <c r="H1444" s="42">
        <v>0.1046</v>
      </c>
      <c r="I1444" s="45">
        <v>3.5695000000000001</v>
      </c>
      <c r="J1444" s="44">
        <f t="shared" si="110"/>
        <v>5.8111459999999999</v>
      </c>
      <c r="K1444" s="43">
        <f t="shared" si="111"/>
        <v>152519.33791599999</v>
      </c>
      <c r="L1444" s="43">
        <f t="shared" si="112"/>
        <v>93685.097000000009</v>
      </c>
      <c r="M1444" s="43">
        <f t="shared" si="113"/>
        <v>58834.240915999981</v>
      </c>
      <c r="N1444" s="42">
        <f t="shared" si="114"/>
        <v>0.38574938574938566</v>
      </c>
      <c r="O1444">
        <f>IF(AND(RawData[[#This Row],[Channel]]="Wholesale/Distributor", LEFT(RawData[[#This Row],[Month]], 4)="2025"),RawData[[#This Row],[List Price]]*(1-'2 - Diagnostics'!$B$1),RawData[[#This Row],[Net Price]])</f>
        <v>5.8111459999999999</v>
      </c>
      <c r="P1444">
        <f>RawData[[#This Row],[Units]]*RawData[[#This Row],[Counterfactual Net Price]]</f>
        <v>152519.33791599999</v>
      </c>
    </row>
    <row r="1445" spans="1:16">
      <c r="A1445" t="s">
        <v>291</v>
      </c>
      <c r="B1445" t="s">
        <v>290</v>
      </c>
      <c r="C1445" t="s">
        <v>289</v>
      </c>
      <c r="D1445" t="s">
        <v>228</v>
      </c>
      <c r="E1445" t="s">
        <v>259</v>
      </c>
      <c r="F1445">
        <v>28485</v>
      </c>
      <c r="G1445" s="44">
        <v>6.49</v>
      </c>
      <c r="H1445" s="42">
        <v>0.1021</v>
      </c>
      <c r="I1445" s="45">
        <v>3.5695000000000001</v>
      </c>
      <c r="J1445" s="44">
        <f t="shared" si="110"/>
        <v>5.8273710000000003</v>
      </c>
      <c r="K1445" s="43">
        <f t="shared" si="111"/>
        <v>165992.662935</v>
      </c>
      <c r="L1445" s="43">
        <f t="shared" si="112"/>
        <v>101677.2075</v>
      </c>
      <c r="M1445" s="43">
        <f t="shared" si="113"/>
        <v>64315.455434999996</v>
      </c>
      <c r="N1445" s="42">
        <f t="shared" si="114"/>
        <v>0.3874596280209377</v>
      </c>
      <c r="O1445">
        <f>IF(AND(RawData[[#This Row],[Channel]]="Wholesale/Distributor", LEFT(RawData[[#This Row],[Month]], 4)="2025"),RawData[[#This Row],[List Price]]*(1-'2 - Diagnostics'!$B$1),RawData[[#This Row],[Net Price]])</f>
        <v>5.8273710000000003</v>
      </c>
      <c r="P1445">
        <f>RawData[[#This Row],[Units]]*RawData[[#This Row],[Counterfactual Net Price]]</f>
        <v>165992.662935</v>
      </c>
    </row>
    <row r="1446" spans="1:16">
      <c r="A1446" t="s">
        <v>291</v>
      </c>
      <c r="B1446" t="s">
        <v>290</v>
      </c>
      <c r="C1446" t="s">
        <v>289</v>
      </c>
      <c r="D1446" t="s">
        <v>228</v>
      </c>
      <c r="E1446" t="s">
        <v>258</v>
      </c>
      <c r="F1446">
        <v>21874</v>
      </c>
      <c r="G1446" s="44">
        <v>6.49</v>
      </c>
      <c r="H1446" s="42">
        <v>9.5000000000000001E-2</v>
      </c>
      <c r="I1446" s="45">
        <v>3.5695000000000001</v>
      </c>
      <c r="J1446" s="44">
        <f t="shared" si="110"/>
        <v>5.8734500000000001</v>
      </c>
      <c r="K1446" s="43">
        <f t="shared" si="111"/>
        <v>128475.8453</v>
      </c>
      <c r="L1446" s="43">
        <f t="shared" si="112"/>
        <v>78079.243000000002</v>
      </c>
      <c r="M1446" s="43">
        <f t="shared" si="113"/>
        <v>50396.602299999999</v>
      </c>
      <c r="N1446" s="42">
        <f t="shared" si="114"/>
        <v>0.39226519337016574</v>
      </c>
      <c r="O1446">
        <f>IF(AND(RawData[[#This Row],[Channel]]="Wholesale/Distributor", LEFT(RawData[[#This Row],[Month]], 4)="2025"),RawData[[#This Row],[List Price]]*(1-'2 - Diagnostics'!$B$1),RawData[[#This Row],[Net Price]])</f>
        <v>5.8734500000000001</v>
      </c>
      <c r="P1446">
        <f>RawData[[#This Row],[Units]]*RawData[[#This Row],[Counterfactual Net Price]]</f>
        <v>128475.8453</v>
      </c>
    </row>
    <row r="1447" spans="1:16">
      <c r="A1447" t="s">
        <v>291</v>
      </c>
      <c r="B1447" t="s">
        <v>290</v>
      </c>
      <c r="C1447" t="s">
        <v>289</v>
      </c>
      <c r="D1447" t="s">
        <v>228</v>
      </c>
      <c r="E1447" t="s">
        <v>257</v>
      </c>
      <c r="F1447">
        <v>20034</v>
      </c>
      <c r="G1447" s="44">
        <v>6.49</v>
      </c>
      <c r="H1447" s="42">
        <v>0.10630000000000001</v>
      </c>
      <c r="I1447" s="45">
        <v>3.5695000000000001</v>
      </c>
      <c r="J1447" s="44">
        <f t="shared" si="110"/>
        <v>5.8001129999999996</v>
      </c>
      <c r="K1447" s="43">
        <f t="shared" si="111"/>
        <v>116199.463842</v>
      </c>
      <c r="L1447" s="43">
        <f t="shared" si="112"/>
        <v>71511.362999999998</v>
      </c>
      <c r="M1447" s="43">
        <f t="shared" si="113"/>
        <v>44688.100842</v>
      </c>
      <c r="N1447" s="42">
        <f t="shared" si="114"/>
        <v>0.38458095557793442</v>
      </c>
      <c r="O1447">
        <f>IF(AND(RawData[[#This Row],[Channel]]="Wholesale/Distributor", LEFT(RawData[[#This Row],[Month]], 4)="2025"),RawData[[#This Row],[List Price]]*(1-'2 - Diagnostics'!$B$1),RawData[[#This Row],[Net Price]])</f>
        <v>5.8001129999999996</v>
      </c>
      <c r="P1447">
        <f>RawData[[#This Row],[Units]]*RawData[[#This Row],[Counterfactual Net Price]]</f>
        <v>116199.463842</v>
      </c>
    </row>
    <row r="1448" spans="1:16">
      <c r="A1448" t="s">
        <v>291</v>
      </c>
      <c r="B1448" t="s">
        <v>290</v>
      </c>
      <c r="C1448" t="s">
        <v>289</v>
      </c>
      <c r="D1448" t="s">
        <v>228</v>
      </c>
      <c r="E1448" t="s">
        <v>256</v>
      </c>
      <c r="F1448">
        <v>19868</v>
      </c>
      <c r="G1448" s="44">
        <v>6.49</v>
      </c>
      <c r="H1448" s="42">
        <v>9.01E-2</v>
      </c>
      <c r="I1448" s="45">
        <v>3.5695000000000001</v>
      </c>
      <c r="J1448" s="44">
        <f t="shared" si="110"/>
        <v>5.9052510000000007</v>
      </c>
      <c r="K1448" s="43">
        <f t="shared" si="111"/>
        <v>117325.52686800002</v>
      </c>
      <c r="L1448" s="43">
        <f t="shared" si="112"/>
        <v>70918.826000000001</v>
      </c>
      <c r="M1448" s="43">
        <f t="shared" si="113"/>
        <v>46406.700868000014</v>
      </c>
      <c r="N1448" s="42">
        <f t="shared" si="114"/>
        <v>0.39553797120562706</v>
      </c>
      <c r="O1448">
        <f>IF(AND(RawData[[#This Row],[Channel]]="Wholesale/Distributor", LEFT(RawData[[#This Row],[Month]], 4)="2025"),RawData[[#This Row],[List Price]]*(1-'2 - Diagnostics'!$B$1),RawData[[#This Row],[Net Price]])</f>
        <v>5.9052510000000007</v>
      </c>
      <c r="P1448">
        <f>RawData[[#This Row],[Units]]*RawData[[#This Row],[Counterfactual Net Price]]</f>
        <v>117325.52686800002</v>
      </c>
    </row>
    <row r="1449" spans="1:16">
      <c r="A1449" t="s">
        <v>291</v>
      </c>
      <c r="B1449" t="s">
        <v>290</v>
      </c>
      <c r="C1449" t="s">
        <v>289</v>
      </c>
      <c r="D1449" t="s">
        <v>228</v>
      </c>
      <c r="E1449" t="s">
        <v>255</v>
      </c>
      <c r="F1449">
        <v>21457</v>
      </c>
      <c r="G1449" s="44">
        <v>6.49</v>
      </c>
      <c r="H1449" s="42">
        <v>8.1799999999999998E-2</v>
      </c>
      <c r="I1449" s="45">
        <v>3.5695000000000001</v>
      </c>
      <c r="J1449" s="44">
        <f t="shared" si="110"/>
        <v>5.9591180000000001</v>
      </c>
      <c r="K1449" s="43">
        <f t="shared" si="111"/>
        <v>127864.794926</v>
      </c>
      <c r="L1449" s="43">
        <f t="shared" si="112"/>
        <v>76590.761500000008</v>
      </c>
      <c r="M1449" s="43">
        <f t="shared" si="113"/>
        <v>51274.033425999995</v>
      </c>
      <c r="N1449" s="42">
        <f t="shared" si="114"/>
        <v>0.40100196035722058</v>
      </c>
      <c r="O1449">
        <f>IF(AND(RawData[[#This Row],[Channel]]="Wholesale/Distributor", LEFT(RawData[[#This Row],[Month]], 4)="2025"),RawData[[#This Row],[List Price]]*(1-'2 - Diagnostics'!$B$1),RawData[[#This Row],[Net Price]])</f>
        <v>5.9591180000000001</v>
      </c>
      <c r="P1449">
        <f>RawData[[#This Row],[Units]]*RawData[[#This Row],[Counterfactual Net Price]]</f>
        <v>127864.794926</v>
      </c>
    </row>
    <row r="1450" spans="1:16">
      <c r="A1450" t="s">
        <v>291</v>
      </c>
      <c r="B1450" t="s">
        <v>290</v>
      </c>
      <c r="C1450" t="s">
        <v>289</v>
      </c>
      <c r="D1450" t="s">
        <v>228</v>
      </c>
      <c r="E1450" t="s">
        <v>254</v>
      </c>
      <c r="F1450">
        <v>28049</v>
      </c>
      <c r="G1450" s="44">
        <v>6.49</v>
      </c>
      <c r="H1450" s="42">
        <v>0.1012</v>
      </c>
      <c r="I1450" s="45">
        <v>3.5695000000000001</v>
      </c>
      <c r="J1450" s="44">
        <f t="shared" si="110"/>
        <v>5.8332120000000005</v>
      </c>
      <c r="K1450" s="43">
        <f t="shared" si="111"/>
        <v>163615.76338800002</v>
      </c>
      <c r="L1450" s="43">
        <f t="shared" si="112"/>
        <v>100120.90550000001</v>
      </c>
      <c r="M1450" s="43">
        <f t="shared" si="113"/>
        <v>63494.857888000013</v>
      </c>
      <c r="N1450" s="42">
        <f t="shared" si="114"/>
        <v>0.38807298620382735</v>
      </c>
      <c r="O1450">
        <f>IF(AND(RawData[[#This Row],[Channel]]="Wholesale/Distributor", LEFT(RawData[[#This Row],[Month]], 4)="2025"),RawData[[#This Row],[List Price]]*(1-'2 - Diagnostics'!$B$1),RawData[[#This Row],[Net Price]])</f>
        <v>5.8332120000000005</v>
      </c>
      <c r="P1450">
        <f>RawData[[#This Row],[Units]]*RawData[[#This Row],[Counterfactual Net Price]]</f>
        <v>163615.76338800002</v>
      </c>
    </row>
    <row r="1451" spans="1:16">
      <c r="A1451" t="s">
        <v>291</v>
      </c>
      <c r="B1451" t="s">
        <v>290</v>
      </c>
      <c r="C1451" t="s">
        <v>289</v>
      </c>
      <c r="D1451" t="s">
        <v>228</v>
      </c>
      <c r="E1451" t="s">
        <v>253</v>
      </c>
      <c r="F1451">
        <v>36410</v>
      </c>
      <c r="G1451" s="44">
        <v>6.49</v>
      </c>
      <c r="H1451" s="42">
        <v>0.11210000000000001</v>
      </c>
      <c r="I1451" s="45">
        <v>3.5695000000000001</v>
      </c>
      <c r="J1451" s="44">
        <f t="shared" si="110"/>
        <v>5.7624710000000006</v>
      </c>
      <c r="K1451" s="43">
        <f t="shared" si="111"/>
        <v>209811.56911000001</v>
      </c>
      <c r="L1451" s="43">
        <f t="shared" si="112"/>
        <v>129965.49500000001</v>
      </c>
      <c r="M1451" s="43">
        <f t="shared" si="113"/>
        <v>79846.074110000001</v>
      </c>
      <c r="N1451" s="42">
        <f t="shared" si="114"/>
        <v>0.38056087397229416</v>
      </c>
      <c r="O1451">
        <f>IF(AND(RawData[[#This Row],[Channel]]="Wholesale/Distributor", LEFT(RawData[[#This Row],[Month]], 4)="2025"),RawData[[#This Row],[List Price]]*(1-'2 - Diagnostics'!$B$1),RawData[[#This Row],[Net Price]])</f>
        <v>5.7624710000000006</v>
      </c>
      <c r="P1451">
        <f>RawData[[#This Row],[Units]]*RawData[[#This Row],[Counterfactual Net Price]]</f>
        <v>209811.56911000001</v>
      </c>
    </row>
    <row r="1452" spans="1:16">
      <c r="A1452" t="s">
        <v>291</v>
      </c>
      <c r="B1452" t="s">
        <v>290</v>
      </c>
      <c r="C1452" t="s">
        <v>289</v>
      </c>
      <c r="D1452" t="s">
        <v>228</v>
      </c>
      <c r="E1452" t="s">
        <v>252</v>
      </c>
      <c r="F1452">
        <v>39632</v>
      </c>
      <c r="G1452" s="44">
        <v>6.49</v>
      </c>
      <c r="H1452" s="42">
        <v>7.8899999999999998E-2</v>
      </c>
      <c r="I1452" s="45">
        <v>3.5695000000000001</v>
      </c>
      <c r="J1452" s="44">
        <f t="shared" si="110"/>
        <v>5.9779390000000001</v>
      </c>
      <c r="K1452" s="43">
        <f t="shared" si="111"/>
        <v>236917.67844799999</v>
      </c>
      <c r="L1452" s="43">
        <f t="shared" si="112"/>
        <v>141466.424</v>
      </c>
      <c r="M1452" s="43">
        <f t="shared" si="113"/>
        <v>95451.254447999992</v>
      </c>
      <c r="N1452" s="42">
        <f t="shared" si="114"/>
        <v>0.40288785148192374</v>
      </c>
      <c r="O1452">
        <f>IF(AND(RawData[[#This Row],[Channel]]="Wholesale/Distributor", LEFT(RawData[[#This Row],[Month]], 4)="2025"),RawData[[#This Row],[List Price]]*(1-'2 - Diagnostics'!$B$1),RawData[[#This Row],[Net Price]])</f>
        <v>5.9779390000000001</v>
      </c>
      <c r="P1452">
        <f>RawData[[#This Row],[Units]]*RawData[[#This Row],[Counterfactual Net Price]]</f>
        <v>236917.67844799999</v>
      </c>
    </row>
    <row r="1453" spans="1:16">
      <c r="A1453" t="s">
        <v>291</v>
      </c>
      <c r="B1453" t="s">
        <v>290</v>
      </c>
      <c r="C1453" t="s">
        <v>289</v>
      </c>
      <c r="D1453" t="s">
        <v>228</v>
      </c>
      <c r="E1453" t="s">
        <v>251</v>
      </c>
      <c r="F1453">
        <v>36163</v>
      </c>
      <c r="G1453" s="44">
        <v>6.49</v>
      </c>
      <c r="H1453" s="42">
        <v>9.1899999999999996E-2</v>
      </c>
      <c r="I1453" s="45">
        <v>3.5695000000000001</v>
      </c>
      <c r="J1453" s="44">
        <f t="shared" si="110"/>
        <v>5.8935690000000003</v>
      </c>
      <c r="K1453" s="43">
        <f t="shared" si="111"/>
        <v>213129.13574700002</v>
      </c>
      <c r="L1453" s="43">
        <f t="shared" si="112"/>
        <v>129083.8285</v>
      </c>
      <c r="M1453" s="43">
        <f t="shared" si="113"/>
        <v>84045.307247000019</v>
      </c>
      <c r="N1453" s="42">
        <f t="shared" si="114"/>
        <v>0.39433983041515258</v>
      </c>
      <c r="O1453">
        <f>IF(AND(RawData[[#This Row],[Channel]]="Wholesale/Distributor", LEFT(RawData[[#This Row],[Month]], 4)="2025"),RawData[[#This Row],[List Price]]*(1-'2 - Diagnostics'!$B$1),RawData[[#This Row],[Net Price]])</f>
        <v>5.8935690000000003</v>
      </c>
      <c r="P1453">
        <f>RawData[[#This Row],[Units]]*RawData[[#This Row],[Counterfactual Net Price]]</f>
        <v>213129.13574700002</v>
      </c>
    </row>
    <row r="1454" spans="1:16">
      <c r="A1454" t="s">
        <v>291</v>
      </c>
      <c r="B1454" t="s">
        <v>290</v>
      </c>
      <c r="C1454" t="s">
        <v>289</v>
      </c>
      <c r="D1454" t="s">
        <v>228</v>
      </c>
      <c r="E1454" t="s">
        <v>250</v>
      </c>
      <c r="F1454">
        <v>20435</v>
      </c>
      <c r="G1454" s="44">
        <v>6.62</v>
      </c>
      <c r="H1454" s="42">
        <v>0.10059999999999999</v>
      </c>
      <c r="I1454" s="45">
        <v>3.5962999999999998</v>
      </c>
      <c r="J1454" s="44">
        <f t="shared" si="110"/>
        <v>5.9540280000000001</v>
      </c>
      <c r="K1454" s="43">
        <f t="shared" si="111"/>
        <v>121670.56218000001</v>
      </c>
      <c r="L1454" s="43">
        <f t="shared" si="112"/>
        <v>73490.390499999994</v>
      </c>
      <c r="M1454" s="43">
        <f t="shared" si="113"/>
        <v>48180.171680000014</v>
      </c>
      <c r="N1454" s="42">
        <f t="shared" si="114"/>
        <v>0.39598873233380838</v>
      </c>
      <c r="O1454">
        <f>IF(AND(RawData[[#This Row],[Channel]]="Wholesale/Distributor", LEFT(RawData[[#This Row],[Month]], 4)="2025"),RawData[[#This Row],[List Price]]*(1-'2 - Diagnostics'!$B$1),RawData[[#This Row],[Net Price]])</f>
        <v>5.9540280000000001</v>
      </c>
      <c r="P1454">
        <f>RawData[[#This Row],[Units]]*RawData[[#This Row],[Counterfactual Net Price]]</f>
        <v>121670.56218000001</v>
      </c>
    </row>
    <row r="1455" spans="1:16">
      <c r="A1455" t="s">
        <v>291</v>
      </c>
      <c r="B1455" t="s">
        <v>290</v>
      </c>
      <c r="C1455" t="s">
        <v>289</v>
      </c>
      <c r="D1455" t="s">
        <v>228</v>
      </c>
      <c r="E1455" t="s">
        <v>249</v>
      </c>
      <c r="F1455">
        <v>28066</v>
      </c>
      <c r="G1455" s="44">
        <v>6.62</v>
      </c>
      <c r="H1455" s="42">
        <v>0.1003</v>
      </c>
      <c r="I1455" s="45">
        <v>3.6230000000000002</v>
      </c>
      <c r="J1455" s="44">
        <f t="shared" si="110"/>
        <v>5.9560139999999997</v>
      </c>
      <c r="K1455" s="43">
        <f t="shared" si="111"/>
        <v>167161.488924</v>
      </c>
      <c r="L1455" s="43">
        <f t="shared" si="112"/>
        <v>101683.118</v>
      </c>
      <c r="M1455" s="43">
        <f t="shared" si="113"/>
        <v>65478.370924000003</v>
      </c>
      <c r="N1455" s="42">
        <f t="shared" si="114"/>
        <v>0.39170727268270356</v>
      </c>
      <c r="O1455">
        <f>IF(AND(RawData[[#This Row],[Channel]]="Wholesale/Distributor", LEFT(RawData[[#This Row],[Month]], 4)="2025"),RawData[[#This Row],[List Price]]*(1-'2 - Diagnostics'!$B$1),RawData[[#This Row],[Net Price]])</f>
        <v>5.9560139999999997</v>
      </c>
      <c r="P1455">
        <f>RawData[[#This Row],[Units]]*RawData[[#This Row],[Counterfactual Net Price]]</f>
        <v>167161.488924</v>
      </c>
    </row>
    <row r="1456" spans="1:16">
      <c r="A1456" t="s">
        <v>291</v>
      </c>
      <c r="B1456" t="s">
        <v>290</v>
      </c>
      <c r="C1456" t="s">
        <v>289</v>
      </c>
      <c r="D1456" t="s">
        <v>228</v>
      </c>
      <c r="E1456" t="s">
        <v>248</v>
      </c>
      <c r="F1456">
        <v>23806</v>
      </c>
      <c r="G1456" s="44">
        <v>6.62</v>
      </c>
      <c r="H1456" s="42">
        <v>0.1082</v>
      </c>
      <c r="I1456" s="45">
        <v>3.6497999999999999</v>
      </c>
      <c r="J1456" s="44">
        <f t="shared" si="110"/>
        <v>5.9037160000000002</v>
      </c>
      <c r="K1456" s="43">
        <f t="shared" si="111"/>
        <v>140543.86309600002</v>
      </c>
      <c r="L1456" s="43">
        <f t="shared" si="112"/>
        <v>86887.138800000001</v>
      </c>
      <c r="M1456" s="43">
        <f t="shared" si="113"/>
        <v>53656.724296000015</v>
      </c>
      <c r="N1456" s="42">
        <f t="shared" si="114"/>
        <v>0.3817792048262485</v>
      </c>
      <c r="O1456">
        <f>IF(AND(RawData[[#This Row],[Channel]]="Wholesale/Distributor", LEFT(RawData[[#This Row],[Month]], 4)="2025"),RawData[[#This Row],[List Price]]*(1-'2 - Diagnostics'!$B$1),RawData[[#This Row],[Net Price]])</f>
        <v>5.9037160000000002</v>
      </c>
      <c r="P1456">
        <f>RawData[[#This Row],[Units]]*RawData[[#This Row],[Counterfactual Net Price]]</f>
        <v>140543.86309600002</v>
      </c>
    </row>
    <row r="1457" spans="1:16">
      <c r="A1457" t="s">
        <v>291</v>
      </c>
      <c r="B1457" t="s">
        <v>290</v>
      </c>
      <c r="C1457" t="s">
        <v>289</v>
      </c>
      <c r="D1457" t="s">
        <v>228</v>
      </c>
      <c r="E1457" t="s">
        <v>247</v>
      </c>
      <c r="F1457">
        <v>26301</v>
      </c>
      <c r="G1457" s="44">
        <v>6.62</v>
      </c>
      <c r="H1457" s="42">
        <v>0.1283</v>
      </c>
      <c r="I1457" s="45">
        <v>3.6766000000000001</v>
      </c>
      <c r="J1457" s="44">
        <f t="shared" si="110"/>
        <v>5.7706540000000004</v>
      </c>
      <c r="K1457" s="43">
        <f t="shared" si="111"/>
        <v>151773.97085400001</v>
      </c>
      <c r="L1457" s="43">
        <f t="shared" si="112"/>
        <v>96698.256600000008</v>
      </c>
      <c r="M1457" s="43">
        <f t="shared" si="113"/>
        <v>55075.714254000006</v>
      </c>
      <c r="N1457" s="42">
        <f t="shared" si="114"/>
        <v>0.36287983996268014</v>
      </c>
      <c r="O1457">
        <f>IF(AND(RawData[[#This Row],[Channel]]="Wholesale/Distributor", LEFT(RawData[[#This Row],[Month]], 4)="2025"),RawData[[#This Row],[List Price]]*(1-'2 - Diagnostics'!$B$1),RawData[[#This Row],[Net Price]])</f>
        <v>5.7706540000000004</v>
      </c>
      <c r="P1457">
        <f>RawData[[#This Row],[Units]]*RawData[[#This Row],[Counterfactual Net Price]]</f>
        <v>151773.97085400001</v>
      </c>
    </row>
    <row r="1458" spans="1:16">
      <c r="A1458" t="s">
        <v>291</v>
      </c>
      <c r="B1458" t="s">
        <v>290</v>
      </c>
      <c r="C1458" t="s">
        <v>289</v>
      </c>
      <c r="D1458" t="s">
        <v>228</v>
      </c>
      <c r="E1458" t="s">
        <v>246</v>
      </c>
      <c r="F1458">
        <v>22273</v>
      </c>
      <c r="G1458" s="44">
        <v>6.62</v>
      </c>
      <c r="H1458" s="42">
        <v>6.6500000000000004E-2</v>
      </c>
      <c r="I1458" s="45">
        <v>3.7033999999999998</v>
      </c>
      <c r="J1458" s="44">
        <f t="shared" si="110"/>
        <v>6.1797700000000004</v>
      </c>
      <c r="K1458" s="43">
        <f t="shared" si="111"/>
        <v>137642.01721000002</v>
      </c>
      <c r="L1458" s="43">
        <f t="shared" si="112"/>
        <v>82485.828199999989</v>
      </c>
      <c r="M1458" s="43">
        <f t="shared" si="113"/>
        <v>55156.189010000031</v>
      </c>
      <c r="N1458" s="42">
        <f t="shared" si="114"/>
        <v>0.40072203334428319</v>
      </c>
      <c r="O1458">
        <f>IF(AND(RawData[[#This Row],[Channel]]="Wholesale/Distributor", LEFT(RawData[[#This Row],[Month]], 4)="2025"),RawData[[#This Row],[List Price]]*(1-'2 - Diagnostics'!$B$1),RawData[[#This Row],[Net Price]])</f>
        <v>6.1797700000000004</v>
      </c>
      <c r="P1458">
        <f>RawData[[#This Row],[Units]]*RawData[[#This Row],[Counterfactual Net Price]]</f>
        <v>137642.01721000002</v>
      </c>
    </row>
    <row r="1459" spans="1:16">
      <c r="A1459" t="s">
        <v>291</v>
      </c>
      <c r="B1459" t="s">
        <v>290</v>
      </c>
      <c r="C1459" t="s">
        <v>289</v>
      </c>
      <c r="D1459" t="s">
        <v>228</v>
      </c>
      <c r="E1459" t="s">
        <v>245</v>
      </c>
      <c r="F1459">
        <v>21564</v>
      </c>
      <c r="G1459" s="44">
        <v>6.62</v>
      </c>
      <c r="H1459" s="42">
        <v>0.12920000000000001</v>
      </c>
      <c r="I1459" s="45">
        <v>3.7301000000000002</v>
      </c>
      <c r="J1459" s="44">
        <f t="shared" si="110"/>
        <v>5.7646959999999998</v>
      </c>
      <c r="K1459" s="43">
        <f t="shared" si="111"/>
        <v>124309.90454399999</v>
      </c>
      <c r="L1459" s="43">
        <f t="shared" si="112"/>
        <v>80435.876400000008</v>
      </c>
      <c r="M1459" s="43">
        <f t="shared" si="113"/>
        <v>43874.028143999982</v>
      </c>
      <c r="N1459" s="42">
        <f t="shared" si="114"/>
        <v>0.35294072749022659</v>
      </c>
      <c r="O1459">
        <f>IF(AND(RawData[[#This Row],[Channel]]="Wholesale/Distributor", LEFT(RawData[[#This Row],[Month]], 4)="2025"),RawData[[#This Row],[List Price]]*(1-'2 - Diagnostics'!$B$1),RawData[[#This Row],[Net Price]])</f>
        <v>5.7646959999999998</v>
      </c>
      <c r="P1459">
        <f>RawData[[#This Row],[Units]]*RawData[[#This Row],[Counterfactual Net Price]]</f>
        <v>124309.90454399999</v>
      </c>
    </row>
    <row r="1460" spans="1:16">
      <c r="A1460" t="s">
        <v>291</v>
      </c>
      <c r="B1460" t="s">
        <v>290</v>
      </c>
      <c r="C1460" t="s">
        <v>289</v>
      </c>
      <c r="D1460" t="s">
        <v>228</v>
      </c>
      <c r="E1460" t="s">
        <v>244</v>
      </c>
      <c r="F1460">
        <v>21984</v>
      </c>
      <c r="G1460" s="44">
        <v>6.81</v>
      </c>
      <c r="H1460" s="42">
        <v>0.1275</v>
      </c>
      <c r="I1460" s="45">
        <v>3.7568999999999999</v>
      </c>
      <c r="J1460" s="44">
        <f t="shared" si="110"/>
        <v>5.9417249999999999</v>
      </c>
      <c r="K1460" s="43">
        <f t="shared" si="111"/>
        <v>130622.8824</v>
      </c>
      <c r="L1460" s="43">
        <f t="shared" si="112"/>
        <v>82591.689599999998</v>
      </c>
      <c r="M1460" s="43">
        <f t="shared" si="113"/>
        <v>48031.192800000004</v>
      </c>
      <c r="N1460" s="42">
        <f t="shared" si="114"/>
        <v>0.36770887242341244</v>
      </c>
      <c r="O1460">
        <f>IF(AND(RawData[[#This Row],[Channel]]="Wholesale/Distributor", LEFT(RawData[[#This Row],[Month]], 4)="2025"),RawData[[#This Row],[List Price]]*(1-'2 - Diagnostics'!$B$1),RawData[[#This Row],[Net Price]])</f>
        <v>5.9417249999999999</v>
      </c>
      <c r="P1460">
        <f>RawData[[#This Row],[Units]]*RawData[[#This Row],[Counterfactual Net Price]]</f>
        <v>130622.8824</v>
      </c>
    </row>
    <row r="1461" spans="1:16">
      <c r="A1461" t="s">
        <v>291</v>
      </c>
      <c r="B1461" t="s">
        <v>290</v>
      </c>
      <c r="C1461" t="s">
        <v>289</v>
      </c>
      <c r="D1461" t="s">
        <v>228</v>
      </c>
      <c r="E1461" t="s">
        <v>243</v>
      </c>
      <c r="F1461">
        <v>20685</v>
      </c>
      <c r="G1461" s="44">
        <v>6.81</v>
      </c>
      <c r="H1461" s="42">
        <v>0.1137</v>
      </c>
      <c r="I1461" s="45">
        <v>3.7837000000000001</v>
      </c>
      <c r="J1461" s="44">
        <f t="shared" si="110"/>
        <v>6.0357029999999998</v>
      </c>
      <c r="K1461" s="43">
        <f t="shared" si="111"/>
        <v>124848.51655499999</v>
      </c>
      <c r="L1461" s="43">
        <f t="shared" si="112"/>
        <v>78265.834499999997</v>
      </c>
      <c r="M1461" s="43">
        <f t="shared" si="113"/>
        <v>46582.682054999997</v>
      </c>
      <c r="N1461" s="42">
        <f t="shared" si="114"/>
        <v>0.37311362073316068</v>
      </c>
      <c r="O1461">
        <f>IF(AND(RawData[[#This Row],[Channel]]="Wholesale/Distributor", LEFT(RawData[[#This Row],[Month]], 4)="2025"),RawData[[#This Row],[List Price]]*(1-'2 - Diagnostics'!$B$1),RawData[[#This Row],[Net Price]])</f>
        <v>6.0357029999999998</v>
      </c>
      <c r="P1461">
        <f>RawData[[#This Row],[Units]]*RawData[[#This Row],[Counterfactual Net Price]]</f>
        <v>124848.51655499999</v>
      </c>
    </row>
    <row r="1462" spans="1:16">
      <c r="A1462" t="s">
        <v>291</v>
      </c>
      <c r="B1462" t="s">
        <v>290</v>
      </c>
      <c r="C1462" t="s">
        <v>289</v>
      </c>
      <c r="D1462" t="s">
        <v>228</v>
      </c>
      <c r="E1462" t="s">
        <v>242</v>
      </c>
      <c r="F1462">
        <v>24674</v>
      </c>
      <c r="G1462" s="44">
        <v>6.81</v>
      </c>
      <c r="H1462" s="42">
        <v>0.10340000000000001</v>
      </c>
      <c r="I1462" s="45">
        <v>3.8104</v>
      </c>
      <c r="J1462" s="44">
        <f t="shared" si="110"/>
        <v>6.1058459999999997</v>
      </c>
      <c r="K1462" s="43">
        <f t="shared" si="111"/>
        <v>150655.64420399998</v>
      </c>
      <c r="L1462" s="43">
        <f t="shared" si="112"/>
        <v>94017.809599999993</v>
      </c>
      <c r="M1462" s="43">
        <f t="shared" si="113"/>
        <v>56637.834603999989</v>
      </c>
      <c r="N1462" s="42">
        <f t="shared" si="114"/>
        <v>0.37594233460850468</v>
      </c>
      <c r="O1462">
        <f>IF(AND(RawData[[#This Row],[Channel]]="Wholesale/Distributor", LEFT(RawData[[#This Row],[Month]], 4)="2025"),RawData[[#This Row],[List Price]]*(1-'2 - Diagnostics'!$B$1),RawData[[#This Row],[Net Price]])</f>
        <v>6.1058459999999997</v>
      </c>
      <c r="P1462">
        <f>RawData[[#This Row],[Units]]*RawData[[#This Row],[Counterfactual Net Price]]</f>
        <v>150655.64420399998</v>
      </c>
    </row>
    <row r="1463" spans="1:16">
      <c r="A1463" t="s">
        <v>291</v>
      </c>
      <c r="B1463" t="s">
        <v>290</v>
      </c>
      <c r="C1463" t="s">
        <v>289</v>
      </c>
      <c r="D1463" t="s">
        <v>228</v>
      </c>
      <c r="E1463" t="s">
        <v>241</v>
      </c>
      <c r="F1463">
        <v>34944</v>
      </c>
      <c r="G1463" s="44">
        <v>6.81</v>
      </c>
      <c r="H1463" s="42">
        <v>9.0300000000000005E-2</v>
      </c>
      <c r="I1463" s="45">
        <v>3.8372000000000002</v>
      </c>
      <c r="J1463" s="44">
        <f t="shared" si="110"/>
        <v>6.1950569999999994</v>
      </c>
      <c r="K1463" s="43">
        <f t="shared" si="111"/>
        <v>216480.07180799998</v>
      </c>
      <c r="L1463" s="43">
        <f t="shared" si="112"/>
        <v>134087.11680000002</v>
      </c>
      <c r="M1463" s="43">
        <f t="shared" si="113"/>
        <v>82392.955007999961</v>
      </c>
      <c r="N1463" s="42">
        <f t="shared" si="114"/>
        <v>0.38060295490420815</v>
      </c>
      <c r="O1463">
        <f>IF(AND(RawData[[#This Row],[Channel]]="Wholesale/Distributor", LEFT(RawData[[#This Row],[Month]], 4)="2025"),RawData[[#This Row],[List Price]]*(1-'2 - Diagnostics'!$B$1),RawData[[#This Row],[Net Price]])</f>
        <v>6.1950569999999994</v>
      </c>
      <c r="P1463">
        <f>RawData[[#This Row],[Units]]*RawData[[#This Row],[Counterfactual Net Price]]</f>
        <v>216480.07180799998</v>
      </c>
    </row>
    <row r="1464" spans="1:16">
      <c r="A1464" t="s">
        <v>291</v>
      </c>
      <c r="B1464" t="s">
        <v>290</v>
      </c>
      <c r="C1464" t="s">
        <v>289</v>
      </c>
      <c r="D1464" t="s">
        <v>228</v>
      </c>
      <c r="E1464" t="s">
        <v>240</v>
      </c>
      <c r="F1464">
        <v>38904</v>
      </c>
      <c r="G1464" s="44">
        <v>6.81</v>
      </c>
      <c r="H1464" s="42">
        <v>0.1135</v>
      </c>
      <c r="I1464" s="45">
        <v>3.8639999999999999</v>
      </c>
      <c r="J1464" s="44">
        <f t="shared" si="110"/>
        <v>6.0370649999999992</v>
      </c>
      <c r="K1464" s="43">
        <f t="shared" si="111"/>
        <v>234865.97675999996</v>
      </c>
      <c r="L1464" s="43">
        <f t="shared" si="112"/>
        <v>150325.05599999998</v>
      </c>
      <c r="M1464" s="43">
        <f t="shared" si="113"/>
        <v>84540.920759999979</v>
      </c>
      <c r="N1464" s="42">
        <f t="shared" si="114"/>
        <v>0.35995388487617741</v>
      </c>
      <c r="O1464">
        <f>IF(AND(RawData[[#This Row],[Channel]]="Wholesale/Distributor", LEFT(RawData[[#This Row],[Month]], 4)="2025"),RawData[[#This Row],[List Price]]*(1-'2 - Diagnostics'!$B$1),RawData[[#This Row],[Net Price]])</f>
        <v>6.0370649999999992</v>
      </c>
      <c r="P1464">
        <f>RawData[[#This Row],[Units]]*RawData[[#This Row],[Counterfactual Net Price]]</f>
        <v>234865.97675999996</v>
      </c>
    </row>
    <row r="1465" spans="1:16">
      <c r="A1465" t="s">
        <v>291</v>
      </c>
      <c r="B1465" t="s">
        <v>290</v>
      </c>
      <c r="C1465" t="s">
        <v>289</v>
      </c>
      <c r="D1465" t="s">
        <v>228</v>
      </c>
      <c r="E1465" t="s">
        <v>236</v>
      </c>
      <c r="F1465">
        <v>35285</v>
      </c>
      <c r="G1465" s="44">
        <v>6.81</v>
      </c>
      <c r="H1465" s="42">
        <v>0.1042</v>
      </c>
      <c r="I1465" s="45">
        <v>3.8908</v>
      </c>
      <c r="J1465" s="44">
        <f t="shared" si="110"/>
        <v>6.1003980000000002</v>
      </c>
      <c r="K1465" s="43">
        <f t="shared" si="111"/>
        <v>215252.54343000002</v>
      </c>
      <c r="L1465" s="43">
        <f t="shared" si="112"/>
        <v>137286.878</v>
      </c>
      <c r="M1465" s="43">
        <f t="shared" si="113"/>
        <v>77965.665430000023</v>
      </c>
      <c r="N1465" s="42">
        <f t="shared" si="114"/>
        <v>0.36220554790031739</v>
      </c>
      <c r="O1465">
        <f>IF(AND(RawData[[#This Row],[Channel]]="Wholesale/Distributor", LEFT(RawData[[#This Row],[Month]], 4)="2025"),RawData[[#This Row],[List Price]]*(1-'2 - Diagnostics'!$B$1),RawData[[#This Row],[Net Price]])</f>
        <v>6.1003980000000002</v>
      </c>
      <c r="P1465">
        <f>RawData[[#This Row],[Units]]*RawData[[#This Row],[Counterfactual Net Price]]</f>
        <v>215252.54343000002</v>
      </c>
    </row>
    <row r="1466" spans="1:16">
      <c r="A1466" t="s">
        <v>291</v>
      </c>
      <c r="B1466" t="s">
        <v>290</v>
      </c>
      <c r="C1466" t="s">
        <v>289</v>
      </c>
      <c r="D1466" t="s">
        <v>231</v>
      </c>
      <c r="E1466" t="s">
        <v>262</v>
      </c>
      <c r="F1466">
        <v>16355</v>
      </c>
      <c r="G1466" s="44">
        <v>6.49</v>
      </c>
      <c r="H1466" s="42">
        <v>0.12529999999999999</v>
      </c>
      <c r="I1466" s="45">
        <v>3.5695000000000001</v>
      </c>
      <c r="J1466" s="44">
        <f t="shared" si="110"/>
        <v>5.6768030000000005</v>
      </c>
      <c r="K1466" s="43">
        <f t="shared" si="111"/>
        <v>92844.113065000012</v>
      </c>
      <c r="L1466" s="43">
        <f t="shared" si="112"/>
        <v>58379.172500000001</v>
      </c>
      <c r="M1466" s="43">
        <f t="shared" si="113"/>
        <v>34464.940565000012</v>
      </c>
      <c r="N1466" s="42">
        <f t="shared" si="114"/>
        <v>0.37121298730993491</v>
      </c>
      <c r="O1466">
        <f>IF(AND(RawData[[#This Row],[Channel]]="Wholesale/Distributor", LEFT(RawData[[#This Row],[Month]], 4)="2025"),RawData[[#This Row],[List Price]]*(1-'2 - Diagnostics'!$B$1),RawData[[#This Row],[Net Price]])</f>
        <v>5.6768030000000005</v>
      </c>
      <c r="P1466">
        <f>RawData[[#This Row],[Units]]*RawData[[#This Row],[Counterfactual Net Price]]</f>
        <v>92844.113065000012</v>
      </c>
    </row>
    <row r="1467" spans="1:16">
      <c r="A1467" t="s">
        <v>291</v>
      </c>
      <c r="B1467" t="s">
        <v>290</v>
      </c>
      <c r="C1467" t="s">
        <v>289</v>
      </c>
      <c r="D1467" t="s">
        <v>231</v>
      </c>
      <c r="E1467" t="s">
        <v>261</v>
      </c>
      <c r="F1467">
        <v>21147</v>
      </c>
      <c r="G1467" s="44">
        <v>6.49</v>
      </c>
      <c r="H1467" s="42">
        <v>0.14299999999999999</v>
      </c>
      <c r="I1467" s="45">
        <v>3.5695000000000001</v>
      </c>
      <c r="J1467" s="44">
        <f t="shared" si="110"/>
        <v>5.5619300000000003</v>
      </c>
      <c r="K1467" s="43">
        <f t="shared" si="111"/>
        <v>117618.13371000001</v>
      </c>
      <c r="L1467" s="43">
        <f t="shared" si="112"/>
        <v>75484.21650000001</v>
      </c>
      <c r="M1467" s="43">
        <f t="shared" si="113"/>
        <v>42133.91721</v>
      </c>
      <c r="N1467" s="42">
        <f t="shared" si="114"/>
        <v>0.35822637106184363</v>
      </c>
      <c r="O1467">
        <f>IF(AND(RawData[[#This Row],[Channel]]="Wholesale/Distributor", LEFT(RawData[[#This Row],[Month]], 4)="2025"),RawData[[#This Row],[List Price]]*(1-'2 - Diagnostics'!$B$1),RawData[[#This Row],[Net Price]])</f>
        <v>5.5619300000000003</v>
      </c>
      <c r="P1467">
        <f>RawData[[#This Row],[Units]]*RawData[[#This Row],[Counterfactual Net Price]]</f>
        <v>117618.13371000001</v>
      </c>
    </row>
    <row r="1468" spans="1:16">
      <c r="A1468" t="s">
        <v>291</v>
      </c>
      <c r="B1468" t="s">
        <v>290</v>
      </c>
      <c r="C1468" t="s">
        <v>289</v>
      </c>
      <c r="D1468" t="s">
        <v>231</v>
      </c>
      <c r="E1468" t="s">
        <v>260</v>
      </c>
      <c r="F1468">
        <v>24153</v>
      </c>
      <c r="G1468" s="44">
        <v>6.49</v>
      </c>
      <c r="H1468" s="42">
        <v>0.14580000000000001</v>
      </c>
      <c r="I1468" s="45">
        <v>3.5695000000000001</v>
      </c>
      <c r="J1468" s="44">
        <f t="shared" si="110"/>
        <v>5.5437579999999995</v>
      </c>
      <c r="K1468" s="43">
        <f t="shared" si="111"/>
        <v>133898.38697399999</v>
      </c>
      <c r="L1468" s="43">
        <f t="shared" si="112"/>
        <v>86214.133499999996</v>
      </c>
      <c r="M1468" s="43">
        <f t="shared" si="113"/>
        <v>47684.253473999997</v>
      </c>
      <c r="N1468" s="42">
        <f t="shared" si="114"/>
        <v>0.35612268789510654</v>
      </c>
      <c r="O1468">
        <f>IF(AND(RawData[[#This Row],[Channel]]="Wholesale/Distributor", LEFT(RawData[[#This Row],[Month]], 4)="2025"),RawData[[#This Row],[List Price]]*(1-'2 - Diagnostics'!$B$1),RawData[[#This Row],[Net Price]])</f>
        <v>5.5437579999999995</v>
      </c>
      <c r="P1468">
        <f>RawData[[#This Row],[Units]]*RawData[[#This Row],[Counterfactual Net Price]]</f>
        <v>133898.38697399999</v>
      </c>
    </row>
    <row r="1469" spans="1:16">
      <c r="A1469" t="s">
        <v>291</v>
      </c>
      <c r="B1469" t="s">
        <v>290</v>
      </c>
      <c r="C1469" t="s">
        <v>289</v>
      </c>
      <c r="D1469" t="s">
        <v>231</v>
      </c>
      <c r="E1469" t="s">
        <v>259</v>
      </c>
      <c r="F1469">
        <v>22139</v>
      </c>
      <c r="G1469" s="44">
        <v>6.49</v>
      </c>
      <c r="H1469" s="42">
        <v>8.8900000000000007E-2</v>
      </c>
      <c r="I1469" s="45">
        <v>3.5695000000000001</v>
      </c>
      <c r="J1469" s="44">
        <f t="shared" si="110"/>
        <v>5.9130390000000004</v>
      </c>
      <c r="K1469" s="43">
        <f t="shared" si="111"/>
        <v>130908.77042100001</v>
      </c>
      <c r="L1469" s="43">
        <f t="shared" si="112"/>
        <v>79025.160499999998</v>
      </c>
      <c r="M1469" s="43">
        <f t="shared" si="113"/>
        <v>51883.60992100001</v>
      </c>
      <c r="N1469" s="42">
        <f t="shared" si="114"/>
        <v>0.39633410163538585</v>
      </c>
      <c r="O1469">
        <f>IF(AND(RawData[[#This Row],[Channel]]="Wholesale/Distributor", LEFT(RawData[[#This Row],[Month]], 4)="2025"),RawData[[#This Row],[List Price]]*(1-'2 - Diagnostics'!$B$1),RawData[[#This Row],[Net Price]])</f>
        <v>5.9130390000000004</v>
      </c>
      <c r="P1469">
        <f>RawData[[#This Row],[Units]]*RawData[[#This Row],[Counterfactual Net Price]]</f>
        <v>130908.77042100001</v>
      </c>
    </row>
    <row r="1470" spans="1:16">
      <c r="A1470" t="s">
        <v>291</v>
      </c>
      <c r="B1470" t="s">
        <v>290</v>
      </c>
      <c r="C1470" t="s">
        <v>289</v>
      </c>
      <c r="D1470" t="s">
        <v>231</v>
      </c>
      <c r="E1470" t="s">
        <v>258</v>
      </c>
      <c r="F1470">
        <v>16759</v>
      </c>
      <c r="G1470" s="44">
        <v>6.49</v>
      </c>
      <c r="H1470" s="42">
        <v>0.15129999999999999</v>
      </c>
      <c r="I1470" s="45">
        <v>3.5695000000000001</v>
      </c>
      <c r="J1470" s="44">
        <f t="shared" si="110"/>
        <v>5.5080629999999999</v>
      </c>
      <c r="K1470" s="43">
        <f t="shared" si="111"/>
        <v>92309.627817000001</v>
      </c>
      <c r="L1470" s="43">
        <f t="shared" si="112"/>
        <v>59821.250500000002</v>
      </c>
      <c r="M1470" s="43">
        <f t="shared" si="113"/>
        <v>32488.377316999999</v>
      </c>
      <c r="N1470" s="42">
        <f t="shared" si="114"/>
        <v>0.35195004123954282</v>
      </c>
      <c r="O1470">
        <f>IF(AND(RawData[[#This Row],[Channel]]="Wholesale/Distributor", LEFT(RawData[[#This Row],[Month]], 4)="2025"),RawData[[#This Row],[List Price]]*(1-'2 - Diagnostics'!$B$1),RawData[[#This Row],[Net Price]])</f>
        <v>5.5080629999999999</v>
      </c>
      <c r="P1470">
        <f>RawData[[#This Row],[Units]]*RawData[[#This Row],[Counterfactual Net Price]]</f>
        <v>92309.627817000001</v>
      </c>
    </row>
    <row r="1471" spans="1:16">
      <c r="A1471" t="s">
        <v>291</v>
      </c>
      <c r="B1471" t="s">
        <v>290</v>
      </c>
      <c r="C1471" t="s">
        <v>289</v>
      </c>
      <c r="D1471" t="s">
        <v>231</v>
      </c>
      <c r="E1471" t="s">
        <v>257</v>
      </c>
      <c r="F1471">
        <v>17555</v>
      </c>
      <c r="G1471" s="44">
        <v>6.49</v>
      </c>
      <c r="H1471" s="42">
        <v>0.1187</v>
      </c>
      <c r="I1471" s="45">
        <v>3.5695000000000001</v>
      </c>
      <c r="J1471" s="44">
        <f t="shared" si="110"/>
        <v>5.7196369999999996</v>
      </c>
      <c r="K1471" s="43">
        <f t="shared" si="111"/>
        <v>100408.227535</v>
      </c>
      <c r="L1471" s="43">
        <f t="shared" si="112"/>
        <v>62662.572500000002</v>
      </c>
      <c r="M1471" s="43">
        <f t="shared" si="113"/>
        <v>37745.655034999996</v>
      </c>
      <c r="N1471" s="42">
        <f t="shared" si="114"/>
        <v>0.37592193350731873</v>
      </c>
      <c r="O1471">
        <f>IF(AND(RawData[[#This Row],[Channel]]="Wholesale/Distributor", LEFT(RawData[[#This Row],[Month]], 4)="2025"),RawData[[#This Row],[List Price]]*(1-'2 - Diagnostics'!$B$1),RawData[[#This Row],[Net Price]])</f>
        <v>5.7196369999999996</v>
      </c>
      <c r="P1471">
        <f>RawData[[#This Row],[Units]]*RawData[[#This Row],[Counterfactual Net Price]]</f>
        <v>100408.227535</v>
      </c>
    </row>
    <row r="1472" spans="1:16">
      <c r="A1472" t="s">
        <v>291</v>
      </c>
      <c r="B1472" t="s">
        <v>290</v>
      </c>
      <c r="C1472" t="s">
        <v>289</v>
      </c>
      <c r="D1472" t="s">
        <v>231</v>
      </c>
      <c r="E1472" t="s">
        <v>256</v>
      </c>
      <c r="F1472">
        <v>18955</v>
      </c>
      <c r="G1472" s="44">
        <v>6.49</v>
      </c>
      <c r="H1472" s="42">
        <v>0.14899999999999999</v>
      </c>
      <c r="I1472" s="45">
        <v>3.5695000000000001</v>
      </c>
      <c r="J1472" s="44">
        <f t="shared" si="110"/>
        <v>5.5229900000000001</v>
      </c>
      <c r="K1472" s="43">
        <f t="shared" si="111"/>
        <v>104688.27545</v>
      </c>
      <c r="L1472" s="43">
        <f t="shared" si="112"/>
        <v>67659.872499999998</v>
      </c>
      <c r="M1472" s="43">
        <f t="shared" si="113"/>
        <v>37028.402950000003</v>
      </c>
      <c r="N1472" s="42">
        <f t="shared" si="114"/>
        <v>0.35370152761457113</v>
      </c>
      <c r="O1472">
        <f>IF(AND(RawData[[#This Row],[Channel]]="Wholesale/Distributor", LEFT(RawData[[#This Row],[Month]], 4)="2025"),RawData[[#This Row],[List Price]]*(1-'2 - Diagnostics'!$B$1),RawData[[#This Row],[Net Price]])</f>
        <v>5.5229900000000001</v>
      </c>
      <c r="P1472">
        <f>RawData[[#This Row],[Units]]*RawData[[#This Row],[Counterfactual Net Price]]</f>
        <v>104688.27545</v>
      </c>
    </row>
    <row r="1473" spans="1:16">
      <c r="A1473" t="s">
        <v>291</v>
      </c>
      <c r="B1473" t="s">
        <v>290</v>
      </c>
      <c r="C1473" t="s">
        <v>289</v>
      </c>
      <c r="D1473" t="s">
        <v>231</v>
      </c>
      <c r="E1473" t="s">
        <v>255</v>
      </c>
      <c r="F1473">
        <v>19158</v>
      </c>
      <c r="G1473" s="44">
        <v>6.49</v>
      </c>
      <c r="H1473" s="42">
        <v>0.12559999999999999</v>
      </c>
      <c r="I1473" s="45">
        <v>3.5695000000000001</v>
      </c>
      <c r="J1473" s="44">
        <f t="shared" si="110"/>
        <v>5.674856000000001</v>
      </c>
      <c r="K1473" s="43">
        <f t="shared" si="111"/>
        <v>108718.89124800001</v>
      </c>
      <c r="L1473" s="43">
        <f t="shared" si="112"/>
        <v>68384.481</v>
      </c>
      <c r="M1473" s="43">
        <f t="shared" si="113"/>
        <v>40334.410248000015</v>
      </c>
      <c r="N1473" s="42">
        <f t="shared" si="114"/>
        <v>0.37099725526075034</v>
      </c>
      <c r="O1473">
        <f>IF(AND(RawData[[#This Row],[Channel]]="Wholesale/Distributor", LEFT(RawData[[#This Row],[Month]], 4)="2025"),RawData[[#This Row],[List Price]]*(1-'2 - Diagnostics'!$B$1),RawData[[#This Row],[Net Price]])</f>
        <v>5.674856000000001</v>
      </c>
      <c r="P1473">
        <f>RawData[[#This Row],[Units]]*RawData[[#This Row],[Counterfactual Net Price]]</f>
        <v>108718.89124800001</v>
      </c>
    </row>
    <row r="1474" spans="1:16">
      <c r="A1474" t="s">
        <v>291</v>
      </c>
      <c r="B1474" t="s">
        <v>290</v>
      </c>
      <c r="C1474" t="s">
        <v>289</v>
      </c>
      <c r="D1474" t="s">
        <v>231</v>
      </c>
      <c r="E1474" t="s">
        <v>254</v>
      </c>
      <c r="F1474">
        <v>22106</v>
      </c>
      <c r="G1474" s="44">
        <v>6.49</v>
      </c>
      <c r="H1474" s="42">
        <v>0.13339999999999999</v>
      </c>
      <c r="I1474" s="45">
        <v>3.5695000000000001</v>
      </c>
      <c r="J1474" s="44">
        <f t="shared" ref="J1474:J1537" si="115">G1474*(1-H1474)</f>
        <v>5.6242340000000004</v>
      </c>
      <c r="K1474" s="43">
        <f t="shared" ref="K1474:K1537" si="116">F1474*J1474</f>
        <v>124329.316804</v>
      </c>
      <c r="L1474" s="43">
        <f t="shared" ref="L1474:L1537" si="117">F1474*I1474</f>
        <v>78907.366999999998</v>
      </c>
      <c r="M1474" s="43">
        <f t="shared" ref="M1474:M1537" si="118">K1474-L1474</f>
        <v>45421.949804000003</v>
      </c>
      <c r="N1474" s="42">
        <f t="shared" ref="N1474:N1537" si="119">IFERROR(M1474/K1474,"")</f>
        <v>0.3653357950611586</v>
      </c>
      <c r="O1474">
        <f>IF(AND(RawData[[#This Row],[Channel]]="Wholesale/Distributor", LEFT(RawData[[#This Row],[Month]], 4)="2025"),RawData[[#This Row],[List Price]]*(1-'2 - Diagnostics'!$B$1),RawData[[#This Row],[Net Price]])</f>
        <v>5.6242340000000004</v>
      </c>
      <c r="P1474">
        <f>RawData[[#This Row],[Units]]*RawData[[#This Row],[Counterfactual Net Price]]</f>
        <v>124329.316804</v>
      </c>
    </row>
    <row r="1475" spans="1:16">
      <c r="A1475" t="s">
        <v>291</v>
      </c>
      <c r="B1475" t="s">
        <v>290</v>
      </c>
      <c r="C1475" t="s">
        <v>289</v>
      </c>
      <c r="D1475" t="s">
        <v>231</v>
      </c>
      <c r="E1475" t="s">
        <v>253</v>
      </c>
      <c r="F1475">
        <v>36627</v>
      </c>
      <c r="G1475" s="44">
        <v>6.49</v>
      </c>
      <c r="H1475" s="42">
        <v>0.1363</v>
      </c>
      <c r="I1475" s="45">
        <v>3.5695000000000001</v>
      </c>
      <c r="J1475" s="44">
        <f t="shared" si="115"/>
        <v>5.6054130000000004</v>
      </c>
      <c r="K1475" s="43">
        <f t="shared" si="116"/>
        <v>205309.461951</v>
      </c>
      <c r="L1475" s="43">
        <f t="shared" si="117"/>
        <v>130740.07650000001</v>
      </c>
      <c r="M1475" s="43">
        <f t="shared" si="118"/>
        <v>74569.385450999995</v>
      </c>
      <c r="N1475" s="42">
        <f t="shared" si="119"/>
        <v>0.36320481648720615</v>
      </c>
      <c r="O1475">
        <f>IF(AND(RawData[[#This Row],[Channel]]="Wholesale/Distributor", LEFT(RawData[[#This Row],[Month]], 4)="2025"),RawData[[#This Row],[List Price]]*(1-'2 - Diagnostics'!$B$1),RawData[[#This Row],[Net Price]])</f>
        <v>5.6054130000000004</v>
      </c>
      <c r="P1475">
        <f>RawData[[#This Row],[Units]]*RawData[[#This Row],[Counterfactual Net Price]]</f>
        <v>205309.461951</v>
      </c>
    </row>
    <row r="1476" spans="1:16">
      <c r="A1476" t="s">
        <v>291</v>
      </c>
      <c r="B1476" t="s">
        <v>290</v>
      </c>
      <c r="C1476" t="s">
        <v>289</v>
      </c>
      <c r="D1476" t="s">
        <v>231</v>
      </c>
      <c r="E1476" t="s">
        <v>252</v>
      </c>
      <c r="F1476">
        <v>36844</v>
      </c>
      <c r="G1476" s="44">
        <v>6.49</v>
      </c>
      <c r="H1476" s="42">
        <v>0.14749999999999999</v>
      </c>
      <c r="I1476" s="45">
        <v>3.5695000000000001</v>
      </c>
      <c r="J1476" s="44">
        <f t="shared" si="115"/>
        <v>5.5327250000000001</v>
      </c>
      <c r="K1476" s="43">
        <f t="shared" si="116"/>
        <v>203847.7199</v>
      </c>
      <c r="L1476" s="43">
        <f t="shared" si="117"/>
        <v>131514.658</v>
      </c>
      <c r="M1476" s="43">
        <f t="shared" si="118"/>
        <v>72333.061900000001</v>
      </c>
      <c r="N1476" s="42">
        <f t="shared" si="119"/>
        <v>0.35483870967741937</v>
      </c>
      <c r="O1476">
        <f>IF(AND(RawData[[#This Row],[Channel]]="Wholesale/Distributor", LEFT(RawData[[#This Row],[Month]], 4)="2025"),RawData[[#This Row],[List Price]]*(1-'2 - Diagnostics'!$B$1),RawData[[#This Row],[Net Price]])</f>
        <v>5.5327250000000001</v>
      </c>
      <c r="P1476">
        <f>RawData[[#This Row],[Units]]*RawData[[#This Row],[Counterfactual Net Price]]</f>
        <v>203847.7199</v>
      </c>
    </row>
    <row r="1477" spans="1:16">
      <c r="A1477" t="s">
        <v>291</v>
      </c>
      <c r="B1477" t="s">
        <v>290</v>
      </c>
      <c r="C1477" t="s">
        <v>289</v>
      </c>
      <c r="D1477" t="s">
        <v>231</v>
      </c>
      <c r="E1477" t="s">
        <v>251</v>
      </c>
      <c r="F1477">
        <v>26339</v>
      </c>
      <c r="G1477" s="44">
        <v>6.49</v>
      </c>
      <c r="H1477" s="42">
        <v>0.14130000000000001</v>
      </c>
      <c r="I1477" s="45">
        <v>3.5695000000000001</v>
      </c>
      <c r="J1477" s="44">
        <f t="shared" si="115"/>
        <v>5.5729630000000006</v>
      </c>
      <c r="K1477" s="43">
        <f t="shared" si="116"/>
        <v>146786.27245700001</v>
      </c>
      <c r="L1477" s="43">
        <f t="shared" si="117"/>
        <v>94017.060500000007</v>
      </c>
      <c r="M1477" s="43">
        <f t="shared" si="118"/>
        <v>52769.211957000007</v>
      </c>
      <c r="N1477" s="42">
        <f t="shared" si="119"/>
        <v>0.35949691393967625</v>
      </c>
      <c r="O1477">
        <f>IF(AND(RawData[[#This Row],[Channel]]="Wholesale/Distributor", LEFT(RawData[[#This Row],[Month]], 4)="2025"),RawData[[#This Row],[List Price]]*(1-'2 - Diagnostics'!$B$1),RawData[[#This Row],[Net Price]])</f>
        <v>5.5729630000000006</v>
      </c>
      <c r="P1477">
        <f>RawData[[#This Row],[Units]]*RawData[[#This Row],[Counterfactual Net Price]]</f>
        <v>146786.27245700001</v>
      </c>
    </row>
    <row r="1478" spans="1:16">
      <c r="A1478" t="s">
        <v>291</v>
      </c>
      <c r="B1478" t="s">
        <v>290</v>
      </c>
      <c r="C1478" t="s">
        <v>289</v>
      </c>
      <c r="D1478" t="s">
        <v>231</v>
      </c>
      <c r="E1478" t="s">
        <v>250</v>
      </c>
      <c r="F1478">
        <v>17513</v>
      </c>
      <c r="G1478" s="44">
        <v>6.62</v>
      </c>
      <c r="H1478" s="42">
        <v>9.2299999999999993E-2</v>
      </c>
      <c r="I1478" s="45">
        <v>3.5962999999999998</v>
      </c>
      <c r="J1478" s="44">
        <f t="shared" si="115"/>
        <v>6.0089739999999994</v>
      </c>
      <c r="K1478" s="43">
        <f t="shared" si="116"/>
        <v>105235.16166199998</v>
      </c>
      <c r="L1478" s="43">
        <f t="shared" si="117"/>
        <v>62982.001899999996</v>
      </c>
      <c r="M1478" s="43">
        <f t="shared" si="118"/>
        <v>42253.159761999988</v>
      </c>
      <c r="N1478" s="42">
        <f t="shared" si="119"/>
        <v>0.40151180550955951</v>
      </c>
      <c r="O1478">
        <f>IF(AND(RawData[[#This Row],[Channel]]="Wholesale/Distributor", LEFT(RawData[[#This Row],[Month]], 4)="2025"),RawData[[#This Row],[List Price]]*(1-'2 - Diagnostics'!$B$1),RawData[[#This Row],[Net Price]])</f>
        <v>6.0089739999999994</v>
      </c>
      <c r="P1478">
        <f>RawData[[#This Row],[Units]]*RawData[[#This Row],[Counterfactual Net Price]]</f>
        <v>105235.16166199998</v>
      </c>
    </row>
    <row r="1479" spans="1:16">
      <c r="A1479" t="s">
        <v>291</v>
      </c>
      <c r="B1479" t="s">
        <v>290</v>
      </c>
      <c r="C1479" t="s">
        <v>289</v>
      </c>
      <c r="D1479" t="s">
        <v>231</v>
      </c>
      <c r="E1479" t="s">
        <v>249</v>
      </c>
      <c r="F1479">
        <v>18799</v>
      </c>
      <c r="G1479" s="44">
        <v>6.62</v>
      </c>
      <c r="H1479" s="42">
        <v>0.1147</v>
      </c>
      <c r="I1479" s="45">
        <v>3.6230000000000002</v>
      </c>
      <c r="J1479" s="44">
        <f t="shared" si="115"/>
        <v>5.8606860000000003</v>
      </c>
      <c r="K1479" s="43">
        <f t="shared" si="116"/>
        <v>110175.036114</v>
      </c>
      <c r="L1479" s="43">
        <f t="shared" si="117"/>
        <v>68108.777000000002</v>
      </c>
      <c r="M1479" s="43">
        <f t="shared" si="118"/>
        <v>42066.259114</v>
      </c>
      <c r="N1479" s="42">
        <f t="shared" si="119"/>
        <v>0.38181298230275429</v>
      </c>
      <c r="O1479">
        <f>IF(AND(RawData[[#This Row],[Channel]]="Wholesale/Distributor", LEFT(RawData[[#This Row],[Month]], 4)="2025"),RawData[[#This Row],[List Price]]*(1-'2 - Diagnostics'!$B$1),RawData[[#This Row],[Net Price]])</f>
        <v>5.8606860000000003</v>
      </c>
      <c r="P1479">
        <f>RawData[[#This Row],[Units]]*RawData[[#This Row],[Counterfactual Net Price]]</f>
        <v>110175.036114</v>
      </c>
    </row>
    <row r="1480" spans="1:16">
      <c r="A1480" t="s">
        <v>291</v>
      </c>
      <c r="B1480" t="s">
        <v>290</v>
      </c>
      <c r="C1480" t="s">
        <v>289</v>
      </c>
      <c r="D1480" t="s">
        <v>231</v>
      </c>
      <c r="E1480" t="s">
        <v>248</v>
      </c>
      <c r="F1480">
        <v>22911</v>
      </c>
      <c r="G1480" s="44">
        <v>6.62</v>
      </c>
      <c r="H1480" s="42">
        <v>0.13170000000000001</v>
      </c>
      <c r="I1480" s="45">
        <v>3.6497999999999999</v>
      </c>
      <c r="J1480" s="44">
        <f t="shared" si="115"/>
        <v>5.7481460000000002</v>
      </c>
      <c r="K1480" s="43">
        <f t="shared" si="116"/>
        <v>131695.773006</v>
      </c>
      <c r="L1480" s="43">
        <f t="shared" si="117"/>
        <v>83620.567800000004</v>
      </c>
      <c r="M1480" s="43">
        <f t="shared" si="118"/>
        <v>48075.205205999999</v>
      </c>
      <c r="N1480" s="42">
        <f t="shared" si="119"/>
        <v>0.36504744312340009</v>
      </c>
      <c r="O1480">
        <f>IF(AND(RawData[[#This Row],[Channel]]="Wholesale/Distributor", LEFT(RawData[[#This Row],[Month]], 4)="2025"),RawData[[#This Row],[List Price]]*(1-'2 - Diagnostics'!$B$1),RawData[[#This Row],[Net Price]])</f>
        <v>5.7481460000000002</v>
      </c>
      <c r="P1480">
        <f>RawData[[#This Row],[Units]]*RawData[[#This Row],[Counterfactual Net Price]]</f>
        <v>131695.773006</v>
      </c>
    </row>
    <row r="1481" spans="1:16">
      <c r="A1481" t="s">
        <v>291</v>
      </c>
      <c r="B1481" t="s">
        <v>290</v>
      </c>
      <c r="C1481" t="s">
        <v>289</v>
      </c>
      <c r="D1481" t="s">
        <v>231</v>
      </c>
      <c r="E1481" t="s">
        <v>247</v>
      </c>
      <c r="F1481">
        <v>23440</v>
      </c>
      <c r="G1481" s="44">
        <v>6.62</v>
      </c>
      <c r="H1481" s="42">
        <v>0.1593</v>
      </c>
      <c r="I1481" s="45">
        <v>3.6766000000000001</v>
      </c>
      <c r="J1481" s="44">
        <f t="shared" si="115"/>
        <v>5.5654339999999998</v>
      </c>
      <c r="K1481" s="43">
        <f t="shared" si="116"/>
        <v>130453.77295999999</v>
      </c>
      <c r="L1481" s="43">
        <f t="shared" si="117"/>
        <v>86179.504000000001</v>
      </c>
      <c r="M1481" s="43">
        <f t="shared" si="118"/>
        <v>44274.268959999987</v>
      </c>
      <c r="N1481" s="42">
        <f t="shared" si="119"/>
        <v>0.33938664981023936</v>
      </c>
      <c r="O1481">
        <f>IF(AND(RawData[[#This Row],[Channel]]="Wholesale/Distributor", LEFT(RawData[[#This Row],[Month]], 4)="2025"),RawData[[#This Row],[List Price]]*(1-'2 - Diagnostics'!$B$1),RawData[[#This Row],[Net Price]])</f>
        <v>5.5654339999999998</v>
      </c>
      <c r="P1481">
        <f>RawData[[#This Row],[Units]]*RawData[[#This Row],[Counterfactual Net Price]]</f>
        <v>130453.77295999999</v>
      </c>
    </row>
    <row r="1482" spans="1:16">
      <c r="A1482" t="s">
        <v>291</v>
      </c>
      <c r="B1482" t="s">
        <v>290</v>
      </c>
      <c r="C1482" t="s">
        <v>289</v>
      </c>
      <c r="D1482" t="s">
        <v>231</v>
      </c>
      <c r="E1482" t="s">
        <v>246</v>
      </c>
      <c r="F1482">
        <v>17252</v>
      </c>
      <c r="G1482" s="44">
        <v>6.62</v>
      </c>
      <c r="H1482" s="42">
        <v>0.12959999999999999</v>
      </c>
      <c r="I1482" s="45">
        <v>3.7033999999999998</v>
      </c>
      <c r="J1482" s="44">
        <f t="shared" si="115"/>
        <v>5.7620480000000009</v>
      </c>
      <c r="K1482" s="43">
        <f t="shared" si="116"/>
        <v>99406.852096000017</v>
      </c>
      <c r="L1482" s="43">
        <f t="shared" si="117"/>
        <v>63891.056799999998</v>
      </c>
      <c r="M1482" s="43">
        <f t="shared" si="118"/>
        <v>35515.795296000018</v>
      </c>
      <c r="N1482" s="42">
        <f t="shared" si="119"/>
        <v>0.3572771347965169</v>
      </c>
      <c r="O1482">
        <f>IF(AND(RawData[[#This Row],[Channel]]="Wholesale/Distributor", LEFT(RawData[[#This Row],[Month]], 4)="2025"),RawData[[#This Row],[List Price]]*(1-'2 - Diagnostics'!$B$1),RawData[[#This Row],[Net Price]])</f>
        <v>5.7620480000000009</v>
      </c>
      <c r="P1482">
        <f>RawData[[#This Row],[Units]]*RawData[[#This Row],[Counterfactual Net Price]]</f>
        <v>99406.852096000017</v>
      </c>
    </row>
    <row r="1483" spans="1:16">
      <c r="A1483" t="s">
        <v>291</v>
      </c>
      <c r="B1483" t="s">
        <v>290</v>
      </c>
      <c r="C1483" t="s">
        <v>289</v>
      </c>
      <c r="D1483" t="s">
        <v>231</v>
      </c>
      <c r="E1483" t="s">
        <v>245</v>
      </c>
      <c r="F1483">
        <v>18263</v>
      </c>
      <c r="G1483" s="44">
        <v>6.62</v>
      </c>
      <c r="H1483" s="42">
        <v>0.11899999999999999</v>
      </c>
      <c r="I1483" s="45">
        <v>3.7301000000000002</v>
      </c>
      <c r="J1483" s="44">
        <f t="shared" si="115"/>
        <v>5.8322200000000004</v>
      </c>
      <c r="K1483" s="43">
        <f t="shared" si="116"/>
        <v>106513.83386000001</v>
      </c>
      <c r="L1483" s="43">
        <f t="shared" si="117"/>
        <v>68122.816300000006</v>
      </c>
      <c r="M1483" s="43">
        <f t="shared" si="118"/>
        <v>38391.017560000008</v>
      </c>
      <c r="N1483" s="42">
        <f t="shared" si="119"/>
        <v>0.36043221963506178</v>
      </c>
      <c r="O1483">
        <f>IF(AND(RawData[[#This Row],[Channel]]="Wholesale/Distributor", LEFT(RawData[[#This Row],[Month]], 4)="2025"),RawData[[#This Row],[List Price]]*(1-'2 - Diagnostics'!$B$1),RawData[[#This Row],[Net Price]])</f>
        <v>5.8322200000000004</v>
      </c>
      <c r="P1483">
        <f>RawData[[#This Row],[Units]]*RawData[[#This Row],[Counterfactual Net Price]]</f>
        <v>106513.83386000001</v>
      </c>
    </row>
    <row r="1484" spans="1:16">
      <c r="A1484" t="s">
        <v>291</v>
      </c>
      <c r="B1484" t="s">
        <v>290</v>
      </c>
      <c r="C1484" t="s">
        <v>289</v>
      </c>
      <c r="D1484" t="s">
        <v>231</v>
      </c>
      <c r="E1484" t="s">
        <v>244</v>
      </c>
      <c r="F1484">
        <v>16863</v>
      </c>
      <c r="G1484" s="44">
        <v>6.81</v>
      </c>
      <c r="H1484" s="42">
        <v>0.106</v>
      </c>
      <c r="I1484" s="45">
        <v>3.7568999999999999</v>
      </c>
      <c r="J1484" s="44">
        <f t="shared" si="115"/>
        <v>6.0881400000000001</v>
      </c>
      <c r="K1484" s="43">
        <f t="shared" si="116"/>
        <v>102664.30482</v>
      </c>
      <c r="L1484" s="43">
        <f t="shared" si="117"/>
        <v>63352.604699999996</v>
      </c>
      <c r="M1484" s="43">
        <f t="shared" si="118"/>
        <v>39311.700120000009</v>
      </c>
      <c r="N1484" s="42">
        <f t="shared" si="119"/>
        <v>0.38291497895909105</v>
      </c>
      <c r="O1484">
        <f>IF(AND(RawData[[#This Row],[Channel]]="Wholesale/Distributor", LEFT(RawData[[#This Row],[Month]], 4)="2025"),RawData[[#This Row],[List Price]]*(1-'2 - Diagnostics'!$B$1),RawData[[#This Row],[Net Price]])</f>
        <v>6.0881400000000001</v>
      </c>
      <c r="P1484">
        <f>RawData[[#This Row],[Units]]*RawData[[#This Row],[Counterfactual Net Price]]</f>
        <v>102664.30482</v>
      </c>
    </row>
    <row r="1485" spans="1:16">
      <c r="A1485" t="s">
        <v>291</v>
      </c>
      <c r="B1485" t="s">
        <v>290</v>
      </c>
      <c r="C1485" t="s">
        <v>289</v>
      </c>
      <c r="D1485" t="s">
        <v>231</v>
      </c>
      <c r="E1485" t="s">
        <v>243</v>
      </c>
      <c r="F1485">
        <v>20802</v>
      </c>
      <c r="G1485" s="44">
        <v>6.81</v>
      </c>
      <c r="H1485" s="42">
        <v>0.1198</v>
      </c>
      <c r="I1485" s="45">
        <v>3.7837000000000001</v>
      </c>
      <c r="J1485" s="44">
        <f t="shared" si="115"/>
        <v>5.9941619999999993</v>
      </c>
      <c r="K1485" s="43">
        <f t="shared" si="116"/>
        <v>124690.55792399998</v>
      </c>
      <c r="L1485" s="43">
        <f t="shared" si="117"/>
        <v>78708.527400000006</v>
      </c>
      <c r="M1485" s="43">
        <f t="shared" si="118"/>
        <v>45982.030523999973</v>
      </c>
      <c r="N1485" s="42">
        <f t="shared" si="119"/>
        <v>0.36876914571211106</v>
      </c>
      <c r="O1485">
        <f>IF(AND(RawData[[#This Row],[Channel]]="Wholesale/Distributor", LEFT(RawData[[#This Row],[Month]], 4)="2025"),RawData[[#This Row],[List Price]]*(1-'2 - Diagnostics'!$B$1),RawData[[#This Row],[Net Price]])</f>
        <v>5.9941619999999993</v>
      </c>
      <c r="P1485">
        <f>RawData[[#This Row],[Units]]*RawData[[#This Row],[Counterfactual Net Price]]</f>
        <v>124690.55792399998</v>
      </c>
    </row>
    <row r="1486" spans="1:16">
      <c r="A1486" t="s">
        <v>291</v>
      </c>
      <c r="B1486" t="s">
        <v>290</v>
      </c>
      <c r="C1486" t="s">
        <v>289</v>
      </c>
      <c r="D1486" t="s">
        <v>231</v>
      </c>
      <c r="E1486" t="s">
        <v>242</v>
      </c>
      <c r="F1486">
        <v>25230</v>
      </c>
      <c r="G1486" s="44">
        <v>6.81</v>
      </c>
      <c r="H1486" s="42">
        <v>0.1295</v>
      </c>
      <c r="I1486" s="45">
        <v>3.8104</v>
      </c>
      <c r="J1486" s="44">
        <f t="shared" si="115"/>
        <v>5.9281050000000004</v>
      </c>
      <c r="K1486" s="43">
        <f t="shared" si="116"/>
        <v>149566.08915000001</v>
      </c>
      <c r="L1486" s="43">
        <f t="shared" si="117"/>
        <v>96136.392000000007</v>
      </c>
      <c r="M1486" s="43">
        <f t="shared" si="118"/>
        <v>53429.697150000007</v>
      </c>
      <c r="N1486" s="42">
        <f t="shared" si="119"/>
        <v>0.35723135808154549</v>
      </c>
      <c r="O1486">
        <f>IF(AND(RawData[[#This Row],[Channel]]="Wholesale/Distributor", LEFT(RawData[[#This Row],[Month]], 4)="2025"),RawData[[#This Row],[List Price]]*(1-'2 - Diagnostics'!$B$1),RawData[[#This Row],[Net Price]])</f>
        <v>5.9281050000000004</v>
      </c>
      <c r="P1486">
        <f>RawData[[#This Row],[Units]]*RawData[[#This Row],[Counterfactual Net Price]]</f>
        <v>149566.08915000001</v>
      </c>
    </row>
    <row r="1487" spans="1:16">
      <c r="A1487" t="s">
        <v>291</v>
      </c>
      <c r="B1487" t="s">
        <v>290</v>
      </c>
      <c r="C1487" t="s">
        <v>289</v>
      </c>
      <c r="D1487" t="s">
        <v>231</v>
      </c>
      <c r="E1487" t="s">
        <v>241</v>
      </c>
      <c r="F1487">
        <v>34955</v>
      </c>
      <c r="G1487" s="44">
        <v>6.81</v>
      </c>
      <c r="H1487" s="42">
        <v>0.12920000000000001</v>
      </c>
      <c r="I1487" s="45">
        <v>3.8372000000000002</v>
      </c>
      <c r="J1487" s="44">
        <f t="shared" si="115"/>
        <v>5.930148</v>
      </c>
      <c r="K1487" s="43">
        <f t="shared" si="116"/>
        <v>207288.32334</v>
      </c>
      <c r="L1487" s="43">
        <f t="shared" si="117"/>
        <v>134129.326</v>
      </c>
      <c r="M1487" s="43">
        <f t="shared" si="118"/>
        <v>73158.997340000002</v>
      </c>
      <c r="N1487" s="42">
        <f t="shared" si="119"/>
        <v>0.35293351869127043</v>
      </c>
      <c r="O1487">
        <f>IF(AND(RawData[[#This Row],[Channel]]="Wholesale/Distributor", LEFT(RawData[[#This Row],[Month]], 4)="2025"),RawData[[#This Row],[List Price]]*(1-'2 - Diagnostics'!$B$1),RawData[[#This Row],[Net Price]])</f>
        <v>5.930148</v>
      </c>
      <c r="P1487">
        <f>RawData[[#This Row],[Units]]*RawData[[#This Row],[Counterfactual Net Price]]</f>
        <v>207288.32334</v>
      </c>
    </row>
    <row r="1488" spans="1:16">
      <c r="A1488" t="s">
        <v>291</v>
      </c>
      <c r="B1488" t="s">
        <v>290</v>
      </c>
      <c r="C1488" t="s">
        <v>289</v>
      </c>
      <c r="D1488" t="s">
        <v>231</v>
      </c>
      <c r="E1488" t="s">
        <v>240</v>
      </c>
      <c r="F1488">
        <v>34637</v>
      </c>
      <c r="G1488" s="44">
        <v>6.81</v>
      </c>
      <c r="H1488" s="42">
        <v>0.1212</v>
      </c>
      <c r="I1488" s="45">
        <v>3.8639999999999999</v>
      </c>
      <c r="J1488" s="44">
        <f t="shared" si="115"/>
        <v>5.9846279999999998</v>
      </c>
      <c r="K1488" s="43">
        <f t="shared" si="116"/>
        <v>207289.56003599998</v>
      </c>
      <c r="L1488" s="43">
        <f t="shared" si="117"/>
        <v>133837.36799999999</v>
      </c>
      <c r="M1488" s="43">
        <f t="shared" si="118"/>
        <v>73452.192035999993</v>
      </c>
      <c r="N1488" s="42">
        <f t="shared" si="119"/>
        <v>0.35434583402677661</v>
      </c>
      <c r="O1488">
        <f>IF(AND(RawData[[#This Row],[Channel]]="Wholesale/Distributor", LEFT(RawData[[#This Row],[Month]], 4)="2025"),RawData[[#This Row],[List Price]]*(1-'2 - Diagnostics'!$B$1),RawData[[#This Row],[Net Price]])</f>
        <v>5.9846279999999998</v>
      </c>
      <c r="P1488">
        <f>RawData[[#This Row],[Units]]*RawData[[#This Row],[Counterfactual Net Price]]</f>
        <v>207289.56003599998</v>
      </c>
    </row>
    <row r="1489" spans="1:16">
      <c r="A1489" t="s">
        <v>291</v>
      </c>
      <c r="B1489" t="s">
        <v>290</v>
      </c>
      <c r="C1489" t="s">
        <v>289</v>
      </c>
      <c r="D1489" t="s">
        <v>231</v>
      </c>
      <c r="E1489" t="s">
        <v>236</v>
      </c>
      <c r="F1489">
        <v>28637</v>
      </c>
      <c r="G1489" s="44">
        <v>6.81</v>
      </c>
      <c r="H1489" s="42">
        <v>0.1348</v>
      </c>
      <c r="I1489" s="45">
        <v>3.8908</v>
      </c>
      <c r="J1489" s="44">
        <f t="shared" si="115"/>
        <v>5.8920119999999994</v>
      </c>
      <c r="K1489" s="43">
        <f t="shared" si="116"/>
        <v>168729.54764399998</v>
      </c>
      <c r="L1489" s="43">
        <f t="shared" si="117"/>
        <v>111420.83960000001</v>
      </c>
      <c r="M1489" s="43">
        <f t="shared" si="118"/>
        <v>57308.70804399997</v>
      </c>
      <c r="N1489" s="42">
        <f t="shared" si="119"/>
        <v>0.33964832386627847</v>
      </c>
      <c r="O1489">
        <f>IF(AND(RawData[[#This Row],[Channel]]="Wholesale/Distributor", LEFT(RawData[[#This Row],[Month]], 4)="2025"),RawData[[#This Row],[List Price]]*(1-'2 - Diagnostics'!$B$1),RawData[[#This Row],[Net Price]])</f>
        <v>5.8920119999999994</v>
      </c>
      <c r="P1489">
        <f>RawData[[#This Row],[Units]]*RawData[[#This Row],[Counterfactual Net Price]]</f>
        <v>168729.54764399998</v>
      </c>
    </row>
    <row r="1490" spans="1:16">
      <c r="A1490" t="s">
        <v>291</v>
      </c>
      <c r="B1490" t="s">
        <v>290</v>
      </c>
      <c r="C1490" t="s">
        <v>289</v>
      </c>
      <c r="D1490" t="s">
        <v>230</v>
      </c>
      <c r="E1490" t="s">
        <v>262</v>
      </c>
      <c r="F1490">
        <v>11046</v>
      </c>
      <c r="G1490" s="44">
        <v>6.49</v>
      </c>
      <c r="H1490" s="42">
        <v>0.17810000000000001</v>
      </c>
      <c r="I1490" s="45">
        <v>3.5695000000000001</v>
      </c>
      <c r="J1490" s="44">
        <f t="shared" si="115"/>
        <v>5.3341310000000002</v>
      </c>
      <c r="K1490" s="43">
        <f t="shared" si="116"/>
        <v>58920.811026000003</v>
      </c>
      <c r="L1490" s="43">
        <f t="shared" si="117"/>
        <v>39428.697</v>
      </c>
      <c r="M1490" s="43">
        <f t="shared" si="118"/>
        <v>19492.114026000003</v>
      </c>
      <c r="N1490" s="42">
        <f t="shared" si="119"/>
        <v>0.33081883440807885</v>
      </c>
      <c r="O1490">
        <f>IF(AND(RawData[[#This Row],[Channel]]="Wholesale/Distributor", LEFT(RawData[[#This Row],[Month]], 4)="2025"),RawData[[#This Row],[List Price]]*(1-'2 - Diagnostics'!$B$1),RawData[[#This Row],[Net Price]])</f>
        <v>5.3341310000000002</v>
      </c>
      <c r="P1490">
        <f>RawData[[#This Row],[Units]]*RawData[[#This Row],[Counterfactual Net Price]]</f>
        <v>58920.811026000003</v>
      </c>
    </row>
    <row r="1491" spans="1:16">
      <c r="A1491" t="s">
        <v>291</v>
      </c>
      <c r="B1491" t="s">
        <v>290</v>
      </c>
      <c r="C1491" t="s">
        <v>289</v>
      </c>
      <c r="D1491" t="s">
        <v>230</v>
      </c>
      <c r="E1491" t="s">
        <v>261</v>
      </c>
      <c r="F1491">
        <v>13821</v>
      </c>
      <c r="G1491" s="44">
        <v>6.49</v>
      </c>
      <c r="H1491" s="42">
        <v>0.2145</v>
      </c>
      <c r="I1491" s="45">
        <v>3.5695000000000001</v>
      </c>
      <c r="J1491" s="44">
        <f t="shared" si="115"/>
        <v>5.0978950000000003</v>
      </c>
      <c r="K1491" s="43">
        <f t="shared" si="116"/>
        <v>70458.006795000008</v>
      </c>
      <c r="L1491" s="43">
        <f t="shared" si="117"/>
        <v>49334.059500000003</v>
      </c>
      <c r="M1491" s="43">
        <f t="shared" si="118"/>
        <v>21123.947295000005</v>
      </c>
      <c r="N1491" s="42">
        <f t="shared" si="119"/>
        <v>0.29980903882877152</v>
      </c>
      <c r="O1491">
        <f>IF(AND(RawData[[#This Row],[Channel]]="Wholesale/Distributor", LEFT(RawData[[#This Row],[Month]], 4)="2025"),RawData[[#This Row],[List Price]]*(1-'2 - Diagnostics'!$B$1),RawData[[#This Row],[Net Price]])</f>
        <v>5.0978950000000003</v>
      </c>
      <c r="P1491">
        <f>RawData[[#This Row],[Units]]*RawData[[#This Row],[Counterfactual Net Price]]</f>
        <v>70458.006795000008</v>
      </c>
    </row>
    <row r="1492" spans="1:16">
      <c r="A1492" t="s">
        <v>291</v>
      </c>
      <c r="B1492" t="s">
        <v>290</v>
      </c>
      <c r="C1492" t="s">
        <v>289</v>
      </c>
      <c r="D1492" t="s">
        <v>230</v>
      </c>
      <c r="E1492" t="s">
        <v>260</v>
      </c>
      <c r="F1492">
        <v>14347</v>
      </c>
      <c r="G1492" s="44">
        <v>6.49</v>
      </c>
      <c r="H1492" s="42">
        <v>0.20319999999999999</v>
      </c>
      <c r="I1492" s="45">
        <v>3.5695000000000001</v>
      </c>
      <c r="J1492" s="44">
        <f t="shared" si="115"/>
        <v>5.1712319999999998</v>
      </c>
      <c r="K1492" s="43">
        <f t="shared" si="116"/>
        <v>74191.665504000004</v>
      </c>
      <c r="L1492" s="43">
        <f t="shared" si="117"/>
        <v>51211.616500000004</v>
      </c>
      <c r="M1492" s="43">
        <f t="shared" si="118"/>
        <v>22980.049004</v>
      </c>
      <c r="N1492" s="42">
        <f t="shared" si="119"/>
        <v>0.30973895582329314</v>
      </c>
      <c r="O1492">
        <f>IF(AND(RawData[[#This Row],[Channel]]="Wholesale/Distributor", LEFT(RawData[[#This Row],[Month]], 4)="2025"),RawData[[#This Row],[List Price]]*(1-'2 - Diagnostics'!$B$1),RawData[[#This Row],[Net Price]])</f>
        <v>5.1712319999999998</v>
      </c>
      <c r="P1492">
        <f>RawData[[#This Row],[Units]]*RawData[[#This Row],[Counterfactual Net Price]]</f>
        <v>74191.665504000004</v>
      </c>
    </row>
    <row r="1493" spans="1:16">
      <c r="A1493" t="s">
        <v>291</v>
      </c>
      <c r="B1493" t="s">
        <v>290</v>
      </c>
      <c r="C1493" t="s">
        <v>289</v>
      </c>
      <c r="D1493" t="s">
        <v>230</v>
      </c>
      <c r="E1493" t="s">
        <v>259</v>
      </c>
      <c r="F1493">
        <v>14918</v>
      </c>
      <c r="G1493" s="44">
        <v>6.49</v>
      </c>
      <c r="H1493" s="42">
        <v>0.18390000000000001</v>
      </c>
      <c r="I1493" s="45">
        <v>3.5695000000000001</v>
      </c>
      <c r="J1493" s="44">
        <f t="shared" si="115"/>
        <v>5.2964890000000002</v>
      </c>
      <c r="K1493" s="43">
        <f t="shared" si="116"/>
        <v>79013.022901999997</v>
      </c>
      <c r="L1493" s="43">
        <f t="shared" si="117"/>
        <v>53249.800999999999</v>
      </c>
      <c r="M1493" s="43">
        <f t="shared" si="118"/>
        <v>25763.221901999997</v>
      </c>
      <c r="N1493" s="42">
        <f t="shared" si="119"/>
        <v>0.32606298247763754</v>
      </c>
      <c r="O1493">
        <f>IF(AND(RawData[[#This Row],[Channel]]="Wholesale/Distributor", LEFT(RawData[[#This Row],[Month]], 4)="2025"),RawData[[#This Row],[List Price]]*(1-'2 - Diagnostics'!$B$1),RawData[[#This Row],[Net Price]])</f>
        <v>5.2964890000000002</v>
      </c>
      <c r="P1493">
        <f>RawData[[#This Row],[Units]]*RawData[[#This Row],[Counterfactual Net Price]]</f>
        <v>79013.022901999997</v>
      </c>
    </row>
    <row r="1494" spans="1:16">
      <c r="A1494" t="s">
        <v>291</v>
      </c>
      <c r="B1494" t="s">
        <v>290</v>
      </c>
      <c r="C1494" t="s">
        <v>289</v>
      </c>
      <c r="D1494" t="s">
        <v>230</v>
      </c>
      <c r="E1494" t="s">
        <v>258</v>
      </c>
      <c r="F1494">
        <v>11230</v>
      </c>
      <c r="G1494" s="44">
        <v>6.49</v>
      </c>
      <c r="H1494" s="42">
        <v>0.17330000000000001</v>
      </c>
      <c r="I1494" s="45">
        <v>3.5695000000000001</v>
      </c>
      <c r="J1494" s="44">
        <f t="shared" si="115"/>
        <v>5.3652829999999998</v>
      </c>
      <c r="K1494" s="43">
        <f t="shared" si="116"/>
        <v>60252.128089999998</v>
      </c>
      <c r="L1494" s="43">
        <f t="shared" si="117"/>
        <v>40085.485000000001</v>
      </c>
      <c r="M1494" s="43">
        <f t="shared" si="118"/>
        <v>20166.643089999998</v>
      </c>
      <c r="N1494" s="42">
        <f t="shared" si="119"/>
        <v>0.33470424579654046</v>
      </c>
      <c r="O1494">
        <f>IF(AND(RawData[[#This Row],[Channel]]="Wholesale/Distributor", LEFT(RawData[[#This Row],[Month]], 4)="2025"),RawData[[#This Row],[List Price]]*(1-'2 - Diagnostics'!$B$1),RawData[[#This Row],[Net Price]])</f>
        <v>5.3652829999999998</v>
      </c>
      <c r="P1494">
        <f>RawData[[#This Row],[Units]]*RawData[[#This Row],[Counterfactual Net Price]]</f>
        <v>60252.128089999998</v>
      </c>
    </row>
    <row r="1495" spans="1:16">
      <c r="A1495" t="s">
        <v>291</v>
      </c>
      <c r="B1495" t="s">
        <v>290</v>
      </c>
      <c r="C1495" t="s">
        <v>289</v>
      </c>
      <c r="D1495" t="s">
        <v>230</v>
      </c>
      <c r="E1495" t="s">
        <v>257</v>
      </c>
      <c r="F1495">
        <v>11860</v>
      </c>
      <c r="G1495" s="44">
        <v>6.49</v>
      </c>
      <c r="H1495" s="42">
        <v>0.20380000000000001</v>
      </c>
      <c r="I1495" s="45">
        <v>3.5695000000000001</v>
      </c>
      <c r="J1495" s="44">
        <f t="shared" si="115"/>
        <v>5.167338</v>
      </c>
      <c r="K1495" s="43">
        <f t="shared" si="116"/>
        <v>61284.628680000002</v>
      </c>
      <c r="L1495" s="43">
        <f t="shared" si="117"/>
        <v>42334.270000000004</v>
      </c>
      <c r="M1495" s="43">
        <f t="shared" si="118"/>
        <v>18950.358679999998</v>
      </c>
      <c r="N1495" s="42">
        <f t="shared" si="119"/>
        <v>0.30921878924893237</v>
      </c>
      <c r="O1495">
        <f>IF(AND(RawData[[#This Row],[Channel]]="Wholesale/Distributor", LEFT(RawData[[#This Row],[Month]], 4)="2025"),RawData[[#This Row],[List Price]]*(1-'2 - Diagnostics'!$B$1),RawData[[#This Row],[Net Price]])</f>
        <v>5.167338</v>
      </c>
      <c r="P1495">
        <f>RawData[[#This Row],[Units]]*RawData[[#This Row],[Counterfactual Net Price]]</f>
        <v>61284.628680000002</v>
      </c>
    </row>
    <row r="1496" spans="1:16">
      <c r="A1496" t="s">
        <v>291</v>
      </c>
      <c r="B1496" t="s">
        <v>290</v>
      </c>
      <c r="C1496" t="s">
        <v>289</v>
      </c>
      <c r="D1496" t="s">
        <v>230</v>
      </c>
      <c r="E1496" t="s">
        <v>256</v>
      </c>
      <c r="F1496">
        <v>11171</v>
      </c>
      <c r="G1496" s="44">
        <v>6.49</v>
      </c>
      <c r="H1496" s="42">
        <v>0.20080000000000001</v>
      </c>
      <c r="I1496" s="45">
        <v>3.5695000000000001</v>
      </c>
      <c r="J1496" s="44">
        <f t="shared" si="115"/>
        <v>5.1868080000000001</v>
      </c>
      <c r="K1496" s="43">
        <f t="shared" si="116"/>
        <v>57941.832168000001</v>
      </c>
      <c r="L1496" s="43">
        <f t="shared" si="117"/>
        <v>39874.8845</v>
      </c>
      <c r="M1496" s="43">
        <f t="shared" si="118"/>
        <v>18066.947668000001</v>
      </c>
      <c r="N1496" s="42">
        <f t="shared" si="119"/>
        <v>0.31181181181181183</v>
      </c>
      <c r="O1496">
        <f>IF(AND(RawData[[#This Row],[Channel]]="Wholesale/Distributor", LEFT(RawData[[#This Row],[Month]], 4)="2025"),RawData[[#This Row],[List Price]]*(1-'2 - Diagnostics'!$B$1),RawData[[#This Row],[Net Price]])</f>
        <v>5.1868080000000001</v>
      </c>
      <c r="P1496">
        <f>RawData[[#This Row],[Units]]*RawData[[#This Row],[Counterfactual Net Price]]</f>
        <v>57941.832168000001</v>
      </c>
    </row>
    <row r="1497" spans="1:16">
      <c r="A1497" t="s">
        <v>291</v>
      </c>
      <c r="B1497" t="s">
        <v>290</v>
      </c>
      <c r="C1497" t="s">
        <v>289</v>
      </c>
      <c r="D1497" t="s">
        <v>230</v>
      </c>
      <c r="E1497" t="s">
        <v>255</v>
      </c>
      <c r="F1497">
        <v>12930</v>
      </c>
      <c r="G1497" s="44">
        <v>6.49</v>
      </c>
      <c r="H1497" s="42">
        <v>0.2044</v>
      </c>
      <c r="I1497" s="45">
        <v>3.5695000000000001</v>
      </c>
      <c r="J1497" s="44">
        <f t="shared" si="115"/>
        <v>5.1634440000000001</v>
      </c>
      <c r="K1497" s="43">
        <f t="shared" si="116"/>
        <v>66763.330920000008</v>
      </c>
      <c r="L1497" s="43">
        <f t="shared" si="117"/>
        <v>46153.635000000002</v>
      </c>
      <c r="M1497" s="43">
        <f t="shared" si="118"/>
        <v>20609.695920000006</v>
      </c>
      <c r="N1497" s="42">
        <f t="shared" si="119"/>
        <v>0.30869783810960288</v>
      </c>
      <c r="O1497">
        <f>IF(AND(RawData[[#This Row],[Channel]]="Wholesale/Distributor", LEFT(RawData[[#This Row],[Month]], 4)="2025"),RawData[[#This Row],[List Price]]*(1-'2 - Diagnostics'!$B$1),RawData[[#This Row],[Net Price]])</f>
        <v>5.1634440000000001</v>
      </c>
      <c r="P1497">
        <f>RawData[[#This Row],[Units]]*RawData[[#This Row],[Counterfactual Net Price]]</f>
        <v>66763.330920000008</v>
      </c>
    </row>
    <row r="1498" spans="1:16">
      <c r="A1498" t="s">
        <v>291</v>
      </c>
      <c r="B1498" t="s">
        <v>290</v>
      </c>
      <c r="C1498" t="s">
        <v>289</v>
      </c>
      <c r="D1498" t="s">
        <v>230</v>
      </c>
      <c r="E1498" t="s">
        <v>254</v>
      </c>
      <c r="F1498">
        <v>14378</v>
      </c>
      <c r="G1498" s="44">
        <v>6.49</v>
      </c>
      <c r="H1498" s="42">
        <v>0.21590000000000001</v>
      </c>
      <c r="I1498" s="45">
        <v>3.5695000000000001</v>
      </c>
      <c r="J1498" s="44">
        <f t="shared" si="115"/>
        <v>5.0888090000000004</v>
      </c>
      <c r="K1498" s="43">
        <f t="shared" si="116"/>
        <v>73166.895801999999</v>
      </c>
      <c r="L1498" s="43">
        <f t="shared" si="117"/>
        <v>51322.271000000001</v>
      </c>
      <c r="M1498" s="43">
        <f t="shared" si="118"/>
        <v>21844.624801999998</v>
      </c>
      <c r="N1498" s="42">
        <f t="shared" si="119"/>
        <v>0.29855885728861115</v>
      </c>
      <c r="O1498">
        <f>IF(AND(RawData[[#This Row],[Channel]]="Wholesale/Distributor", LEFT(RawData[[#This Row],[Month]], 4)="2025"),RawData[[#This Row],[List Price]]*(1-'2 - Diagnostics'!$B$1),RawData[[#This Row],[Net Price]])</f>
        <v>5.0888090000000004</v>
      </c>
      <c r="P1498">
        <f>RawData[[#This Row],[Units]]*RawData[[#This Row],[Counterfactual Net Price]]</f>
        <v>73166.895801999999</v>
      </c>
    </row>
    <row r="1499" spans="1:16">
      <c r="A1499" t="s">
        <v>291</v>
      </c>
      <c r="B1499" t="s">
        <v>290</v>
      </c>
      <c r="C1499" t="s">
        <v>289</v>
      </c>
      <c r="D1499" t="s">
        <v>230</v>
      </c>
      <c r="E1499" t="s">
        <v>253</v>
      </c>
      <c r="F1499">
        <v>20588</v>
      </c>
      <c r="G1499" s="44">
        <v>6.49</v>
      </c>
      <c r="H1499" s="42">
        <v>0.16850000000000001</v>
      </c>
      <c r="I1499" s="45">
        <v>3.5695000000000001</v>
      </c>
      <c r="J1499" s="44">
        <f t="shared" si="115"/>
        <v>5.3964350000000003</v>
      </c>
      <c r="K1499" s="43">
        <f t="shared" si="116"/>
        <v>111101.80378</v>
      </c>
      <c r="L1499" s="43">
        <f t="shared" si="117"/>
        <v>73488.866000000009</v>
      </c>
      <c r="M1499" s="43">
        <f t="shared" si="118"/>
        <v>37612.937779999993</v>
      </c>
      <c r="N1499" s="42">
        <f t="shared" si="119"/>
        <v>0.33854479855682496</v>
      </c>
      <c r="O1499">
        <f>IF(AND(RawData[[#This Row],[Channel]]="Wholesale/Distributor", LEFT(RawData[[#This Row],[Month]], 4)="2025"),RawData[[#This Row],[List Price]]*(1-'2 - Diagnostics'!$B$1),RawData[[#This Row],[Net Price]])</f>
        <v>5.3964350000000003</v>
      </c>
      <c r="P1499">
        <f>RawData[[#This Row],[Units]]*RawData[[#This Row],[Counterfactual Net Price]]</f>
        <v>111101.80378</v>
      </c>
    </row>
    <row r="1500" spans="1:16">
      <c r="A1500" t="s">
        <v>291</v>
      </c>
      <c r="B1500" t="s">
        <v>290</v>
      </c>
      <c r="C1500" t="s">
        <v>289</v>
      </c>
      <c r="D1500" t="s">
        <v>230</v>
      </c>
      <c r="E1500" t="s">
        <v>252</v>
      </c>
      <c r="F1500">
        <v>20766</v>
      </c>
      <c r="G1500" s="44">
        <v>6.49</v>
      </c>
      <c r="H1500" s="42">
        <v>0.215</v>
      </c>
      <c r="I1500" s="45">
        <v>3.5695000000000001</v>
      </c>
      <c r="J1500" s="44">
        <f t="shared" si="115"/>
        <v>5.0946500000000006</v>
      </c>
      <c r="K1500" s="43">
        <f t="shared" si="116"/>
        <v>105795.50190000002</v>
      </c>
      <c r="L1500" s="43">
        <f t="shared" si="117"/>
        <v>74124.237000000008</v>
      </c>
      <c r="M1500" s="43">
        <f t="shared" si="118"/>
        <v>31671.264900000009</v>
      </c>
      <c r="N1500" s="42">
        <f t="shared" si="119"/>
        <v>0.29936305732484081</v>
      </c>
      <c r="O1500">
        <f>IF(AND(RawData[[#This Row],[Channel]]="Wholesale/Distributor", LEFT(RawData[[#This Row],[Month]], 4)="2025"),RawData[[#This Row],[List Price]]*(1-'2 - Diagnostics'!$B$1),RawData[[#This Row],[Net Price]])</f>
        <v>5.0946500000000006</v>
      </c>
      <c r="P1500">
        <f>RawData[[#This Row],[Units]]*RawData[[#This Row],[Counterfactual Net Price]]</f>
        <v>105795.50190000002</v>
      </c>
    </row>
    <row r="1501" spans="1:16">
      <c r="A1501" t="s">
        <v>291</v>
      </c>
      <c r="B1501" t="s">
        <v>290</v>
      </c>
      <c r="C1501" t="s">
        <v>289</v>
      </c>
      <c r="D1501" t="s">
        <v>230</v>
      </c>
      <c r="E1501" t="s">
        <v>251</v>
      </c>
      <c r="F1501">
        <v>19627</v>
      </c>
      <c r="G1501" s="44">
        <v>6.49</v>
      </c>
      <c r="H1501" s="42">
        <v>0.17499999999999999</v>
      </c>
      <c r="I1501" s="45">
        <v>3.5695000000000001</v>
      </c>
      <c r="J1501" s="44">
        <f t="shared" si="115"/>
        <v>5.3542499999999995</v>
      </c>
      <c r="K1501" s="43">
        <f t="shared" si="116"/>
        <v>105087.86474999999</v>
      </c>
      <c r="L1501" s="43">
        <f t="shared" si="117"/>
        <v>70058.576499999996</v>
      </c>
      <c r="M1501" s="43">
        <f t="shared" si="118"/>
        <v>35029.288249999998</v>
      </c>
      <c r="N1501" s="42">
        <f t="shared" si="119"/>
        <v>0.33333333333333331</v>
      </c>
      <c r="O1501">
        <f>IF(AND(RawData[[#This Row],[Channel]]="Wholesale/Distributor", LEFT(RawData[[#This Row],[Month]], 4)="2025"),RawData[[#This Row],[List Price]]*(1-'2 - Diagnostics'!$B$1),RawData[[#This Row],[Net Price]])</f>
        <v>5.3542499999999995</v>
      </c>
      <c r="P1501">
        <f>RawData[[#This Row],[Units]]*RawData[[#This Row],[Counterfactual Net Price]]</f>
        <v>105087.86474999999</v>
      </c>
    </row>
    <row r="1502" spans="1:16">
      <c r="A1502" t="s">
        <v>291</v>
      </c>
      <c r="B1502" t="s">
        <v>290</v>
      </c>
      <c r="C1502" t="s">
        <v>289</v>
      </c>
      <c r="D1502" t="s">
        <v>230</v>
      </c>
      <c r="E1502" t="s">
        <v>250</v>
      </c>
      <c r="F1502">
        <v>12582</v>
      </c>
      <c r="G1502" s="44">
        <v>6.62</v>
      </c>
      <c r="H1502" s="42">
        <v>0.1903</v>
      </c>
      <c r="I1502" s="45">
        <v>3.5962999999999998</v>
      </c>
      <c r="J1502" s="44">
        <f t="shared" si="115"/>
        <v>5.360214</v>
      </c>
      <c r="K1502" s="43">
        <f t="shared" si="116"/>
        <v>67442.212547999996</v>
      </c>
      <c r="L1502" s="43">
        <f t="shared" si="117"/>
        <v>45248.6466</v>
      </c>
      <c r="M1502" s="43">
        <f t="shared" si="118"/>
        <v>22193.565947999996</v>
      </c>
      <c r="N1502" s="42">
        <f t="shared" si="119"/>
        <v>0.32907529438190336</v>
      </c>
      <c r="O1502">
        <f>IF(AND(RawData[[#This Row],[Channel]]="Wholesale/Distributor", LEFT(RawData[[#This Row],[Month]], 4)="2025"),RawData[[#This Row],[List Price]]*(1-'2 - Diagnostics'!$B$1),RawData[[#This Row],[Net Price]])</f>
        <v>5.360214</v>
      </c>
      <c r="P1502">
        <f>RawData[[#This Row],[Units]]*RawData[[#This Row],[Counterfactual Net Price]]</f>
        <v>67442.212547999996</v>
      </c>
    </row>
    <row r="1503" spans="1:16">
      <c r="A1503" t="s">
        <v>291</v>
      </c>
      <c r="B1503" t="s">
        <v>290</v>
      </c>
      <c r="C1503" t="s">
        <v>289</v>
      </c>
      <c r="D1503" t="s">
        <v>230</v>
      </c>
      <c r="E1503" t="s">
        <v>249</v>
      </c>
      <c r="F1503">
        <v>16260</v>
      </c>
      <c r="G1503" s="44">
        <v>6.62</v>
      </c>
      <c r="H1503" s="42">
        <v>0.15679999999999999</v>
      </c>
      <c r="I1503" s="45">
        <v>3.6230000000000002</v>
      </c>
      <c r="J1503" s="44">
        <f t="shared" si="115"/>
        <v>5.5819839999999994</v>
      </c>
      <c r="K1503" s="43">
        <f t="shared" si="116"/>
        <v>90763.059839999987</v>
      </c>
      <c r="L1503" s="43">
        <f t="shared" si="117"/>
        <v>58909.98</v>
      </c>
      <c r="M1503" s="43">
        <f t="shared" si="118"/>
        <v>31853.079839999984</v>
      </c>
      <c r="N1503" s="42">
        <f t="shared" si="119"/>
        <v>0.35094762005767111</v>
      </c>
      <c r="O1503">
        <f>IF(AND(RawData[[#This Row],[Channel]]="Wholesale/Distributor", LEFT(RawData[[#This Row],[Month]], 4)="2025"),RawData[[#This Row],[List Price]]*(1-'2 - Diagnostics'!$B$1),RawData[[#This Row],[Net Price]])</f>
        <v>5.5819839999999994</v>
      </c>
      <c r="P1503">
        <f>RawData[[#This Row],[Units]]*RawData[[#This Row],[Counterfactual Net Price]]</f>
        <v>90763.059839999987</v>
      </c>
    </row>
    <row r="1504" spans="1:16">
      <c r="A1504" t="s">
        <v>291</v>
      </c>
      <c r="B1504" t="s">
        <v>290</v>
      </c>
      <c r="C1504" t="s">
        <v>289</v>
      </c>
      <c r="D1504" t="s">
        <v>230</v>
      </c>
      <c r="E1504" t="s">
        <v>248</v>
      </c>
      <c r="F1504">
        <v>14028</v>
      </c>
      <c r="G1504" s="44">
        <v>6.62</v>
      </c>
      <c r="H1504" s="42">
        <v>0.1731</v>
      </c>
      <c r="I1504" s="45">
        <v>3.6497999999999999</v>
      </c>
      <c r="J1504" s="44">
        <f t="shared" si="115"/>
        <v>5.4740779999999996</v>
      </c>
      <c r="K1504" s="43">
        <f t="shared" si="116"/>
        <v>76790.366183999999</v>
      </c>
      <c r="L1504" s="43">
        <f t="shared" si="117"/>
        <v>51199.394399999997</v>
      </c>
      <c r="M1504" s="43">
        <f t="shared" si="118"/>
        <v>25590.971784000001</v>
      </c>
      <c r="N1504" s="42">
        <f t="shared" si="119"/>
        <v>0.33325758237277586</v>
      </c>
      <c r="O1504">
        <f>IF(AND(RawData[[#This Row],[Channel]]="Wholesale/Distributor", LEFT(RawData[[#This Row],[Month]], 4)="2025"),RawData[[#This Row],[List Price]]*(1-'2 - Diagnostics'!$B$1),RawData[[#This Row],[Net Price]])</f>
        <v>5.4740779999999996</v>
      </c>
      <c r="P1504">
        <f>RawData[[#This Row],[Units]]*RawData[[#This Row],[Counterfactual Net Price]]</f>
        <v>76790.366183999999</v>
      </c>
    </row>
    <row r="1505" spans="1:16">
      <c r="A1505" t="s">
        <v>291</v>
      </c>
      <c r="B1505" t="s">
        <v>290</v>
      </c>
      <c r="C1505" t="s">
        <v>289</v>
      </c>
      <c r="D1505" t="s">
        <v>230</v>
      </c>
      <c r="E1505" t="s">
        <v>247</v>
      </c>
      <c r="F1505">
        <v>12905</v>
      </c>
      <c r="G1505" s="44">
        <v>6.62</v>
      </c>
      <c r="H1505" s="42">
        <v>0.19589999999999999</v>
      </c>
      <c r="I1505" s="45">
        <v>3.6766000000000001</v>
      </c>
      <c r="J1505" s="44">
        <f t="shared" si="115"/>
        <v>5.3231420000000007</v>
      </c>
      <c r="K1505" s="43">
        <f t="shared" si="116"/>
        <v>68695.14751000001</v>
      </c>
      <c r="L1505" s="43">
        <f t="shared" si="117"/>
        <v>47446.523000000001</v>
      </c>
      <c r="M1505" s="43">
        <f t="shared" si="118"/>
        <v>21248.624510000009</v>
      </c>
      <c r="N1505" s="42">
        <f t="shared" si="119"/>
        <v>0.30931769244555196</v>
      </c>
      <c r="O1505">
        <f>IF(AND(RawData[[#This Row],[Channel]]="Wholesale/Distributor", LEFT(RawData[[#This Row],[Month]], 4)="2025"),RawData[[#This Row],[List Price]]*(1-'2 - Diagnostics'!$B$1),RawData[[#This Row],[Net Price]])</f>
        <v>5.3231420000000007</v>
      </c>
      <c r="P1505">
        <f>RawData[[#This Row],[Units]]*RawData[[#This Row],[Counterfactual Net Price]]</f>
        <v>68695.14751000001</v>
      </c>
    </row>
    <row r="1506" spans="1:16">
      <c r="A1506" t="s">
        <v>291</v>
      </c>
      <c r="B1506" t="s">
        <v>290</v>
      </c>
      <c r="C1506" t="s">
        <v>289</v>
      </c>
      <c r="D1506" t="s">
        <v>230</v>
      </c>
      <c r="E1506" t="s">
        <v>246</v>
      </c>
      <c r="F1506">
        <v>12019</v>
      </c>
      <c r="G1506" s="44">
        <v>6.62</v>
      </c>
      <c r="H1506" s="42">
        <v>0.19109999999999999</v>
      </c>
      <c r="I1506" s="45">
        <v>3.7033999999999998</v>
      </c>
      <c r="J1506" s="44">
        <f t="shared" si="115"/>
        <v>5.3549179999999996</v>
      </c>
      <c r="K1506" s="43">
        <f t="shared" si="116"/>
        <v>64360.759441999995</v>
      </c>
      <c r="L1506" s="43">
        <f t="shared" si="117"/>
        <v>44511.164599999996</v>
      </c>
      <c r="M1506" s="43">
        <f t="shared" si="118"/>
        <v>19849.594841999999</v>
      </c>
      <c r="N1506" s="42">
        <f t="shared" si="119"/>
        <v>0.30841144532932158</v>
      </c>
      <c r="O1506">
        <f>IF(AND(RawData[[#This Row],[Channel]]="Wholesale/Distributor", LEFT(RawData[[#This Row],[Month]], 4)="2025"),RawData[[#This Row],[List Price]]*(1-'2 - Diagnostics'!$B$1),RawData[[#This Row],[Net Price]])</f>
        <v>5.3549179999999996</v>
      </c>
      <c r="P1506">
        <f>RawData[[#This Row],[Units]]*RawData[[#This Row],[Counterfactual Net Price]]</f>
        <v>64360.759441999995</v>
      </c>
    </row>
    <row r="1507" spans="1:16">
      <c r="A1507" t="s">
        <v>291</v>
      </c>
      <c r="B1507" t="s">
        <v>290</v>
      </c>
      <c r="C1507" t="s">
        <v>289</v>
      </c>
      <c r="D1507" t="s">
        <v>230</v>
      </c>
      <c r="E1507" t="s">
        <v>245</v>
      </c>
      <c r="F1507">
        <v>13482</v>
      </c>
      <c r="G1507" s="44">
        <v>6.62</v>
      </c>
      <c r="H1507" s="42">
        <v>0.17469999999999999</v>
      </c>
      <c r="I1507" s="45">
        <v>3.7301000000000002</v>
      </c>
      <c r="J1507" s="44">
        <f t="shared" si="115"/>
        <v>5.4634860000000005</v>
      </c>
      <c r="K1507" s="43">
        <f t="shared" si="116"/>
        <v>73658.718252000006</v>
      </c>
      <c r="L1507" s="43">
        <f t="shared" si="117"/>
        <v>50289.208200000001</v>
      </c>
      <c r="M1507" s="43">
        <f t="shared" si="118"/>
        <v>23369.510052000005</v>
      </c>
      <c r="N1507" s="42">
        <f t="shared" si="119"/>
        <v>0.31726740033744028</v>
      </c>
      <c r="O1507">
        <f>IF(AND(RawData[[#This Row],[Channel]]="Wholesale/Distributor", LEFT(RawData[[#This Row],[Month]], 4)="2025"),RawData[[#This Row],[List Price]]*(1-'2 - Diagnostics'!$B$1),RawData[[#This Row],[Net Price]])</f>
        <v>5.4634860000000005</v>
      </c>
      <c r="P1507">
        <f>RawData[[#This Row],[Units]]*RawData[[#This Row],[Counterfactual Net Price]]</f>
        <v>73658.718252000006</v>
      </c>
    </row>
    <row r="1508" spans="1:16">
      <c r="A1508" t="s">
        <v>291</v>
      </c>
      <c r="B1508" t="s">
        <v>290</v>
      </c>
      <c r="C1508" t="s">
        <v>289</v>
      </c>
      <c r="D1508" t="s">
        <v>230</v>
      </c>
      <c r="E1508" t="s">
        <v>244</v>
      </c>
      <c r="F1508">
        <v>10569</v>
      </c>
      <c r="G1508" s="44">
        <v>6.81</v>
      </c>
      <c r="H1508" s="42">
        <v>0.18179999999999999</v>
      </c>
      <c r="I1508" s="45">
        <v>3.7568999999999999</v>
      </c>
      <c r="J1508" s="44">
        <f t="shared" si="115"/>
        <v>5.571942</v>
      </c>
      <c r="K1508" s="43">
        <f t="shared" si="116"/>
        <v>58889.854998000003</v>
      </c>
      <c r="L1508" s="43">
        <f t="shared" si="117"/>
        <v>39706.676099999997</v>
      </c>
      <c r="M1508" s="43">
        <f t="shared" si="118"/>
        <v>19183.178898000006</v>
      </c>
      <c r="N1508" s="42">
        <f t="shared" si="119"/>
        <v>0.32574675041484646</v>
      </c>
      <c r="O1508">
        <f>IF(AND(RawData[[#This Row],[Channel]]="Wholesale/Distributor", LEFT(RawData[[#This Row],[Month]], 4)="2025"),RawData[[#This Row],[List Price]]*(1-'2 - Diagnostics'!$B$1),RawData[[#This Row],[Net Price]])</f>
        <v>5.571942</v>
      </c>
      <c r="P1508">
        <f>RawData[[#This Row],[Units]]*RawData[[#This Row],[Counterfactual Net Price]]</f>
        <v>58889.854998000003</v>
      </c>
    </row>
    <row r="1509" spans="1:16">
      <c r="A1509" t="s">
        <v>291</v>
      </c>
      <c r="B1509" t="s">
        <v>290</v>
      </c>
      <c r="C1509" t="s">
        <v>289</v>
      </c>
      <c r="D1509" t="s">
        <v>230</v>
      </c>
      <c r="E1509" t="s">
        <v>243</v>
      </c>
      <c r="F1509">
        <v>13098</v>
      </c>
      <c r="G1509" s="44">
        <v>6.81</v>
      </c>
      <c r="H1509" s="42">
        <v>0.17150000000000001</v>
      </c>
      <c r="I1509" s="45">
        <v>3.7837000000000001</v>
      </c>
      <c r="J1509" s="44">
        <f t="shared" si="115"/>
        <v>5.6420849999999998</v>
      </c>
      <c r="K1509" s="43">
        <f t="shared" si="116"/>
        <v>73900.02932999999</v>
      </c>
      <c r="L1509" s="43">
        <f t="shared" si="117"/>
        <v>49558.902600000001</v>
      </c>
      <c r="M1509" s="43">
        <f t="shared" si="118"/>
        <v>24341.126729999989</v>
      </c>
      <c r="N1509" s="42">
        <f t="shared" si="119"/>
        <v>0.32937912137091152</v>
      </c>
      <c r="O1509">
        <f>IF(AND(RawData[[#This Row],[Channel]]="Wholesale/Distributor", LEFT(RawData[[#This Row],[Month]], 4)="2025"),RawData[[#This Row],[List Price]]*(1-'2 - Diagnostics'!$B$1),RawData[[#This Row],[Net Price]])</f>
        <v>5.6420849999999998</v>
      </c>
      <c r="P1509">
        <f>RawData[[#This Row],[Units]]*RawData[[#This Row],[Counterfactual Net Price]]</f>
        <v>73900.02932999999</v>
      </c>
    </row>
    <row r="1510" spans="1:16">
      <c r="A1510" t="s">
        <v>291</v>
      </c>
      <c r="B1510" t="s">
        <v>290</v>
      </c>
      <c r="C1510" t="s">
        <v>289</v>
      </c>
      <c r="D1510" t="s">
        <v>230</v>
      </c>
      <c r="E1510" t="s">
        <v>242</v>
      </c>
      <c r="F1510">
        <v>13662</v>
      </c>
      <c r="G1510" s="44">
        <v>6.81</v>
      </c>
      <c r="H1510" s="42">
        <v>0.19589999999999999</v>
      </c>
      <c r="I1510" s="45">
        <v>3.8104</v>
      </c>
      <c r="J1510" s="44">
        <f t="shared" si="115"/>
        <v>5.4759209999999996</v>
      </c>
      <c r="K1510" s="43">
        <f t="shared" si="116"/>
        <v>74812.032701999997</v>
      </c>
      <c r="L1510" s="43">
        <f t="shared" si="117"/>
        <v>52057.684800000003</v>
      </c>
      <c r="M1510" s="43">
        <f t="shared" si="118"/>
        <v>22754.347901999994</v>
      </c>
      <c r="N1510" s="42">
        <f t="shared" si="119"/>
        <v>0.30415358439247014</v>
      </c>
      <c r="O1510">
        <f>IF(AND(RawData[[#This Row],[Channel]]="Wholesale/Distributor", LEFT(RawData[[#This Row],[Month]], 4)="2025"),RawData[[#This Row],[List Price]]*(1-'2 - Diagnostics'!$B$1),RawData[[#This Row],[Net Price]])</f>
        <v>5.4759209999999996</v>
      </c>
      <c r="P1510">
        <f>RawData[[#This Row],[Units]]*RawData[[#This Row],[Counterfactual Net Price]]</f>
        <v>74812.032701999997</v>
      </c>
    </row>
    <row r="1511" spans="1:16">
      <c r="A1511" t="s">
        <v>291</v>
      </c>
      <c r="B1511" t="s">
        <v>290</v>
      </c>
      <c r="C1511" t="s">
        <v>289</v>
      </c>
      <c r="D1511" t="s">
        <v>230</v>
      </c>
      <c r="E1511" t="s">
        <v>241</v>
      </c>
      <c r="F1511">
        <v>21659</v>
      </c>
      <c r="G1511" s="44">
        <v>6.81</v>
      </c>
      <c r="H1511" s="42">
        <v>0.14929999999999999</v>
      </c>
      <c r="I1511" s="45">
        <v>3.8372000000000002</v>
      </c>
      <c r="J1511" s="44">
        <f t="shared" si="115"/>
        <v>5.7932670000000002</v>
      </c>
      <c r="K1511" s="43">
        <f t="shared" si="116"/>
        <v>125476.369953</v>
      </c>
      <c r="L1511" s="43">
        <f t="shared" si="117"/>
        <v>83109.914799999999</v>
      </c>
      <c r="M1511" s="43">
        <f t="shared" si="118"/>
        <v>42366.455153000003</v>
      </c>
      <c r="N1511" s="42">
        <f t="shared" si="119"/>
        <v>0.33764489018027311</v>
      </c>
      <c r="O1511">
        <f>IF(AND(RawData[[#This Row],[Channel]]="Wholesale/Distributor", LEFT(RawData[[#This Row],[Month]], 4)="2025"),RawData[[#This Row],[List Price]]*(1-'2 - Diagnostics'!$B$1),RawData[[#This Row],[Net Price]])</f>
        <v>5.7932670000000002</v>
      </c>
      <c r="P1511">
        <f>RawData[[#This Row],[Units]]*RawData[[#This Row],[Counterfactual Net Price]]</f>
        <v>125476.369953</v>
      </c>
    </row>
    <row r="1512" spans="1:16">
      <c r="A1512" t="s">
        <v>291</v>
      </c>
      <c r="B1512" t="s">
        <v>290</v>
      </c>
      <c r="C1512" t="s">
        <v>289</v>
      </c>
      <c r="D1512" t="s">
        <v>230</v>
      </c>
      <c r="E1512" t="s">
        <v>240</v>
      </c>
      <c r="F1512">
        <v>20534</v>
      </c>
      <c r="G1512" s="44">
        <v>6.81</v>
      </c>
      <c r="H1512" s="42">
        <v>0.20250000000000001</v>
      </c>
      <c r="I1512" s="45">
        <v>3.8639999999999999</v>
      </c>
      <c r="J1512" s="44">
        <f t="shared" si="115"/>
        <v>5.4309749999999992</v>
      </c>
      <c r="K1512" s="43">
        <f t="shared" si="116"/>
        <v>111519.64064999999</v>
      </c>
      <c r="L1512" s="43">
        <f t="shared" si="117"/>
        <v>79343.376000000004</v>
      </c>
      <c r="M1512" s="43">
        <f t="shared" si="118"/>
        <v>32176.264649999983</v>
      </c>
      <c r="N1512" s="42">
        <f t="shared" si="119"/>
        <v>0.28852554099402028</v>
      </c>
      <c r="O1512">
        <f>IF(AND(RawData[[#This Row],[Channel]]="Wholesale/Distributor", LEFT(RawData[[#This Row],[Month]], 4)="2025"),RawData[[#This Row],[List Price]]*(1-'2 - Diagnostics'!$B$1),RawData[[#This Row],[Net Price]])</f>
        <v>5.4309749999999992</v>
      </c>
      <c r="P1512">
        <f>RawData[[#This Row],[Units]]*RawData[[#This Row],[Counterfactual Net Price]]</f>
        <v>111519.64064999999</v>
      </c>
    </row>
    <row r="1513" spans="1:16">
      <c r="A1513" t="s">
        <v>291</v>
      </c>
      <c r="B1513" t="s">
        <v>290</v>
      </c>
      <c r="C1513" t="s">
        <v>289</v>
      </c>
      <c r="D1513" t="s">
        <v>230</v>
      </c>
      <c r="E1513" t="s">
        <v>236</v>
      </c>
      <c r="F1513">
        <v>18894</v>
      </c>
      <c r="G1513" s="44">
        <v>6.81</v>
      </c>
      <c r="H1513" s="42">
        <v>0.1686</v>
      </c>
      <c r="I1513" s="45">
        <v>3.8908</v>
      </c>
      <c r="J1513" s="44">
        <f t="shared" si="115"/>
        <v>5.6618339999999998</v>
      </c>
      <c r="K1513" s="43">
        <f t="shared" si="116"/>
        <v>106974.69159599999</v>
      </c>
      <c r="L1513" s="43">
        <f t="shared" si="117"/>
        <v>73512.775200000004</v>
      </c>
      <c r="M1513" s="43">
        <f t="shared" si="118"/>
        <v>33461.916395999986</v>
      </c>
      <c r="N1513" s="42">
        <f t="shared" si="119"/>
        <v>0.31280217682115008</v>
      </c>
      <c r="O1513">
        <f>IF(AND(RawData[[#This Row],[Channel]]="Wholesale/Distributor", LEFT(RawData[[#This Row],[Month]], 4)="2025"),RawData[[#This Row],[List Price]]*(1-'2 - Diagnostics'!$B$1),RawData[[#This Row],[Net Price]])</f>
        <v>5.6618339999999998</v>
      </c>
      <c r="P1513">
        <f>RawData[[#This Row],[Units]]*RawData[[#This Row],[Counterfactual Net Price]]</f>
        <v>106974.69159599999</v>
      </c>
    </row>
    <row r="1514" spans="1:16">
      <c r="A1514" t="s">
        <v>291</v>
      </c>
      <c r="B1514" t="s">
        <v>290</v>
      </c>
      <c r="C1514" t="s">
        <v>289</v>
      </c>
      <c r="D1514" t="s">
        <v>232</v>
      </c>
      <c r="E1514" t="s">
        <v>262</v>
      </c>
      <c r="F1514">
        <v>9448</v>
      </c>
      <c r="G1514" s="44">
        <v>6.49</v>
      </c>
      <c r="H1514" s="42">
        <v>5.0099999999999999E-2</v>
      </c>
      <c r="I1514" s="45">
        <v>3.5695000000000001</v>
      </c>
      <c r="J1514" s="44">
        <f t="shared" si="115"/>
        <v>6.1648509999999996</v>
      </c>
      <c r="K1514" s="43">
        <f t="shared" si="116"/>
        <v>58245.512247999999</v>
      </c>
      <c r="L1514" s="43">
        <f t="shared" si="117"/>
        <v>33724.635999999999</v>
      </c>
      <c r="M1514" s="43">
        <f t="shared" si="118"/>
        <v>24520.876248</v>
      </c>
      <c r="N1514" s="42">
        <f t="shared" si="119"/>
        <v>0.42099168333508791</v>
      </c>
      <c r="O1514">
        <f>IF(AND(RawData[[#This Row],[Channel]]="Wholesale/Distributor", LEFT(RawData[[#This Row],[Month]], 4)="2025"),RawData[[#This Row],[List Price]]*(1-'2 - Diagnostics'!$B$1),RawData[[#This Row],[Net Price]])</f>
        <v>6.1648509999999996</v>
      </c>
      <c r="P1514">
        <f>RawData[[#This Row],[Units]]*RawData[[#This Row],[Counterfactual Net Price]]</f>
        <v>58245.512247999999</v>
      </c>
    </row>
    <row r="1515" spans="1:16">
      <c r="A1515" t="s">
        <v>291</v>
      </c>
      <c r="B1515" t="s">
        <v>290</v>
      </c>
      <c r="C1515" t="s">
        <v>289</v>
      </c>
      <c r="D1515" t="s">
        <v>232</v>
      </c>
      <c r="E1515" t="s">
        <v>261</v>
      </c>
      <c r="F1515">
        <v>12421</v>
      </c>
      <c r="G1515" s="44">
        <v>6.49</v>
      </c>
      <c r="H1515" s="42">
        <v>3.6400000000000002E-2</v>
      </c>
      <c r="I1515" s="45">
        <v>3.5695000000000001</v>
      </c>
      <c r="J1515" s="44">
        <f t="shared" si="115"/>
        <v>6.2537640000000003</v>
      </c>
      <c r="K1515" s="43">
        <f t="shared" si="116"/>
        <v>77678.002644000007</v>
      </c>
      <c r="L1515" s="43">
        <f t="shared" si="117"/>
        <v>44336.7595</v>
      </c>
      <c r="M1515" s="43">
        <f t="shared" si="118"/>
        <v>33341.243144000007</v>
      </c>
      <c r="N1515" s="42">
        <f t="shared" si="119"/>
        <v>0.42922374429223747</v>
      </c>
      <c r="O1515">
        <f>IF(AND(RawData[[#This Row],[Channel]]="Wholesale/Distributor", LEFT(RawData[[#This Row],[Month]], 4)="2025"),RawData[[#This Row],[List Price]]*(1-'2 - Diagnostics'!$B$1),RawData[[#This Row],[Net Price]])</f>
        <v>6.2537640000000003</v>
      </c>
      <c r="P1515">
        <f>RawData[[#This Row],[Units]]*RawData[[#This Row],[Counterfactual Net Price]]</f>
        <v>77678.002644000007</v>
      </c>
    </row>
    <row r="1516" spans="1:16">
      <c r="A1516" t="s">
        <v>291</v>
      </c>
      <c r="B1516" t="s">
        <v>290</v>
      </c>
      <c r="C1516" t="s">
        <v>289</v>
      </c>
      <c r="D1516" t="s">
        <v>232</v>
      </c>
      <c r="E1516" t="s">
        <v>260</v>
      </c>
      <c r="F1516">
        <v>11117</v>
      </c>
      <c r="G1516" s="44">
        <v>6.49</v>
      </c>
      <c r="H1516" s="42">
        <v>5.2699999999999997E-2</v>
      </c>
      <c r="I1516" s="45">
        <v>3.5695000000000001</v>
      </c>
      <c r="J1516" s="44">
        <f t="shared" si="115"/>
        <v>6.147977</v>
      </c>
      <c r="K1516" s="43">
        <f t="shared" si="116"/>
        <v>68347.060308999993</v>
      </c>
      <c r="L1516" s="43">
        <f t="shared" si="117"/>
        <v>39682.131500000003</v>
      </c>
      <c r="M1516" s="43">
        <f t="shared" si="118"/>
        <v>28664.92880899999</v>
      </c>
      <c r="N1516" s="42">
        <f t="shared" si="119"/>
        <v>0.41940251240367349</v>
      </c>
      <c r="O1516">
        <f>IF(AND(RawData[[#This Row],[Channel]]="Wholesale/Distributor", LEFT(RawData[[#This Row],[Month]], 4)="2025"),RawData[[#This Row],[List Price]]*(1-'2 - Diagnostics'!$B$1),RawData[[#This Row],[Net Price]])</f>
        <v>6.147977</v>
      </c>
      <c r="P1516">
        <f>RawData[[#This Row],[Units]]*RawData[[#This Row],[Counterfactual Net Price]]</f>
        <v>68347.060308999993</v>
      </c>
    </row>
    <row r="1517" spans="1:16">
      <c r="A1517" t="s">
        <v>291</v>
      </c>
      <c r="B1517" t="s">
        <v>290</v>
      </c>
      <c r="C1517" t="s">
        <v>289</v>
      </c>
      <c r="D1517" t="s">
        <v>232</v>
      </c>
      <c r="E1517" t="s">
        <v>259</v>
      </c>
      <c r="F1517">
        <v>12289</v>
      </c>
      <c r="G1517" s="44">
        <v>6.49</v>
      </c>
      <c r="H1517" s="42">
        <v>5.57E-2</v>
      </c>
      <c r="I1517" s="45">
        <v>3.5695000000000001</v>
      </c>
      <c r="J1517" s="44">
        <f t="shared" si="115"/>
        <v>6.1285070000000008</v>
      </c>
      <c r="K1517" s="43">
        <f t="shared" si="116"/>
        <v>75313.222523000004</v>
      </c>
      <c r="L1517" s="43">
        <f t="shared" si="117"/>
        <v>43865.585500000001</v>
      </c>
      <c r="M1517" s="43">
        <f t="shared" si="118"/>
        <v>31447.637023000003</v>
      </c>
      <c r="N1517" s="42">
        <f t="shared" si="119"/>
        <v>0.41755797945568146</v>
      </c>
      <c r="O1517">
        <f>IF(AND(RawData[[#This Row],[Channel]]="Wholesale/Distributor", LEFT(RawData[[#This Row],[Month]], 4)="2025"),RawData[[#This Row],[List Price]]*(1-'2 - Diagnostics'!$B$1),RawData[[#This Row],[Net Price]])</f>
        <v>6.1285070000000008</v>
      </c>
      <c r="P1517">
        <f>RawData[[#This Row],[Units]]*RawData[[#This Row],[Counterfactual Net Price]]</f>
        <v>75313.222523000004</v>
      </c>
    </row>
    <row r="1518" spans="1:16">
      <c r="A1518" t="s">
        <v>291</v>
      </c>
      <c r="B1518" t="s">
        <v>290</v>
      </c>
      <c r="C1518" t="s">
        <v>289</v>
      </c>
      <c r="D1518" t="s">
        <v>232</v>
      </c>
      <c r="E1518" t="s">
        <v>258</v>
      </c>
      <c r="F1518">
        <v>9254</v>
      </c>
      <c r="G1518" s="44">
        <v>6.49</v>
      </c>
      <c r="H1518" s="42">
        <v>5.3600000000000002E-2</v>
      </c>
      <c r="I1518" s="45">
        <v>3.5695000000000001</v>
      </c>
      <c r="J1518" s="44">
        <f t="shared" si="115"/>
        <v>6.1421360000000007</v>
      </c>
      <c r="K1518" s="43">
        <f t="shared" si="116"/>
        <v>56839.326544000003</v>
      </c>
      <c r="L1518" s="43">
        <f t="shared" si="117"/>
        <v>33032.152999999998</v>
      </c>
      <c r="M1518" s="43">
        <f t="shared" si="118"/>
        <v>23807.173544000005</v>
      </c>
      <c r="N1518" s="42">
        <f t="shared" si="119"/>
        <v>0.41885038038884198</v>
      </c>
      <c r="O1518">
        <f>IF(AND(RawData[[#This Row],[Channel]]="Wholesale/Distributor", LEFT(RawData[[#This Row],[Month]], 4)="2025"),RawData[[#This Row],[List Price]]*(1-'2 - Diagnostics'!$B$1),RawData[[#This Row],[Net Price]])</f>
        <v>6.1421360000000007</v>
      </c>
      <c r="P1518">
        <f>RawData[[#This Row],[Units]]*RawData[[#This Row],[Counterfactual Net Price]]</f>
        <v>56839.326544000003</v>
      </c>
    </row>
    <row r="1519" spans="1:16">
      <c r="A1519" t="s">
        <v>291</v>
      </c>
      <c r="B1519" t="s">
        <v>290</v>
      </c>
      <c r="C1519" t="s">
        <v>289</v>
      </c>
      <c r="D1519" t="s">
        <v>232</v>
      </c>
      <c r="E1519" t="s">
        <v>257</v>
      </c>
      <c r="F1519">
        <v>10293</v>
      </c>
      <c r="G1519" s="44">
        <v>6.49</v>
      </c>
      <c r="H1519" s="42">
        <v>5.4899999999999997E-2</v>
      </c>
      <c r="I1519" s="45">
        <v>3.5695000000000001</v>
      </c>
      <c r="J1519" s="44">
        <f t="shared" si="115"/>
        <v>6.1336990000000009</v>
      </c>
      <c r="K1519" s="43">
        <f t="shared" si="116"/>
        <v>63134.163807000012</v>
      </c>
      <c r="L1519" s="43">
        <f t="shared" si="117"/>
        <v>36740.863499999999</v>
      </c>
      <c r="M1519" s="43">
        <f t="shared" si="118"/>
        <v>26393.300307000012</v>
      </c>
      <c r="N1519" s="42">
        <f t="shared" si="119"/>
        <v>0.4180509998941912</v>
      </c>
      <c r="O1519">
        <f>IF(AND(RawData[[#This Row],[Channel]]="Wholesale/Distributor", LEFT(RawData[[#This Row],[Month]], 4)="2025"),RawData[[#This Row],[List Price]]*(1-'2 - Diagnostics'!$B$1),RawData[[#This Row],[Net Price]])</f>
        <v>6.1336990000000009</v>
      </c>
      <c r="P1519">
        <f>RawData[[#This Row],[Units]]*RawData[[#This Row],[Counterfactual Net Price]]</f>
        <v>63134.163807000012</v>
      </c>
    </row>
    <row r="1520" spans="1:16">
      <c r="A1520" t="s">
        <v>291</v>
      </c>
      <c r="B1520" t="s">
        <v>290</v>
      </c>
      <c r="C1520" t="s">
        <v>289</v>
      </c>
      <c r="D1520" t="s">
        <v>232</v>
      </c>
      <c r="E1520" t="s">
        <v>256</v>
      </c>
      <c r="F1520">
        <v>9088</v>
      </c>
      <c r="G1520" s="44">
        <v>6.49</v>
      </c>
      <c r="H1520" s="42">
        <v>4.9000000000000002E-2</v>
      </c>
      <c r="I1520" s="45">
        <v>3.5695000000000001</v>
      </c>
      <c r="J1520" s="44">
        <f t="shared" si="115"/>
        <v>6.1719900000000001</v>
      </c>
      <c r="K1520" s="43">
        <f t="shared" si="116"/>
        <v>56091.045120000002</v>
      </c>
      <c r="L1520" s="43">
        <f t="shared" si="117"/>
        <v>32439.616000000002</v>
      </c>
      <c r="M1520" s="43">
        <f t="shared" si="118"/>
        <v>23651.429120000001</v>
      </c>
      <c r="N1520" s="42">
        <f t="shared" si="119"/>
        <v>0.4216614090431125</v>
      </c>
      <c r="O1520">
        <f>IF(AND(RawData[[#This Row],[Channel]]="Wholesale/Distributor", LEFT(RawData[[#This Row],[Month]], 4)="2025"),RawData[[#This Row],[List Price]]*(1-'2 - Diagnostics'!$B$1),RawData[[#This Row],[Net Price]])</f>
        <v>6.1719900000000001</v>
      </c>
      <c r="P1520">
        <f>RawData[[#This Row],[Units]]*RawData[[#This Row],[Counterfactual Net Price]]</f>
        <v>56091.045120000002</v>
      </c>
    </row>
    <row r="1521" spans="1:16">
      <c r="A1521" t="s">
        <v>291</v>
      </c>
      <c r="B1521" t="s">
        <v>290</v>
      </c>
      <c r="C1521" t="s">
        <v>289</v>
      </c>
      <c r="D1521" t="s">
        <v>232</v>
      </c>
      <c r="E1521" t="s">
        <v>255</v>
      </c>
      <c r="F1521">
        <v>9533</v>
      </c>
      <c r="G1521" s="44">
        <v>6.49</v>
      </c>
      <c r="H1521" s="42">
        <v>4.9299999999999997E-2</v>
      </c>
      <c r="I1521" s="45">
        <v>3.5695000000000001</v>
      </c>
      <c r="J1521" s="44">
        <f t="shared" si="115"/>
        <v>6.1700429999999997</v>
      </c>
      <c r="K1521" s="43">
        <f t="shared" si="116"/>
        <v>58819.019918999998</v>
      </c>
      <c r="L1521" s="43">
        <f t="shared" si="117"/>
        <v>34028.0435</v>
      </c>
      <c r="M1521" s="43">
        <f t="shared" si="118"/>
        <v>24790.976418999999</v>
      </c>
      <c r="N1521" s="42">
        <f t="shared" si="119"/>
        <v>0.42147891027663825</v>
      </c>
      <c r="O1521">
        <f>IF(AND(RawData[[#This Row],[Channel]]="Wholesale/Distributor", LEFT(RawData[[#This Row],[Month]], 4)="2025"),RawData[[#This Row],[List Price]]*(1-'2 - Diagnostics'!$B$1),RawData[[#This Row],[Net Price]])</f>
        <v>6.1700429999999997</v>
      </c>
      <c r="P1521">
        <f>RawData[[#This Row],[Units]]*RawData[[#This Row],[Counterfactual Net Price]]</f>
        <v>58819.019918999998</v>
      </c>
    </row>
    <row r="1522" spans="1:16">
      <c r="A1522" t="s">
        <v>291</v>
      </c>
      <c r="B1522" t="s">
        <v>290</v>
      </c>
      <c r="C1522" t="s">
        <v>289</v>
      </c>
      <c r="D1522" t="s">
        <v>232</v>
      </c>
      <c r="E1522" t="s">
        <v>254</v>
      </c>
      <c r="F1522">
        <v>12854</v>
      </c>
      <c r="G1522" s="44">
        <v>6.49</v>
      </c>
      <c r="H1522" s="42">
        <v>4.8800000000000003E-2</v>
      </c>
      <c r="I1522" s="45">
        <v>3.5695000000000001</v>
      </c>
      <c r="J1522" s="44">
        <f t="shared" si="115"/>
        <v>6.1732880000000003</v>
      </c>
      <c r="K1522" s="43">
        <f t="shared" si="116"/>
        <v>79351.443952000001</v>
      </c>
      <c r="L1522" s="43">
        <f t="shared" si="117"/>
        <v>45882.353000000003</v>
      </c>
      <c r="M1522" s="43">
        <f t="shared" si="118"/>
        <v>33469.090951999999</v>
      </c>
      <c r="N1522" s="42">
        <f t="shared" si="119"/>
        <v>0.42178301093355758</v>
      </c>
      <c r="O1522">
        <f>IF(AND(RawData[[#This Row],[Channel]]="Wholesale/Distributor", LEFT(RawData[[#This Row],[Month]], 4)="2025"),RawData[[#This Row],[List Price]]*(1-'2 - Diagnostics'!$B$1),RawData[[#This Row],[Net Price]])</f>
        <v>6.1732880000000003</v>
      </c>
      <c r="P1522">
        <f>RawData[[#This Row],[Units]]*RawData[[#This Row],[Counterfactual Net Price]]</f>
        <v>79351.443952000001</v>
      </c>
    </row>
    <row r="1523" spans="1:16">
      <c r="A1523" t="s">
        <v>291</v>
      </c>
      <c r="B1523" t="s">
        <v>290</v>
      </c>
      <c r="C1523" t="s">
        <v>289</v>
      </c>
      <c r="D1523" t="s">
        <v>232</v>
      </c>
      <c r="E1523" t="s">
        <v>253</v>
      </c>
      <c r="F1523">
        <v>16351</v>
      </c>
      <c r="G1523" s="44">
        <v>6.49</v>
      </c>
      <c r="H1523" s="42">
        <v>4.5100000000000001E-2</v>
      </c>
      <c r="I1523" s="45">
        <v>3.5695000000000001</v>
      </c>
      <c r="J1523" s="44">
        <f t="shared" si="115"/>
        <v>6.1973010000000004</v>
      </c>
      <c r="K1523" s="43">
        <f t="shared" si="116"/>
        <v>101332.06865100001</v>
      </c>
      <c r="L1523" s="43">
        <f t="shared" si="117"/>
        <v>58364.894500000002</v>
      </c>
      <c r="M1523" s="43">
        <f t="shared" si="118"/>
        <v>42967.174151000007</v>
      </c>
      <c r="N1523" s="42">
        <f t="shared" si="119"/>
        <v>0.42402345795371243</v>
      </c>
      <c r="O1523">
        <f>IF(AND(RawData[[#This Row],[Channel]]="Wholesale/Distributor", LEFT(RawData[[#This Row],[Month]], 4)="2025"),RawData[[#This Row],[List Price]]*(1-'2 - Diagnostics'!$B$1),RawData[[#This Row],[Net Price]])</f>
        <v>6.1973010000000004</v>
      </c>
      <c r="P1523">
        <f>RawData[[#This Row],[Units]]*RawData[[#This Row],[Counterfactual Net Price]]</f>
        <v>101332.06865100001</v>
      </c>
    </row>
    <row r="1524" spans="1:16">
      <c r="A1524" t="s">
        <v>291</v>
      </c>
      <c r="B1524" t="s">
        <v>290</v>
      </c>
      <c r="C1524" t="s">
        <v>289</v>
      </c>
      <c r="D1524" t="s">
        <v>232</v>
      </c>
      <c r="E1524" t="s">
        <v>252</v>
      </c>
      <c r="F1524">
        <v>18823</v>
      </c>
      <c r="G1524" s="44">
        <v>6.49</v>
      </c>
      <c r="H1524" s="42">
        <v>4.6300000000000001E-2</v>
      </c>
      <c r="I1524" s="45">
        <v>3.5695000000000001</v>
      </c>
      <c r="J1524" s="44">
        <f t="shared" si="115"/>
        <v>6.1895129999999998</v>
      </c>
      <c r="K1524" s="43">
        <f t="shared" si="116"/>
        <v>116505.203199</v>
      </c>
      <c r="L1524" s="43">
        <f t="shared" si="117"/>
        <v>67188.698499999999</v>
      </c>
      <c r="M1524" s="43">
        <f t="shared" si="118"/>
        <v>49316.504698999997</v>
      </c>
      <c r="N1524" s="42">
        <f t="shared" si="119"/>
        <v>0.42329873125720874</v>
      </c>
      <c r="O1524">
        <f>IF(AND(RawData[[#This Row],[Channel]]="Wholesale/Distributor", LEFT(RawData[[#This Row],[Month]], 4)="2025"),RawData[[#This Row],[List Price]]*(1-'2 - Diagnostics'!$B$1),RawData[[#This Row],[Net Price]])</f>
        <v>6.1895129999999998</v>
      </c>
      <c r="P1524">
        <f>RawData[[#This Row],[Units]]*RawData[[#This Row],[Counterfactual Net Price]]</f>
        <v>116505.203199</v>
      </c>
    </row>
    <row r="1525" spans="1:16">
      <c r="A1525" t="s">
        <v>291</v>
      </c>
      <c r="B1525" t="s">
        <v>290</v>
      </c>
      <c r="C1525" t="s">
        <v>289</v>
      </c>
      <c r="D1525" t="s">
        <v>232</v>
      </c>
      <c r="E1525" t="s">
        <v>251</v>
      </c>
      <c r="F1525">
        <v>15703</v>
      </c>
      <c r="G1525" s="44">
        <v>6.49</v>
      </c>
      <c r="H1525" s="42">
        <v>5.5199999999999999E-2</v>
      </c>
      <c r="I1525" s="45">
        <v>3.5695000000000001</v>
      </c>
      <c r="J1525" s="44">
        <f t="shared" si="115"/>
        <v>6.1317519999999996</v>
      </c>
      <c r="K1525" s="43">
        <f t="shared" si="116"/>
        <v>96286.901655999987</v>
      </c>
      <c r="L1525" s="43">
        <f t="shared" si="117"/>
        <v>56051.858500000002</v>
      </c>
      <c r="M1525" s="43">
        <f t="shared" si="118"/>
        <v>40235.043155999985</v>
      </c>
      <c r="N1525" s="42">
        <f t="shared" si="119"/>
        <v>0.4178662150719728</v>
      </c>
      <c r="O1525">
        <f>IF(AND(RawData[[#This Row],[Channel]]="Wholesale/Distributor", LEFT(RawData[[#This Row],[Month]], 4)="2025"),RawData[[#This Row],[List Price]]*(1-'2 - Diagnostics'!$B$1),RawData[[#This Row],[Net Price]])</f>
        <v>6.1317519999999996</v>
      </c>
      <c r="P1525">
        <f>RawData[[#This Row],[Units]]*RawData[[#This Row],[Counterfactual Net Price]]</f>
        <v>96286.901655999987</v>
      </c>
    </row>
    <row r="1526" spans="1:16">
      <c r="A1526" t="s">
        <v>291</v>
      </c>
      <c r="B1526" t="s">
        <v>290</v>
      </c>
      <c r="C1526" t="s">
        <v>289</v>
      </c>
      <c r="D1526" t="s">
        <v>232</v>
      </c>
      <c r="E1526" t="s">
        <v>250</v>
      </c>
      <c r="F1526">
        <v>10056</v>
      </c>
      <c r="G1526" s="44">
        <v>6.62</v>
      </c>
      <c r="H1526" s="42">
        <v>6.4199999999999993E-2</v>
      </c>
      <c r="I1526" s="45">
        <v>3.5962999999999998</v>
      </c>
      <c r="J1526" s="44">
        <f t="shared" si="115"/>
        <v>6.1949959999999997</v>
      </c>
      <c r="K1526" s="43">
        <f t="shared" si="116"/>
        <v>62296.879775999994</v>
      </c>
      <c r="L1526" s="43">
        <f t="shared" si="117"/>
        <v>36164.392800000001</v>
      </c>
      <c r="M1526" s="43">
        <f t="shared" si="118"/>
        <v>26132.486975999993</v>
      </c>
      <c r="N1526" s="42">
        <f t="shared" si="119"/>
        <v>0.41948307956938141</v>
      </c>
      <c r="O1526">
        <f>IF(AND(RawData[[#This Row],[Channel]]="Wholesale/Distributor", LEFT(RawData[[#This Row],[Month]], 4)="2025"),RawData[[#This Row],[List Price]]*(1-'2 - Diagnostics'!$B$1),RawData[[#This Row],[Net Price]])</f>
        <v>6.1949959999999997</v>
      </c>
      <c r="P1526">
        <f>RawData[[#This Row],[Units]]*RawData[[#This Row],[Counterfactual Net Price]]</f>
        <v>62296.879775999994</v>
      </c>
    </row>
    <row r="1527" spans="1:16">
      <c r="A1527" t="s">
        <v>291</v>
      </c>
      <c r="B1527" t="s">
        <v>290</v>
      </c>
      <c r="C1527" t="s">
        <v>289</v>
      </c>
      <c r="D1527" t="s">
        <v>232</v>
      </c>
      <c r="E1527" t="s">
        <v>249</v>
      </c>
      <c r="F1527">
        <v>12510</v>
      </c>
      <c r="G1527" s="44">
        <v>6.62</v>
      </c>
      <c r="H1527" s="42">
        <v>4.07E-2</v>
      </c>
      <c r="I1527" s="45">
        <v>3.6230000000000002</v>
      </c>
      <c r="J1527" s="44">
        <f t="shared" si="115"/>
        <v>6.3505660000000006</v>
      </c>
      <c r="K1527" s="43">
        <f t="shared" si="116"/>
        <v>79445.580660000007</v>
      </c>
      <c r="L1527" s="43">
        <f t="shared" si="117"/>
        <v>45323.73</v>
      </c>
      <c r="M1527" s="43">
        <f t="shared" si="118"/>
        <v>34121.850660000004</v>
      </c>
      <c r="N1527" s="42">
        <f t="shared" si="119"/>
        <v>0.42949966979321214</v>
      </c>
      <c r="O1527">
        <f>IF(AND(RawData[[#This Row],[Channel]]="Wholesale/Distributor", LEFT(RawData[[#This Row],[Month]], 4)="2025"),RawData[[#This Row],[List Price]]*(1-'2 - Diagnostics'!$B$1),RawData[[#This Row],[Net Price]])</f>
        <v>6.3505660000000006</v>
      </c>
      <c r="P1527">
        <f>RawData[[#This Row],[Units]]*RawData[[#This Row],[Counterfactual Net Price]]</f>
        <v>79445.580660000007</v>
      </c>
    </row>
    <row r="1528" spans="1:16">
      <c r="A1528" t="s">
        <v>291</v>
      </c>
      <c r="B1528" t="s">
        <v>290</v>
      </c>
      <c r="C1528" t="s">
        <v>289</v>
      </c>
      <c r="D1528" t="s">
        <v>232</v>
      </c>
      <c r="E1528" t="s">
        <v>248</v>
      </c>
      <c r="F1528">
        <v>10955</v>
      </c>
      <c r="G1528" s="44">
        <v>6.62</v>
      </c>
      <c r="H1528" s="42">
        <v>4.9200000000000001E-2</v>
      </c>
      <c r="I1528" s="45">
        <v>3.6497999999999999</v>
      </c>
      <c r="J1528" s="44">
        <f t="shared" si="115"/>
        <v>6.2942960000000001</v>
      </c>
      <c r="K1528" s="43">
        <f t="shared" si="116"/>
        <v>68954.01268</v>
      </c>
      <c r="L1528" s="43">
        <f t="shared" si="117"/>
        <v>39983.559000000001</v>
      </c>
      <c r="M1528" s="43">
        <f t="shared" si="118"/>
        <v>28970.453679999999</v>
      </c>
      <c r="N1528" s="42">
        <f t="shared" si="119"/>
        <v>0.4201416647707702</v>
      </c>
      <c r="O1528">
        <f>IF(AND(RawData[[#This Row],[Channel]]="Wholesale/Distributor", LEFT(RawData[[#This Row],[Month]], 4)="2025"),RawData[[#This Row],[List Price]]*(1-'2 - Diagnostics'!$B$1),RawData[[#This Row],[Net Price]])</f>
        <v>6.2942960000000001</v>
      </c>
      <c r="P1528">
        <f>RawData[[#This Row],[Units]]*RawData[[#This Row],[Counterfactual Net Price]]</f>
        <v>68954.01268</v>
      </c>
    </row>
    <row r="1529" spans="1:16">
      <c r="A1529" t="s">
        <v>291</v>
      </c>
      <c r="B1529" t="s">
        <v>290</v>
      </c>
      <c r="C1529" t="s">
        <v>289</v>
      </c>
      <c r="D1529" t="s">
        <v>232</v>
      </c>
      <c r="E1529" t="s">
        <v>247</v>
      </c>
      <c r="F1529">
        <v>11864</v>
      </c>
      <c r="G1529" s="44">
        <v>6.62</v>
      </c>
      <c r="H1529" s="42">
        <v>3.8600000000000002E-2</v>
      </c>
      <c r="I1529" s="45">
        <v>3.6766000000000001</v>
      </c>
      <c r="J1529" s="44">
        <f t="shared" si="115"/>
        <v>6.3644680000000005</v>
      </c>
      <c r="K1529" s="43">
        <f t="shared" si="116"/>
        <v>75508.048352000013</v>
      </c>
      <c r="L1529" s="43">
        <f t="shared" si="117"/>
        <v>43619.182399999998</v>
      </c>
      <c r="M1529" s="43">
        <f t="shared" si="118"/>
        <v>31888.865952000015</v>
      </c>
      <c r="N1529" s="42">
        <f t="shared" si="119"/>
        <v>0.42232406542070772</v>
      </c>
      <c r="O1529">
        <f>IF(AND(RawData[[#This Row],[Channel]]="Wholesale/Distributor", LEFT(RawData[[#This Row],[Month]], 4)="2025"),RawData[[#This Row],[List Price]]*(1-'2 - Diagnostics'!$B$1),RawData[[#This Row],[Net Price]])</f>
        <v>6.3644680000000005</v>
      </c>
      <c r="P1529">
        <f>RawData[[#This Row],[Units]]*RawData[[#This Row],[Counterfactual Net Price]]</f>
        <v>75508.048352000013</v>
      </c>
    </row>
    <row r="1530" spans="1:16">
      <c r="A1530" t="s">
        <v>291</v>
      </c>
      <c r="B1530" t="s">
        <v>290</v>
      </c>
      <c r="C1530" t="s">
        <v>289</v>
      </c>
      <c r="D1530" t="s">
        <v>232</v>
      </c>
      <c r="E1530" t="s">
        <v>246</v>
      </c>
      <c r="F1530">
        <v>9714</v>
      </c>
      <c r="G1530" s="44">
        <v>6.62</v>
      </c>
      <c r="H1530" s="42">
        <v>4.53E-2</v>
      </c>
      <c r="I1530" s="45">
        <v>3.7033999999999998</v>
      </c>
      <c r="J1530" s="44">
        <f t="shared" si="115"/>
        <v>6.3201140000000002</v>
      </c>
      <c r="K1530" s="43">
        <f t="shared" si="116"/>
        <v>61393.587396000003</v>
      </c>
      <c r="L1530" s="43">
        <f t="shared" si="117"/>
        <v>35974.827599999997</v>
      </c>
      <c r="M1530" s="43">
        <f t="shared" si="118"/>
        <v>25418.759796000006</v>
      </c>
      <c r="N1530" s="42">
        <f t="shared" si="119"/>
        <v>0.41402955706178723</v>
      </c>
      <c r="O1530">
        <f>IF(AND(RawData[[#This Row],[Channel]]="Wholesale/Distributor", LEFT(RawData[[#This Row],[Month]], 4)="2025"),RawData[[#This Row],[List Price]]*(1-'2 - Diagnostics'!$B$1),RawData[[#This Row],[Net Price]])</f>
        <v>6.3201140000000002</v>
      </c>
      <c r="P1530">
        <f>RawData[[#This Row],[Units]]*RawData[[#This Row],[Counterfactual Net Price]]</f>
        <v>61393.587396000003</v>
      </c>
    </row>
    <row r="1531" spans="1:16">
      <c r="A1531" t="s">
        <v>291</v>
      </c>
      <c r="B1531" t="s">
        <v>290</v>
      </c>
      <c r="C1531" t="s">
        <v>289</v>
      </c>
      <c r="D1531" t="s">
        <v>232</v>
      </c>
      <c r="E1531" t="s">
        <v>245</v>
      </c>
      <c r="F1531">
        <v>9022</v>
      </c>
      <c r="G1531" s="44">
        <v>6.62</v>
      </c>
      <c r="H1531" s="42">
        <v>4.6800000000000001E-2</v>
      </c>
      <c r="I1531" s="45">
        <v>3.7301000000000002</v>
      </c>
      <c r="J1531" s="44">
        <f t="shared" si="115"/>
        <v>6.3101840000000005</v>
      </c>
      <c r="K1531" s="43">
        <f t="shared" si="116"/>
        <v>56930.480048000005</v>
      </c>
      <c r="L1531" s="43">
        <f t="shared" si="117"/>
        <v>33652.962200000002</v>
      </c>
      <c r="M1531" s="43">
        <f t="shared" si="118"/>
        <v>23277.517848000003</v>
      </c>
      <c r="N1531" s="42">
        <f t="shared" si="119"/>
        <v>0.40887619124893981</v>
      </c>
      <c r="O1531">
        <f>IF(AND(RawData[[#This Row],[Channel]]="Wholesale/Distributor", LEFT(RawData[[#This Row],[Month]], 4)="2025"),RawData[[#This Row],[List Price]]*(1-'2 - Diagnostics'!$B$1),RawData[[#This Row],[Net Price]])</f>
        <v>6.3101840000000005</v>
      </c>
      <c r="P1531">
        <f>RawData[[#This Row],[Units]]*RawData[[#This Row],[Counterfactual Net Price]]</f>
        <v>56930.480048000005</v>
      </c>
    </row>
    <row r="1532" spans="1:16">
      <c r="A1532" t="s">
        <v>291</v>
      </c>
      <c r="B1532" t="s">
        <v>290</v>
      </c>
      <c r="C1532" t="s">
        <v>289</v>
      </c>
      <c r="D1532" t="s">
        <v>232</v>
      </c>
      <c r="E1532" t="s">
        <v>244</v>
      </c>
      <c r="F1532">
        <v>9645</v>
      </c>
      <c r="G1532" s="44">
        <v>6.81</v>
      </c>
      <c r="H1532" s="42">
        <v>5.1999999999999998E-2</v>
      </c>
      <c r="I1532" s="45">
        <v>3.7568999999999999</v>
      </c>
      <c r="J1532" s="44">
        <f t="shared" si="115"/>
        <v>6.4558799999999996</v>
      </c>
      <c r="K1532" s="43">
        <f t="shared" si="116"/>
        <v>62266.962599999999</v>
      </c>
      <c r="L1532" s="43">
        <f t="shared" si="117"/>
        <v>36235.300499999998</v>
      </c>
      <c r="M1532" s="43">
        <f t="shared" si="118"/>
        <v>26031.662100000001</v>
      </c>
      <c r="N1532" s="42">
        <f t="shared" si="119"/>
        <v>0.41806539155002886</v>
      </c>
      <c r="O1532">
        <f>IF(AND(RawData[[#This Row],[Channel]]="Wholesale/Distributor", LEFT(RawData[[#This Row],[Month]], 4)="2025"),RawData[[#This Row],[List Price]]*(1-'2 - Diagnostics'!$B$1),RawData[[#This Row],[Net Price]])</f>
        <v>6.4558799999999996</v>
      </c>
      <c r="P1532">
        <f>RawData[[#This Row],[Units]]*RawData[[#This Row],[Counterfactual Net Price]]</f>
        <v>62266.962599999999</v>
      </c>
    </row>
    <row r="1533" spans="1:16">
      <c r="A1533" t="s">
        <v>291</v>
      </c>
      <c r="B1533" t="s">
        <v>290</v>
      </c>
      <c r="C1533" t="s">
        <v>289</v>
      </c>
      <c r="D1533" t="s">
        <v>232</v>
      </c>
      <c r="E1533" t="s">
        <v>243</v>
      </c>
      <c r="F1533">
        <v>11758</v>
      </c>
      <c r="G1533" s="44">
        <v>6.81</v>
      </c>
      <c r="H1533" s="42">
        <v>5.1700000000000003E-2</v>
      </c>
      <c r="I1533" s="45">
        <v>3.7837000000000001</v>
      </c>
      <c r="J1533" s="44">
        <f t="shared" si="115"/>
        <v>6.4579230000000001</v>
      </c>
      <c r="K1533" s="43">
        <f t="shared" si="116"/>
        <v>75932.258633999998</v>
      </c>
      <c r="L1533" s="43">
        <f t="shared" si="117"/>
        <v>44488.744599999998</v>
      </c>
      <c r="M1533" s="43">
        <f t="shared" si="118"/>
        <v>31443.514034</v>
      </c>
      <c r="N1533" s="42">
        <f t="shared" si="119"/>
        <v>0.41409954872487642</v>
      </c>
      <c r="O1533">
        <f>IF(AND(RawData[[#This Row],[Channel]]="Wholesale/Distributor", LEFT(RawData[[#This Row],[Month]], 4)="2025"),RawData[[#This Row],[List Price]]*(1-'2 - Diagnostics'!$B$1),RawData[[#This Row],[Net Price]])</f>
        <v>6.4579230000000001</v>
      </c>
      <c r="P1533">
        <f>RawData[[#This Row],[Units]]*RawData[[#This Row],[Counterfactual Net Price]]</f>
        <v>75932.258633999998</v>
      </c>
    </row>
    <row r="1534" spans="1:16">
      <c r="A1534" t="s">
        <v>291</v>
      </c>
      <c r="B1534" t="s">
        <v>290</v>
      </c>
      <c r="C1534" t="s">
        <v>289</v>
      </c>
      <c r="D1534" t="s">
        <v>232</v>
      </c>
      <c r="E1534" t="s">
        <v>242</v>
      </c>
      <c r="F1534">
        <v>11457</v>
      </c>
      <c r="G1534" s="44">
        <v>6.81</v>
      </c>
      <c r="H1534" s="42">
        <v>0.05</v>
      </c>
      <c r="I1534" s="45">
        <v>3.8104</v>
      </c>
      <c r="J1534" s="44">
        <f t="shared" si="115"/>
        <v>6.4694999999999991</v>
      </c>
      <c r="K1534" s="43">
        <f t="shared" si="116"/>
        <v>74121.061499999996</v>
      </c>
      <c r="L1534" s="43">
        <f t="shared" si="117"/>
        <v>43655.752800000002</v>
      </c>
      <c r="M1534" s="43">
        <f t="shared" si="118"/>
        <v>30465.308699999994</v>
      </c>
      <c r="N1534" s="42">
        <f t="shared" si="119"/>
        <v>0.41102094443156345</v>
      </c>
      <c r="O1534">
        <f>IF(AND(RawData[[#This Row],[Channel]]="Wholesale/Distributor", LEFT(RawData[[#This Row],[Month]], 4)="2025"),RawData[[#This Row],[List Price]]*(1-'2 - Diagnostics'!$B$1),RawData[[#This Row],[Net Price]])</f>
        <v>6.4694999999999991</v>
      </c>
      <c r="P1534">
        <f>RawData[[#This Row],[Units]]*RawData[[#This Row],[Counterfactual Net Price]]</f>
        <v>74121.061499999996</v>
      </c>
    </row>
    <row r="1535" spans="1:16">
      <c r="A1535" t="s">
        <v>291</v>
      </c>
      <c r="B1535" t="s">
        <v>290</v>
      </c>
      <c r="C1535" t="s">
        <v>289</v>
      </c>
      <c r="D1535" t="s">
        <v>232</v>
      </c>
      <c r="E1535" t="s">
        <v>241</v>
      </c>
      <c r="F1535">
        <v>17573</v>
      </c>
      <c r="G1535" s="44">
        <v>6.81</v>
      </c>
      <c r="H1535" s="42">
        <v>5.4399999999999997E-2</v>
      </c>
      <c r="I1535" s="45">
        <v>3.8372000000000002</v>
      </c>
      <c r="J1535" s="44">
        <f t="shared" si="115"/>
        <v>6.4395359999999995</v>
      </c>
      <c r="K1535" s="43">
        <f t="shared" si="116"/>
        <v>113161.96612799999</v>
      </c>
      <c r="L1535" s="43">
        <f t="shared" si="117"/>
        <v>67431.115600000005</v>
      </c>
      <c r="M1535" s="43">
        <f t="shared" si="118"/>
        <v>45730.850527999981</v>
      </c>
      <c r="N1535" s="42">
        <f t="shared" si="119"/>
        <v>0.40411855761036186</v>
      </c>
      <c r="O1535">
        <f>IF(AND(RawData[[#This Row],[Channel]]="Wholesale/Distributor", LEFT(RawData[[#This Row],[Month]], 4)="2025"),RawData[[#This Row],[List Price]]*(1-'2 - Diagnostics'!$B$1),RawData[[#This Row],[Net Price]])</f>
        <v>6.4395359999999995</v>
      </c>
      <c r="P1535">
        <f>RawData[[#This Row],[Units]]*RawData[[#This Row],[Counterfactual Net Price]]</f>
        <v>113161.96612799999</v>
      </c>
    </row>
    <row r="1536" spans="1:16">
      <c r="A1536" t="s">
        <v>291</v>
      </c>
      <c r="B1536" t="s">
        <v>290</v>
      </c>
      <c r="C1536" t="s">
        <v>289</v>
      </c>
      <c r="D1536" t="s">
        <v>232</v>
      </c>
      <c r="E1536" t="s">
        <v>240</v>
      </c>
      <c r="F1536">
        <v>21048</v>
      </c>
      <c r="G1536" s="44">
        <v>6.81</v>
      </c>
      <c r="H1536" s="42">
        <v>4.1500000000000002E-2</v>
      </c>
      <c r="I1536" s="45">
        <v>3.8639999999999999</v>
      </c>
      <c r="J1536" s="44">
        <f t="shared" si="115"/>
        <v>6.5273849999999998</v>
      </c>
      <c r="K1536" s="43">
        <f t="shared" si="116"/>
        <v>137388.39947999999</v>
      </c>
      <c r="L1536" s="43">
        <f t="shared" si="117"/>
        <v>81329.471999999994</v>
      </c>
      <c r="M1536" s="43">
        <f t="shared" si="118"/>
        <v>56058.927479999998</v>
      </c>
      <c r="N1536" s="42">
        <f t="shared" si="119"/>
        <v>0.40803246629392936</v>
      </c>
      <c r="O1536">
        <f>IF(AND(RawData[[#This Row],[Channel]]="Wholesale/Distributor", LEFT(RawData[[#This Row],[Month]], 4)="2025"),RawData[[#This Row],[List Price]]*(1-'2 - Diagnostics'!$B$1),RawData[[#This Row],[Net Price]])</f>
        <v>6.5273849999999998</v>
      </c>
      <c r="P1536">
        <f>RawData[[#This Row],[Units]]*RawData[[#This Row],[Counterfactual Net Price]]</f>
        <v>137388.39947999999</v>
      </c>
    </row>
    <row r="1537" spans="1:16">
      <c r="A1537" t="s">
        <v>291</v>
      </c>
      <c r="B1537" t="s">
        <v>290</v>
      </c>
      <c r="C1537" t="s">
        <v>289</v>
      </c>
      <c r="D1537" t="s">
        <v>232</v>
      </c>
      <c r="E1537" t="s">
        <v>236</v>
      </c>
      <c r="F1537">
        <v>15940</v>
      </c>
      <c r="G1537" s="44">
        <v>6.81</v>
      </c>
      <c r="H1537" s="42">
        <v>5.21E-2</v>
      </c>
      <c r="I1537" s="45">
        <v>3.8908</v>
      </c>
      <c r="J1537" s="44">
        <f t="shared" si="115"/>
        <v>6.4551989999999995</v>
      </c>
      <c r="K1537" s="43">
        <f t="shared" si="116"/>
        <v>102895.87205999999</v>
      </c>
      <c r="L1537" s="43">
        <f t="shared" si="117"/>
        <v>62019.351999999999</v>
      </c>
      <c r="M1537" s="43">
        <f t="shared" si="118"/>
        <v>40876.520059999995</v>
      </c>
      <c r="N1537" s="42">
        <f t="shared" si="119"/>
        <v>0.39726102944308916</v>
      </c>
      <c r="O1537">
        <f>IF(AND(RawData[[#This Row],[Channel]]="Wholesale/Distributor", LEFT(RawData[[#This Row],[Month]], 4)="2025"),RawData[[#This Row],[List Price]]*(1-'2 - Diagnostics'!$B$1),RawData[[#This Row],[Net Price]])</f>
        <v>6.4551989999999995</v>
      </c>
      <c r="P1537">
        <f>RawData[[#This Row],[Units]]*RawData[[#This Row],[Counterfactual Net Price]]</f>
        <v>102895.87205999999</v>
      </c>
    </row>
    <row r="1538" spans="1:16">
      <c r="A1538" t="s">
        <v>291</v>
      </c>
      <c r="B1538" t="s">
        <v>290</v>
      </c>
      <c r="C1538" t="s">
        <v>289</v>
      </c>
      <c r="D1538" t="s">
        <v>226</v>
      </c>
      <c r="E1538" t="s">
        <v>262</v>
      </c>
      <c r="F1538">
        <v>12293</v>
      </c>
      <c r="G1538" s="44">
        <v>6.49</v>
      </c>
      <c r="H1538" s="42">
        <v>0.1016</v>
      </c>
      <c r="I1538" s="45">
        <v>3.5695000000000001</v>
      </c>
      <c r="J1538" s="44">
        <f t="shared" ref="J1538:J1601" si="120">G1538*(1-H1538)</f>
        <v>5.830616</v>
      </c>
      <c r="K1538" s="43">
        <f t="shared" ref="K1538:K1601" si="121">F1538*J1538</f>
        <v>71675.762487999993</v>
      </c>
      <c r="L1538" s="43">
        <f t="shared" ref="L1538:L1601" si="122">F1538*I1538</f>
        <v>43879.863499999999</v>
      </c>
      <c r="M1538" s="43">
        <f t="shared" ref="M1538:M1601" si="123">K1538-L1538</f>
        <v>27795.898987999994</v>
      </c>
      <c r="N1538" s="42">
        <f t="shared" ref="N1538:N1601" si="124">IFERROR(M1538/K1538,"")</f>
        <v>0.38780053428317002</v>
      </c>
      <c r="O1538">
        <f>IF(AND(RawData[[#This Row],[Channel]]="Wholesale/Distributor", LEFT(RawData[[#This Row],[Month]], 4)="2025"),RawData[[#This Row],[List Price]]*(1-'2 - Diagnostics'!$B$1),RawData[[#This Row],[Net Price]])</f>
        <v>5.830616</v>
      </c>
      <c r="P1538">
        <f>RawData[[#This Row],[Units]]*RawData[[#This Row],[Counterfactual Net Price]]</f>
        <v>71675.762487999993</v>
      </c>
    </row>
    <row r="1539" spans="1:16">
      <c r="A1539" t="s">
        <v>291</v>
      </c>
      <c r="B1539" t="s">
        <v>290</v>
      </c>
      <c r="C1539" t="s">
        <v>289</v>
      </c>
      <c r="D1539" t="s">
        <v>226</v>
      </c>
      <c r="E1539" t="s">
        <v>261</v>
      </c>
      <c r="F1539">
        <v>18577</v>
      </c>
      <c r="G1539" s="44">
        <v>6.49</v>
      </c>
      <c r="H1539" s="42">
        <v>7.7100000000000002E-2</v>
      </c>
      <c r="I1539" s="45">
        <v>3.5695000000000001</v>
      </c>
      <c r="J1539" s="44">
        <f t="shared" si="120"/>
        <v>5.9896210000000005</v>
      </c>
      <c r="K1539" s="43">
        <f t="shared" si="121"/>
        <v>111269.18931700001</v>
      </c>
      <c r="L1539" s="43">
        <f t="shared" si="122"/>
        <v>66310.601500000004</v>
      </c>
      <c r="M1539" s="43">
        <f t="shared" si="123"/>
        <v>44958.587817000007</v>
      </c>
      <c r="N1539" s="42">
        <f t="shared" si="124"/>
        <v>0.40405244338498214</v>
      </c>
      <c r="O1539">
        <f>IF(AND(RawData[[#This Row],[Channel]]="Wholesale/Distributor", LEFT(RawData[[#This Row],[Month]], 4)="2025"),RawData[[#This Row],[List Price]]*(1-'2 - Diagnostics'!$B$1),RawData[[#This Row],[Net Price]])</f>
        <v>5.9896210000000005</v>
      </c>
      <c r="P1539">
        <f>RawData[[#This Row],[Units]]*RawData[[#This Row],[Counterfactual Net Price]]</f>
        <v>111269.18931700001</v>
      </c>
    </row>
    <row r="1540" spans="1:16">
      <c r="A1540" t="s">
        <v>291</v>
      </c>
      <c r="B1540" t="s">
        <v>290</v>
      </c>
      <c r="C1540" t="s">
        <v>289</v>
      </c>
      <c r="D1540" t="s">
        <v>226</v>
      </c>
      <c r="E1540" t="s">
        <v>260</v>
      </c>
      <c r="F1540">
        <v>17052</v>
      </c>
      <c r="G1540" s="44">
        <v>6.49</v>
      </c>
      <c r="H1540" s="42">
        <v>6.4100000000000004E-2</v>
      </c>
      <c r="I1540" s="45">
        <v>3.5695000000000001</v>
      </c>
      <c r="J1540" s="44">
        <f t="shared" si="120"/>
        <v>6.0739909999999995</v>
      </c>
      <c r="K1540" s="43">
        <f t="shared" si="121"/>
        <v>103573.69453199999</v>
      </c>
      <c r="L1540" s="43">
        <f t="shared" si="122"/>
        <v>60867.114000000001</v>
      </c>
      <c r="M1540" s="43">
        <f t="shared" si="123"/>
        <v>42706.580531999993</v>
      </c>
      <c r="N1540" s="42">
        <f t="shared" si="124"/>
        <v>0.41233037717704879</v>
      </c>
      <c r="O1540">
        <f>IF(AND(RawData[[#This Row],[Channel]]="Wholesale/Distributor", LEFT(RawData[[#This Row],[Month]], 4)="2025"),RawData[[#This Row],[List Price]]*(1-'2 - Diagnostics'!$B$1),RawData[[#This Row],[Net Price]])</f>
        <v>6.0739909999999995</v>
      </c>
      <c r="P1540">
        <f>RawData[[#This Row],[Units]]*RawData[[#This Row],[Counterfactual Net Price]]</f>
        <v>103573.69453199999</v>
      </c>
    </row>
    <row r="1541" spans="1:16">
      <c r="A1541" t="s">
        <v>291</v>
      </c>
      <c r="B1541" t="s">
        <v>290</v>
      </c>
      <c r="C1541" t="s">
        <v>289</v>
      </c>
      <c r="D1541" t="s">
        <v>226</v>
      </c>
      <c r="E1541" t="s">
        <v>259</v>
      </c>
      <c r="F1541">
        <v>16300</v>
      </c>
      <c r="G1541" s="44">
        <v>6.49</v>
      </c>
      <c r="H1541" s="42">
        <v>0.1057</v>
      </c>
      <c r="I1541" s="45">
        <v>3.5695000000000001</v>
      </c>
      <c r="J1541" s="44">
        <f t="shared" si="120"/>
        <v>5.8040070000000004</v>
      </c>
      <c r="K1541" s="43">
        <f t="shared" si="121"/>
        <v>94605.314100000003</v>
      </c>
      <c r="L1541" s="43">
        <f t="shared" si="122"/>
        <v>58182.85</v>
      </c>
      <c r="M1541" s="43">
        <f t="shared" si="123"/>
        <v>36422.464100000005</v>
      </c>
      <c r="N1541" s="42">
        <f t="shared" si="124"/>
        <v>0.38499384993849944</v>
      </c>
      <c r="O1541">
        <f>IF(AND(RawData[[#This Row],[Channel]]="Wholesale/Distributor", LEFT(RawData[[#This Row],[Month]], 4)="2025"),RawData[[#This Row],[List Price]]*(1-'2 - Diagnostics'!$B$1),RawData[[#This Row],[Net Price]])</f>
        <v>5.8040070000000004</v>
      </c>
      <c r="P1541">
        <f>RawData[[#This Row],[Units]]*RawData[[#This Row],[Counterfactual Net Price]]</f>
        <v>94605.314100000003</v>
      </c>
    </row>
    <row r="1542" spans="1:16">
      <c r="A1542" t="s">
        <v>291</v>
      </c>
      <c r="B1542" t="s">
        <v>290</v>
      </c>
      <c r="C1542" t="s">
        <v>289</v>
      </c>
      <c r="D1542" t="s">
        <v>226</v>
      </c>
      <c r="E1542" t="s">
        <v>258</v>
      </c>
      <c r="F1542">
        <v>14148</v>
      </c>
      <c r="G1542" s="44">
        <v>6.49</v>
      </c>
      <c r="H1542" s="42">
        <v>7.3400000000000007E-2</v>
      </c>
      <c r="I1542" s="45">
        <v>3.5695000000000001</v>
      </c>
      <c r="J1542" s="44">
        <f t="shared" si="120"/>
        <v>6.0136339999999997</v>
      </c>
      <c r="K1542" s="43">
        <f t="shared" si="121"/>
        <v>85080.893832000002</v>
      </c>
      <c r="L1542" s="43">
        <f t="shared" si="122"/>
        <v>50501.286</v>
      </c>
      <c r="M1542" s="43">
        <f t="shared" si="123"/>
        <v>34579.607832000002</v>
      </c>
      <c r="N1542" s="42">
        <f t="shared" si="124"/>
        <v>0.40643211741851931</v>
      </c>
      <c r="O1542">
        <f>IF(AND(RawData[[#This Row],[Channel]]="Wholesale/Distributor", LEFT(RawData[[#This Row],[Month]], 4)="2025"),RawData[[#This Row],[List Price]]*(1-'2 - Diagnostics'!$B$1),RawData[[#This Row],[Net Price]])</f>
        <v>6.0136339999999997</v>
      </c>
      <c r="P1542">
        <f>RawData[[#This Row],[Units]]*RawData[[#This Row],[Counterfactual Net Price]]</f>
        <v>85080.893832000002</v>
      </c>
    </row>
    <row r="1543" spans="1:16">
      <c r="A1543" t="s">
        <v>291</v>
      </c>
      <c r="B1543" t="s">
        <v>290</v>
      </c>
      <c r="C1543" t="s">
        <v>289</v>
      </c>
      <c r="D1543" t="s">
        <v>226</v>
      </c>
      <c r="E1543" t="s">
        <v>257</v>
      </c>
      <c r="F1543">
        <v>14034</v>
      </c>
      <c r="G1543" s="44">
        <v>6.49</v>
      </c>
      <c r="H1543" s="42">
        <v>8.2199999999999995E-2</v>
      </c>
      <c r="I1543" s="45">
        <v>3.5695000000000001</v>
      </c>
      <c r="J1543" s="44">
        <f t="shared" si="120"/>
        <v>5.9565219999999997</v>
      </c>
      <c r="K1543" s="43">
        <f t="shared" si="121"/>
        <v>83593.829747999989</v>
      </c>
      <c r="L1543" s="43">
        <f t="shared" si="122"/>
        <v>50094.363000000005</v>
      </c>
      <c r="M1543" s="43">
        <f t="shared" si="123"/>
        <v>33499.466747999984</v>
      </c>
      <c r="N1543" s="42">
        <f t="shared" si="124"/>
        <v>0.4007409021573326</v>
      </c>
      <c r="O1543">
        <f>IF(AND(RawData[[#This Row],[Channel]]="Wholesale/Distributor", LEFT(RawData[[#This Row],[Month]], 4)="2025"),RawData[[#This Row],[List Price]]*(1-'2 - Diagnostics'!$B$1),RawData[[#This Row],[Net Price]])</f>
        <v>5.9565219999999997</v>
      </c>
      <c r="P1543">
        <f>RawData[[#This Row],[Units]]*RawData[[#This Row],[Counterfactual Net Price]]</f>
        <v>83593.829747999989</v>
      </c>
    </row>
    <row r="1544" spans="1:16">
      <c r="A1544" t="s">
        <v>291</v>
      </c>
      <c r="B1544" t="s">
        <v>290</v>
      </c>
      <c r="C1544" t="s">
        <v>289</v>
      </c>
      <c r="D1544" t="s">
        <v>226</v>
      </c>
      <c r="E1544" t="s">
        <v>256</v>
      </c>
      <c r="F1544">
        <v>12572</v>
      </c>
      <c r="G1544" s="44">
        <v>6.49</v>
      </c>
      <c r="H1544" s="42">
        <v>0.1011</v>
      </c>
      <c r="I1544" s="45">
        <v>3.5695000000000001</v>
      </c>
      <c r="J1544" s="44">
        <f t="shared" si="120"/>
        <v>5.8338610000000006</v>
      </c>
      <c r="K1544" s="43">
        <f t="shared" si="121"/>
        <v>73343.300492000009</v>
      </c>
      <c r="L1544" s="43">
        <f t="shared" si="122"/>
        <v>44875.754000000001</v>
      </c>
      <c r="M1544" s="43">
        <f t="shared" si="123"/>
        <v>28467.546492000009</v>
      </c>
      <c r="N1544" s="42">
        <f t="shared" si="124"/>
        <v>0.38814106129714104</v>
      </c>
      <c r="O1544">
        <f>IF(AND(RawData[[#This Row],[Channel]]="Wholesale/Distributor", LEFT(RawData[[#This Row],[Month]], 4)="2025"),RawData[[#This Row],[List Price]]*(1-'2 - Diagnostics'!$B$1),RawData[[#This Row],[Net Price]])</f>
        <v>5.8338610000000006</v>
      </c>
      <c r="P1544">
        <f>RawData[[#This Row],[Units]]*RawData[[#This Row],[Counterfactual Net Price]]</f>
        <v>73343.300492000009</v>
      </c>
    </row>
    <row r="1545" spans="1:16">
      <c r="A1545" t="s">
        <v>291</v>
      </c>
      <c r="B1545" t="s">
        <v>290</v>
      </c>
      <c r="C1545" t="s">
        <v>289</v>
      </c>
      <c r="D1545" t="s">
        <v>226</v>
      </c>
      <c r="E1545" t="s">
        <v>255</v>
      </c>
      <c r="F1545">
        <v>13436</v>
      </c>
      <c r="G1545" s="44">
        <v>6.49</v>
      </c>
      <c r="H1545" s="42">
        <v>7.6399999999999996E-2</v>
      </c>
      <c r="I1545" s="45">
        <v>3.5695000000000001</v>
      </c>
      <c r="J1545" s="44">
        <f t="shared" si="120"/>
        <v>5.9941639999999996</v>
      </c>
      <c r="K1545" s="43">
        <f t="shared" si="121"/>
        <v>80537.587503999996</v>
      </c>
      <c r="L1545" s="43">
        <f t="shared" si="122"/>
        <v>47959.802000000003</v>
      </c>
      <c r="M1545" s="43">
        <f t="shared" si="123"/>
        <v>32577.785503999992</v>
      </c>
      <c r="N1545" s="42">
        <f t="shared" si="124"/>
        <v>0.40450411433521</v>
      </c>
      <c r="O1545">
        <f>IF(AND(RawData[[#This Row],[Channel]]="Wholesale/Distributor", LEFT(RawData[[#This Row],[Month]], 4)="2025"),RawData[[#This Row],[List Price]]*(1-'2 - Diagnostics'!$B$1),RawData[[#This Row],[Net Price]])</f>
        <v>5.9941639999999996</v>
      </c>
      <c r="P1545">
        <f>RawData[[#This Row],[Units]]*RawData[[#This Row],[Counterfactual Net Price]]</f>
        <v>80537.587503999996</v>
      </c>
    </row>
    <row r="1546" spans="1:16">
      <c r="A1546" t="s">
        <v>291</v>
      </c>
      <c r="B1546" t="s">
        <v>290</v>
      </c>
      <c r="C1546" t="s">
        <v>289</v>
      </c>
      <c r="D1546" t="s">
        <v>226</v>
      </c>
      <c r="E1546" t="s">
        <v>254</v>
      </c>
      <c r="F1546">
        <v>17247</v>
      </c>
      <c r="G1546" s="44">
        <v>6.49</v>
      </c>
      <c r="H1546" s="42">
        <v>0.1045</v>
      </c>
      <c r="I1546" s="45">
        <v>3.5695000000000001</v>
      </c>
      <c r="J1546" s="44">
        <f t="shared" si="120"/>
        <v>5.811795</v>
      </c>
      <c r="K1546" s="43">
        <f t="shared" si="121"/>
        <v>100236.02836500001</v>
      </c>
      <c r="L1546" s="43">
        <f t="shared" si="122"/>
        <v>61563.166499999999</v>
      </c>
      <c r="M1546" s="43">
        <f t="shared" si="123"/>
        <v>38672.861865000006</v>
      </c>
      <c r="N1546" s="42">
        <f t="shared" si="124"/>
        <v>0.38581797878280294</v>
      </c>
      <c r="O1546">
        <f>IF(AND(RawData[[#This Row],[Channel]]="Wholesale/Distributor", LEFT(RawData[[#This Row],[Month]], 4)="2025"),RawData[[#This Row],[List Price]]*(1-'2 - Diagnostics'!$B$1),RawData[[#This Row],[Net Price]])</f>
        <v>5.811795</v>
      </c>
      <c r="P1546">
        <f>RawData[[#This Row],[Units]]*RawData[[#This Row],[Counterfactual Net Price]]</f>
        <v>100236.02836500001</v>
      </c>
    </row>
    <row r="1547" spans="1:16">
      <c r="A1547" t="s">
        <v>291</v>
      </c>
      <c r="B1547" t="s">
        <v>290</v>
      </c>
      <c r="C1547" t="s">
        <v>289</v>
      </c>
      <c r="D1547" t="s">
        <v>226</v>
      </c>
      <c r="E1547" t="s">
        <v>253</v>
      </c>
      <c r="F1547">
        <v>27371</v>
      </c>
      <c r="G1547" s="44">
        <v>6.49</v>
      </c>
      <c r="H1547" s="42">
        <v>0.08</v>
      </c>
      <c r="I1547" s="45">
        <v>3.5695000000000001</v>
      </c>
      <c r="J1547" s="44">
        <f t="shared" si="120"/>
        <v>5.9708000000000006</v>
      </c>
      <c r="K1547" s="43">
        <f t="shared" si="121"/>
        <v>163426.76680000001</v>
      </c>
      <c r="L1547" s="43">
        <f t="shared" si="122"/>
        <v>97700.784500000009</v>
      </c>
      <c r="M1547" s="43">
        <f t="shared" si="123"/>
        <v>65725.982300000003</v>
      </c>
      <c r="N1547" s="42">
        <f t="shared" si="124"/>
        <v>0.40217391304347827</v>
      </c>
      <c r="O1547">
        <f>IF(AND(RawData[[#This Row],[Channel]]="Wholesale/Distributor", LEFT(RawData[[#This Row],[Month]], 4)="2025"),RawData[[#This Row],[List Price]]*(1-'2 - Diagnostics'!$B$1),RawData[[#This Row],[Net Price]])</f>
        <v>5.9708000000000006</v>
      </c>
      <c r="P1547">
        <f>RawData[[#This Row],[Units]]*RawData[[#This Row],[Counterfactual Net Price]]</f>
        <v>163426.76680000001</v>
      </c>
    </row>
    <row r="1548" spans="1:16">
      <c r="A1548" t="s">
        <v>291</v>
      </c>
      <c r="B1548" t="s">
        <v>290</v>
      </c>
      <c r="C1548" t="s">
        <v>289</v>
      </c>
      <c r="D1548" t="s">
        <v>226</v>
      </c>
      <c r="E1548" t="s">
        <v>252</v>
      </c>
      <c r="F1548">
        <v>28572</v>
      </c>
      <c r="G1548" s="44">
        <v>6.49</v>
      </c>
      <c r="H1548" s="42">
        <v>7.8200000000000006E-2</v>
      </c>
      <c r="I1548" s="45">
        <v>3.5695000000000001</v>
      </c>
      <c r="J1548" s="44">
        <f t="shared" si="120"/>
        <v>5.9824820000000001</v>
      </c>
      <c r="K1548" s="43">
        <f t="shared" si="121"/>
        <v>170931.47570400001</v>
      </c>
      <c r="L1548" s="43">
        <f t="shared" si="122"/>
        <v>101987.754</v>
      </c>
      <c r="M1548" s="43">
        <f t="shared" si="123"/>
        <v>68943.721704000011</v>
      </c>
      <c r="N1548" s="42">
        <f t="shared" si="124"/>
        <v>0.40334128878281628</v>
      </c>
      <c r="O1548">
        <f>IF(AND(RawData[[#This Row],[Channel]]="Wholesale/Distributor", LEFT(RawData[[#This Row],[Month]], 4)="2025"),RawData[[#This Row],[List Price]]*(1-'2 - Diagnostics'!$B$1),RawData[[#This Row],[Net Price]])</f>
        <v>5.9824820000000001</v>
      </c>
      <c r="P1548">
        <f>RawData[[#This Row],[Units]]*RawData[[#This Row],[Counterfactual Net Price]]</f>
        <v>170931.47570400001</v>
      </c>
    </row>
    <row r="1549" spans="1:16">
      <c r="A1549" t="s">
        <v>291</v>
      </c>
      <c r="B1549" t="s">
        <v>290</v>
      </c>
      <c r="C1549" t="s">
        <v>289</v>
      </c>
      <c r="D1549" t="s">
        <v>226</v>
      </c>
      <c r="E1549" t="s">
        <v>251</v>
      </c>
      <c r="F1549">
        <v>24742</v>
      </c>
      <c r="G1549" s="44">
        <v>6.49</v>
      </c>
      <c r="H1549" s="42">
        <v>7.2999999999999995E-2</v>
      </c>
      <c r="I1549" s="45">
        <v>3.5695000000000001</v>
      </c>
      <c r="J1549" s="44">
        <f t="shared" si="120"/>
        <v>6.0162300000000002</v>
      </c>
      <c r="K1549" s="43">
        <f t="shared" si="121"/>
        <v>148853.56266</v>
      </c>
      <c r="L1549" s="43">
        <f t="shared" si="122"/>
        <v>88316.569000000003</v>
      </c>
      <c r="M1549" s="43">
        <f t="shared" si="123"/>
        <v>60536.993659999993</v>
      </c>
      <c r="N1549" s="42">
        <f t="shared" si="124"/>
        <v>0.40668824163969791</v>
      </c>
      <c r="O1549">
        <f>IF(AND(RawData[[#This Row],[Channel]]="Wholesale/Distributor", LEFT(RawData[[#This Row],[Month]], 4)="2025"),RawData[[#This Row],[List Price]]*(1-'2 - Diagnostics'!$B$1),RawData[[#This Row],[Net Price]])</f>
        <v>6.0162300000000002</v>
      </c>
      <c r="P1549">
        <f>RawData[[#This Row],[Units]]*RawData[[#This Row],[Counterfactual Net Price]]</f>
        <v>148853.56266</v>
      </c>
    </row>
    <row r="1550" spans="1:16">
      <c r="A1550" t="s">
        <v>291</v>
      </c>
      <c r="B1550" t="s">
        <v>290</v>
      </c>
      <c r="C1550" t="s">
        <v>289</v>
      </c>
      <c r="D1550" t="s">
        <v>226</v>
      </c>
      <c r="E1550" t="s">
        <v>250</v>
      </c>
      <c r="F1550">
        <v>14946</v>
      </c>
      <c r="G1550" s="44">
        <v>6.62</v>
      </c>
      <c r="H1550" s="42">
        <v>9.5200000000000007E-2</v>
      </c>
      <c r="I1550" s="45">
        <v>3.5962999999999998</v>
      </c>
      <c r="J1550" s="44">
        <f t="shared" si="120"/>
        <v>5.989776</v>
      </c>
      <c r="K1550" s="43">
        <f t="shared" si="121"/>
        <v>89523.192095999999</v>
      </c>
      <c r="L1550" s="43">
        <f t="shared" si="122"/>
        <v>53750.299800000001</v>
      </c>
      <c r="M1550" s="43">
        <f t="shared" si="123"/>
        <v>35772.892295999998</v>
      </c>
      <c r="N1550" s="42">
        <f t="shared" si="124"/>
        <v>0.39959357411696195</v>
      </c>
      <c r="O1550">
        <f>IF(AND(RawData[[#This Row],[Channel]]="Wholesale/Distributor", LEFT(RawData[[#This Row],[Month]], 4)="2025"),RawData[[#This Row],[List Price]]*(1-'2 - Diagnostics'!$B$1),RawData[[#This Row],[Net Price]])</f>
        <v>6.0242000000000004</v>
      </c>
      <c r="P1550">
        <f>RawData[[#This Row],[Units]]*RawData[[#This Row],[Counterfactual Net Price]]</f>
        <v>90037.693200000009</v>
      </c>
    </row>
    <row r="1551" spans="1:16">
      <c r="A1551" t="s">
        <v>291</v>
      </c>
      <c r="B1551" t="s">
        <v>290</v>
      </c>
      <c r="C1551" t="s">
        <v>289</v>
      </c>
      <c r="D1551" t="s">
        <v>226</v>
      </c>
      <c r="E1551" t="s">
        <v>249</v>
      </c>
      <c r="F1551">
        <v>19272</v>
      </c>
      <c r="G1551" s="44">
        <v>6.62</v>
      </c>
      <c r="H1551" s="42">
        <v>0.12889999999999999</v>
      </c>
      <c r="I1551" s="45">
        <v>3.6230000000000002</v>
      </c>
      <c r="J1551" s="44">
        <f t="shared" si="120"/>
        <v>5.7666820000000003</v>
      </c>
      <c r="K1551" s="43">
        <f t="shared" si="121"/>
        <v>111135.49550400001</v>
      </c>
      <c r="L1551" s="43">
        <f t="shared" si="122"/>
        <v>69822.456000000006</v>
      </c>
      <c r="M1551" s="43">
        <f t="shared" si="123"/>
        <v>41313.039504</v>
      </c>
      <c r="N1551" s="42">
        <f t="shared" si="124"/>
        <v>0.37173577457539708</v>
      </c>
      <c r="O1551">
        <f>IF(AND(RawData[[#This Row],[Channel]]="Wholesale/Distributor", LEFT(RawData[[#This Row],[Month]], 4)="2025"),RawData[[#This Row],[List Price]]*(1-'2 - Diagnostics'!$B$1),RawData[[#This Row],[Net Price]])</f>
        <v>6.0242000000000004</v>
      </c>
      <c r="P1551">
        <f>RawData[[#This Row],[Units]]*RawData[[#This Row],[Counterfactual Net Price]]</f>
        <v>116098.3824</v>
      </c>
    </row>
    <row r="1552" spans="1:16">
      <c r="A1552" t="s">
        <v>291</v>
      </c>
      <c r="B1552" t="s">
        <v>290</v>
      </c>
      <c r="C1552" t="s">
        <v>289</v>
      </c>
      <c r="D1552" t="s">
        <v>226</v>
      </c>
      <c r="E1552" t="s">
        <v>248</v>
      </c>
      <c r="F1552">
        <v>15691</v>
      </c>
      <c r="G1552" s="44">
        <v>6.62</v>
      </c>
      <c r="H1552" s="42">
        <v>0.12720000000000001</v>
      </c>
      <c r="I1552" s="45">
        <v>3.6497999999999999</v>
      </c>
      <c r="J1552" s="44">
        <f t="shared" si="120"/>
        <v>5.7779360000000004</v>
      </c>
      <c r="K1552" s="43">
        <f t="shared" si="121"/>
        <v>90661.593776000009</v>
      </c>
      <c r="L1552" s="43">
        <f t="shared" si="122"/>
        <v>57269.0118</v>
      </c>
      <c r="M1552" s="43">
        <f t="shared" si="123"/>
        <v>33392.581976000009</v>
      </c>
      <c r="N1552" s="42">
        <f t="shared" si="124"/>
        <v>0.36832114443635244</v>
      </c>
      <c r="O1552">
        <f>IF(AND(RawData[[#This Row],[Channel]]="Wholesale/Distributor", LEFT(RawData[[#This Row],[Month]], 4)="2025"),RawData[[#This Row],[List Price]]*(1-'2 - Diagnostics'!$B$1),RawData[[#This Row],[Net Price]])</f>
        <v>6.0242000000000004</v>
      </c>
      <c r="P1552">
        <f>RawData[[#This Row],[Units]]*RawData[[#This Row],[Counterfactual Net Price]]</f>
        <v>94525.722200000004</v>
      </c>
    </row>
    <row r="1553" spans="1:16">
      <c r="A1553" t="s">
        <v>291</v>
      </c>
      <c r="B1553" t="s">
        <v>290</v>
      </c>
      <c r="C1553" t="s">
        <v>289</v>
      </c>
      <c r="D1553" t="s">
        <v>226</v>
      </c>
      <c r="E1553" t="s">
        <v>247</v>
      </c>
      <c r="F1553">
        <v>18664</v>
      </c>
      <c r="G1553" s="44">
        <v>6.62</v>
      </c>
      <c r="H1553" s="42">
        <v>0.1658</v>
      </c>
      <c r="I1553" s="45">
        <v>3.6766000000000001</v>
      </c>
      <c r="J1553" s="44">
        <f t="shared" si="120"/>
        <v>5.5224040000000008</v>
      </c>
      <c r="K1553" s="43">
        <f t="shared" si="121"/>
        <v>103070.14825600001</v>
      </c>
      <c r="L1553" s="43">
        <f t="shared" si="122"/>
        <v>68620.062399999995</v>
      </c>
      <c r="M1553" s="43">
        <f t="shared" si="123"/>
        <v>34450.08585600002</v>
      </c>
      <c r="N1553" s="42">
        <f t="shared" si="124"/>
        <v>0.33423921900679499</v>
      </c>
      <c r="O1553">
        <f>IF(AND(RawData[[#This Row],[Channel]]="Wholesale/Distributor", LEFT(RawData[[#This Row],[Month]], 4)="2025"),RawData[[#This Row],[List Price]]*(1-'2 - Diagnostics'!$B$1),RawData[[#This Row],[Net Price]])</f>
        <v>6.0242000000000004</v>
      </c>
      <c r="P1553">
        <f>RawData[[#This Row],[Units]]*RawData[[#This Row],[Counterfactual Net Price]]</f>
        <v>112435.66880000001</v>
      </c>
    </row>
    <row r="1554" spans="1:16">
      <c r="A1554" t="s">
        <v>291</v>
      </c>
      <c r="B1554" t="s">
        <v>290</v>
      </c>
      <c r="C1554" t="s">
        <v>289</v>
      </c>
      <c r="D1554" t="s">
        <v>226</v>
      </c>
      <c r="E1554" t="s">
        <v>246</v>
      </c>
      <c r="F1554">
        <v>14407</v>
      </c>
      <c r="G1554" s="44">
        <v>6.62</v>
      </c>
      <c r="H1554" s="42">
        <v>0.16569999999999999</v>
      </c>
      <c r="I1554" s="45">
        <v>3.7033999999999998</v>
      </c>
      <c r="J1554" s="44">
        <f t="shared" si="120"/>
        <v>5.523066</v>
      </c>
      <c r="K1554" s="43">
        <f t="shared" si="121"/>
        <v>79570.811862000002</v>
      </c>
      <c r="L1554" s="43">
        <f t="shared" si="122"/>
        <v>53354.883799999996</v>
      </c>
      <c r="M1554" s="43">
        <f t="shared" si="123"/>
        <v>26215.928062000006</v>
      </c>
      <c r="N1554" s="42">
        <f t="shared" si="124"/>
        <v>0.32946664044934471</v>
      </c>
      <c r="O1554">
        <f>IF(AND(RawData[[#This Row],[Channel]]="Wholesale/Distributor", LEFT(RawData[[#This Row],[Month]], 4)="2025"),RawData[[#This Row],[List Price]]*(1-'2 - Diagnostics'!$B$1),RawData[[#This Row],[Net Price]])</f>
        <v>6.0242000000000004</v>
      </c>
      <c r="P1554">
        <f>RawData[[#This Row],[Units]]*RawData[[#This Row],[Counterfactual Net Price]]</f>
        <v>86790.649400000009</v>
      </c>
    </row>
    <row r="1555" spans="1:16">
      <c r="A1555" t="s">
        <v>291</v>
      </c>
      <c r="B1555" t="s">
        <v>290</v>
      </c>
      <c r="C1555" t="s">
        <v>289</v>
      </c>
      <c r="D1555" t="s">
        <v>226</v>
      </c>
      <c r="E1555" t="s">
        <v>245</v>
      </c>
      <c r="F1555">
        <v>14400</v>
      </c>
      <c r="G1555" s="44">
        <v>6.62</v>
      </c>
      <c r="H1555" s="42">
        <v>0.182</v>
      </c>
      <c r="I1555" s="45">
        <v>3.7301000000000002</v>
      </c>
      <c r="J1555" s="44">
        <f t="shared" si="120"/>
        <v>5.4151600000000002</v>
      </c>
      <c r="K1555" s="43">
        <f t="shared" si="121"/>
        <v>77978.304000000004</v>
      </c>
      <c r="L1555" s="43">
        <f t="shared" si="122"/>
        <v>53713.440000000002</v>
      </c>
      <c r="M1555" s="43">
        <f t="shared" si="123"/>
        <v>24264.864000000001</v>
      </c>
      <c r="N1555" s="42">
        <f t="shared" si="124"/>
        <v>0.31117455439913133</v>
      </c>
      <c r="O1555">
        <f>IF(AND(RawData[[#This Row],[Channel]]="Wholesale/Distributor", LEFT(RawData[[#This Row],[Month]], 4)="2025"),RawData[[#This Row],[List Price]]*(1-'2 - Diagnostics'!$B$1),RawData[[#This Row],[Net Price]])</f>
        <v>6.0242000000000004</v>
      </c>
      <c r="P1555">
        <f>RawData[[#This Row],[Units]]*RawData[[#This Row],[Counterfactual Net Price]]</f>
        <v>86748.48000000001</v>
      </c>
    </row>
    <row r="1556" spans="1:16">
      <c r="A1556" t="s">
        <v>291</v>
      </c>
      <c r="B1556" t="s">
        <v>290</v>
      </c>
      <c r="C1556" t="s">
        <v>289</v>
      </c>
      <c r="D1556" t="s">
        <v>226</v>
      </c>
      <c r="E1556" t="s">
        <v>244</v>
      </c>
      <c r="F1556">
        <v>11705</v>
      </c>
      <c r="G1556" s="44">
        <v>6.81</v>
      </c>
      <c r="H1556" s="42">
        <v>0.18279999999999999</v>
      </c>
      <c r="I1556" s="45">
        <v>3.7568999999999999</v>
      </c>
      <c r="J1556" s="44">
        <f t="shared" si="120"/>
        <v>5.5651320000000002</v>
      </c>
      <c r="K1556" s="43">
        <f t="shared" si="121"/>
        <v>65139.870060000001</v>
      </c>
      <c r="L1556" s="43">
        <f t="shared" si="122"/>
        <v>43974.514499999997</v>
      </c>
      <c r="M1556" s="43">
        <f t="shared" si="123"/>
        <v>21165.355560000004</v>
      </c>
      <c r="N1556" s="42">
        <f t="shared" si="124"/>
        <v>0.32492167301692038</v>
      </c>
      <c r="O1556">
        <f>IF(AND(RawData[[#This Row],[Channel]]="Wholesale/Distributor", LEFT(RawData[[#This Row],[Month]], 4)="2025"),RawData[[#This Row],[List Price]]*(1-'2 - Diagnostics'!$B$1),RawData[[#This Row],[Net Price]])</f>
        <v>6.1970999999999998</v>
      </c>
      <c r="P1556">
        <f>RawData[[#This Row],[Units]]*RawData[[#This Row],[Counterfactual Net Price]]</f>
        <v>72537.055500000002</v>
      </c>
    </row>
    <row r="1557" spans="1:16">
      <c r="A1557" t="s">
        <v>291</v>
      </c>
      <c r="B1557" t="s">
        <v>290</v>
      </c>
      <c r="C1557" t="s">
        <v>289</v>
      </c>
      <c r="D1557" t="s">
        <v>226</v>
      </c>
      <c r="E1557" t="s">
        <v>243</v>
      </c>
      <c r="F1557">
        <v>14717</v>
      </c>
      <c r="G1557" s="44">
        <v>6.81</v>
      </c>
      <c r="H1557" s="42">
        <v>0.22819999999999999</v>
      </c>
      <c r="I1557" s="45">
        <v>3.7837000000000001</v>
      </c>
      <c r="J1557" s="44">
        <f t="shared" si="120"/>
        <v>5.2559579999999997</v>
      </c>
      <c r="K1557" s="43">
        <f t="shared" si="121"/>
        <v>77351.933885999999</v>
      </c>
      <c r="L1557" s="43">
        <f t="shared" si="122"/>
        <v>55684.712899999999</v>
      </c>
      <c r="M1557" s="43">
        <f t="shared" si="123"/>
        <v>21667.220986</v>
      </c>
      <c r="N1557" s="42">
        <f t="shared" si="124"/>
        <v>0.28011220789816055</v>
      </c>
      <c r="O1557">
        <f>IF(AND(RawData[[#This Row],[Channel]]="Wholesale/Distributor", LEFT(RawData[[#This Row],[Month]], 4)="2025"),RawData[[#This Row],[List Price]]*(1-'2 - Diagnostics'!$B$1),RawData[[#This Row],[Net Price]])</f>
        <v>6.1970999999999998</v>
      </c>
      <c r="P1557">
        <f>RawData[[#This Row],[Units]]*RawData[[#This Row],[Counterfactual Net Price]]</f>
        <v>91202.720699999991</v>
      </c>
    </row>
    <row r="1558" spans="1:16">
      <c r="A1558" t="s">
        <v>291</v>
      </c>
      <c r="B1558" t="s">
        <v>290</v>
      </c>
      <c r="C1558" t="s">
        <v>289</v>
      </c>
      <c r="D1558" t="s">
        <v>226</v>
      </c>
      <c r="E1558" t="s">
        <v>242</v>
      </c>
      <c r="F1558">
        <v>18803</v>
      </c>
      <c r="G1558" s="44">
        <v>6.81</v>
      </c>
      <c r="H1558" s="42">
        <v>0.23669999999999999</v>
      </c>
      <c r="I1558" s="45">
        <v>3.8104</v>
      </c>
      <c r="J1558" s="44">
        <f t="shared" si="120"/>
        <v>5.1980729999999999</v>
      </c>
      <c r="K1558" s="43">
        <f t="shared" si="121"/>
        <v>97739.366618999993</v>
      </c>
      <c r="L1558" s="43">
        <f t="shared" si="122"/>
        <v>71646.951199999996</v>
      </c>
      <c r="M1558" s="43">
        <f t="shared" si="123"/>
        <v>26092.415418999997</v>
      </c>
      <c r="N1558" s="42">
        <f t="shared" si="124"/>
        <v>0.26695912119741294</v>
      </c>
      <c r="O1558">
        <f>IF(AND(RawData[[#This Row],[Channel]]="Wholesale/Distributor", LEFT(RawData[[#This Row],[Month]], 4)="2025"),RawData[[#This Row],[List Price]]*(1-'2 - Diagnostics'!$B$1),RawData[[#This Row],[Net Price]])</f>
        <v>6.1970999999999998</v>
      </c>
      <c r="P1558">
        <f>RawData[[#This Row],[Units]]*RawData[[#This Row],[Counterfactual Net Price]]</f>
        <v>116524.0713</v>
      </c>
    </row>
    <row r="1559" spans="1:16">
      <c r="A1559" t="s">
        <v>291</v>
      </c>
      <c r="B1559" t="s">
        <v>290</v>
      </c>
      <c r="C1559" t="s">
        <v>289</v>
      </c>
      <c r="D1559" t="s">
        <v>226</v>
      </c>
      <c r="E1559" t="s">
        <v>241</v>
      </c>
      <c r="F1559">
        <v>25437</v>
      </c>
      <c r="G1559" s="44">
        <v>6.81</v>
      </c>
      <c r="H1559" s="42">
        <v>0.25119999999999998</v>
      </c>
      <c r="I1559" s="45">
        <v>3.8372000000000002</v>
      </c>
      <c r="J1559" s="44">
        <f t="shared" si="120"/>
        <v>5.0993279999999999</v>
      </c>
      <c r="K1559" s="43">
        <f t="shared" si="121"/>
        <v>129711.606336</v>
      </c>
      <c r="L1559" s="43">
        <f t="shared" si="122"/>
        <v>97606.856400000004</v>
      </c>
      <c r="M1559" s="43">
        <f t="shared" si="123"/>
        <v>32104.749935999993</v>
      </c>
      <c r="N1559" s="42">
        <f t="shared" si="124"/>
        <v>0.24750869134129042</v>
      </c>
      <c r="O1559">
        <f>IF(AND(RawData[[#This Row],[Channel]]="Wholesale/Distributor", LEFT(RawData[[#This Row],[Month]], 4)="2025"),RawData[[#This Row],[List Price]]*(1-'2 - Diagnostics'!$B$1),RawData[[#This Row],[Net Price]])</f>
        <v>6.1970999999999998</v>
      </c>
      <c r="P1559">
        <f>RawData[[#This Row],[Units]]*RawData[[#This Row],[Counterfactual Net Price]]</f>
        <v>157635.63269999999</v>
      </c>
    </row>
    <row r="1560" spans="1:16">
      <c r="A1560" t="s">
        <v>291</v>
      </c>
      <c r="B1560" t="s">
        <v>290</v>
      </c>
      <c r="C1560" t="s">
        <v>289</v>
      </c>
      <c r="D1560" t="s">
        <v>226</v>
      </c>
      <c r="E1560" t="s">
        <v>240</v>
      </c>
      <c r="F1560">
        <v>25305</v>
      </c>
      <c r="G1560" s="44">
        <v>6.81</v>
      </c>
      <c r="H1560" s="42">
        <v>0.25269999999999998</v>
      </c>
      <c r="I1560" s="45">
        <v>3.8639999999999999</v>
      </c>
      <c r="J1560" s="44">
        <f t="shared" si="120"/>
        <v>5.0891130000000002</v>
      </c>
      <c r="K1560" s="43">
        <f t="shared" si="121"/>
        <v>128780.00446500001</v>
      </c>
      <c r="L1560" s="43">
        <f t="shared" si="122"/>
        <v>97778.52</v>
      </c>
      <c r="M1560" s="43">
        <f t="shared" si="123"/>
        <v>31001.484465000001</v>
      </c>
      <c r="N1560" s="42">
        <f t="shared" si="124"/>
        <v>0.2407321275829403</v>
      </c>
      <c r="O1560">
        <f>IF(AND(RawData[[#This Row],[Channel]]="Wholesale/Distributor", LEFT(RawData[[#This Row],[Month]], 4)="2025"),RawData[[#This Row],[List Price]]*(1-'2 - Diagnostics'!$B$1),RawData[[#This Row],[Net Price]])</f>
        <v>6.1970999999999998</v>
      </c>
      <c r="P1560">
        <f>RawData[[#This Row],[Units]]*RawData[[#This Row],[Counterfactual Net Price]]</f>
        <v>156817.61549999999</v>
      </c>
    </row>
    <row r="1561" spans="1:16">
      <c r="A1561" t="s">
        <v>291</v>
      </c>
      <c r="B1561" t="s">
        <v>290</v>
      </c>
      <c r="C1561" t="s">
        <v>289</v>
      </c>
      <c r="D1561" t="s">
        <v>226</v>
      </c>
      <c r="E1561" t="s">
        <v>236</v>
      </c>
      <c r="F1561">
        <v>20465</v>
      </c>
      <c r="G1561" s="44">
        <v>6.81</v>
      </c>
      <c r="H1561" s="42">
        <v>0.25130000000000002</v>
      </c>
      <c r="I1561" s="45">
        <v>3.8908</v>
      </c>
      <c r="J1561" s="44">
        <f t="shared" si="120"/>
        <v>5.0986469999999988</v>
      </c>
      <c r="K1561" s="43">
        <f t="shared" si="121"/>
        <v>104343.81085499997</v>
      </c>
      <c r="L1561" s="43">
        <f t="shared" si="122"/>
        <v>79625.221999999994</v>
      </c>
      <c r="M1561" s="43">
        <f t="shared" si="123"/>
        <v>24718.58885499998</v>
      </c>
      <c r="N1561" s="42">
        <f t="shared" si="124"/>
        <v>0.23689559210512109</v>
      </c>
      <c r="O1561">
        <f>IF(AND(RawData[[#This Row],[Channel]]="Wholesale/Distributor", LEFT(RawData[[#This Row],[Month]], 4)="2025"),RawData[[#This Row],[List Price]]*(1-'2 - Diagnostics'!$B$1),RawData[[#This Row],[Net Price]])</f>
        <v>6.1970999999999998</v>
      </c>
      <c r="P1561">
        <f>RawData[[#This Row],[Units]]*RawData[[#This Row],[Counterfactual Net Price]]</f>
        <v>126823.65149999999</v>
      </c>
    </row>
    <row r="1562" spans="1:16">
      <c r="A1562" t="s">
        <v>291</v>
      </c>
      <c r="B1562" t="s">
        <v>290</v>
      </c>
      <c r="C1562" t="s">
        <v>289</v>
      </c>
      <c r="D1562" t="s">
        <v>229</v>
      </c>
      <c r="E1562" t="s">
        <v>262</v>
      </c>
      <c r="F1562">
        <v>6524</v>
      </c>
      <c r="G1562" s="44">
        <v>6.49</v>
      </c>
      <c r="H1562" s="42">
        <v>7.2800000000000004E-2</v>
      </c>
      <c r="I1562" s="45">
        <v>3.5695000000000001</v>
      </c>
      <c r="J1562" s="44">
        <f t="shared" si="120"/>
        <v>6.0175280000000004</v>
      </c>
      <c r="K1562" s="43">
        <f t="shared" si="121"/>
        <v>39258.352672000001</v>
      </c>
      <c r="L1562" s="43">
        <f t="shared" si="122"/>
        <v>23287.418000000001</v>
      </c>
      <c r="M1562" s="43">
        <f t="shared" si="123"/>
        <v>15970.934671999999</v>
      </c>
      <c r="N1562" s="42">
        <f t="shared" si="124"/>
        <v>0.40681622088006902</v>
      </c>
      <c r="O1562">
        <f>IF(AND(RawData[[#This Row],[Channel]]="Wholesale/Distributor", LEFT(RawData[[#This Row],[Month]], 4)="2025"),RawData[[#This Row],[List Price]]*(1-'2 - Diagnostics'!$B$1),RawData[[#This Row],[Net Price]])</f>
        <v>6.0175280000000004</v>
      </c>
      <c r="P1562">
        <f>RawData[[#This Row],[Units]]*RawData[[#This Row],[Counterfactual Net Price]]</f>
        <v>39258.352672000001</v>
      </c>
    </row>
    <row r="1563" spans="1:16">
      <c r="A1563" t="s">
        <v>291</v>
      </c>
      <c r="B1563" t="s">
        <v>290</v>
      </c>
      <c r="C1563" t="s">
        <v>289</v>
      </c>
      <c r="D1563" t="s">
        <v>229</v>
      </c>
      <c r="E1563" t="s">
        <v>261</v>
      </c>
      <c r="F1563">
        <v>8254</v>
      </c>
      <c r="G1563" s="44">
        <v>6.49</v>
      </c>
      <c r="H1563" s="42">
        <v>7.8200000000000006E-2</v>
      </c>
      <c r="I1563" s="45">
        <v>3.5695000000000001</v>
      </c>
      <c r="J1563" s="44">
        <f t="shared" si="120"/>
        <v>5.9824820000000001</v>
      </c>
      <c r="K1563" s="43">
        <f t="shared" si="121"/>
        <v>49379.406428000002</v>
      </c>
      <c r="L1563" s="43">
        <f t="shared" si="122"/>
        <v>29462.653000000002</v>
      </c>
      <c r="M1563" s="43">
        <f t="shared" si="123"/>
        <v>19916.753428</v>
      </c>
      <c r="N1563" s="42">
        <f t="shared" si="124"/>
        <v>0.40334128878281622</v>
      </c>
      <c r="O1563">
        <f>IF(AND(RawData[[#This Row],[Channel]]="Wholesale/Distributor", LEFT(RawData[[#This Row],[Month]], 4)="2025"),RawData[[#This Row],[List Price]]*(1-'2 - Diagnostics'!$B$1),RawData[[#This Row],[Net Price]])</f>
        <v>5.9824820000000001</v>
      </c>
      <c r="P1563">
        <f>RawData[[#This Row],[Units]]*RawData[[#This Row],[Counterfactual Net Price]]</f>
        <v>49379.406428000002</v>
      </c>
    </row>
    <row r="1564" spans="1:16">
      <c r="A1564" t="s">
        <v>291</v>
      </c>
      <c r="B1564" t="s">
        <v>290</v>
      </c>
      <c r="C1564" t="s">
        <v>289</v>
      </c>
      <c r="D1564" t="s">
        <v>229</v>
      </c>
      <c r="E1564" t="s">
        <v>260</v>
      </c>
      <c r="F1564">
        <v>8009</v>
      </c>
      <c r="G1564" s="44">
        <v>6.49</v>
      </c>
      <c r="H1564" s="42">
        <v>7.8299999999999995E-2</v>
      </c>
      <c r="I1564" s="45">
        <v>3.5695000000000001</v>
      </c>
      <c r="J1564" s="44">
        <f t="shared" si="120"/>
        <v>5.981833</v>
      </c>
      <c r="K1564" s="43">
        <f t="shared" si="121"/>
        <v>47908.500497000001</v>
      </c>
      <c r="L1564" s="43">
        <f t="shared" si="122"/>
        <v>28588.125500000002</v>
      </c>
      <c r="M1564" s="43">
        <f t="shared" si="123"/>
        <v>19320.374996999999</v>
      </c>
      <c r="N1564" s="42">
        <f t="shared" si="124"/>
        <v>0.40327655419333835</v>
      </c>
      <c r="O1564">
        <f>IF(AND(RawData[[#This Row],[Channel]]="Wholesale/Distributor", LEFT(RawData[[#This Row],[Month]], 4)="2025"),RawData[[#This Row],[List Price]]*(1-'2 - Diagnostics'!$B$1),RawData[[#This Row],[Net Price]])</f>
        <v>5.981833</v>
      </c>
      <c r="P1564">
        <f>RawData[[#This Row],[Units]]*RawData[[#This Row],[Counterfactual Net Price]]</f>
        <v>47908.500497000001</v>
      </c>
    </row>
    <row r="1565" spans="1:16">
      <c r="A1565" t="s">
        <v>291</v>
      </c>
      <c r="B1565" t="s">
        <v>290</v>
      </c>
      <c r="C1565" t="s">
        <v>289</v>
      </c>
      <c r="D1565" t="s">
        <v>229</v>
      </c>
      <c r="E1565" t="s">
        <v>259</v>
      </c>
      <c r="F1565">
        <v>8225</v>
      </c>
      <c r="G1565" s="44">
        <v>6.49</v>
      </c>
      <c r="H1565" s="42">
        <v>7.6200000000000004E-2</v>
      </c>
      <c r="I1565" s="45">
        <v>3.5695000000000001</v>
      </c>
      <c r="J1565" s="44">
        <f t="shared" si="120"/>
        <v>5.9954619999999998</v>
      </c>
      <c r="K1565" s="43">
        <f t="shared" si="121"/>
        <v>49312.674950000001</v>
      </c>
      <c r="L1565" s="43">
        <f t="shared" si="122"/>
        <v>29359.137500000001</v>
      </c>
      <c r="M1565" s="43">
        <f t="shared" si="123"/>
        <v>19953.53745</v>
      </c>
      <c r="N1565" s="42">
        <f t="shared" si="124"/>
        <v>0.40463303745399437</v>
      </c>
      <c r="O1565">
        <f>IF(AND(RawData[[#This Row],[Channel]]="Wholesale/Distributor", LEFT(RawData[[#This Row],[Month]], 4)="2025"),RawData[[#This Row],[List Price]]*(1-'2 - Diagnostics'!$B$1),RawData[[#This Row],[Net Price]])</f>
        <v>5.9954619999999998</v>
      </c>
      <c r="P1565">
        <f>RawData[[#This Row],[Units]]*RawData[[#This Row],[Counterfactual Net Price]]</f>
        <v>49312.674950000001</v>
      </c>
    </row>
    <row r="1566" spans="1:16">
      <c r="A1566" t="s">
        <v>291</v>
      </c>
      <c r="B1566" t="s">
        <v>290</v>
      </c>
      <c r="C1566" t="s">
        <v>289</v>
      </c>
      <c r="D1566" t="s">
        <v>229</v>
      </c>
      <c r="E1566" t="s">
        <v>258</v>
      </c>
      <c r="F1566">
        <v>6407</v>
      </c>
      <c r="G1566" s="44">
        <v>6.49</v>
      </c>
      <c r="H1566" s="42">
        <v>7.5499999999999998E-2</v>
      </c>
      <c r="I1566" s="45">
        <v>3.5695000000000001</v>
      </c>
      <c r="J1566" s="44">
        <f t="shared" si="120"/>
        <v>6.0000049999999998</v>
      </c>
      <c r="K1566" s="43">
        <f t="shared" si="121"/>
        <v>38442.032034999997</v>
      </c>
      <c r="L1566" s="43">
        <f t="shared" si="122"/>
        <v>22869.786500000002</v>
      </c>
      <c r="M1566" s="43">
        <f t="shared" si="123"/>
        <v>15572.245534999995</v>
      </c>
      <c r="N1566" s="42">
        <f t="shared" si="124"/>
        <v>0.40508382909680896</v>
      </c>
      <c r="O1566">
        <f>IF(AND(RawData[[#This Row],[Channel]]="Wholesale/Distributor", LEFT(RawData[[#This Row],[Month]], 4)="2025"),RawData[[#This Row],[List Price]]*(1-'2 - Diagnostics'!$B$1),RawData[[#This Row],[Net Price]])</f>
        <v>6.0000049999999998</v>
      </c>
      <c r="P1566">
        <f>RawData[[#This Row],[Units]]*RawData[[#This Row],[Counterfactual Net Price]]</f>
        <v>38442.032034999997</v>
      </c>
    </row>
    <row r="1567" spans="1:16">
      <c r="A1567" t="s">
        <v>291</v>
      </c>
      <c r="B1567" t="s">
        <v>290</v>
      </c>
      <c r="C1567" t="s">
        <v>289</v>
      </c>
      <c r="D1567" t="s">
        <v>229</v>
      </c>
      <c r="E1567" t="s">
        <v>257</v>
      </c>
      <c r="F1567">
        <v>6673</v>
      </c>
      <c r="G1567" s="44">
        <v>6.49</v>
      </c>
      <c r="H1567" s="42">
        <v>0.06</v>
      </c>
      <c r="I1567" s="45">
        <v>3.5695000000000001</v>
      </c>
      <c r="J1567" s="44">
        <f t="shared" si="120"/>
        <v>6.1006</v>
      </c>
      <c r="K1567" s="43">
        <f t="shared" si="121"/>
        <v>40709.303800000002</v>
      </c>
      <c r="L1567" s="43">
        <f t="shared" si="122"/>
        <v>23819.273499999999</v>
      </c>
      <c r="M1567" s="43">
        <f t="shared" si="123"/>
        <v>16890.030300000002</v>
      </c>
      <c r="N1567" s="42">
        <f t="shared" si="124"/>
        <v>0.41489361702127664</v>
      </c>
      <c r="O1567">
        <f>IF(AND(RawData[[#This Row],[Channel]]="Wholesale/Distributor", LEFT(RawData[[#This Row],[Month]], 4)="2025"),RawData[[#This Row],[List Price]]*(1-'2 - Diagnostics'!$B$1),RawData[[#This Row],[Net Price]])</f>
        <v>6.1006</v>
      </c>
      <c r="P1567">
        <f>RawData[[#This Row],[Units]]*RawData[[#This Row],[Counterfactual Net Price]]</f>
        <v>40709.303800000002</v>
      </c>
    </row>
    <row r="1568" spans="1:16">
      <c r="A1568" t="s">
        <v>291</v>
      </c>
      <c r="B1568" t="s">
        <v>290</v>
      </c>
      <c r="C1568" t="s">
        <v>289</v>
      </c>
      <c r="D1568" t="s">
        <v>229</v>
      </c>
      <c r="E1568" t="s">
        <v>256</v>
      </c>
      <c r="F1568">
        <v>6022</v>
      </c>
      <c r="G1568" s="44">
        <v>6.49</v>
      </c>
      <c r="H1568" s="42">
        <v>6.0600000000000001E-2</v>
      </c>
      <c r="I1568" s="45">
        <v>3.5695000000000001</v>
      </c>
      <c r="J1568" s="44">
        <f t="shared" si="120"/>
        <v>6.0967060000000002</v>
      </c>
      <c r="K1568" s="43">
        <f t="shared" si="121"/>
        <v>36714.363532000003</v>
      </c>
      <c r="L1568" s="43">
        <f t="shared" si="122"/>
        <v>21495.529000000002</v>
      </c>
      <c r="M1568" s="43">
        <f t="shared" si="123"/>
        <v>15218.834532000001</v>
      </c>
      <c r="N1568" s="42">
        <f t="shared" si="124"/>
        <v>0.41451990632318497</v>
      </c>
      <c r="O1568">
        <f>IF(AND(RawData[[#This Row],[Channel]]="Wholesale/Distributor", LEFT(RawData[[#This Row],[Month]], 4)="2025"),RawData[[#This Row],[List Price]]*(1-'2 - Diagnostics'!$B$1),RawData[[#This Row],[Net Price]])</f>
        <v>6.0967060000000002</v>
      </c>
      <c r="P1568">
        <f>RawData[[#This Row],[Units]]*RawData[[#This Row],[Counterfactual Net Price]]</f>
        <v>36714.363532000003</v>
      </c>
    </row>
    <row r="1569" spans="1:16">
      <c r="A1569" t="s">
        <v>291</v>
      </c>
      <c r="B1569" t="s">
        <v>290</v>
      </c>
      <c r="C1569" t="s">
        <v>289</v>
      </c>
      <c r="D1569" t="s">
        <v>229</v>
      </c>
      <c r="E1569" t="s">
        <v>255</v>
      </c>
      <c r="F1569">
        <v>6501</v>
      </c>
      <c r="G1569" s="44">
        <v>6.49</v>
      </c>
      <c r="H1569" s="42">
        <v>5.3100000000000001E-2</v>
      </c>
      <c r="I1569" s="45">
        <v>3.5695000000000001</v>
      </c>
      <c r="J1569" s="44">
        <f t="shared" si="120"/>
        <v>6.1453809999999995</v>
      </c>
      <c r="K1569" s="43">
        <f t="shared" si="121"/>
        <v>39951.121880999999</v>
      </c>
      <c r="L1569" s="43">
        <f t="shared" si="122"/>
        <v>23205.319500000001</v>
      </c>
      <c r="M1569" s="43">
        <f t="shared" si="123"/>
        <v>16745.802380999998</v>
      </c>
      <c r="N1569" s="42">
        <f t="shared" si="124"/>
        <v>0.41915724997359799</v>
      </c>
      <c r="O1569">
        <f>IF(AND(RawData[[#This Row],[Channel]]="Wholesale/Distributor", LEFT(RawData[[#This Row],[Month]], 4)="2025"),RawData[[#This Row],[List Price]]*(1-'2 - Diagnostics'!$B$1),RawData[[#This Row],[Net Price]])</f>
        <v>6.1453809999999995</v>
      </c>
      <c r="P1569">
        <f>RawData[[#This Row],[Units]]*RawData[[#This Row],[Counterfactual Net Price]]</f>
        <v>39951.121880999999</v>
      </c>
    </row>
    <row r="1570" spans="1:16">
      <c r="A1570" t="s">
        <v>291</v>
      </c>
      <c r="B1570" t="s">
        <v>290</v>
      </c>
      <c r="C1570" t="s">
        <v>289</v>
      </c>
      <c r="D1570" t="s">
        <v>229</v>
      </c>
      <c r="E1570" t="s">
        <v>254</v>
      </c>
      <c r="F1570">
        <v>8573</v>
      </c>
      <c r="G1570" s="44">
        <v>6.49</v>
      </c>
      <c r="H1570" s="42">
        <v>8.5999999999999993E-2</v>
      </c>
      <c r="I1570" s="45">
        <v>3.5695000000000001</v>
      </c>
      <c r="J1570" s="44">
        <f t="shared" si="120"/>
        <v>5.9318600000000004</v>
      </c>
      <c r="K1570" s="43">
        <f t="shared" si="121"/>
        <v>50853.835780000001</v>
      </c>
      <c r="L1570" s="43">
        <f t="shared" si="122"/>
        <v>30601.323500000002</v>
      </c>
      <c r="M1570" s="43">
        <f t="shared" si="123"/>
        <v>20252.512279999999</v>
      </c>
      <c r="N1570" s="42">
        <f t="shared" si="124"/>
        <v>0.39824945295404812</v>
      </c>
      <c r="O1570">
        <f>IF(AND(RawData[[#This Row],[Channel]]="Wholesale/Distributor", LEFT(RawData[[#This Row],[Month]], 4)="2025"),RawData[[#This Row],[List Price]]*(1-'2 - Diagnostics'!$B$1),RawData[[#This Row],[Net Price]])</f>
        <v>5.9318600000000004</v>
      </c>
      <c r="P1570">
        <f>RawData[[#This Row],[Units]]*RawData[[#This Row],[Counterfactual Net Price]]</f>
        <v>50853.835780000001</v>
      </c>
    </row>
    <row r="1571" spans="1:16">
      <c r="A1571" t="s">
        <v>291</v>
      </c>
      <c r="B1571" t="s">
        <v>290</v>
      </c>
      <c r="C1571" t="s">
        <v>289</v>
      </c>
      <c r="D1571" t="s">
        <v>229</v>
      </c>
      <c r="E1571" t="s">
        <v>253</v>
      </c>
      <c r="F1571">
        <v>12062</v>
      </c>
      <c r="G1571" s="44">
        <v>6.49</v>
      </c>
      <c r="H1571" s="42">
        <v>9.9599999999999994E-2</v>
      </c>
      <c r="I1571" s="45">
        <v>3.5695000000000001</v>
      </c>
      <c r="J1571" s="44">
        <f t="shared" si="120"/>
        <v>5.8435959999999998</v>
      </c>
      <c r="K1571" s="43">
        <f t="shared" si="121"/>
        <v>70485.454952</v>
      </c>
      <c r="L1571" s="43">
        <f t="shared" si="122"/>
        <v>43055.309000000001</v>
      </c>
      <c r="M1571" s="43">
        <f t="shared" si="123"/>
        <v>27430.145951999999</v>
      </c>
      <c r="N1571" s="42">
        <f t="shared" si="124"/>
        <v>0.38916037316748109</v>
      </c>
      <c r="O1571">
        <f>IF(AND(RawData[[#This Row],[Channel]]="Wholesale/Distributor", LEFT(RawData[[#This Row],[Month]], 4)="2025"),RawData[[#This Row],[List Price]]*(1-'2 - Diagnostics'!$B$1),RawData[[#This Row],[Net Price]])</f>
        <v>5.8435959999999998</v>
      </c>
      <c r="P1571">
        <f>RawData[[#This Row],[Units]]*RawData[[#This Row],[Counterfactual Net Price]]</f>
        <v>70485.454952</v>
      </c>
    </row>
    <row r="1572" spans="1:16">
      <c r="A1572" t="s">
        <v>291</v>
      </c>
      <c r="B1572" t="s">
        <v>290</v>
      </c>
      <c r="C1572" t="s">
        <v>289</v>
      </c>
      <c r="D1572" t="s">
        <v>229</v>
      </c>
      <c r="E1572" t="s">
        <v>252</v>
      </c>
      <c r="F1572">
        <v>12211</v>
      </c>
      <c r="G1572" s="44">
        <v>6.49</v>
      </c>
      <c r="H1572" s="42">
        <v>0.11550000000000001</v>
      </c>
      <c r="I1572" s="45">
        <v>3.5695000000000001</v>
      </c>
      <c r="J1572" s="44">
        <f t="shared" si="120"/>
        <v>5.740405</v>
      </c>
      <c r="K1572" s="43">
        <f t="shared" si="121"/>
        <v>70096.085454999993</v>
      </c>
      <c r="L1572" s="43">
        <f t="shared" si="122"/>
        <v>43587.164499999999</v>
      </c>
      <c r="M1572" s="43">
        <f t="shared" si="123"/>
        <v>26508.920954999994</v>
      </c>
      <c r="N1572" s="42">
        <f t="shared" si="124"/>
        <v>0.37817976257772751</v>
      </c>
      <c r="O1572">
        <f>IF(AND(RawData[[#This Row],[Channel]]="Wholesale/Distributor", LEFT(RawData[[#This Row],[Month]], 4)="2025"),RawData[[#This Row],[List Price]]*(1-'2 - Diagnostics'!$B$1),RawData[[#This Row],[Net Price]])</f>
        <v>5.740405</v>
      </c>
      <c r="P1572">
        <f>RawData[[#This Row],[Units]]*RawData[[#This Row],[Counterfactual Net Price]]</f>
        <v>70096.085454999993</v>
      </c>
    </row>
    <row r="1573" spans="1:16">
      <c r="A1573" t="s">
        <v>291</v>
      </c>
      <c r="B1573" t="s">
        <v>290</v>
      </c>
      <c r="C1573" t="s">
        <v>289</v>
      </c>
      <c r="D1573" t="s">
        <v>229</v>
      </c>
      <c r="E1573" t="s">
        <v>251</v>
      </c>
      <c r="F1573">
        <v>9964</v>
      </c>
      <c r="G1573" s="44">
        <v>6.49</v>
      </c>
      <c r="H1573" s="42">
        <v>7.3800000000000004E-2</v>
      </c>
      <c r="I1573" s="45">
        <v>3.5695000000000001</v>
      </c>
      <c r="J1573" s="44">
        <f t="shared" si="120"/>
        <v>6.0110380000000001</v>
      </c>
      <c r="K1573" s="43">
        <f t="shared" si="121"/>
        <v>59893.982631999999</v>
      </c>
      <c r="L1573" s="43">
        <f t="shared" si="122"/>
        <v>35566.498</v>
      </c>
      <c r="M1573" s="43">
        <f t="shared" si="123"/>
        <v>24327.484632</v>
      </c>
      <c r="N1573" s="42">
        <f t="shared" si="124"/>
        <v>0.40617577197149646</v>
      </c>
      <c r="O1573">
        <f>IF(AND(RawData[[#This Row],[Channel]]="Wholesale/Distributor", LEFT(RawData[[#This Row],[Month]], 4)="2025"),RawData[[#This Row],[List Price]]*(1-'2 - Diagnostics'!$B$1),RawData[[#This Row],[Net Price]])</f>
        <v>6.0110380000000001</v>
      </c>
      <c r="P1573">
        <f>RawData[[#This Row],[Units]]*RawData[[#This Row],[Counterfactual Net Price]]</f>
        <v>59893.982631999999</v>
      </c>
    </row>
    <row r="1574" spans="1:16">
      <c r="A1574" t="s">
        <v>291</v>
      </c>
      <c r="B1574" t="s">
        <v>290</v>
      </c>
      <c r="C1574" t="s">
        <v>289</v>
      </c>
      <c r="D1574" t="s">
        <v>229</v>
      </c>
      <c r="E1574" t="s">
        <v>250</v>
      </c>
      <c r="F1574">
        <v>6136</v>
      </c>
      <c r="G1574" s="44">
        <v>6.62</v>
      </c>
      <c r="H1574" s="42">
        <v>7.5600000000000001E-2</v>
      </c>
      <c r="I1574" s="45">
        <v>3.5962999999999998</v>
      </c>
      <c r="J1574" s="44">
        <f t="shared" si="120"/>
        <v>6.1195279999999999</v>
      </c>
      <c r="K1574" s="43">
        <f t="shared" si="121"/>
        <v>37549.423808</v>
      </c>
      <c r="L1574" s="43">
        <f t="shared" si="122"/>
        <v>22066.896799999999</v>
      </c>
      <c r="M1574" s="43">
        <f t="shared" si="123"/>
        <v>15482.527008000001</v>
      </c>
      <c r="N1574" s="42">
        <f t="shared" si="124"/>
        <v>0.41232395701106361</v>
      </c>
      <c r="O1574">
        <f>IF(AND(RawData[[#This Row],[Channel]]="Wholesale/Distributor", LEFT(RawData[[#This Row],[Month]], 4)="2025"),RawData[[#This Row],[List Price]]*(1-'2 - Diagnostics'!$B$1),RawData[[#This Row],[Net Price]])</f>
        <v>6.1195279999999999</v>
      </c>
      <c r="P1574">
        <f>RawData[[#This Row],[Units]]*RawData[[#This Row],[Counterfactual Net Price]]</f>
        <v>37549.423808</v>
      </c>
    </row>
    <row r="1575" spans="1:16">
      <c r="A1575" t="s">
        <v>291</v>
      </c>
      <c r="B1575" t="s">
        <v>290</v>
      </c>
      <c r="C1575" t="s">
        <v>289</v>
      </c>
      <c r="D1575" t="s">
        <v>229</v>
      </c>
      <c r="E1575" t="s">
        <v>249</v>
      </c>
      <c r="F1575">
        <v>8252</v>
      </c>
      <c r="G1575" s="44">
        <v>6.62</v>
      </c>
      <c r="H1575" s="42">
        <v>6.83E-2</v>
      </c>
      <c r="I1575" s="45">
        <v>3.6230000000000002</v>
      </c>
      <c r="J1575" s="44">
        <f t="shared" si="120"/>
        <v>6.1678540000000002</v>
      </c>
      <c r="K1575" s="43">
        <f t="shared" si="121"/>
        <v>50897.131207999999</v>
      </c>
      <c r="L1575" s="43">
        <f t="shared" si="122"/>
        <v>29896.996000000003</v>
      </c>
      <c r="M1575" s="43">
        <f t="shared" si="123"/>
        <v>21000.135207999996</v>
      </c>
      <c r="N1575" s="42">
        <f t="shared" si="124"/>
        <v>0.41259958487992737</v>
      </c>
      <c r="O1575">
        <f>IF(AND(RawData[[#This Row],[Channel]]="Wholesale/Distributor", LEFT(RawData[[#This Row],[Month]], 4)="2025"),RawData[[#This Row],[List Price]]*(1-'2 - Diagnostics'!$B$1),RawData[[#This Row],[Net Price]])</f>
        <v>6.1678540000000002</v>
      </c>
      <c r="P1575">
        <f>RawData[[#This Row],[Units]]*RawData[[#This Row],[Counterfactual Net Price]]</f>
        <v>50897.131207999999</v>
      </c>
    </row>
    <row r="1576" spans="1:16">
      <c r="A1576" t="s">
        <v>291</v>
      </c>
      <c r="B1576" t="s">
        <v>290</v>
      </c>
      <c r="C1576" t="s">
        <v>289</v>
      </c>
      <c r="D1576" t="s">
        <v>229</v>
      </c>
      <c r="E1576" t="s">
        <v>248</v>
      </c>
      <c r="F1576">
        <v>8766</v>
      </c>
      <c r="G1576" s="44">
        <v>6.62</v>
      </c>
      <c r="H1576" s="42">
        <v>7.3599999999999999E-2</v>
      </c>
      <c r="I1576" s="45">
        <v>3.6497999999999999</v>
      </c>
      <c r="J1576" s="44">
        <f t="shared" si="120"/>
        <v>6.1327680000000004</v>
      </c>
      <c r="K1576" s="43">
        <f t="shared" si="121"/>
        <v>53759.844288</v>
      </c>
      <c r="L1576" s="43">
        <f t="shared" si="122"/>
        <v>31994.146799999999</v>
      </c>
      <c r="M1576" s="43">
        <f t="shared" si="123"/>
        <v>21765.697488000002</v>
      </c>
      <c r="N1576" s="42">
        <f t="shared" si="124"/>
        <v>0.40486905749573443</v>
      </c>
      <c r="O1576">
        <f>IF(AND(RawData[[#This Row],[Channel]]="Wholesale/Distributor", LEFT(RawData[[#This Row],[Month]], 4)="2025"),RawData[[#This Row],[List Price]]*(1-'2 - Diagnostics'!$B$1),RawData[[#This Row],[Net Price]])</f>
        <v>6.1327680000000004</v>
      </c>
      <c r="P1576">
        <f>RawData[[#This Row],[Units]]*RawData[[#This Row],[Counterfactual Net Price]]</f>
        <v>53759.844288</v>
      </c>
    </row>
    <row r="1577" spans="1:16">
      <c r="A1577" t="s">
        <v>291</v>
      </c>
      <c r="B1577" t="s">
        <v>290</v>
      </c>
      <c r="C1577" t="s">
        <v>289</v>
      </c>
      <c r="D1577" t="s">
        <v>229</v>
      </c>
      <c r="E1577" t="s">
        <v>247</v>
      </c>
      <c r="F1577">
        <v>8322</v>
      </c>
      <c r="G1577" s="44">
        <v>6.62</v>
      </c>
      <c r="H1577" s="42">
        <v>5.6399999999999999E-2</v>
      </c>
      <c r="I1577" s="45">
        <v>3.6766000000000001</v>
      </c>
      <c r="J1577" s="44">
        <f t="shared" si="120"/>
        <v>6.246632</v>
      </c>
      <c r="K1577" s="43">
        <f t="shared" si="121"/>
        <v>51984.471504000001</v>
      </c>
      <c r="L1577" s="43">
        <f t="shared" si="122"/>
        <v>30596.665199999999</v>
      </c>
      <c r="M1577" s="43">
        <f t="shared" si="123"/>
        <v>21387.806304000002</v>
      </c>
      <c r="N1577" s="42">
        <f t="shared" si="124"/>
        <v>0.41142682968998334</v>
      </c>
      <c r="O1577">
        <f>IF(AND(RawData[[#This Row],[Channel]]="Wholesale/Distributor", LEFT(RawData[[#This Row],[Month]], 4)="2025"),RawData[[#This Row],[List Price]]*(1-'2 - Diagnostics'!$B$1),RawData[[#This Row],[Net Price]])</f>
        <v>6.246632</v>
      </c>
      <c r="P1577">
        <f>RawData[[#This Row],[Units]]*RawData[[#This Row],[Counterfactual Net Price]]</f>
        <v>51984.471504000001</v>
      </c>
    </row>
    <row r="1578" spans="1:16">
      <c r="A1578" t="s">
        <v>291</v>
      </c>
      <c r="B1578" t="s">
        <v>290</v>
      </c>
      <c r="C1578" t="s">
        <v>289</v>
      </c>
      <c r="D1578" t="s">
        <v>229</v>
      </c>
      <c r="E1578" t="s">
        <v>246</v>
      </c>
      <c r="F1578">
        <v>6878</v>
      </c>
      <c r="G1578" s="44">
        <v>6.62</v>
      </c>
      <c r="H1578" s="42">
        <v>6.8000000000000005E-2</v>
      </c>
      <c r="I1578" s="45">
        <v>3.7033999999999998</v>
      </c>
      <c r="J1578" s="44">
        <f t="shared" si="120"/>
        <v>6.1698399999999998</v>
      </c>
      <c r="K1578" s="43">
        <f t="shared" si="121"/>
        <v>42436.159520000001</v>
      </c>
      <c r="L1578" s="43">
        <f t="shared" si="122"/>
        <v>25471.985199999999</v>
      </c>
      <c r="M1578" s="43">
        <f t="shared" si="123"/>
        <v>16964.174320000002</v>
      </c>
      <c r="N1578" s="42">
        <f t="shared" si="124"/>
        <v>0.39975753017906462</v>
      </c>
      <c r="O1578">
        <f>IF(AND(RawData[[#This Row],[Channel]]="Wholesale/Distributor", LEFT(RawData[[#This Row],[Month]], 4)="2025"),RawData[[#This Row],[List Price]]*(1-'2 - Diagnostics'!$B$1),RawData[[#This Row],[Net Price]])</f>
        <v>6.1698399999999998</v>
      </c>
      <c r="P1578">
        <f>RawData[[#This Row],[Units]]*RawData[[#This Row],[Counterfactual Net Price]]</f>
        <v>42436.159520000001</v>
      </c>
    </row>
    <row r="1579" spans="1:16">
      <c r="A1579" t="s">
        <v>291</v>
      </c>
      <c r="B1579" t="s">
        <v>290</v>
      </c>
      <c r="C1579" t="s">
        <v>289</v>
      </c>
      <c r="D1579" t="s">
        <v>229</v>
      </c>
      <c r="E1579" t="s">
        <v>245</v>
      </c>
      <c r="F1579">
        <v>6043</v>
      </c>
      <c r="G1579" s="44">
        <v>6.62</v>
      </c>
      <c r="H1579" s="42">
        <v>5.8400000000000001E-2</v>
      </c>
      <c r="I1579" s="45">
        <v>3.7301000000000002</v>
      </c>
      <c r="J1579" s="44">
        <f t="shared" si="120"/>
        <v>6.2333920000000003</v>
      </c>
      <c r="K1579" s="43">
        <f t="shared" si="121"/>
        <v>37668.387856000001</v>
      </c>
      <c r="L1579" s="43">
        <f t="shared" si="122"/>
        <v>22540.994300000002</v>
      </c>
      <c r="M1579" s="43">
        <f t="shared" si="123"/>
        <v>15127.393555999999</v>
      </c>
      <c r="N1579" s="42">
        <f t="shared" si="124"/>
        <v>0.40159386735183666</v>
      </c>
      <c r="O1579">
        <f>IF(AND(RawData[[#This Row],[Channel]]="Wholesale/Distributor", LEFT(RawData[[#This Row],[Month]], 4)="2025"),RawData[[#This Row],[List Price]]*(1-'2 - Diagnostics'!$B$1),RawData[[#This Row],[Net Price]])</f>
        <v>6.2333920000000003</v>
      </c>
      <c r="P1579">
        <f>RawData[[#This Row],[Units]]*RawData[[#This Row],[Counterfactual Net Price]]</f>
        <v>37668.387856000001</v>
      </c>
    </row>
    <row r="1580" spans="1:16">
      <c r="A1580" t="s">
        <v>291</v>
      </c>
      <c r="B1580" t="s">
        <v>290</v>
      </c>
      <c r="C1580" t="s">
        <v>289</v>
      </c>
      <c r="D1580" t="s">
        <v>229</v>
      </c>
      <c r="E1580" t="s">
        <v>244</v>
      </c>
      <c r="F1580">
        <v>7051</v>
      </c>
      <c r="G1580" s="44">
        <v>6.81</v>
      </c>
      <c r="H1580" s="42">
        <v>6.6000000000000003E-2</v>
      </c>
      <c r="I1580" s="45">
        <v>3.7568999999999999</v>
      </c>
      <c r="J1580" s="44">
        <f t="shared" si="120"/>
        <v>6.3605399999999994</v>
      </c>
      <c r="K1580" s="43">
        <f t="shared" si="121"/>
        <v>44848.167539999995</v>
      </c>
      <c r="L1580" s="43">
        <f t="shared" si="122"/>
        <v>26489.901900000001</v>
      </c>
      <c r="M1580" s="43">
        <f t="shared" si="123"/>
        <v>18358.265639999994</v>
      </c>
      <c r="N1580" s="42">
        <f t="shared" si="124"/>
        <v>0.40934260298653879</v>
      </c>
      <c r="O1580">
        <f>IF(AND(RawData[[#This Row],[Channel]]="Wholesale/Distributor", LEFT(RawData[[#This Row],[Month]], 4)="2025"),RawData[[#This Row],[List Price]]*(1-'2 - Diagnostics'!$B$1),RawData[[#This Row],[Net Price]])</f>
        <v>6.3605399999999994</v>
      </c>
      <c r="P1580">
        <f>RawData[[#This Row],[Units]]*RawData[[#This Row],[Counterfactual Net Price]]</f>
        <v>44848.167539999995</v>
      </c>
    </row>
    <row r="1581" spans="1:16">
      <c r="A1581" t="s">
        <v>291</v>
      </c>
      <c r="B1581" t="s">
        <v>290</v>
      </c>
      <c r="C1581" t="s">
        <v>289</v>
      </c>
      <c r="D1581" t="s">
        <v>229</v>
      </c>
      <c r="E1581" t="s">
        <v>243</v>
      </c>
      <c r="F1581">
        <v>6001</v>
      </c>
      <c r="G1581" s="44">
        <v>6.81</v>
      </c>
      <c r="H1581" s="42">
        <v>5.9499999999999997E-2</v>
      </c>
      <c r="I1581" s="45">
        <v>3.7837000000000001</v>
      </c>
      <c r="J1581" s="44">
        <f t="shared" si="120"/>
        <v>6.4048049999999996</v>
      </c>
      <c r="K1581" s="43">
        <f t="shared" si="121"/>
        <v>38435.234805</v>
      </c>
      <c r="L1581" s="43">
        <f t="shared" si="122"/>
        <v>22705.983700000001</v>
      </c>
      <c r="M1581" s="43">
        <f t="shared" si="123"/>
        <v>15729.251104999999</v>
      </c>
      <c r="N1581" s="42">
        <f t="shared" si="124"/>
        <v>0.4092404062262629</v>
      </c>
      <c r="O1581">
        <f>IF(AND(RawData[[#This Row],[Channel]]="Wholesale/Distributor", LEFT(RawData[[#This Row],[Month]], 4)="2025"),RawData[[#This Row],[List Price]]*(1-'2 - Diagnostics'!$B$1),RawData[[#This Row],[Net Price]])</f>
        <v>6.4048049999999996</v>
      </c>
      <c r="P1581">
        <f>RawData[[#This Row],[Units]]*RawData[[#This Row],[Counterfactual Net Price]]</f>
        <v>38435.234805</v>
      </c>
    </row>
    <row r="1582" spans="1:16">
      <c r="A1582" t="s">
        <v>291</v>
      </c>
      <c r="B1582" t="s">
        <v>290</v>
      </c>
      <c r="C1582" t="s">
        <v>289</v>
      </c>
      <c r="D1582" t="s">
        <v>229</v>
      </c>
      <c r="E1582" t="s">
        <v>242</v>
      </c>
      <c r="F1582">
        <v>7768</v>
      </c>
      <c r="G1582" s="44">
        <v>6.81</v>
      </c>
      <c r="H1582" s="42">
        <v>7.8200000000000006E-2</v>
      </c>
      <c r="I1582" s="45">
        <v>3.8104</v>
      </c>
      <c r="J1582" s="44">
        <f t="shared" si="120"/>
        <v>6.2774579999999993</v>
      </c>
      <c r="K1582" s="43">
        <f t="shared" si="121"/>
        <v>48763.293743999995</v>
      </c>
      <c r="L1582" s="43">
        <f t="shared" si="122"/>
        <v>29599.1872</v>
      </c>
      <c r="M1582" s="43">
        <f t="shared" si="123"/>
        <v>19164.106543999995</v>
      </c>
      <c r="N1582" s="42">
        <f t="shared" si="124"/>
        <v>0.39300270905834805</v>
      </c>
      <c r="O1582">
        <f>IF(AND(RawData[[#This Row],[Channel]]="Wholesale/Distributor", LEFT(RawData[[#This Row],[Month]], 4)="2025"),RawData[[#This Row],[List Price]]*(1-'2 - Diagnostics'!$B$1),RawData[[#This Row],[Net Price]])</f>
        <v>6.2774579999999993</v>
      </c>
      <c r="P1582">
        <f>RawData[[#This Row],[Units]]*RawData[[#This Row],[Counterfactual Net Price]]</f>
        <v>48763.293743999995</v>
      </c>
    </row>
    <row r="1583" spans="1:16">
      <c r="A1583" t="s">
        <v>291</v>
      </c>
      <c r="B1583" t="s">
        <v>290</v>
      </c>
      <c r="C1583" t="s">
        <v>289</v>
      </c>
      <c r="D1583" t="s">
        <v>229</v>
      </c>
      <c r="E1583" t="s">
        <v>241</v>
      </c>
      <c r="F1583">
        <v>11956</v>
      </c>
      <c r="G1583" s="44">
        <v>6.81</v>
      </c>
      <c r="H1583" s="42">
        <v>8.0100000000000005E-2</v>
      </c>
      <c r="I1583" s="45">
        <v>3.8372000000000002</v>
      </c>
      <c r="J1583" s="44">
        <f t="shared" si="120"/>
        <v>6.2645189999999991</v>
      </c>
      <c r="K1583" s="43">
        <f t="shared" si="121"/>
        <v>74898.58916399999</v>
      </c>
      <c r="L1583" s="43">
        <f t="shared" si="122"/>
        <v>45877.563200000004</v>
      </c>
      <c r="M1583" s="43">
        <f t="shared" si="123"/>
        <v>29021.025963999986</v>
      </c>
      <c r="N1583" s="42">
        <f t="shared" si="124"/>
        <v>0.38747092953186019</v>
      </c>
      <c r="O1583">
        <f>IF(AND(RawData[[#This Row],[Channel]]="Wholesale/Distributor", LEFT(RawData[[#This Row],[Month]], 4)="2025"),RawData[[#This Row],[List Price]]*(1-'2 - Diagnostics'!$B$1),RawData[[#This Row],[Net Price]])</f>
        <v>6.2645189999999991</v>
      </c>
      <c r="P1583">
        <f>RawData[[#This Row],[Units]]*RawData[[#This Row],[Counterfactual Net Price]]</f>
        <v>74898.58916399999</v>
      </c>
    </row>
    <row r="1584" spans="1:16">
      <c r="A1584" t="s">
        <v>291</v>
      </c>
      <c r="B1584" t="s">
        <v>290</v>
      </c>
      <c r="C1584" t="s">
        <v>289</v>
      </c>
      <c r="D1584" t="s">
        <v>229</v>
      </c>
      <c r="E1584" t="s">
        <v>240</v>
      </c>
      <c r="F1584">
        <v>11698</v>
      </c>
      <c r="G1584" s="44">
        <v>6.81</v>
      </c>
      <c r="H1584" s="42">
        <v>7.51E-2</v>
      </c>
      <c r="I1584" s="45">
        <v>3.8639999999999999</v>
      </c>
      <c r="J1584" s="44">
        <f t="shared" si="120"/>
        <v>6.2985689999999996</v>
      </c>
      <c r="K1584" s="43">
        <f t="shared" si="121"/>
        <v>73680.660162</v>
      </c>
      <c r="L1584" s="43">
        <f t="shared" si="122"/>
        <v>45201.072</v>
      </c>
      <c r="M1584" s="43">
        <f t="shared" si="123"/>
        <v>28479.588162</v>
      </c>
      <c r="N1584" s="42">
        <f t="shared" si="124"/>
        <v>0.38652732072951806</v>
      </c>
      <c r="O1584">
        <f>IF(AND(RawData[[#This Row],[Channel]]="Wholesale/Distributor", LEFT(RawData[[#This Row],[Month]], 4)="2025"),RawData[[#This Row],[List Price]]*(1-'2 - Diagnostics'!$B$1),RawData[[#This Row],[Net Price]])</f>
        <v>6.2985689999999996</v>
      </c>
      <c r="P1584">
        <f>RawData[[#This Row],[Units]]*RawData[[#This Row],[Counterfactual Net Price]]</f>
        <v>73680.660162</v>
      </c>
    </row>
    <row r="1585" spans="1:16">
      <c r="A1585" t="s">
        <v>291</v>
      </c>
      <c r="B1585" t="s">
        <v>290</v>
      </c>
      <c r="C1585" t="s">
        <v>289</v>
      </c>
      <c r="D1585" t="s">
        <v>229</v>
      </c>
      <c r="E1585" t="s">
        <v>236</v>
      </c>
      <c r="F1585">
        <v>9409</v>
      </c>
      <c r="G1585" s="44">
        <v>6.81</v>
      </c>
      <c r="H1585" s="42">
        <v>6.0699999999999997E-2</v>
      </c>
      <c r="I1585" s="45">
        <v>3.8908</v>
      </c>
      <c r="J1585" s="44">
        <f t="shared" si="120"/>
        <v>6.3966329999999996</v>
      </c>
      <c r="K1585" s="43">
        <f t="shared" si="121"/>
        <v>60185.919896999992</v>
      </c>
      <c r="L1585" s="43">
        <f t="shared" si="122"/>
        <v>36608.537199999999</v>
      </c>
      <c r="M1585" s="43">
        <f t="shared" si="123"/>
        <v>23577.382696999994</v>
      </c>
      <c r="N1585" s="42">
        <f t="shared" si="124"/>
        <v>0.39174249953061235</v>
      </c>
      <c r="O1585">
        <f>IF(AND(RawData[[#This Row],[Channel]]="Wholesale/Distributor", LEFT(RawData[[#This Row],[Month]], 4)="2025"),RawData[[#This Row],[List Price]]*(1-'2 - Diagnostics'!$B$1),RawData[[#This Row],[Net Price]])</f>
        <v>6.3966329999999996</v>
      </c>
      <c r="P1585">
        <f>RawData[[#This Row],[Units]]*RawData[[#This Row],[Counterfactual Net Price]]</f>
        <v>60185.919896999992</v>
      </c>
    </row>
    <row r="1586" spans="1:16">
      <c r="A1586" t="s">
        <v>288</v>
      </c>
      <c r="B1586" t="s">
        <v>287</v>
      </c>
      <c r="C1586" t="s">
        <v>280</v>
      </c>
      <c r="D1586" t="s">
        <v>228</v>
      </c>
      <c r="E1586" t="s">
        <v>262</v>
      </c>
      <c r="F1586">
        <v>79540</v>
      </c>
      <c r="G1586" s="44">
        <v>1.39</v>
      </c>
      <c r="H1586" s="42">
        <v>8.2199999999999995E-2</v>
      </c>
      <c r="I1586" s="45">
        <v>0.77839999999999998</v>
      </c>
      <c r="J1586" s="44">
        <f t="shared" si="120"/>
        <v>1.2757419999999999</v>
      </c>
      <c r="K1586" s="43">
        <f t="shared" si="121"/>
        <v>101472.51867999999</v>
      </c>
      <c r="L1586" s="43">
        <f t="shared" si="122"/>
        <v>61913.936000000002</v>
      </c>
      <c r="M1586" s="43">
        <f t="shared" si="123"/>
        <v>39558.582679999992</v>
      </c>
      <c r="N1586" s="42">
        <f t="shared" si="124"/>
        <v>0.38984528219655695</v>
      </c>
      <c r="O1586">
        <f>IF(AND(RawData[[#This Row],[Channel]]="Wholesale/Distributor", LEFT(RawData[[#This Row],[Month]], 4)="2025"),RawData[[#This Row],[List Price]]*(1-'2 - Diagnostics'!$B$1),RawData[[#This Row],[Net Price]])</f>
        <v>1.2757419999999999</v>
      </c>
      <c r="P1586">
        <f>RawData[[#This Row],[Units]]*RawData[[#This Row],[Counterfactual Net Price]]</f>
        <v>101472.51867999999</v>
      </c>
    </row>
    <row r="1587" spans="1:16">
      <c r="A1587" t="s">
        <v>288</v>
      </c>
      <c r="B1587" t="s">
        <v>287</v>
      </c>
      <c r="C1587" t="s">
        <v>280</v>
      </c>
      <c r="D1587" t="s">
        <v>228</v>
      </c>
      <c r="E1587" t="s">
        <v>261</v>
      </c>
      <c r="F1587">
        <v>112822</v>
      </c>
      <c r="G1587" s="44">
        <v>1.39</v>
      </c>
      <c r="H1587" s="42">
        <v>0.1103</v>
      </c>
      <c r="I1587" s="45">
        <v>0.77839999999999998</v>
      </c>
      <c r="J1587" s="44">
        <f t="shared" si="120"/>
        <v>1.236683</v>
      </c>
      <c r="K1587" s="43">
        <f t="shared" si="121"/>
        <v>139525.04942599998</v>
      </c>
      <c r="L1587" s="43">
        <f t="shared" si="122"/>
        <v>87820.644799999995</v>
      </c>
      <c r="M1587" s="43">
        <f t="shared" si="123"/>
        <v>51704.404625999989</v>
      </c>
      <c r="N1587" s="42">
        <f t="shared" si="124"/>
        <v>0.37057435090479934</v>
      </c>
      <c r="O1587">
        <f>IF(AND(RawData[[#This Row],[Channel]]="Wholesale/Distributor", LEFT(RawData[[#This Row],[Month]], 4)="2025"),RawData[[#This Row],[List Price]]*(1-'2 - Diagnostics'!$B$1),RawData[[#This Row],[Net Price]])</f>
        <v>1.236683</v>
      </c>
      <c r="P1587">
        <f>RawData[[#This Row],[Units]]*RawData[[#This Row],[Counterfactual Net Price]]</f>
        <v>139525.04942599998</v>
      </c>
    </row>
    <row r="1588" spans="1:16">
      <c r="A1588" t="s">
        <v>288</v>
      </c>
      <c r="B1588" t="s">
        <v>287</v>
      </c>
      <c r="C1588" t="s">
        <v>280</v>
      </c>
      <c r="D1588" t="s">
        <v>228</v>
      </c>
      <c r="E1588" t="s">
        <v>260</v>
      </c>
      <c r="F1588">
        <v>112178</v>
      </c>
      <c r="G1588" s="44">
        <v>1.39</v>
      </c>
      <c r="H1588" s="42">
        <v>0.10059999999999999</v>
      </c>
      <c r="I1588" s="45">
        <v>0.77839999999999998</v>
      </c>
      <c r="J1588" s="44">
        <f t="shared" si="120"/>
        <v>1.2501659999999999</v>
      </c>
      <c r="K1588" s="43">
        <f t="shared" si="121"/>
        <v>140241.121548</v>
      </c>
      <c r="L1588" s="43">
        <f t="shared" si="122"/>
        <v>87319.355199999991</v>
      </c>
      <c r="M1588" s="43">
        <f t="shared" si="123"/>
        <v>52921.766348000005</v>
      </c>
      <c r="N1588" s="42">
        <f t="shared" si="124"/>
        <v>0.37736268623526797</v>
      </c>
      <c r="O1588">
        <f>IF(AND(RawData[[#This Row],[Channel]]="Wholesale/Distributor", LEFT(RawData[[#This Row],[Month]], 4)="2025"),RawData[[#This Row],[List Price]]*(1-'2 - Diagnostics'!$B$1),RawData[[#This Row],[Net Price]])</f>
        <v>1.2501659999999999</v>
      </c>
      <c r="P1588">
        <f>RawData[[#This Row],[Units]]*RawData[[#This Row],[Counterfactual Net Price]]</f>
        <v>140241.121548</v>
      </c>
    </row>
    <row r="1589" spans="1:16">
      <c r="A1589" t="s">
        <v>288</v>
      </c>
      <c r="B1589" t="s">
        <v>287</v>
      </c>
      <c r="C1589" t="s">
        <v>280</v>
      </c>
      <c r="D1589" t="s">
        <v>228</v>
      </c>
      <c r="E1589" t="s">
        <v>259</v>
      </c>
      <c r="F1589">
        <v>115981</v>
      </c>
      <c r="G1589" s="44">
        <v>1.39</v>
      </c>
      <c r="H1589" s="42">
        <v>7.3599999999999999E-2</v>
      </c>
      <c r="I1589" s="45">
        <v>0.77839999999999998</v>
      </c>
      <c r="J1589" s="44">
        <f t="shared" si="120"/>
        <v>1.287696</v>
      </c>
      <c r="K1589" s="43">
        <f t="shared" si="121"/>
        <v>149348.269776</v>
      </c>
      <c r="L1589" s="43">
        <f t="shared" si="122"/>
        <v>90279.610400000005</v>
      </c>
      <c r="M1589" s="43">
        <f t="shared" si="123"/>
        <v>59068.659375999996</v>
      </c>
      <c r="N1589" s="42">
        <f t="shared" si="124"/>
        <v>0.39550949913644212</v>
      </c>
      <c r="O1589">
        <f>IF(AND(RawData[[#This Row],[Channel]]="Wholesale/Distributor", LEFT(RawData[[#This Row],[Month]], 4)="2025"),RawData[[#This Row],[List Price]]*(1-'2 - Diagnostics'!$B$1),RawData[[#This Row],[Net Price]])</f>
        <v>1.287696</v>
      </c>
      <c r="P1589">
        <f>RawData[[#This Row],[Units]]*RawData[[#This Row],[Counterfactual Net Price]]</f>
        <v>149348.269776</v>
      </c>
    </row>
    <row r="1590" spans="1:16">
      <c r="A1590" t="s">
        <v>288</v>
      </c>
      <c r="B1590" t="s">
        <v>287</v>
      </c>
      <c r="C1590" t="s">
        <v>280</v>
      </c>
      <c r="D1590" t="s">
        <v>228</v>
      </c>
      <c r="E1590" t="s">
        <v>258</v>
      </c>
      <c r="F1590">
        <v>95437</v>
      </c>
      <c r="G1590" s="44">
        <v>1.39</v>
      </c>
      <c r="H1590" s="42">
        <v>0.1027</v>
      </c>
      <c r="I1590" s="45">
        <v>0.77839999999999998</v>
      </c>
      <c r="J1590" s="44">
        <f t="shared" si="120"/>
        <v>1.247247</v>
      </c>
      <c r="K1590" s="43">
        <f t="shared" si="121"/>
        <v>119033.511939</v>
      </c>
      <c r="L1590" s="43">
        <f t="shared" si="122"/>
        <v>74288.160799999998</v>
      </c>
      <c r="M1590" s="43">
        <f t="shared" si="123"/>
        <v>44745.351139000006</v>
      </c>
      <c r="N1590" s="42">
        <f t="shared" si="124"/>
        <v>0.37590549426055947</v>
      </c>
      <c r="O1590">
        <f>IF(AND(RawData[[#This Row],[Channel]]="Wholesale/Distributor", LEFT(RawData[[#This Row],[Month]], 4)="2025"),RawData[[#This Row],[List Price]]*(1-'2 - Diagnostics'!$B$1),RawData[[#This Row],[Net Price]])</f>
        <v>1.247247</v>
      </c>
      <c r="P1590">
        <f>RawData[[#This Row],[Units]]*RawData[[#This Row],[Counterfactual Net Price]]</f>
        <v>119033.511939</v>
      </c>
    </row>
    <row r="1591" spans="1:16">
      <c r="A1591" t="s">
        <v>288</v>
      </c>
      <c r="B1591" t="s">
        <v>287</v>
      </c>
      <c r="C1591" t="s">
        <v>280</v>
      </c>
      <c r="D1591" t="s">
        <v>228</v>
      </c>
      <c r="E1591" t="s">
        <v>257</v>
      </c>
      <c r="F1591">
        <v>88731</v>
      </c>
      <c r="G1591" s="44">
        <v>1.39</v>
      </c>
      <c r="H1591" s="42">
        <v>0.1057</v>
      </c>
      <c r="I1591" s="45">
        <v>0.77839999999999998</v>
      </c>
      <c r="J1591" s="44">
        <f t="shared" si="120"/>
        <v>1.243077</v>
      </c>
      <c r="K1591" s="43">
        <f t="shared" si="121"/>
        <v>110299.465287</v>
      </c>
      <c r="L1591" s="43">
        <f t="shared" si="122"/>
        <v>69068.210399999996</v>
      </c>
      <c r="M1591" s="43">
        <f t="shared" si="123"/>
        <v>41231.254887000003</v>
      </c>
      <c r="N1591" s="42">
        <f t="shared" si="124"/>
        <v>0.37381191993738122</v>
      </c>
      <c r="O1591">
        <f>IF(AND(RawData[[#This Row],[Channel]]="Wholesale/Distributor", LEFT(RawData[[#This Row],[Month]], 4)="2025"),RawData[[#This Row],[List Price]]*(1-'2 - Diagnostics'!$B$1),RawData[[#This Row],[Net Price]])</f>
        <v>1.243077</v>
      </c>
      <c r="P1591">
        <f>RawData[[#This Row],[Units]]*RawData[[#This Row],[Counterfactual Net Price]]</f>
        <v>110299.465287</v>
      </c>
    </row>
    <row r="1592" spans="1:16">
      <c r="A1592" t="s">
        <v>288</v>
      </c>
      <c r="B1592" t="s">
        <v>287</v>
      </c>
      <c r="C1592" t="s">
        <v>280</v>
      </c>
      <c r="D1592" t="s">
        <v>228</v>
      </c>
      <c r="E1592" t="s">
        <v>256</v>
      </c>
      <c r="F1592">
        <v>74472</v>
      </c>
      <c r="G1592" s="44">
        <v>1.39</v>
      </c>
      <c r="H1592" s="42">
        <v>7.7499999999999999E-2</v>
      </c>
      <c r="I1592" s="45">
        <v>0.77839999999999998</v>
      </c>
      <c r="J1592" s="44">
        <f t="shared" si="120"/>
        <v>1.2822749999999998</v>
      </c>
      <c r="K1592" s="43">
        <f t="shared" si="121"/>
        <v>95493.583799999993</v>
      </c>
      <c r="L1592" s="43">
        <f t="shared" si="122"/>
        <v>57969.004799999995</v>
      </c>
      <c r="M1592" s="43">
        <f t="shared" si="123"/>
        <v>37524.578999999998</v>
      </c>
      <c r="N1592" s="42">
        <f t="shared" si="124"/>
        <v>0.39295392953929542</v>
      </c>
      <c r="O1592">
        <f>IF(AND(RawData[[#This Row],[Channel]]="Wholesale/Distributor", LEFT(RawData[[#This Row],[Month]], 4)="2025"),RawData[[#This Row],[List Price]]*(1-'2 - Diagnostics'!$B$1),RawData[[#This Row],[Net Price]])</f>
        <v>1.2822749999999998</v>
      </c>
      <c r="P1592">
        <f>RawData[[#This Row],[Units]]*RawData[[#This Row],[Counterfactual Net Price]]</f>
        <v>95493.583799999993</v>
      </c>
    </row>
    <row r="1593" spans="1:16">
      <c r="A1593" t="s">
        <v>288</v>
      </c>
      <c r="B1593" t="s">
        <v>287</v>
      </c>
      <c r="C1593" t="s">
        <v>280</v>
      </c>
      <c r="D1593" t="s">
        <v>228</v>
      </c>
      <c r="E1593" t="s">
        <v>255</v>
      </c>
      <c r="F1593">
        <v>85514</v>
      </c>
      <c r="G1593" s="44">
        <v>1.39</v>
      </c>
      <c r="H1593" s="42">
        <v>0.1085</v>
      </c>
      <c r="I1593" s="45">
        <v>0.77839999999999998</v>
      </c>
      <c r="J1593" s="44">
        <f t="shared" si="120"/>
        <v>1.2391849999999998</v>
      </c>
      <c r="K1593" s="43">
        <f t="shared" si="121"/>
        <v>105967.66608999998</v>
      </c>
      <c r="L1593" s="43">
        <f t="shared" si="122"/>
        <v>66564.097599999994</v>
      </c>
      <c r="M1593" s="43">
        <f t="shared" si="123"/>
        <v>39403.568489999991</v>
      </c>
      <c r="N1593" s="42">
        <f t="shared" si="124"/>
        <v>0.37184520471116095</v>
      </c>
      <c r="O1593">
        <f>IF(AND(RawData[[#This Row],[Channel]]="Wholesale/Distributor", LEFT(RawData[[#This Row],[Month]], 4)="2025"),RawData[[#This Row],[List Price]]*(1-'2 - Diagnostics'!$B$1),RawData[[#This Row],[Net Price]])</f>
        <v>1.2391849999999998</v>
      </c>
      <c r="P1593">
        <f>RawData[[#This Row],[Units]]*RawData[[#This Row],[Counterfactual Net Price]]</f>
        <v>105967.66608999998</v>
      </c>
    </row>
    <row r="1594" spans="1:16">
      <c r="A1594" t="s">
        <v>288</v>
      </c>
      <c r="B1594" t="s">
        <v>287</v>
      </c>
      <c r="C1594" t="s">
        <v>280</v>
      </c>
      <c r="D1594" t="s">
        <v>228</v>
      </c>
      <c r="E1594" t="s">
        <v>254</v>
      </c>
      <c r="F1594">
        <v>110072</v>
      </c>
      <c r="G1594" s="44">
        <v>1.39</v>
      </c>
      <c r="H1594" s="42">
        <v>7.9500000000000001E-2</v>
      </c>
      <c r="I1594" s="45">
        <v>0.77839999999999998</v>
      </c>
      <c r="J1594" s="44">
        <f t="shared" si="120"/>
        <v>1.2794949999999998</v>
      </c>
      <c r="K1594" s="43">
        <f t="shared" si="121"/>
        <v>140836.57363999999</v>
      </c>
      <c r="L1594" s="43">
        <f t="shared" si="122"/>
        <v>85680.044800000003</v>
      </c>
      <c r="M1594" s="43">
        <f t="shared" si="123"/>
        <v>55156.528839999984</v>
      </c>
      <c r="N1594" s="42">
        <f t="shared" si="124"/>
        <v>0.39163498098859306</v>
      </c>
      <c r="O1594">
        <f>IF(AND(RawData[[#This Row],[Channel]]="Wholesale/Distributor", LEFT(RawData[[#This Row],[Month]], 4)="2025"),RawData[[#This Row],[List Price]]*(1-'2 - Diagnostics'!$B$1),RawData[[#This Row],[Net Price]])</f>
        <v>1.2794949999999998</v>
      </c>
      <c r="P1594">
        <f>RawData[[#This Row],[Units]]*RawData[[#This Row],[Counterfactual Net Price]]</f>
        <v>140836.57363999999</v>
      </c>
    </row>
    <row r="1595" spans="1:16">
      <c r="A1595" t="s">
        <v>288</v>
      </c>
      <c r="B1595" t="s">
        <v>287</v>
      </c>
      <c r="C1595" t="s">
        <v>280</v>
      </c>
      <c r="D1595" t="s">
        <v>228</v>
      </c>
      <c r="E1595" t="s">
        <v>253</v>
      </c>
      <c r="F1595">
        <v>144355</v>
      </c>
      <c r="G1595" s="44">
        <v>1.39</v>
      </c>
      <c r="H1595" s="42">
        <v>8.9200000000000002E-2</v>
      </c>
      <c r="I1595" s="45">
        <v>0.77839999999999998</v>
      </c>
      <c r="J1595" s="44">
        <f t="shared" si="120"/>
        <v>1.2660119999999999</v>
      </c>
      <c r="K1595" s="43">
        <f t="shared" si="121"/>
        <v>182755.16225999998</v>
      </c>
      <c r="L1595" s="43">
        <f t="shared" si="122"/>
        <v>112365.932</v>
      </c>
      <c r="M1595" s="43">
        <f t="shared" si="123"/>
        <v>70389.230259999982</v>
      </c>
      <c r="N1595" s="42">
        <f t="shared" si="124"/>
        <v>0.38515590689503726</v>
      </c>
      <c r="O1595">
        <f>IF(AND(RawData[[#This Row],[Channel]]="Wholesale/Distributor", LEFT(RawData[[#This Row],[Month]], 4)="2025"),RawData[[#This Row],[List Price]]*(1-'2 - Diagnostics'!$B$1),RawData[[#This Row],[Net Price]])</f>
        <v>1.2660119999999999</v>
      </c>
      <c r="P1595">
        <f>RawData[[#This Row],[Units]]*RawData[[#This Row],[Counterfactual Net Price]]</f>
        <v>182755.16225999998</v>
      </c>
    </row>
    <row r="1596" spans="1:16">
      <c r="A1596" t="s">
        <v>288</v>
      </c>
      <c r="B1596" t="s">
        <v>287</v>
      </c>
      <c r="C1596" t="s">
        <v>280</v>
      </c>
      <c r="D1596" t="s">
        <v>228</v>
      </c>
      <c r="E1596" t="s">
        <v>252</v>
      </c>
      <c r="F1596">
        <v>160873</v>
      </c>
      <c r="G1596" s="44">
        <v>1.39</v>
      </c>
      <c r="H1596" s="42">
        <v>7.9600000000000004E-2</v>
      </c>
      <c r="I1596" s="45">
        <v>0.77839999999999998</v>
      </c>
      <c r="J1596" s="44">
        <f t="shared" si="120"/>
        <v>1.2793559999999999</v>
      </c>
      <c r="K1596" s="43">
        <f t="shared" si="121"/>
        <v>205813.837788</v>
      </c>
      <c r="L1596" s="43">
        <f t="shared" si="122"/>
        <v>125223.5432</v>
      </c>
      <c r="M1596" s="43">
        <f t="shared" si="123"/>
        <v>80590.294588000004</v>
      </c>
      <c r="N1596" s="42">
        <f t="shared" si="124"/>
        <v>0.39156888309430682</v>
      </c>
      <c r="O1596">
        <f>IF(AND(RawData[[#This Row],[Channel]]="Wholesale/Distributor", LEFT(RawData[[#This Row],[Month]], 4)="2025"),RawData[[#This Row],[List Price]]*(1-'2 - Diagnostics'!$B$1),RawData[[#This Row],[Net Price]])</f>
        <v>1.2793559999999999</v>
      </c>
      <c r="P1596">
        <f>RawData[[#This Row],[Units]]*RawData[[#This Row],[Counterfactual Net Price]]</f>
        <v>205813.837788</v>
      </c>
    </row>
    <row r="1597" spans="1:16">
      <c r="A1597" t="s">
        <v>288</v>
      </c>
      <c r="B1597" t="s">
        <v>287</v>
      </c>
      <c r="C1597" t="s">
        <v>280</v>
      </c>
      <c r="D1597" t="s">
        <v>228</v>
      </c>
      <c r="E1597" t="s">
        <v>251</v>
      </c>
      <c r="F1597">
        <v>121562</v>
      </c>
      <c r="G1597" s="44">
        <v>1.39</v>
      </c>
      <c r="H1597" s="42">
        <v>8.77E-2</v>
      </c>
      <c r="I1597" s="45">
        <v>0.77839999999999998</v>
      </c>
      <c r="J1597" s="44">
        <f t="shared" si="120"/>
        <v>1.2680969999999998</v>
      </c>
      <c r="K1597" s="43">
        <f t="shared" si="121"/>
        <v>154152.40751399996</v>
      </c>
      <c r="L1597" s="43">
        <f t="shared" si="122"/>
        <v>94623.860799999995</v>
      </c>
      <c r="M1597" s="43">
        <f t="shared" si="123"/>
        <v>59528.546713999967</v>
      </c>
      <c r="N1597" s="42">
        <f t="shared" si="124"/>
        <v>0.38616683108626537</v>
      </c>
      <c r="O1597">
        <f>IF(AND(RawData[[#This Row],[Channel]]="Wholesale/Distributor", LEFT(RawData[[#This Row],[Month]], 4)="2025"),RawData[[#This Row],[List Price]]*(1-'2 - Diagnostics'!$B$1),RawData[[#This Row],[Net Price]])</f>
        <v>1.2680969999999998</v>
      </c>
      <c r="P1597">
        <f>RawData[[#This Row],[Units]]*RawData[[#This Row],[Counterfactual Net Price]]</f>
        <v>154152.40751399996</v>
      </c>
    </row>
    <row r="1598" spans="1:16">
      <c r="A1598" t="s">
        <v>288</v>
      </c>
      <c r="B1598" t="s">
        <v>287</v>
      </c>
      <c r="C1598" t="s">
        <v>280</v>
      </c>
      <c r="D1598" t="s">
        <v>228</v>
      </c>
      <c r="E1598" t="s">
        <v>250</v>
      </c>
      <c r="F1598">
        <v>84658</v>
      </c>
      <c r="G1598" s="44">
        <v>1.42</v>
      </c>
      <c r="H1598" s="42">
        <v>8.2299999999999998E-2</v>
      </c>
      <c r="I1598" s="45">
        <v>0.78420000000000001</v>
      </c>
      <c r="J1598" s="44">
        <f t="shared" si="120"/>
        <v>1.3031339999999998</v>
      </c>
      <c r="K1598" s="43">
        <f t="shared" si="121"/>
        <v>110320.71817199998</v>
      </c>
      <c r="L1598" s="43">
        <f t="shared" si="122"/>
        <v>66388.803599999999</v>
      </c>
      <c r="M1598" s="43">
        <f t="shared" si="123"/>
        <v>43931.91457199998</v>
      </c>
      <c r="N1598" s="42">
        <f t="shared" si="124"/>
        <v>0.39821998351666049</v>
      </c>
      <c r="O1598">
        <f>IF(AND(RawData[[#This Row],[Channel]]="Wholesale/Distributor", LEFT(RawData[[#This Row],[Month]], 4)="2025"),RawData[[#This Row],[List Price]]*(1-'2 - Diagnostics'!$B$1),RawData[[#This Row],[Net Price]])</f>
        <v>1.3031339999999998</v>
      </c>
      <c r="P1598">
        <f>RawData[[#This Row],[Units]]*RawData[[#This Row],[Counterfactual Net Price]]</f>
        <v>110320.71817199998</v>
      </c>
    </row>
    <row r="1599" spans="1:16">
      <c r="A1599" t="s">
        <v>288</v>
      </c>
      <c r="B1599" t="s">
        <v>287</v>
      </c>
      <c r="C1599" t="s">
        <v>280</v>
      </c>
      <c r="D1599" t="s">
        <v>228</v>
      </c>
      <c r="E1599" t="s">
        <v>249</v>
      </c>
      <c r="F1599">
        <v>103107</v>
      </c>
      <c r="G1599" s="44">
        <v>1.42</v>
      </c>
      <c r="H1599" s="42">
        <v>0.1159</v>
      </c>
      <c r="I1599" s="45">
        <v>0.79010000000000002</v>
      </c>
      <c r="J1599" s="44">
        <f t="shared" si="120"/>
        <v>1.255422</v>
      </c>
      <c r="K1599" s="43">
        <f t="shared" si="121"/>
        <v>129442.79615400001</v>
      </c>
      <c r="L1599" s="43">
        <f t="shared" si="122"/>
        <v>81464.840700000001</v>
      </c>
      <c r="M1599" s="43">
        <f t="shared" si="123"/>
        <v>47977.95545400001</v>
      </c>
      <c r="N1599" s="42">
        <f t="shared" si="124"/>
        <v>0.37064986912767184</v>
      </c>
      <c r="O1599">
        <f>IF(AND(RawData[[#This Row],[Channel]]="Wholesale/Distributor", LEFT(RawData[[#This Row],[Month]], 4)="2025"),RawData[[#This Row],[List Price]]*(1-'2 - Diagnostics'!$B$1),RawData[[#This Row],[Net Price]])</f>
        <v>1.255422</v>
      </c>
      <c r="P1599">
        <f>RawData[[#This Row],[Units]]*RawData[[#This Row],[Counterfactual Net Price]]</f>
        <v>129442.79615400001</v>
      </c>
    </row>
    <row r="1600" spans="1:16">
      <c r="A1600" t="s">
        <v>288</v>
      </c>
      <c r="B1600" t="s">
        <v>287</v>
      </c>
      <c r="C1600" t="s">
        <v>280</v>
      </c>
      <c r="D1600" t="s">
        <v>228</v>
      </c>
      <c r="E1600" t="s">
        <v>248</v>
      </c>
      <c r="F1600">
        <v>94478</v>
      </c>
      <c r="G1600" s="44">
        <v>1.42</v>
      </c>
      <c r="H1600" s="42">
        <v>9.69E-2</v>
      </c>
      <c r="I1600" s="45">
        <v>0.79590000000000005</v>
      </c>
      <c r="J1600" s="44">
        <f t="shared" si="120"/>
        <v>1.282402</v>
      </c>
      <c r="K1600" s="43">
        <f t="shared" si="121"/>
        <v>121158.77615600001</v>
      </c>
      <c r="L1600" s="43">
        <f t="shared" si="122"/>
        <v>75195.040200000003</v>
      </c>
      <c r="M1600" s="43">
        <f t="shared" si="123"/>
        <v>45963.735956000004</v>
      </c>
      <c r="N1600" s="42">
        <f t="shared" si="124"/>
        <v>0.37936778015006217</v>
      </c>
      <c r="O1600">
        <f>IF(AND(RawData[[#This Row],[Channel]]="Wholesale/Distributor", LEFT(RawData[[#This Row],[Month]], 4)="2025"),RawData[[#This Row],[List Price]]*(1-'2 - Diagnostics'!$B$1),RawData[[#This Row],[Net Price]])</f>
        <v>1.282402</v>
      </c>
      <c r="P1600">
        <f>RawData[[#This Row],[Units]]*RawData[[#This Row],[Counterfactual Net Price]]</f>
        <v>121158.77615600001</v>
      </c>
    </row>
    <row r="1601" spans="1:16">
      <c r="A1601" t="s">
        <v>288</v>
      </c>
      <c r="B1601" t="s">
        <v>287</v>
      </c>
      <c r="C1601" t="s">
        <v>280</v>
      </c>
      <c r="D1601" t="s">
        <v>228</v>
      </c>
      <c r="E1601" t="s">
        <v>247</v>
      </c>
      <c r="F1601">
        <v>116712</v>
      </c>
      <c r="G1601" s="44">
        <v>1.42</v>
      </c>
      <c r="H1601" s="42">
        <v>9.3700000000000006E-2</v>
      </c>
      <c r="I1601" s="45">
        <v>0.80179999999999996</v>
      </c>
      <c r="J1601" s="44">
        <f t="shared" si="120"/>
        <v>1.2869459999999999</v>
      </c>
      <c r="K1601" s="43">
        <f t="shared" si="121"/>
        <v>150202.04155199998</v>
      </c>
      <c r="L1601" s="43">
        <f t="shared" si="122"/>
        <v>93579.681599999996</v>
      </c>
      <c r="M1601" s="43">
        <f t="shared" si="123"/>
        <v>56622.359951999984</v>
      </c>
      <c r="N1601" s="42">
        <f t="shared" si="124"/>
        <v>0.37697463607641651</v>
      </c>
      <c r="O1601">
        <f>IF(AND(RawData[[#This Row],[Channel]]="Wholesale/Distributor", LEFT(RawData[[#This Row],[Month]], 4)="2025"),RawData[[#This Row],[List Price]]*(1-'2 - Diagnostics'!$B$1),RawData[[#This Row],[Net Price]])</f>
        <v>1.2869459999999999</v>
      </c>
      <c r="P1601">
        <f>RawData[[#This Row],[Units]]*RawData[[#This Row],[Counterfactual Net Price]]</f>
        <v>150202.04155199998</v>
      </c>
    </row>
    <row r="1602" spans="1:16">
      <c r="A1602" t="s">
        <v>288</v>
      </c>
      <c r="B1602" t="s">
        <v>287</v>
      </c>
      <c r="C1602" t="s">
        <v>280</v>
      </c>
      <c r="D1602" t="s">
        <v>228</v>
      </c>
      <c r="E1602" t="s">
        <v>246</v>
      </c>
      <c r="F1602">
        <v>85522</v>
      </c>
      <c r="G1602" s="44">
        <v>1.42</v>
      </c>
      <c r="H1602" s="42">
        <v>0.11749999999999999</v>
      </c>
      <c r="I1602" s="45">
        <v>0.80759999999999998</v>
      </c>
      <c r="J1602" s="44">
        <f t="shared" ref="J1602:J1665" si="125">G1602*(1-H1602)</f>
        <v>1.25315</v>
      </c>
      <c r="K1602" s="43">
        <f t="shared" ref="K1602:K1665" si="126">F1602*J1602</f>
        <v>107171.8943</v>
      </c>
      <c r="L1602" s="43">
        <f t="shared" ref="L1602:L1665" si="127">F1602*I1602</f>
        <v>69067.567200000005</v>
      </c>
      <c r="M1602" s="43">
        <f t="shared" ref="M1602:M1665" si="128">K1602-L1602</f>
        <v>38104.327099999995</v>
      </c>
      <c r="N1602" s="42">
        <f t="shared" ref="N1602:N1665" si="129">IFERROR(M1602/K1602,"")</f>
        <v>0.35554402904680199</v>
      </c>
      <c r="O1602">
        <f>IF(AND(RawData[[#This Row],[Channel]]="Wholesale/Distributor", LEFT(RawData[[#This Row],[Month]], 4)="2025"),RawData[[#This Row],[List Price]]*(1-'2 - Diagnostics'!$B$1),RawData[[#This Row],[Net Price]])</f>
        <v>1.25315</v>
      </c>
      <c r="P1602">
        <f>RawData[[#This Row],[Units]]*RawData[[#This Row],[Counterfactual Net Price]]</f>
        <v>107171.8943</v>
      </c>
    </row>
    <row r="1603" spans="1:16">
      <c r="A1603" t="s">
        <v>288</v>
      </c>
      <c r="B1603" t="s">
        <v>287</v>
      </c>
      <c r="C1603" t="s">
        <v>280</v>
      </c>
      <c r="D1603" t="s">
        <v>228</v>
      </c>
      <c r="E1603" t="s">
        <v>245</v>
      </c>
      <c r="F1603">
        <v>82346</v>
      </c>
      <c r="G1603" s="44">
        <v>1.42</v>
      </c>
      <c r="H1603" s="42">
        <v>0.1166</v>
      </c>
      <c r="I1603" s="45">
        <v>0.81340000000000001</v>
      </c>
      <c r="J1603" s="44">
        <f t="shared" si="125"/>
        <v>1.2544279999999999</v>
      </c>
      <c r="K1603" s="43">
        <f t="shared" si="126"/>
        <v>103297.12808799998</v>
      </c>
      <c r="L1603" s="43">
        <f t="shared" si="127"/>
        <v>66980.236399999994</v>
      </c>
      <c r="M1603" s="43">
        <f t="shared" si="128"/>
        <v>36316.891687999989</v>
      </c>
      <c r="N1603" s="42">
        <f t="shared" si="129"/>
        <v>0.35157697372826496</v>
      </c>
      <c r="O1603">
        <f>IF(AND(RawData[[#This Row],[Channel]]="Wholesale/Distributor", LEFT(RawData[[#This Row],[Month]], 4)="2025"),RawData[[#This Row],[List Price]]*(1-'2 - Diagnostics'!$B$1),RawData[[#This Row],[Net Price]])</f>
        <v>1.2544279999999999</v>
      </c>
      <c r="P1603">
        <f>RawData[[#This Row],[Units]]*RawData[[#This Row],[Counterfactual Net Price]]</f>
        <v>103297.12808799998</v>
      </c>
    </row>
    <row r="1604" spans="1:16">
      <c r="A1604" t="s">
        <v>288</v>
      </c>
      <c r="B1604" t="s">
        <v>287</v>
      </c>
      <c r="C1604" t="s">
        <v>280</v>
      </c>
      <c r="D1604" t="s">
        <v>228</v>
      </c>
      <c r="E1604" t="s">
        <v>244</v>
      </c>
      <c r="F1604">
        <v>81578</v>
      </c>
      <c r="G1604" s="44">
        <v>1.46</v>
      </c>
      <c r="H1604" s="42">
        <v>9.4899999999999998E-2</v>
      </c>
      <c r="I1604" s="45">
        <v>0.81930000000000003</v>
      </c>
      <c r="J1604" s="44">
        <f t="shared" si="125"/>
        <v>1.3214459999999999</v>
      </c>
      <c r="K1604" s="43">
        <f t="shared" si="126"/>
        <v>107800.92178799999</v>
      </c>
      <c r="L1604" s="43">
        <f t="shared" si="127"/>
        <v>66836.8554</v>
      </c>
      <c r="M1604" s="43">
        <f t="shared" si="128"/>
        <v>40964.066387999992</v>
      </c>
      <c r="N1604" s="42">
        <f t="shared" si="129"/>
        <v>0.3799973665212199</v>
      </c>
      <c r="O1604">
        <f>IF(AND(RawData[[#This Row],[Channel]]="Wholesale/Distributor", LEFT(RawData[[#This Row],[Month]], 4)="2025"),RawData[[#This Row],[List Price]]*(1-'2 - Diagnostics'!$B$1),RawData[[#This Row],[Net Price]])</f>
        <v>1.3214459999999999</v>
      </c>
      <c r="P1604">
        <f>RawData[[#This Row],[Units]]*RawData[[#This Row],[Counterfactual Net Price]]</f>
        <v>107800.92178799999</v>
      </c>
    </row>
    <row r="1605" spans="1:16">
      <c r="A1605" t="s">
        <v>288</v>
      </c>
      <c r="B1605" t="s">
        <v>287</v>
      </c>
      <c r="C1605" t="s">
        <v>280</v>
      </c>
      <c r="D1605" t="s">
        <v>228</v>
      </c>
      <c r="E1605" t="s">
        <v>243</v>
      </c>
      <c r="F1605">
        <v>92092</v>
      </c>
      <c r="G1605" s="44">
        <v>1.46</v>
      </c>
      <c r="H1605" s="42">
        <v>0.1048</v>
      </c>
      <c r="I1605" s="45">
        <v>0.82509999999999994</v>
      </c>
      <c r="J1605" s="44">
        <f t="shared" si="125"/>
        <v>1.3069919999999999</v>
      </c>
      <c r="K1605" s="43">
        <f t="shared" si="126"/>
        <v>120363.507264</v>
      </c>
      <c r="L1605" s="43">
        <f t="shared" si="127"/>
        <v>75985.109199999992</v>
      </c>
      <c r="M1605" s="43">
        <f t="shared" si="128"/>
        <v>44378.398064000008</v>
      </c>
      <c r="N1605" s="42">
        <f t="shared" si="129"/>
        <v>0.36870309841223214</v>
      </c>
      <c r="O1605">
        <f>IF(AND(RawData[[#This Row],[Channel]]="Wholesale/Distributor", LEFT(RawData[[#This Row],[Month]], 4)="2025"),RawData[[#This Row],[List Price]]*(1-'2 - Diagnostics'!$B$1),RawData[[#This Row],[Net Price]])</f>
        <v>1.3069919999999999</v>
      </c>
      <c r="P1605">
        <f>RawData[[#This Row],[Units]]*RawData[[#This Row],[Counterfactual Net Price]]</f>
        <v>120363.507264</v>
      </c>
    </row>
    <row r="1606" spans="1:16">
      <c r="A1606" t="s">
        <v>288</v>
      </c>
      <c r="B1606" t="s">
        <v>287</v>
      </c>
      <c r="C1606" t="s">
        <v>280</v>
      </c>
      <c r="D1606" t="s">
        <v>228</v>
      </c>
      <c r="E1606" t="s">
        <v>242</v>
      </c>
      <c r="F1606">
        <v>111378</v>
      </c>
      <c r="G1606" s="44">
        <v>1.46</v>
      </c>
      <c r="H1606" s="42">
        <v>9.1800000000000007E-2</v>
      </c>
      <c r="I1606" s="45">
        <v>0.83089999999999997</v>
      </c>
      <c r="J1606" s="44">
        <f t="shared" si="125"/>
        <v>1.3259719999999999</v>
      </c>
      <c r="K1606" s="43">
        <f t="shared" si="126"/>
        <v>147684.10941599999</v>
      </c>
      <c r="L1606" s="43">
        <f t="shared" si="127"/>
        <v>92543.980199999991</v>
      </c>
      <c r="M1606" s="43">
        <f t="shared" si="128"/>
        <v>55140.129216000001</v>
      </c>
      <c r="N1606" s="42">
        <f t="shared" si="129"/>
        <v>0.37336535009789046</v>
      </c>
      <c r="O1606">
        <f>IF(AND(RawData[[#This Row],[Channel]]="Wholesale/Distributor", LEFT(RawData[[#This Row],[Month]], 4)="2025"),RawData[[#This Row],[List Price]]*(1-'2 - Diagnostics'!$B$1),RawData[[#This Row],[Net Price]])</f>
        <v>1.3259719999999999</v>
      </c>
      <c r="P1606">
        <f>RawData[[#This Row],[Units]]*RawData[[#This Row],[Counterfactual Net Price]]</f>
        <v>147684.10941599999</v>
      </c>
    </row>
    <row r="1607" spans="1:16">
      <c r="A1607" t="s">
        <v>288</v>
      </c>
      <c r="B1607" t="s">
        <v>287</v>
      </c>
      <c r="C1607" t="s">
        <v>280</v>
      </c>
      <c r="D1607" t="s">
        <v>228</v>
      </c>
      <c r="E1607" t="s">
        <v>241</v>
      </c>
      <c r="F1607">
        <v>153893</v>
      </c>
      <c r="G1607" s="44">
        <v>1.46</v>
      </c>
      <c r="H1607" s="42">
        <v>9.9099999999999994E-2</v>
      </c>
      <c r="I1607" s="45">
        <v>0.83679999999999999</v>
      </c>
      <c r="J1607" s="44">
        <f t="shared" si="125"/>
        <v>1.3153140000000001</v>
      </c>
      <c r="K1607" s="43">
        <f t="shared" si="126"/>
        <v>202417.617402</v>
      </c>
      <c r="L1607" s="43">
        <f t="shared" si="127"/>
        <v>128777.6624</v>
      </c>
      <c r="M1607" s="43">
        <f t="shared" si="128"/>
        <v>73639.955002000002</v>
      </c>
      <c r="N1607" s="42">
        <f t="shared" si="129"/>
        <v>0.36380210352813092</v>
      </c>
      <c r="O1607">
        <f>IF(AND(RawData[[#This Row],[Channel]]="Wholesale/Distributor", LEFT(RawData[[#This Row],[Month]], 4)="2025"),RawData[[#This Row],[List Price]]*(1-'2 - Diagnostics'!$B$1),RawData[[#This Row],[Net Price]])</f>
        <v>1.3153140000000001</v>
      </c>
      <c r="P1607">
        <f>RawData[[#This Row],[Units]]*RawData[[#This Row],[Counterfactual Net Price]]</f>
        <v>202417.617402</v>
      </c>
    </row>
    <row r="1608" spans="1:16">
      <c r="A1608" t="s">
        <v>288</v>
      </c>
      <c r="B1608" t="s">
        <v>287</v>
      </c>
      <c r="C1608" t="s">
        <v>280</v>
      </c>
      <c r="D1608" t="s">
        <v>228</v>
      </c>
      <c r="E1608" t="s">
        <v>240</v>
      </c>
      <c r="F1608">
        <v>171402</v>
      </c>
      <c r="G1608" s="44">
        <v>1.46</v>
      </c>
      <c r="H1608" s="42">
        <v>8.4599999999999995E-2</v>
      </c>
      <c r="I1608" s="45">
        <v>0.84260000000000002</v>
      </c>
      <c r="J1608" s="44">
        <f t="shared" si="125"/>
        <v>1.336484</v>
      </c>
      <c r="K1608" s="43">
        <f t="shared" si="126"/>
        <v>229076.03056799999</v>
      </c>
      <c r="L1608" s="43">
        <f t="shared" si="127"/>
        <v>144423.32519999999</v>
      </c>
      <c r="M1608" s="43">
        <f t="shared" si="128"/>
        <v>84652.705367999995</v>
      </c>
      <c r="N1608" s="42">
        <f t="shared" si="129"/>
        <v>0.3695397775057539</v>
      </c>
      <c r="O1608">
        <f>IF(AND(RawData[[#This Row],[Channel]]="Wholesale/Distributor", LEFT(RawData[[#This Row],[Month]], 4)="2025"),RawData[[#This Row],[List Price]]*(1-'2 - Diagnostics'!$B$1),RawData[[#This Row],[Net Price]])</f>
        <v>1.336484</v>
      </c>
      <c r="P1608">
        <f>RawData[[#This Row],[Units]]*RawData[[#This Row],[Counterfactual Net Price]]</f>
        <v>229076.03056799999</v>
      </c>
    </row>
    <row r="1609" spans="1:16">
      <c r="A1609" t="s">
        <v>288</v>
      </c>
      <c r="B1609" t="s">
        <v>287</v>
      </c>
      <c r="C1609" t="s">
        <v>280</v>
      </c>
      <c r="D1609" t="s">
        <v>228</v>
      </c>
      <c r="E1609" t="s">
        <v>236</v>
      </c>
      <c r="F1609">
        <v>143164</v>
      </c>
      <c r="G1609" s="44">
        <v>1.46</v>
      </c>
      <c r="H1609" s="42">
        <v>0.107</v>
      </c>
      <c r="I1609" s="45">
        <v>0.84850000000000003</v>
      </c>
      <c r="J1609" s="44">
        <f t="shared" si="125"/>
        <v>1.3037799999999999</v>
      </c>
      <c r="K1609" s="43">
        <f t="shared" si="126"/>
        <v>186654.35991999999</v>
      </c>
      <c r="L1609" s="43">
        <f t="shared" si="127"/>
        <v>121474.65400000001</v>
      </c>
      <c r="M1609" s="43">
        <f t="shared" si="128"/>
        <v>65179.705919999979</v>
      </c>
      <c r="N1609" s="42">
        <f t="shared" si="129"/>
        <v>0.34920001840801351</v>
      </c>
      <c r="O1609">
        <f>IF(AND(RawData[[#This Row],[Channel]]="Wholesale/Distributor", LEFT(RawData[[#This Row],[Month]], 4)="2025"),RawData[[#This Row],[List Price]]*(1-'2 - Diagnostics'!$B$1),RawData[[#This Row],[Net Price]])</f>
        <v>1.3037799999999999</v>
      </c>
      <c r="P1609">
        <f>RawData[[#This Row],[Units]]*RawData[[#This Row],[Counterfactual Net Price]]</f>
        <v>186654.35991999999</v>
      </c>
    </row>
    <row r="1610" spans="1:16">
      <c r="A1610" t="s">
        <v>288</v>
      </c>
      <c r="B1610" t="s">
        <v>287</v>
      </c>
      <c r="C1610" t="s">
        <v>280</v>
      </c>
      <c r="D1610" t="s">
        <v>231</v>
      </c>
      <c r="E1610" t="s">
        <v>262</v>
      </c>
      <c r="F1610">
        <v>65590</v>
      </c>
      <c r="G1610" s="44">
        <v>1.39</v>
      </c>
      <c r="H1610" s="42">
        <v>0.14810000000000001</v>
      </c>
      <c r="I1610" s="45">
        <v>0.77839999999999998</v>
      </c>
      <c r="J1610" s="44">
        <f t="shared" si="125"/>
        <v>1.1841409999999999</v>
      </c>
      <c r="K1610" s="43">
        <f t="shared" si="126"/>
        <v>77667.808189999996</v>
      </c>
      <c r="L1610" s="43">
        <f t="shared" si="127"/>
        <v>51055.256000000001</v>
      </c>
      <c r="M1610" s="43">
        <f t="shared" si="128"/>
        <v>26612.552189999995</v>
      </c>
      <c r="N1610" s="42">
        <f t="shared" si="129"/>
        <v>0.34264585045193091</v>
      </c>
      <c r="O1610">
        <f>IF(AND(RawData[[#This Row],[Channel]]="Wholesale/Distributor", LEFT(RawData[[#This Row],[Month]], 4)="2025"),RawData[[#This Row],[List Price]]*(1-'2 - Diagnostics'!$B$1),RawData[[#This Row],[Net Price]])</f>
        <v>1.1841409999999999</v>
      </c>
      <c r="P1610">
        <f>RawData[[#This Row],[Units]]*RawData[[#This Row],[Counterfactual Net Price]]</f>
        <v>77667.808189999996</v>
      </c>
    </row>
    <row r="1611" spans="1:16">
      <c r="A1611" t="s">
        <v>288</v>
      </c>
      <c r="B1611" t="s">
        <v>287</v>
      </c>
      <c r="C1611" t="s">
        <v>280</v>
      </c>
      <c r="D1611" t="s">
        <v>231</v>
      </c>
      <c r="E1611" t="s">
        <v>261</v>
      </c>
      <c r="F1611">
        <v>103207</v>
      </c>
      <c r="G1611" s="44">
        <v>1.39</v>
      </c>
      <c r="H1611" s="42">
        <v>0.14499999999999999</v>
      </c>
      <c r="I1611" s="45">
        <v>0.77839999999999998</v>
      </c>
      <c r="J1611" s="44">
        <f t="shared" si="125"/>
        <v>1.1884499999999998</v>
      </c>
      <c r="K1611" s="43">
        <f t="shared" si="126"/>
        <v>122656.35914999997</v>
      </c>
      <c r="L1611" s="43">
        <f t="shared" si="127"/>
        <v>80336.328800000003</v>
      </c>
      <c r="M1611" s="43">
        <f t="shared" si="128"/>
        <v>42320.030349999972</v>
      </c>
      <c r="N1611" s="42">
        <f t="shared" si="129"/>
        <v>0.34502923976608169</v>
      </c>
      <c r="O1611">
        <f>IF(AND(RawData[[#This Row],[Channel]]="Wholesale/Distributor", LEFT(RawData[[#This Row],[Month]], 4)="2025"),RawData[[#This Row],[List Price]]*(1-'2 - Diagnostics'!$B$1),RawData[[#This Row],[Net Price]])</f>
        <v>1.1884499999999998</v>
      </c>
      <c r="P1611">
        <f>RawData[[#This Row],[Units]]*RawData[[#This Row],[Counterfactual Net Price]]</f>
        <v>122656.35914999997</v>
      </c>
    </row>
    <row r="1612" spans="1:16">
      <c r="A1612" t="s">
        <v>288</v>
      </c>
      <c r="B1612" t="s">
        <v>287</v>
      </c>
      <c r="C1612" t="s">
        <v>280</v>
      </c>
      <c r="D1612" t="s">
        <v>231</v>
      </c>
      <c r="E1612" t="s">
        <v>260</v>
      </c>
      <c r="F1612">
        <v>98165</v>
      </c>
      <c r="G1612" s="44">
        <v>1.39</v>
      </c>
      <c r="H1612" s="42">
        <v>0.1313</v>
      </c>
      <c r="I1612" s="45">
        <v>0.77839999999999998</v>
      </c>
      <c r="J1612" s="44">
        <f t="shared" si="125"/>
        <v>1.2074929999999999</v>
      </c>
      <c r="K1612" s="43">
        <f t="shared" si="126"/>
        <v>118533.550345</v>
      </c>
      <c r="L1612" s="43">
        <f t="shared" si="127"/>
        <v>76411.635999999999</v>
      </c>
      <c r="M1612" s="43">
        <f t="shared" si="128"/>
        <v>42121.914344999997</v>
      </c>
      <c r="N1612" s="42">
        <f t="shared" si="129"/>
        <v>0.35535858178887991</v>
      </c>
      <c r="O1612">
        <f>IF(AND(RawData[[#This Row],[Channel]]="Wholesale/Distributor", LEFT(RawData[[#This Row],[Month]], 4)="2025"),RawData[[#This Row],[List Price]]*(1-'2 - Diagnostics'!$B$1),RawData[[#This Row],[Net Price]])</f>
        <v>1.2074929999999999</v>
      </c>
      <c r="P1612">
        <f>RawData[[#This Row],[Units]]*RawData[[#This Row],[Counterfactual Net Price]]</f>
        <v>118533.550345</v>
      </c>
    </row>
    <row r="1613" spans="1:16">
      <c r="A1613" t="s">
        <v>288</v>
      </c>
      <c r="B1613" t="s">
        <v>287</v>
      </c>
      <c r="C1613" t="s">
        <v>280</v>
      </c>
      <c r="D1613" t="s">
        <v>231</v>
      </c>
      <c r="E1613" t="s">
        <v>259</v>
      </c>
      <c r="F1613">
        <v>82625</v>
      </c>
      <c r="G1613" s="44">
        <v>1.39</v>
      </c>
      <c r="H1613" s="42">
        <v>0.1023</v>
      </c>
      <c r="I1613" s="45">
        <v>0.77839999999999998</v>
      </c>
      <c r="J1613" s="44">
        <f t="shared" si="125"/>
        <v>1.2478029999999998</v>
      </c>
      <c r="K1613" s="43">
        <f t="shared" si="126"/>
        <v>103099.72287499998</v>
      </c>
      <c r="L1613" s="43">
        <f t="shared" si="127"/>
        <v>64315.299999999996</v>
      </c>
      <c r="M1613" s="43">
        <f t="shared" si="128"/>
        <v>38784.422874999982</v>
      </c>
      <c r="N1613" s="42">
        <f t="shared" si="129"/>
        <v>0.37618358026066606</v>
      </c>
      <c r="O1613">
        <f>IF(AND(RawData[[#This Row],[Channel]]="Wholesale/Distributor", LEFT(RawData[[#This Row],[Month]], 4)="2025"),RawData[[#This Row],[List Price]]*(1-'2 - Diagnostics'!$B$1),RawData[[#This Row],[Net Price]])</f>
        <v>1.2478029999999998</v>
      </c>
      <c r="P1613">
        <f>RawData[[#This Row],[Units]]*RawData[[#This Row],[Counterfactual Net Price]]</f>
        <v>103099.72287499998</v>
      </c>
    </row>
    <row r="1614" spans="1:16">
      <c r="A1614" t="s">
        <v>288</v>
      </c>
      <c r="B1614" t="s">
        <v>287</v>
      </c>
      <c r="C1614" t="s">
        <v>280</v>
      </c>
      <c r="D1614" t="s">
        <v>231</v>
      </c>
      <c r="E1614" t="s">
        <v>258</v>
      </c>
      <c r="F1614">
        <v>77866</v>
      </c>
      <c r="G1614" s="44">
        <v>1.39</v>
      </c>
      <c r="H1614" s="42">
        <v>0.1211</v>
      </c>
      <c r="I1614" s="45">
        <v>0.77839999999999998</v>
      </c>
      <c r="J1614" s="44">
        <f t="shared" si="125"/>
        <v>1.221671</v>
      </c>
      <c r="K1614" s="43">
        <f t="shared" si="126"/>
        <v>95126.634085999991</v>
      </c>
      <c r="L1614" s="43">
        <f t="shared" si="127"/>
        <v>60610.894399999997</v>
      </c>
      <c r="M1614" s="43">
        <f t="shared" si="128"/>
        <v>34515.739685999994</v>
      </c>
      <c r="N1614" s="42">
        <f t="shared" si="129"/>
        <v>0.36283991352827394</v>
      </c>
      <c r="O1614">
        <f>IF(AND(RawData[[#This Row],[Channel]]="Wholesale/Distributor", LEFT(RawData[[#This Row],[Month]], 4)="2025"),RawData[[#This Row],[List Price]]*(1-'2 - Diagnostics'!$B$1),RawData[[#This Row],[Net Price]])</f>
        <v>1.221671</v>
      </c>
      <c r="P1614">
        <f>RawData[[#This Row],[Units]]*RawData[[#This Row],[Counterfactual Net Price]]</f>
        <v>95126.634085999991</v>
      </c>
    </row>
    <row r="1615" spans="1:16">
      <c r="A1615" t="s">
        <v>288</v>
      </c>
      <c r="B1615" t="s">
        <v>287</v>
      </c>
      <c r="C1615" t="s">
        <v>280</v>
      </c>
      <c r="D1615" t="s">
        <v>231</v>
      </c>
      <c r="E1615" t="s">
        <v>257</v>
      </c>
      <c r="F1615">
        <v>67625</v>
      </c>
      <c r="G1615" s="44">
        <v>1.39</v>
      </c>
      <c r="H1615" s="42">
        <v>0.12909999999999999</v>
      </c>
      <c r="I1615" s="45">
        <v>0.77839999999999998</v>
      </c>
      <c r="J1615" s="44">
        <f t="shared" si="125"/>
        <v>1.2105509999999999</v>
      </c>
      <c r="K1615" s="43">
        <f t="shared" si="126"/>
        <v>81863.511375000002</v>
      </c>
      <c r="L1615" s="43">
        <f t="shared" si="127"/>
        <v>52639.299999999996</v>
      </c>
      <c r="M1615" s="43">
        <f t="shared" si="128"/>
        <v>29224.211375000006</v>
      </c>
      <c r="N1615" s="42">
        <f t="shared" si="129"/>
        <v>0.35698702491675283</v>
      </c>
      <c r="O1615">
        <f>IF(AND(RawData[[#This Row],[Channel]]="Wholesale/Distributor", LEFT(RawData[[#This Row],[Month]], 4)="2025"),RawData[[#This Row],[List Price]]*(1-'2 - Diagnostics'!$B$1),RawData[[#This Row],[Net Price]])</f>
        <v>1.2105509999999999</v>
      </c>
      <c r="P1615">
        <f>RawData[[#This Row],[Units]]*RawData[[#This Row],[Counterfactual Net Price]]</f>
        <v>81863.511375000002</v>
      </c>
    </row>
    <row r="1616" spans="1:16">
      <c r="A1616" t="s">
        <v>288</v>
      </c>
      <c r="B1616" t="s">
        <v>287</v>
      </c>
      <c r="C1616" t="s">
        <v>280</v>
      </c>
      <c r="D1616" t="s">
        <v>231</v>
      </c>
      <c r="E1616" t="s">
        <v>256</v>
      </c>
      <c r="F1616">
        <v>70930</v>
      </c>
      <c r="G1616" s="44">
        <v>1.39</v>
      </c>
      <c r="H1616" s="42">
        <v>0.1082</v>
      </c>
      <c r="I1616" s="45">
        <v>0.77839999999999998</v>
      </c>
      <c r="J1616" s="44">
        <f t="shared" si="125"/>
        <v>1.2396019999999999</v>
      </c>
      <c r="K1616" s="43">
        <f t="shared" si="126"/>
        <v>87924.969859999997</v>
      </c>
      <c r="L1616" s="43">
        <f t="shared" si="127"/>
        <v>55211.911999999997</v>
      </c>
      <c r="M1616" s="43">
        <f t="shared" si="128"/>
        <v>32713.057860000001</v>
      </c>
      <c r="N1616" s="42">
        <f t="shared" si="129"/>
        <v>0.37205651491365777</v>
      </c>
      <c r="O1616">
        <f>IF(AND(RawData[[#This Row],[Channel]]="Wholesale/Distributor", LEFT(RawData[[#This Row],[Month]], 4)="2025"),RawData[[#This Row],[List Price]]*(1-'2 - Diagnostics'!$B$1),RawData[[#This Row],[Net Price]])</f>
        <v>1.2396019999999999</v>
      </c>
      <c r="P1616">
        <f>RawData[[#This Row],[Units]]*RawData[[#This Row],[Counterfactual Net Price]]</f>
        <v>87924.969859999997</v>
      </c>
    </row>
    <row r="1617" spans="1:16">
      <c r="A1617" t="s">
        <v>288</v>
      </c>
      <c r="B1617" t="s">
        <v>287</v>
      </c>
      <c r="C1617" t="s">
        <v>280</v>
      </c>
      <c r="D1617" t="s">
        <v>231</v>
      </c>
      <c r="E1617" t="s">
        <v>255</v>
      </c>
      <c r="F1617">
        <v>74096</v>
      </c>
      <c r="G1617" s="44">
        <v>1.39</v>
      </c>
      <c r="H1617" s="42">
        <v>0.15260000000000001</v>
      </c>
      <c r="I1617" s="45">
        <v>0.77839999999999998</v>
      </c>
      <c r="J1617" s="44">
        <f t="shared" si="125"/>
        <v>1.1778859999999998</v>
      </c>
      <c r="K1617" s="43">
        <f t="shared" si="126"/>
        <v>87276.641055999979</v>
      </c>
      <c r="L1617" s="43">
        <f t="shared" si="127"/>
        <v>57676.326399999998</v>
      </c>
      <c r="M1617" s="43">
        <f t="shared" si="128"/>
        <v>29600.31465599998</v>
      </c>
      <c r="N1617" s="42">
        <f t="shared" si="129"/>
        <v>0.33915506254425287</v>
      </c>
      <c r="O1617">
        <f>IF(AND(RawData[[#This Row],[Channel]]="Wholesale/Distributor", LEFT(RawData[[#This Row],[Month]], 4)="2025"),RawData[[#This Row],[List Price]]*(1-'2 - Diagnostics'!$B$1),RawData[[#This Row],[Net Price]])</f>
        <v>1.1778859999999998</v>
      </c>
      <c r="P1617">
        <f>RawData[[#This Row],[Units]]*RawData[[#This Row],[Counterfactual Net Price]]</f>
        <v>87276.641055999979</v>
      </c>
    </row>
    <row r="1618" spans="1:16">
      <c r="A1618" t="s">
        <v>288</v>
      </c>
      <c r="B1618" t="s">
        <v>287</v>
      </c>
      <c r="C1618" t="s">
        <v>280</v>
      </c>
      <c r="D1618" t="s">
        <v>231</v>
      </c>
      <c r="E1618" t="s">
        <v>254</v>
      </c>
      <c r="F1618">
        <v>82532</v>
      </c>
      <c r="G1618" s="44">
        <v>1.39</v>
      </c>
      <c r="H1618" s="42">
        <v>0.14299999999999999</v>
      </c>
      <c r="I1618" s="45">
        <v>0.77839999999999998</v>
      </c>
      <c r="J1618" s="44">
        <f t="shared" si="125"/>
        <v>1.1912299999999998</v>
      </c>
      <c r="K1618" s="43">
        <f t="shared" si="126"/>
        <v>98314.594359999988</v>
      </c>
      <c r="L1618" s="43">
        <f t="shared" si="127"/>
        <v>64242.908799999997</v>
      </c>
      <c r="M1618" s="43">
        <f t="shared" si="128"/>
        <v>34071.685559999991</v>
      </c>
      <c r="N1618" s="42">
        <f t="shared" si="129"/>
        <v>0.3465577596266044</v>
      </c>
      <c r="O1618">
        <f>IF(AND(RawData[[#This Row],[Channel]]="Wholesale/Distributor", LEFT(RawData[[#This Row],[Month]], 4)="2025"),RawData[[#This Row],[List Price]]*(1-'2 - Diagnostics'!$B$1),RawData[[#This Row],[Net Price]])</f>
        <v>1.1912299999999998</v>
      </c>
      <c r="P1618">
        <f>RawData[[#This Row],[Units]]*RawData[[#This Row],[Counterfactual Net Price]]</f>
        <v>98314.594359999988</v>
      </c>
    </row>
    <row r="1619" spans="1:16">
      <c r="A1619" t="s">
        <v>288</v>
      </c>
      <c r="B1619" t="s">
        <v>287</v>
      </c>
      <c r="C1619" t="s">
        <v>280</v>
      </c>
      <c r="D1619" t="s">
        <v>231</v>
      </c>
      <c r="E1619" t="s">
        <v>253</v>
      </c>
      <c r="F1619">
        <v>127280</v>
      </c>
      <c r="G1619" s="44">
        <v>1.39</v>
      </c>
      <c r="H1619" s="42">
        <v>0.13819999999999999</v>
      </c>
      <c r="I1619" s="45">
        <v>0.77839999999999998</v>
      </c>
      <c r="J1619" s="44">
        <f t="shared" si="125"/>
        <v>1.197902</v>
      </c>
      <c r="K1619" s="43">
        <f t="shared" si="126"/>
        <v>152468.96656</v>
      </c>
      <c r="L1619" s="43">
        <f t="shared" si="127"/>
        <v>99074.751999999993</v>
      </c>
      <c r="M1619" s="43">
        <f t="shared" si="128"/>
        <v>53394.214560000008</v>
      </c>
      <c r="N1619" s="42">
        <f t="shared" si="129"/>
        <v>0.35019726154560227</v>
      </c>
      <c r="O1619">
        <f>IF(AND(RawData[[#This Row],[Channel]]="Wholesale/Distributor", LEFT(RawData[[#This Row],[Month]], 4)="2025"),RawData[[#This Row],[List Price]]*(1-'2 - Diagnostics'!$B$1),RawData[[#This Row],[Net Price]])</f>
        <v>1.197902</v>
      </c>
      <c r="P1619">
        <f>RawData[[#This Row],[Units]]*RawData[[#This Row],[Counterfactual Net Price]]</f>
        <v>152468.96656</v>
      </c>
    </row>
    <row r="1620" spans="1:16">
      <c r="A1620" t="s">
        <v>288</v>
      </c>
      <c r="B1620" t="s">
        <v>287</v>
      </c>
      <c r="C1620" t="s">
        <v>280</v>
      </c>
      <c r="D1620" t="s">
        <v>231</v>
      </c>
      <c r="E1620" t="s">
        <v>252</v>
      </c>
      <c r="F1620">
        <v>151023</v>
      </c>
      <c r="G1620" s="44">
        <v>1.39</v>
      </c>
      <c r="H1620" s="42">
        <v>0.1411</v>
      </c>
      <c r="I1620" s="45">
        <v>0.77839999999999998</v>
      </c>
      <c r="J1620" s="44">
        <f t="shared" si="125"/>
        <v>1.1938709999999999</v>
      </c>
      <c r="K1620" s="43">
        <f t="shared" si="126"/>
        <v>180301.980033</v>
      </c>
      <c r="L1620" s="43">
        <f t="shared" si="127"/>
        <v>117556.30319999999</v>
      </c>
      <c r="M1620" s="43">
        <f t="shared" si="128"/>
        <v>62745.676833000005</v>
      </c>
      <c r="N1620" s="42">
        <f t="shared" si="129"/>
        <v>0.34800325998370013</v>
      </c>
      <c r="O1620">
        <f>IF(AND(RawData[[#This Row],[Channel]]="Wholesale/Distributor", LEFT(RawData[[#This Row],[Month]], 4)="2025"),RawData[[#This Row],[List Price]]*(1-'2 - Diagnostics'!$B$1),RawData[[#This Row],[Net Price]])</f>
        <v>1.1938709999999999</v>
      </c>
      <c r="P1620">
        <f>RawData[[#This Row],[Units]]*RawData[[#This Row],[Counterfactual Net Price]]</f>
        <v>180301.980033</v>
      </c>
    </row>
    <row r="1621" spans="1:16">
      <c r="A1621" t="s">
        <v>288</v>
      </c>
      <c r="B1621" t="s">
        <v>287</v>
      </c>
      <c r="C1621" t="s">
        <v>280</v>
      </c>
      <c r="D1621" t="s">
        <v>231</v>
      </c>
      <c r="E1621" t="s">
        <v>251</v>
      </c>
      <c r="F1621">
        <v>122053</v>
      </c>
      <c r="G1621" s="44">
        <v>1.39</v>
      </c>
      <c r="H1621" s="42">
        <v>0.11269999999999999</v>
      </c>
      <c r="I1621" s="45">
        <v>0.77839999999999998</v>
      </c>
      <c r="J1621" s="44">
        <f t="shared" si="125"/>
        <v>1.233347</v>
      </c>
      <c r="K1621" s="43">
        <f t="shared" si="126"/>
        <v>150533.70139100001</v>
      </c>
      <c r="L1621" s="43">
        <f t="shared" si="127"/>
        <v>95006.055200000003</v>
      </c>
      <c r="M1621" s="43">
        <f t="shared" si="128"/>
        <v>55527.646191000007</v>
      </c>
      <c r="N1621" s="42">
        <f t="shared" si="129"/>
        <v>0.36887185844697401</v>
      </c>
      <c r="O1621">
        <f>IF(AND(RawData[[#This Row],[Channel]]="Wholesale/Distributor", LEFT(RawData[[#This Row],[Month]], 4)="2025"),RawData[[#This Row],[List Price]]*(1-'2 - Diagnostics'!$B$1),RawData[[#This Row],[Net Price]])</f>
        <v>1.233347</v>
      </c>
      <c r="P1621">
        <f>RawData[[#This Row],[Units]]*RawData[[#This Row],[Counterfactual Net Price]]</f>
        <v>150533.70139100001</v>
      </c>
    </row>
    <row r="1622" spans="1:16">
      <c r="A1622" t="s">
        <v>288</v>
      </c>
      <c r="B1622" t="s">
        <v>287</v>
      </c>
      <c r="C1622" t="s">
        <v>280</v>
      </c>
      <c r="D1622" t="s">
        <v>231</v>
      </c>
      <c r="E1622" t="s">
        <v>250</v>
      </c>
      <c r="F1622">
        <v>77104</v>
      </c>
      <c r="G1622" s="44">
        <v>1.42</v>
      </c>
      <c r="H1622" s="42">
        <v>0.1172</v>
      </c>
      <c r="I1622" s="45">
        <v>0.78420000000000001</v>
      </c>
      <c r="J1622" s="44">
        <f t="shared" si="125"/>
        <v>1.253576</v>
      </c>
      <c r="K1622" s="43">
        <f t="shared" si="126"/>
        <v>96655.723903999999</v>
      </c>
      <c r="L1622" s="43">
        <f t="shared" si="127"/>
        <v>60464.9568</v>
      </c>
      <c r="M1622" s="43">
        <f t="shared" si="128"/>
        <v>36190.767103999999</v>
      </c>
      <c r="N1622" s="42">
        <f t="shared" si="129"/>
        <v>0.37442963170960514</v>
      </c>
      <c r="O1622">
        <f>IF(AND(RawData[[#This Row],[Channel]]="Wholesale/Distributor", LEFT(RawData[[#This Row],[Month]], 4)="2025"),RawData[[#This Row],[List Price]]*(1-'2 - Diagnostics'!$B$1),RawData[[#This Row],[Net Price]])</f>
        <v>1.253576</v>
      </c>
      <c r="P1622">
        <f>RawData[[#This Row],[Units]]*RawData[[#This Row],[Counterfactual Net Price]]</f>
        <v>96655.723903999999</v>
      </c>
    </row>
    <row r="1623" spans="1:16">
      <c r="A1623" t="s">
        <v>288</v>
      </c>
      <c r="B1623" t="s">
        <v>287</v>
      </c>
      <c r="C1623" t="s">
        <v>280</v>
      </c>
      <c r="D1623" t="s">
        <v>231</v>
      </c>
      <c r="E1623" t="s">
        <v>249</v>
      </c>
      <c r="F1623">
        <v>89963</v>
      </c>
      <c r="G1623" s="44">
        <v>1.42</v>
      </c>
      <c r="H1623" s="42">
        <v>0.13389999999999999</v>
      </c>
      <c r="I1623" s="45">
        <v>0.79010000000000002</v>
      </c>
      <c r="J1623" s="44">
        <f t="shared" si="125"/>
        <v>1.229862</v>
      </c>
      <c r="K1623" s="43">
        <f t="shared" si="126"/>
        <v>110642.075106</v>
      </c>
      <c r="L1623" s="43">
        <f t="shared" si="127"/>
        <v>71079.766300000003</v>
      </c>
      <c r="M1623" s="43">
        <f t="shared" si="128"/>
        <v>39562.308806000001</v>
      </c>
      <c r="N1623" s="42">
        <f t="shared" si="129"/>
        <v>0.35757019893288838</v>
      </c>
      <c r="O1623">
        <f>IF(AND(RawData[[#This Row],[Channel]]="Wholesale/Distributor", LEFT(RawData[[#This Row],[Month]], 4)="2025"),RawData[[#This Row],[List Price]]*(1-'2 - Diagnostics'!$B$1),RawData[[#This Row],[Net Price]])</f>
        <v>1.229862</v>
      </c>
      <c r="P1623">
        <f>RawData[[#This Row],[Units]]*RawData[[#This Row],[Counterfactual Net Price]]</f>
        <v>110642.075106</v>
      </c>
    </row>
    <row r="1624" spans="1:16">
      <c r="A1624" t="s">
        <v>288</v>
      </c>
      <c r="B1624" t="s">
        <v>287</v>
      </c>
      <c r="C1624" t="s">
        <v>280</v>
      </c>
      <c r="D1624" t="s">
        <v>231</v>
      </c>
      <c r="E1624" t="s">
        <v>248</v>
      </c>
      <c r="F1624">
        <v>91358</v>
      </c>
      <c r="G1624" s="44">
        <v>1.42</v>
      </c>
      <c r="H1624" s="42">
        <v>0.1351</v>
      </c>
      <c r="I1624" s="45">
        <v>0.79590000000000005</v>
      </c>
      <c r="J1624" s="44">
        <f t="shared" si="125"/>
        <v>1.2281579999999999</v>
      </c>
      <c r="K1624" s="43">
        <f t="shared" si="126"/>
        <v>112202.05856399999</v>
      </c>
      <c r="L1624" s="43">
        <f t="shared" si="127"/>
        <v>72711.832200000004</v>
      </c>
      <c r="M1624" s="43">
        <f t="shared" si="128"/>
        <v>39490.226363999987</v>
      </c>
      <c r="N1624" s="42">
        <f t="shared" si="129"/>
        <v>0.3519563443791433</v>
      </c>
      <c r="O1624">
        <f>IF(AND(RawData[[#This Row],[Channel]]="Wholesale/Distributor", LEFT(RawData[[#This Row],[Month]], 4)="2025"),RawData[[#This Row],[List Price]]*(1-'2 - Diagnostics'!$B$1),RawData[[#This Row],[Net Price]])</f>
        <v>1.2281579999999999</v>
      </c>
      <c r="P1624">
        <f>RawData[[#This Row],[Units]]*RawData[[#This Row],[Counterfactual Net Price]]</f>
        <v>112202.05856399999</v>
      </c>
    </row>
    <row r="1625" spans="1:16">
      <c r="A1625" t="s">
        <v>288</v>
      </c>
      <c r="B1625" t="s">
        <v>287</v>
      </c>
      <c r="C1625" t="s">
        <v>280</v>
      </c>
      <c r="D1625" t="s">
        <v>231</v>
      </c>
      <c r="E1625" t="s">
        <v>247</v>
      </c>
      <c r="F1625">
        <v>87097</v>
      </c>
      <c r="G1625" s="44">
        <v>1.42</v>
      </c>
      <c r="H1625" s="42">
        <v>0.10979999999999999</v>
      </c>
      <c r="I1625" s="45">
        <v>0.80179999999999996</v>
      </c>
      <c r="J1625" s="44">
        <f t="shared" si="125"/>
        <v>1.264084</v>
      </c>
      <c r="K1625" s="43">
        <f t="shared" si="126"/>
        <v>110097.92414800001</v>
      </c>
      <c r="L1625" s="43">
        <f t="shared" si="127"/>
        <v>69834.374599999996</v>
      </c>
      <c r="M1625" s="43">
        <f t="shared" si="128"/>
        <v>40263.54954800001</v>
      </c>
      <c r="N1625" s="42">
        <f t="shared" si="129"/>
        <v>0.3657067093642512</v>
      </c>
      <c r="O1625">
        <f>IF(AND(RawData[[#This Row],[Channel]]="Wholesale/Distributor", LEFT(RawData[[#This Row],[Month]], 4)="2025"),RawData[[#This Row],[List Price]]*(1-'2 - Diagnostics'!$B$1),RawData[[#This Row],[Net Price]])</f>
        <v>1.264084</v>
      </c>
      <c r="P1625">
        <f>RawData[[#This Row],[Units]]*RawData[[#This Row],[Counterfactual Net Price]]</f>
        <v>110097.92414800001</v>
      </c>
    </row>
    <row r="1626" spans="1:16">
      <c r="A1626" t="s">
        <v>288</v>
      </c>
      <c r="B1626" t="s">
        <v>287</v>
      </c>
      <c r="C1626" t="s">
        <v>280</v>
      </c>
      <c r="D1626" t="s">
        <v>231</v>
      </c>
      <c r="E1626" t="s">
        <v>246</v>
      </c>
      <c r="F1626">
        <v>80360</v>
      </c>
      <c r="G1626" s="44">
        <v>1.42</v>
      </c>
      <c r="H1626" s="42">
        <v>0.1328</v>
      </c>
      <c r="I1626" s="45">
        <v>0.80759999999999998</v>
      </c>
      <c r="J1626" s="44">
        <f t="shared" si="125"/>
        <v>1.2314239999999999</v>
      </c>
      <c r="K1626" s="43">
        <f t="shared" si="126"/>
        <v>98957.232639999987</v>
      </c>
      <c r="L1626" s="43">
        <f t="shared" si="127"/>
        <v>64898.735999999997</v>
      </c>
      <c r="M1626" s="43">
        <f t="shared" si="128"/>
        <v>34058.49663999999</v>
      </c>
      <c r="N1626" s="42">
        <f t="shared" si="129"/>
        <v>0.34417389948547367</v>
      </c>
      <c r="O1626">
        <f>IF(AND(RawData[[#This Row],[Channel]]="Wholesale/Distributor", LEFT(RawData[[#This Row],[Month]], 4)="2025"),RawData[[#This Row],[List Price]]*(1-'2 - Diagnostics'!$B$1),RawData[[#This Row],[Net Price]])</f>
        <v>1.2314239999999999</v>
      </c>
      <c r="P1626">
        <f>RawData[[#This Row],[Units]]*RawData[[#This Row],[Counterfactual Net Price]]</f>
        <v>98957.232639999987</v>
      </c>
    </row>
    <row r="1627" spans="1:16">
      <c r="A1627" t="s">
        <v>288</v>
      </c>
      <c r="B1627" t="s">
        <v>287</v>
      </c>
      <c r="C1627" t="s">
        <v>280</v>
      </c>
      <c r="D1627" t="s">
        <v>231</v>
      </c>
      <c r="E1627" t="s">
        <v>245</v>
      </c>
      <c r="F1627">
        <v>77282</v>
      </c>
      <c r="G1627" s="44">
        <v>1.42</v>
      </c>
      <c r="H1627" s="42">
        <v>0.1293</v>
      </c>
      <c r="I1627" s="45">
        <v>0.81340000000000001</v>
      </c>
      <c r="J1627" s="44">
        <f t="shared" si="125"/>
        <v>1.236394</v>
      </c>
      <c r="K1627" s="43">
        <f t="shared" si="126"/>
        <v>95551.001107999997</v>
      </c>
      <c r="L1627" s="43">
        <f t="shared" si="127"/>
        <v>62861.178800000002</v>
      </c>
      <c r="M1627" s="43">
        <f t="shared" si="128"/>
        <v>32689.822307999995</v>
      </c>
      <c r="N1627" s="42">
        <f t="shared" si="129"/>
        <v>0.34211909795744716</v>
      </c>
      <c r="O1627">
        <f>IF(AND(RawData[[#This Row],[Channel]]="Wholesale/Distributor", LEFT(RawData[[#This Row],[Month]], 4)="2025"),RawData[[#This Row],[List Price]]*(1-'2 - Diagnostics'!$B$1),RawData[[#This Row],[Net Price]])</f>
        <v>1.236394</v>
      </c>
      <c r="P1627">
        <f>RawData[[#This Row],[Units]]*RawData[[#This Row],[Counterfactual Net Price]]</f>
        <v>95551.001107999997</v>
      </c>
    </row>
    <row r="1628" spans="1:16">
      <c r="A1628" t="s">
        <v>288</v>
      </c>
      <c r="B1628" t="s">
        <v>287</v>
      </c>
      <c r="C1628" t="s">
        <v>280</v>
      </c>
      <c r="D1628" t="s">
        <v>231</v>
      </c>
      <c r="E1628" t="s">
        <v>244</v>
      </c>
      <c r="F1628">
        <v>60698</v>
      </c>
      <c r="G1628" s="44">
        <v>1.46</v>
      </c>
      <c r="H1628" s="42">
        <v>0.14449999999999999</v>
      </c>
      <c r="I1628" s="45">
        <v>0.81930000000000003</v>
      </c>
      <c r="J1628" s="44">
        <f t="shared" si="125"/>
        <v>1.2490300000000001</v>
      </c>
      <c r="K1628" s="43">
        <f t="shared" si="126"/>
        <v>75813.622940000001</v>
      </c>
      <c r="L1628" s="43">
        <f t="shared" si="127"/>
        <v>49729.871400000004</v>
      </c>
      <c r="M1628" s="43">
        <f t="shared" si="128"/>
        <v>26083.751539999997</v>
      </c>
      <c r="N1628" s="42">
        <f t="shared" si="129"/>
        <v>0.34405098356324504</v>
      </c>
      <c r="O1628">
        <f>IF(AND(RawData[[#This Row],[Channel]]="Wholesale/Distributor", LEFT(RawData[[#This Row],[Month]], 4)="2025"),RawData[[#This Row],[List Price]]*(1-'2 - Diagnostics'!$B$1),RawData[[#This Row],[Net Price]])</f>
        <v>1.2490300000000001</v>
      </c>
      <c r="P1628">
        <f>RawData[[#This Row],[Units]]*RawData[[#This Row],[Counterfactual Net Price]]</f>
        <v>75813.622940000001</v>
      </c>
    </row>
    <row r="1629" spans="1:16">
      <c r="A1629" t="s">
        <v>288</v>
      </c>
      <c r="B1629" t="s">
        <v>287</v>
      </c>
      <c r="C1629" t="s">
        <v>280</v>
      </c>
      <c r="D1629" t="s">
        <v>231</v>
      </c>
      <c r="E1629" t="s">
        <v>243</v>
      </c>
      <c r="F1629">
        <v>73771</v>
      </c>
      <c r="G1629" s="44">
        <v>1.46</v>
      </c>
      <c r="H1629" s="42">
        <v>0.1351</v>
      </c>
      <c r="I1629" s="45">
        <v>0.82509999999999994</v>
      </c>
      <c r="J1629" s="44">
        <f t="shared" si="125"/>
        <v>1.2627539999999999</v>
      </c>
      <c r="K1629" s="43">
        <f t="shared" si="126"/>
        <v>93154.625333999997</v>
      </c>
      <c r="L1629" s="43">
        <f t="shared" si="127"/>
        <v>60868.452099999995</v>
      </c>
      <c r="M1629" s="43">
        <f t="shared" si="128"/>
        <v>32286.173234000002</v>
      </c>
      <c r="N1629" s="42">
        <f t="shared" si="129"/>
        <v>0.34658690449604596</v>
      </c>
      <c r="O1629">
        <f>IF(AND(RawData[[#This Row],[Channel]]="Wholesale/Distributor", LEFT(RawData[[#This Row],[Month]], 4)="2025"),RawData[[#This Row],[List Price]]*(1-'2 - Diagnostics'!$B$1),RawData[[#This Row],[Net Price]])</f>
        <v>1.2627539999999999</v>
      </c>
      <c r="P1629">
        <f>RawData[[#This Row],[Units]]*RawData[[#This Row],[Counterfactual Net Price]]</f>
        <v>93154.625333999997</v>
      </c>
    </row>
    <row r="1630" spans="1:16">
      <c r="A1630" t="s">
        <v>288</v>
      </c>
      <c r="B1630" t="s">
        <v>287</v>
      </c>
      <c r="C1630" t="s">
        <v>280</v>
      </c>
      <c r="D1630" t="s">
        <v>231</v>
      </c>
      <c r="E1630" t="s">
        <v>242</v>
      </c>
      <c r="F1630">
        <v>84353</v>
      </c>
      <c r="G1630" s="44">
        <v>1.46</v>
      </c>
      <c r="H1630" s="42">
        <v>0.1547</v>
      </c>
      <c r="I1630" s="45">
        <v>0.83089999999999997</v>
      </c>
      <c r="J1630" s="44">
        <f t="shared" si="125"/>
        <v>1.234138</v>
      </c>
      <c r="K1630" s="43">
        <f t="shared" si="126"/>
        <v>104103.24271399999</v>
      </c>
      <c r="L1630" s="43">
        <f t="shared" si="127"/>
        <v>70088.907699999996</v>
      </c>
      <c r="M1630" s="43">
        <f t="shared" si="128"/>
        <v>34014.335013999997</v>
      </c>
      <c r="N1630" s="42">
        <f t="shared" si="129"/>
        <v>0.3267365562036012</v>
      </c>
      <c r="O1630">
        <f>IF(AND(RawData[[#This Row],[Channel]]="Wholesale/Distributor", LEFT(RawData[[#This Row],[Month]], 4)="2025"),RawData[[#This Row],[List Price]]*(1-'2 - Diagnostics'!$B$1),RawData[[#This Row],[Net Price]])</f>
        <v>1.234138</v>
      </c>
      <c r="P1630">
        <f>RawData[[#This Row],[Units]]*RawData[[#This Row],[Counterfactual Net Price]]</f>
        <v>104103.24271399999</v>
      </c>
    </row>
    <row r="1631" spans="1:16">
      <c r="A1631" t="s">
        <v>288</v>
      </c>
      <c r="B1631" t="s">
        <v>287</v>
      </c>
      <c r="C1631" t="s">
        <v>280</v>
      </c>
      <c r="D1631" t="s">
        <v>231</v>
      </c>
      <c r="E1631" t="s">
        <v>241</v>
      </c>
      <c r="F1631">
        <v>122429</v>
      </c>
      <c r="G1631" s="44">
        <v>1.46</v>
      </c>
      <c r="H1631" s="42">
        <v>0.1249</v>
      </c>
      <c r="I1631" s="45">
        <v>0.83679999999999999</v>
      </c>
      <c r="J1631" s="44">
        <f t="shared" si="125"/>
        <v>1.2776460000000001</v>
      </c>
      <c r="K1631" s="43">
        <f t="shared" si="126"/>
        <v>156420.92213399999</v>
      </c>
      <c r="L1631" s="43">
        <f t="shared" si="127"/>
        <v>102448.58719999999</v>
      </c>
      <c r="M1631" s="43">
        <f t="shared" si="128"/>
        <v>53972.334933999999</v>
      </c>
      <c r="N1631" s="42">
        <f t="shared" si="129"/>
        <v>0.34504549773567955</v>
      </c>
      <c r="O1631">
        <f>IF(AND(RawData[[#This Row],[Channel]]="Wholesale/Distributor", LEFT(RawData[[#This Row],[Month]], 4)="2025"),RawData[[#This Row],[List Price]]*(1-'2 - Diagnostics'!$B$1),RawData[[#This Row],[Net Price]])</f>
        <v>1.2776460000000001</v>
      </c>
      <c r="P1631">
        <f>RawData[[#This Row],[Units]]*RawData[[#This Row],[Counterfactual Net Price]]</f>
        <v>156420.92213399999</v>
      </c>
    </row>
    <row r="1632" spans="1:16">
      <c r="A1632" t="s">
        <v>288</v>
      </c>
      <c r="B1632" t="s">
        <v>287</v>
      </c>
      <c r="C1632" t="s">
        <v>280</v>
      </c>
      <c r="D1632" t="s">
        <v>231</v>
      </c>
      <c r="E1632" t="s">
        <v>240</v>
      </c>
      <c r="F1632">
        <v>139892</v>
      </c>
      <c r="G1632" s="44">
        <v>1.46</v>
      </c>
      <c r="H1632" s="42">
        <v>0.11360000000000001</v>
      </c>
      <c r="I1632" s="45">
        <v>0.84260000000000002</v>
      </c>
      <c r="J1632" s="44">
        <f t="shared" si="125"/>
        <v>1.294144</v>
      </c>
      <c r="K1632" s="43">
        <f t="shared" si="126"/>
        <v>181040.392448</v>
      </c>
      <c r="L1632" s="43">
        <f t="shared" si="127"/>
        <v>117872.99920000001</v>
      </c>
      <c r="M1632" s="43">
        <f t="shared" si="128"/>
        <v>63167.393247999993</v>
      </c>
      <c r="N1632" s="42">
        <f t="shared" si="129"/>
        <v>0.34891325849364518</v>
      </c>
      <c r="O1632">
        <f>IF(AND(RawData[[#This Row],[Channel]]="Wholesale/Distributor", LEFT(RawData[[#This Row],[Month]], 4)="2025"),RawData[[#This Row],[List Price]]*(1-'2 - Diagnostics'!$B$1),RawData[[#This Row],[Net Price]])</f>
        <v>1.294144</v>
      </c>
      <c r="P1632">
        <f>RawData[[#This Row],[Units]]*RawData[[#This Row],[Counterfactual Net Price]]</f>
        <v>181040.392448</v>
      </c>
    </row>
    <row r="1633" spans="1:16">
      <c r="A1633" t="s">
        <v>288</v>
      </c>
      <c r="B1633" t="s">
        <v>287</v>
      </c>
      <c r="C1633" t="s">
        <v>280</v>
      </c>
      <c r="D1633" t="s">
        <v>231</v>
      </c>
      <c r="E1633" t="s">
        <v>236</v>
      </c>
      <c r="F1633">
        <v>116231</v>
      </c>
      <c r="G1633" s="44">
        <v>1.46</v>
      </c>
      <c r="H1633" s="42">
        <v>0.1542</v>
      </c>
      <c r="I1633" s="45">
        <v>0.84850000000000003</v>
      </c>
      <c r="J1633" s="44">
        <f t="shared" si="125"/>
        <v>1.2348679999999999</v>
      </c>
      <c r="K1633" s="43">
        <f t="shared" si="126"/>
        <v>143529.94250799998</v>
      </c>
      <c r="L1633" s="43">
        <f t="shared" si="127"/>
        <v>98622.003500000006</v>
      </c>
      <c r="M1633" s="43">
        <f t="shared" si="128"/>
        <v>44907.939007999972</v>
      </c>
      <c r="N1633" s="42">
        <f t="shared" si="129"/>
        <v>0.31288202463745096</v>
      </c>
      <c r="O1633">
        <f>IF(AND(RawData[[#This Row],[Channel]]="Wholesale/Distributor", LEFT(RawData[[#This Row],[Month]], 4)="2025"),RawData[[#This Row],[List Price]]*(1-'2 - Diagnostics'!$B$1),RawData[[#This Row],[Net Price]])</f>
        <v>1.2348679999999999</v>
      </c>
      <c r="P1633">
        <f>RawData[[#This Row],[Units]]*RawData[[#This Row],[Counterfactual Net Price]]</f>
        <v>143529.94250799998</v>
      </c>
    </row>
    <row r="1634" spans="1:16">
      <c r="A1634" t="s">
        <v>288</v>
      </c>
      <c r="B1634" t="s">
        <v>287</v>
      </c>
      <c r="C1634" t="s">
        <v>280</v>
      </c>
      <c r="D1634" t="s">
        <v>230</v>
      </c>
      <c r="E1634" t="s">
        <v>262</v>
      </c>
      <c r="F1634">
        <v>45145</v>
      </c>
      <c r="G1634" s="44">
        <v>1.39</v>
      </c>
      <c r="H1634" s="42">
        <v>0.18590000000000001</v>
      </c>
      <c r="I1634" s="45">
        <v>0.77839999999999998</v>
      </c>
      <c r="J1634" s="44">
        <f t="shared" si="125"/>
        <v>1.131599</v>
      </c>
      <c r="K1634" s="43">
        <f t="shared" si="126"/>
        <v>51086.036854999998</v>
      </c>
      <c r="L1634" s="43">
        <f t="shared" si="127"/>
        <v>35140.868000000002</v>
      </c>
      <c r="M1634" s="43">
        <f t="shared" si="128"/>
        <v>15945.168854999996</v>
      </c>
      <c r="N1634" s="42">
        <f t="shared" si="129"/>
        <v>0.31212381771281161</v>
      </c>
      <c r="O1634">
        <f>IF(AND(RawData[[#This Row],[Channel]]="Wholesale/Distributor", LEFT(RawData[[#This Row],[Month]], 4)="2025"),RawData[[#This Row],[List Price]]*(1-'2 - Diagnostics'!$B$1),RawData[[#This Row],[Net Price]])</f>
        <v>1.131599</v>
      </c>
      <c r="P1634">
        <f>RawData[[#This Row],[Units]]*RawData[[#This Row],[Counterfactual Net Price]]</f>
        <v>51086.036854999998</v>
      </c>
    </row>
    <row r="1635" spans="1:16">
      <c r="A1635" t="s">
        <v>288</v>
      </c>
      <c r="B1635" t="s">
        <v>287</v>
      </c>
      <c r="C1635" t="s">
        <v>280</v>
      </c>
      <c r="D1635" t="s">
        <v>230</v>
      </c>
      <c r="E1635" t="s">
        <v>261</v>
      </c>
      <c r="F1635">
        <v>46635</v>
      </c>
      <c r="G1635" s="44">
        <v>1.39</v>
      </c>
      <c r="H1635" s="42">
        <v>0.1794</v>
      </c>
      <c r="I1635" s="45">
        <v>0.77839999999999998</v>
      </c>
      <c r="J1635" s="44">
        <f t="shared" si="125"/>
        <v>1.1406339999999999</v>
      </c>
      <c r="K1635" s="43">
        <f t="shared" si="126"/>
        <v>53193.466589999996</v>
      </c>
      <c r="L1635" s="43">
        <f t="shared" si="127"/>
        <v>36300.684000000001</v>
      </c>
      <c r="M1635" s="43">
        <f t="shared" si="128"/>
        <v>16892.782589999995</v>
      </c>
      <c r="N1635" s="42">
        <f t="shared" si="129"/>
        <v>0.31757250792103331</v>
      </c>
      <c r="O1635">
        <f>IF(AND(RawData[[#This Row],[Channel]]="Wholesale/Distributor", LEFT(RawData[[#This Row],[Month]], 4)="2025"),RawData[[#This Row],[List Price]]*(1-'2 - Diagnostics'!$B$1),RawData[[#This Row],[Net Price]])</f>
        <v>1.1406339999999999</v>
      </c>
      <c r="P1635">
        <f>RawData[[#This Row],[Units]]*RawData[[#This Row],[Counterfactual Net Price]]</f>
        <v>53193.466589999996</v>
      </c>
    </row>
    <row r="1636" spans="1:16">
      <c r="A1636" t="s">
        <v>288</v>
      </c>
      <c r="B1636" t="s">
        <v>287</v>
      </c>
      <c r="C1636" t="s">
        <v>280</v>
      </c>
      <c r="D1636" t="s">
        <v>230</v>
      </c>
      <c r="E1636" t="s">
        <v>260</v>
      </c>
      <c r="F1636">
        <v>56485</v>
      </c>
      <c r="G1636" s="44">
        <v>1.39</v>
      </c>
      <c r="H1636" s="42">
        <v>0.16769999999999999</v>
      </c>
      <c r="I1636" s="45">
        <v>0.77839999999999998</v>
      </c>
      <c r="J1636" s="44">
        <f t="shared" si="125"/>
        <v>1.1568970000000001</v>
      </c>
      <c r="K1636" s="43">
        <f t="shared" si="126"/>
        <v>65347.327045000005</v>
      </c>
      <c r="L1636" s="43">
        <f t="shared" si="127"/>
        <v>43967.923999999999</v>
      </c>
      <c r="M1636" s="43">
        <f t="shared" si="128"/>
        <v>21379.403045000006</v>
      </c>
      <c r="N1636" s="42">
        <f t="shared" si="129"/>
        <v>0.327165685449958</v>
      </c>
      <c r="O1636">
        <f>IF(AND(RawData[[#This Row],[Channel]]="Wholesale/Distributor", LEFT(RawData[[#This Row],[Month]], 4)="2025"),RawData[[#This Row],[List Price]]*(1-'2 - Diagnostics'!$B$1),RawData[[#This Row],[Net Price]])</f>
        <v>1.1568970000000001</v>
      </c>
      <c r="P1636">
        <f>RawData[[#This Row],[Units]]*RawData[[#This Row],[Counterfactual Net Price]]</f>
        <v>65347.327045000005</v>
      </c>
    </row>
    <row r="1637" spans="1:16">
      <c r="A1637" t="s">
        <v>288</v>
      </c>
      <c r="B1637" t="s">
        <v>287</v>
      </c>
      <c r="C1637" t="s">
        <v>280</v>
      </c>
      <c r="D1637" t="s">
        <v>230</v>
      </c>
      <c r="E1637" t="s">
        <v>259</v>
      </c>
      <c r="F1637">
        <v>65080</v>
      </c>
      <c r="G1637" s="44">
        <v>1.39</v>
      </c>
      <c r="H1637" s="42">
        <v>0.17510000000000001</v>
      </c>
      <c r="I1637" s="45">
        <v>0.77839999999999998</v>
      </c>
      <c r="J1637" s="44">
        <f t="shared" si="125"/>
        <v>1.1466109999999998</v>
      </c>
      <c r="K1637" s="43">
        <f t="shared" si="126"/>
        <v>74621.443879999992</v>
      </c>
      <c r="L1637" s="43">
        <f t="shared" si="127"/>
        <v>50658.271999999997</v>
      </c>
      <c r="M1637" s="43">
        <f t="shared" si="128"/>
        <v>23963.171879999994</v>
      </c>
      <c r="N1637" s="42">
        <f t="shared" si="129"/>
        <v>0.32112983391926292</v>
      </c>
      <c r="O1637">
        <f>IF(AND(RawData[[#This Row],[Channel]]="Wholesale/Distributor", LEFT(RawData[[#This Row],[Month]], 4)="2025"),RawData[[#This Row],[List Price]]*(1-'2 - Diagnostics'!$B$1),RawData[[#This Row],[Net Price]])</f>
        <v>1.1466109999999998</v>
      </c>
      <c r="P1637">
        <f>RawData[[#This Row],[Units]]*RawData[[#This Row],[Counterfactual Net Price]]</f>
        <v>74621.443879999992</v>
      </c>
    </row>
    <row r="1638" spans="1:16">
      <c r="A1638" t="s">
        <v>288</v>
      </c>
      <c r="B1638" t="s">
        <v>287</v>
      </c>
      <c r="C1638" t="s">
        <v>280</v>
      </c>
      <c r="D1638" t="s">
        <v>230</v>
      </c>
      <c r="E1638" t="s">
        <v>258</v>
      </c>
      <c r="F1638">
        <v>48885</v>
      </c>
      <c r="G1638" s="44">
        <v>1.39</v>
      </c>
      <c r="H1638" s="42">
        <v>0.17430000000000001</v>
      </c>
      <c r="I1638" s="45">
        <v>0.77839999999999998</v>
      </c>
      <c r="J1638" s="44">
        <f t="shared" si="125"/>
        <v>1.1477229999999998</v>
      </c>
      <c r="K1638" s="43">
        <f t="shared" si="126"/>
        <v>56106.438854999993</v>
      </c>
      <c r="L1638" s="43">
        <f t="shared" si="127"/>
        <v>38052.084000000003</v>
      </c>
      <c r="M1638" s="43">
        <f t="shared" si="128"/>
        <v>18054.35485499999</v>
      </c>
      <c r="N1638" s="42">
        <f t="shared" si="129"/>
        <v>0.32178757417948395</v>
      </c>
      <c r="O1638">
        <f>IF(AND(RawData[[#This Row],[Channel]]="Wholesale/Distributor", LEFT(RawData[[#This Row],[Month]], 4)="2025"),RawData[[#This Row],[List Price]]*(1-'2 - Diagnostics'!$B$1),RawData[[#This Row],[Net Price]])</f>
        <v>1.1477229999999998</v>
      </c>
      <c r="P1638">
        <f>RawData[[#This Row],[Units]]*RawData[[#This Row],[Counterfactual Net Price]]</f>
        <v>56106.438854999993</v>
      </c>
    </row>
    <row r="1639" spans="1:16">
      <c r="A1639" t="s">
        <v>288</v>
      </c>
      <c r="B1639" t="s">
        <v>287</v>
      </c>
      <c r="C1639" t="s">
        <v>280</v>
      </c>
      <c r="D1639" t="s">
        <v>230</v>
      </c>
      <c r="E1639" t="s">
        <v>257</v>
      </c>
      <c r="F1639">
        <v>40477</v>
      </c>
      <c r="G1639" s="44">
        <v>1.39</v>
      </c>
      <c r="H1639" s="42">
        <v>0.16300000000000001</v>
      </c>
      <c r="I1639" s="45">
        <v>0.77839999999999998</v>
      </c>
      <c r="J1639" s="44">
        <f t="shared" si="125"/>
        <v>1.16343</v>
      </c>
      <c r="K1639" s="43">
        <f t="shared" si="126"/>
        <v>47092.156109999996</v>
      </c>
      <c r="L1639" s="43">
        <f t="shared" si="127"/>
        <v>31507.2968</v>
      </c>
      <c r="M1639" s="43">
        <f t="shared" si="128"/>
        <v>15584.859309999996</v>
      </c>
      <c r="N1639" s="42">
        <f t="shared" si="129"/>
        <v>0.33094384707287927</v>
      </c>
      <c r="O1639">
        <f>IF(AND(RawData[[#This Row],[Channel]]="Wholesale/Distributor", LEFT(RawData[[#This Row],[Month]], 4)="2025"),RawData[[#This Row],[List Price]]*(1-'2 - Diagnostics'!$B$1),RawData[[#This Row],[Net Price]])</f>
        <v>1.16343</v>
      </c>
      <c r="P1639">
        <f>RawData[[#This Row],[Units]]*RawData[[#This Row],[Counterfactual Net Price]]</f>
        <v>47092.156109999996</v>
      </c>
    </row>
    <row r="1640" spans="1:16">
      <c r="A1640" t="s">
        <v>288</v>
      </c>
      <c r="B1640" t="s">
        <v>287</v>
      </c>
      <c r="C1640" t="s">
        <v>280</v>
      </c>
      <c r="D1640" t="s">
        <v>230</v>
      </c>
      <c r="E1640" t="s">
        <v>256</v>
      </c>
      <c r="F1640">
        <v>46960</v>
      </c>
      <c r="G1640" s="44">
        <v>1.39</v>
      </c>
      <c r="H1640" s="42">
        <v>0.1484</v>
      </c>
      <c r="I1640" s="45">
        <v>0.77839999999999998</v>
      </c>
      <c r="J1640" s="44">
        <f t="shared" si="125"/>
        <v>1.183724</v>
      </c>
      <c r="K1640" s="43">
        <f t="shared" si="126"/>
        <v>55587.679040000003</v>
      </c>
      <c r="L1640" s="43">
        <f t="shared" si="127"/>
        <v>36553.663999999997</v>
      </c>
      <c r="M1640" s="43">
        <f t="shared" si="128"/>
        <v>19034.015040000006</v>
      </c>
      <c r="N1640" s="42">
        <f t="shared" si="129"/>
        <v>0.34241427900422744</v>
      </c>
      <c r="O1640">
        <f>IF(AND(RawData[[#This Row],[Channel]]="Wholesale/Distributor", LEFT(RawData[[#This Row],[Month]], 4)="2025"),RawData[[#This Row],[List Price]]*(1-'2 - Diagnostics'!$B$1),RawData[[#This Row],[Net Price]])</f>
        <v>1.183724</v>
      </c>
      <c r="P1640">
        <f>RawData[[#This Row],[Units]]*RawData[[#This Row],[Counterfactual Net Price]]</f>
        <v>55587.679040000003</v>
      </c>
    </row>
    <row r="1641" spans="1:16">
      <c r="A1641" t="s">
        <v>288</v>
      </c>
      <c r="B1641" t="s">
        <v>287</v>
      </c>
      <c r="C1641" t="s">
        <v>280</v>
      </c>
      <c r="D1641" t="s">
        <v>230</v>
      </c>
      <c r="E1641" t="s">
        <v>255</v>
      </c>
      <c r="F1641">
        <v>46845</v>
      </c>
      <c r="G1641" s="44">
        <v>1.39</v>
      </c>
      <c r="H1641" s="42">
        <v>0.17399999999999999</v>
      </c>
      <c r="I1641" s="45">
        <v>0.77839999999999998</v>
      </c>
      <c r="J1641" s="44">
        <f t="shared" si="125"/>
        <v>1.1481399999999999</v>
      </c>
      <c r="K1641" s="43">
        <f t="shared" si="126"/>
        <v>53784.618299999995</v>
      </c>
      <c r="L1641" s="43">
        <f t="shared" si="127"/>
        <v>36464.148000000001</v>
      </c>
      <c r="M1641" s="43">
        <f t="shared" si="128"/>
        <v>17320.470299999994</v>
      </c>
      <c r="N1641" s="42">
        <f t="shared" si="129"/>
        <v>0.32203389830508466</v>
      </c>
      <c r="O1641">
        <f>IF(AND(RawData[[#This Row],[Channel]]="Wholesale/Distributor", LEFT(RawData[[#This Row],[Month]], 4)="2025"),RawData[[#This Row],[List Price]]*(1-'2 - Diagnostics'!$B$1),RawData[[#This Row],[Net Price]])</f>
        <v>1.1481399999999999</v>
      </c>
      <c r="P1641">
        <f>RawData[[#This Row],[Units]]*RawData[[#This Row],[Counterfactual Net Price]]</f>
        <v>53784.618299999995</v>
      </c>
    </row>
    <row r="1642" spans="1:16">
      <c r="A1642" t="s">
        <v>288</v>
      </c>
      <c r="B1642" t="s">
        <v>287</v>
      </c>
      <c r="C1642" t="s">
        <v>280</v>
      </c>
      <c r="D1642" t="s">
        <v>230</v>
      </c>
      <c r="E1642" t="s">
        <v>254</v>
      </c>
      <c r="F1642">
        <v>64799</v>
      </c>
      <c r="G1642" s="44">
        <v>1.39</v>
      </c>
      <c r="H1642" s="42">
        <v>0.1915</v>
      </c>
      <c r="I1642" s="45">
        <v>0.77839999999999998</v>
      </c>
      <c r="J1642" s="44">
        <f t="shared" si="125"/>
        <v>1.123815</v>
      </c>
      <c r="K1642" s="43">
        <f t="shared" si="126"/>
        <v>72822.088185000001</v>
      </c>
      <c r="L1642" s="43">
        <f t="shared" si="127"/>
        <v>50439.541599999997</v>
      </c>
      <c r="M1642" s="43">
        <f t="shared" si="128"/>
        <v>22382.546585000004</v>
      </c>
      <c r="N1642" s="42">
        <f t="shared" si="129"/>
        <v>0.30735930735930739</v>
      </c>
      <c r="O1642">
        <f>IF(AND(RawData[[#This Row],[Channel]]="Wholesale/Distributor", LEFT(RawData[[#This Row],[Month]], 4)="2025"),RawData[[#This Row],[List Price]]*(1-'2 - Diagnostics'!$B$1),RawData[[#This Row],[Net Price]])</f>
        <v>1.123815</v>
      </c>
      <c r="P1642">
        <f>RawData[[#This Row],[Units]]*RawData[[#This Row],[Counterfactual Net Price]]</f>
        <v>72822.088185000001</v>
      </c>
    </row>
    <row r="1643" spans="1:16">
      <c r="A1643" t="s">
        <v>288</v>
      </c>
      <c r="B1643" t="s">
        <v>287</v>
      </c>
      <c r="C1643" t="s">
        <v>280</v>
      </c>
      <c r="D1643" t="s">
        <v>230</v>
      </c>
      <c r="E1643" t="s">
        <v>253</v>
      </c>
      <c r="F1643">
        <v>81925</v>
      </c>
      <c r="G1643" s="44">
        <v>1.39</v>
      </c>
      <c r="H1643" s="42">
        <v>0.1996</v>
      </c>
      <c r="I1643" s="45">
        <v>0.77839999999999998</v>
      </c>
      <c r="J1643" s="44">
        <f t="shared" si="125"/>
        <v>1.1125559999999999</v>
      </c>
      <c r="K1643" s="43">
        <f t="shared" si="126"/>
        <v>91146.150299999994</v>
      </c>
      <c r="L1643" s="43">
        <f t="shared" si="127"/>
        <v>63770.42</v>
      </c>
      <c r="M1643" s="43">
        <f t="shared" si="128"/>
        <v>27375.730299999996</v>
      </c>
      <c r="N1643" s="42">
        <f t="shared" si="129"/>
        <v>0.30034982508745622</v>
      </c>
      <c r="O1643">
        <f>IF(AND(RawData[[#This Row],[Channel]]="Wholesale/Distributor", LEFT(RawData[[#This Row],[Month]], 4)="2025"),RawData[[#This Row],[List Price]]*(1-'2 - Diagnostics'!$B$1),RawData[[#This Row],[Net Price]])</f>
        <v>1.1125559999999999</v>
      </c>
      <c r="P1643">
        <f>RawData[[#This Row],[Units]]*RawData[[#This Row],[Counterfactual Net Price]]</f>
        <v>91146.150299999994</v>
      </c>
    </row>
    <row r="1644" spans="1:16">
      <c r="A1644" t="s">
        <v>288</v>
      </c>
      <c r="B1644" t="s">
        <v>287</v>
      </c>
      <c r="C1644" t="s">
        <v>280</v>
      </c>
      <c r="D1644" t="s">
        <v>230</v>
      </c>
      <c r="E1644" t="s">
        <v>252</v>
      </c>
      <c r="F1644">
        <v>86046</v>
      </c>
      <c r="G1644" s="44">
        <v>1.39</v>
      </c>
      <c r="H1644" s="42">
        <v>0.1951</v>
      </c>
      <c r="I1644" s="45">
        <v>0.77839999999999998</v>
      </c>
      <c r="J1644" s="44">
        <f t="shared" si="125"/>
        <v>1.1188109999999998</v>
      </c>
      <c r="K1644" s="43">
        <f t="shared" si="126"/>
        <v>96269.211305999983</v>
      </c>
      <c r="L1644" s="43">
        <f t="shared" si="127"/>
        <v>66978.206399999995</v>
      </c>
      <c r="M1644" s="43">
        <f t="shared" si="128"/>
        <v>29291.004905999987</v>
      </c>
      <c r="N1644" s="42">
        <f t="shared" si="129"/>
        <v>0.30426139893154419</v>
      </c>
      <c r="O1644">
        <f>IF(AND(RawData[[#This Row],[Channel]]="Wholesale/Distributor", LEFT(RawData[[#This Row],[Month]], 4)="2025"),RawData[[#This Row],[List Price]]*(1-'2 - Diagnostics'!$B$1),RawData[[#This Row],[Net Price]])</f>
        <v>1.1188109999999998</v>
      </c>
      <c r="P1644">
        <f>RawData[[#This Row],[Units]]*RawData[[#This Row],[Counterfactual Net Price]]</f>
        <v>96269.211305999983</v>
      </c>
    </row>
    <row r="1645" spans="1:16">
      <c r="A1645" t="s">
        <v>288</v>
      </c>
      <c r="B1645" t="s">
        <v>287</v>
      </c>
      <c r="C1645" t="s">
        <v>280</v>
      </c>
      <c r="D1645" t="s">
        <v>230</v>
      </c>
      <c r="E1645" t="s">
        <v>251</v>
      </c>
      <c r="F1645">
        <v>67187</v>
      </c>
      <c r="G1645" s="44">
        <v>1.39</v>
      </c>
      <c r="H1645" s="42">
        <v>0.1961</v>
      </c>
      <c r="I1645" s="45">
        <v>0.77839999999999998</v>
      </c>
      <c r="J1645" s="44">
        <f t="shared" si="125"/>
        <v>1.117421</v>
      </c>
      <c r="K1645" s="43">
        <f t="shared" si="126"/>
        <v>75076.164726999996</v>
      </c>
      <c r="L1645" s="43">
        <f t="shared" si="127"/>
        <v>52298.360800000002</v>
      </c>
      <c r="M1645" s="43">
        <f t="shared" si="128"/>
        <v>22777.803926999994</v>
      </c>
      <c r="N1645" s="42">
        <f t="shared" si="129"/>
        <v>0.30339594476924986</v>
      </c>
      <c r="O1645">
        <f>IF(AND(RawData[[#This Row],[Channel]]="Wholesale/Distributor", LEFT(RawData[[#This Row],[Month]], 4)="2025"),RawData[[#This Row],[List Price]]*(1-'2 - Diagnostics'!$B$1),RawData[[#This Row],[Net Price]])</f>
        <v>1.117421</v>
      </c>
      <c r="P1645">
        <f>RawData[[#This Row],[Units]]*RawData[[#This Row],[Counterfactual Net Price]]</f>
        <v>75076.164726999996</v>
      </c>
    </row>
    <row r="1646" spans="1:16">
      <c r="A1646" t="s">
        <v>288</v>
      </c>
      <c r="B1646" t="s">
        <v>287</v>
      </c>
      <c r="C1646" t="s">
        <v>280</v>
      </c>
      <c r="D1646" t="s">
        <v>230</v>
      </c>
      <c r="E1646" t="s">
        <v>250</v>
      </c>
      <c r="F1646">
        <v>44967</v>
      </c>
      <c r="G1646" s="44">
        <v>1.42</v>
      </c>
      <c r="H1646" s="42">
        <v>0.1646</v>
      </c>
      <c r="I1646" s="45">
        <v>0.78420000000000001</v>
      </c>
      <c r="J1646" s="44">
        <f t="shared" si="125"/>
        <v>1.1862679999999999</v>
      </c>
      <c r="K1646" s="43">
        <f t="shared" si="126"/>
        <v>53342.913155999995</v>
      </c>
      <c r="L1646" s="43">
        <f t="shared" si="127"/>
        <v>35263.121400000004</v>
      </c>
      <c r="M1646" s="43">
        <f t="shared" si="128"/>
        <v>18079.791755999991</v>
      </c>
      <c r="N1646" s="42">
        <f t="shared" si="129"/>
        <v>0.33893521531390869</v>
      </c>
      <c r="O1646">
        <f>IF(AND(RawData[[#This Row],[Channel]]="Wholesale/Distributor", LEFT(RawData[[#This Row],[Month]], 4)="2025"),RawData[[#This Row],[List Price]]*(1-'2 - Diagnostics'!$B$1),RawData[[#This Row],[Net Price]])</f>
        <v>1.1862679999999999</v>
      </c>
      <c r="P1646">
        <f>RawData[[#This Row],[Units]]*RawData[[#This Row],[Counterfactual Net Price]]</f>
        <v>53342.913155999995</v>
      </c>
    </row>
    <row r="1647" spans="1:16">
      <c r="A1647" t="s">
        <v>288</v>
      </c>
      <c r="B1647" t="s">
        <v>287</v>
      </c>
      <c r="C1647" t="s">
        <v>280</v>
      </c>
      <c r="D1647" t="s">
        <v>230</v>
      </c>
      <c r="E1647" t="s">
        <v>249</v>
      </c>
      <c r="F1647">
        <v>56303</v>
      </c>
      <c r="G1647" s="44">
        <v>1.42</v>
      </c>
      <c r="H1647" s="42">
        <v>0.1842</v>
      </c>
      <c r="I1647" s="45">
        <v>0.79010000000000002</v>
      </c>
      <c r="J1647" s="44">
        <f t="shared" si="125"/>
        <v>1.1584359999999998</v>
      </c>
      <c r="K1647" s="43">
        <f t="shared" si="126"/>
        <v>65223.422107999992</v>
      </c>
      <c r="L1647" s="43">
        <f t="shared" si="127"/>
        <v>44485.0003</v>
      </c>
      <c r="M1647" s="43">
        <f t="shared" si="128"/>
        <v>20738.421807999992</v>
      </c>
      <c r="N1647" s="42">
        <f t="shared" si="129"/>
        <v>0.31795973191440863</v>
      </c>
      <c r="O1647">
        <f>IF(AND(RawData[[#This Row],[Channel]]="Wholesale/Distributor", LEFT(RawData[[#This Row],[Month]], 4)="2025"),RawData[[#This Row],[List Price]]*(1-'2 - Diagnostics'!$B$1),RawData[[#This Row],[Net Price]])</f>
        <v>1.1584359999999998</v>
      </c>
      <c r="P1647">
        <f>RawData[[#This Row],[Units]]*RawData[[#This Row],[Counterfactual Net Price]]</f>
        <v>65223.422107999992</v>
      </c>
    </row>
    <row r="1648" spans="1:16">
      <c r="A1648" t="s">
        <v>288</v>
      </c>
      <c r="B1648" t="s">
        <v>287</v>
      </c>
      <c r="C1648" t="s">
        <v>280</v>
      </c>
      <c r="D1648" t="s">
        <v>230</v>
      </c>
      <c r="E1648" t="s">
        <v>248</v>
      </c>
      <c r="F1648">
        <v>55192</v>
      </c>
      <c r="G1648" s="44">
        <v>1.42</v>
      </c>
      <c r="H1648" s="42">
        <v>0.1883</v>
      </c>
      <c r="I1648" s="45">
        <v>0.79590000000000005</v>
      </c>
      <c r="J1648" s="44">
        <f t="shared" si="125"/>
        <v>1.1526139999999998</v>
      </c>
      <c r="K1648" s="43">
        <f t="shared" si="126"/>
        <v>63615.071887999991</v>
      </c>
      <c r="L1648" s="43">
        <f t="shared" si="127"/>
        <v>43927.3128</v>
      </c>
      <c r="M1648" s="43">
        <f t="shared" si="128"/>
        <v>19687.759087999992</v>
      </c>
      <c r="N1648" s="42">
        <f t="shared" si="129"/>
        <v>0.30948261950661704</v>
      </c>
      <c r="O1648">
        <f>IF(AND(RawData[[#This Row],[Channel]]="Wholesale/Distributor", LEFT(RawData[[#This Row],[Month]], 4)="2025"),RawData[[#This Row],[List Price]]*(1-'2 - Diagnostics'!$B$1),RawData[[#This Row],[Net Price]])</f>
        <v>1.1526139999999998</v>
      </c>
      <c r="P1648">
        <f>RawData[[#This Row],[Units]]*RawData[[#This Row],[Counterfactual Net Price]]</f>
        <v>63615.071887999991</v>
      </c>
    </row>
    <row r="1649" spans="1:16">
      <c r="A1649" t="s">
        <v>288</v>
      </c>
      <c r="B1649" t="s">
        <v>287</v>
      </c>
      <c r="C1649" t="s">
        <v>280</v>
      </c>
      <c r="D1649" t="s">
        <v>230</v>
      </c>
      <c r="E1649" t="s">
        <v>247</v>
      </c>
      <c r="F1649">
        <v>57451</v>
      </c>
      <c r="G1649" s="44">
        <v>1.42</v>
      </c>
      <c r="H1649" s="42">
        <v>0.1893</v>
      </c>
      <c r="I1649" s="45">
        <v>0.80179999999999996</v>
      </c>
      <c r="J1649" s="44">
        <f t="shared" si="125"/>
        <v>1.1511939999999998</v>
      </c>
      <c r="K1649" s="43">
        <f t="shared" si="126"/>
        <v>66137.246493999992</v>
      </c>
      <c r="L1649" s="43">
        <f t="shared" si="127"/>
        <v>46064.211799999997</v>
      </c>
      <c r="M1649" s="43">
        <f t="shared" si="128"/>
        <v>20073.034693999994</v>
      </c>
      <c r="N1649" s="42">
        <f t="shared" si="129"/>
        <v>0.30350575141983016</v>
      </c>
      <c r="O1649">
        <f>IF(AND(RawData[[#This Row],[Channel]]="Wholesale/Distributor", LEFT(RawData[[#This Row],[Month]], 4)="2025"),RawData[[#This Row],[List Price]]*(1-'2 - Diagnostics'!$B$1),RawData[[#This Row],[Net Price]])</f>
        <v>1.1511939999999998</v>
      </c>
      <c r="P1649">
        <f>RawData[[#This Row],[Units]]*RawData[[#This Row],[Counterfactual Net Price]]</f>
        <v>66137.246493999992</v>
      </c>
    </row>
    <row r="1650" spans="1:16">
      <c r="A1650" t="s">
        <v>288</v>
      </c>
      <c r="B1650" t="s">
        <v>287</v>
      </c>
      <c r="C1650" t="s">
        <v>280</v>
      </c>
      <c r="D1650" t="s">
        <v>230</v>
      </c>
      <c r="E1650" t="s">
        <v>246</v>
      </c>
      <c r="F1650">
        <v>50522</v>
      </c>
      <c r="G1650" s="44">
        <v>1.42</v>
      </c>
      <c r="H1650" s="42">
        <v>0.17910000000000001</v>
      </c>
      <c r="I1650" s="45">
        <v>0.80759999999999998</v>
      </c>
      <c r="J1650" s="44">
        <f t="shared" si="125"/>
        <v>1.165678</v>
      </c>
      <c r="K1650" s="43">
        <f t="shared" si="126"/>
        <v>58892.383915999999</v>
      </c>
      <c r="L1650" s="43">
        <f t="shared" si="127"/>
        <v>40801.567199999998</v>
      </c>
      <c r="M1650" s="43">
        <f t="shared" si="128"/>
        <v>18090.816716000001</v>
      </c>
      <c r="N1650" s="42">
        <f t="shared" si="129"/>
        <v>0.30718431676672292</v>
      </c>
      <c r="O1650">
        <f>IF(AND(RawData[[#This Row],[Channel]]="Wholesale/Distributor", LEFT(RawData[[#This Row],[Month]], 4)="2025"),RawData[[#This Row],[List Price]]*(1-'2 - Diagnostics'!$B$1),RawData[[#This Row],[Net Price]])</f>
        <v>1.165678</v>
      </c>
      <c r="P1650">
        <f>RawData[[#This Row],[Units]]*RawData[[#This Row],[Counterfactual Net Price]]</f>
        <v>58892.383915999999</v>
      </c>
    </row>
    <row r="1651" spans="1:16">
      <c r="A1651" t="s">
        <v>288</v>
      </c>
      <c r="B1651" t="s">
        <v>287</v>
      </c>
      <c r="C1651" t="s">
        <v>280</v>
      </c>
      <c r="D1651" t="s">
        <v>230</v>
      </c>
      <c r="E1651" t="s">
        <v>245</v>
      </c>
      <c r="F1651">
        <v>44853</v>
      </c>
      <c r="G1651" s="44">
        <v>1.42</v>
      </c>
      <c r="H1651" s="42">
        <v>0.18229999999999999</v>
      </c>
      <c r="I1651" s="45">
        <v>0.81340000000000001</v>
      </c>
      <c r="J1651" s="44">
        <f t="shared" si="125"/>
        <v>1.1611339999999999</v>
      </c>
      <c r="K1651" s="43">
        <f t="shared" si="126"/>
        <v>52080.343301999994</v>
      </c>
      <c r="L1651" s="43">
        <f t="shared" si="127"/>
        <v>36483.430200000003</v>
      </c>
      <c r="M1651" s="43">
        <f t="shared" si="128"/>
        <v>15596.913101999991</v>
      </c>
      <c r="N1651" s="42">
        <f t="shared" si="129"/>
        <v>0.2994779241672364</v>
      </c>
      <c r="O1651">
        <f>IF(AND(RawData[[#This Row],[Channel]]="Wholesale/Distributor", LEFT(RawData[[#This Row],[Month]], 4)="2025"),RawData[[#This Row],[List Price]]*(1-'2 - Diagnostics'!$B$1),RawData[[#This Row],[Net Price]])</f>
        <v>1.1611339999999999</v>
      </c>
      <c r="P1651">
        <f>RawData[[#This Row],[Units]]*RawData[[#This Row],[Counterfactual Net Price]]</f>
        <v>52080.343301999994</v>
      </c>
    </row>
    <row r="1652" spans="1:16">
      <c r="A1652" t="s">
        <v>288</v>
      </c>
      <c r="B1652" t="s">
        <v>287</v>
      </c>
      <c r="C1652" t="s">
        <v>280</v>
      </c>
      <c r="D1652" t="s">
        <v>230</v>
      </c>
      <c r="E1652" t="s">
        <v>244</v>
      </c>
      <c r="F1652">
        <v>45238</v>
      </c>
      <c r="G1652" s="44">
        <v>1.46</v>
      </c>
      <c r="H1652" s="42">
        <v>0.2109</v>
      </c>
      <c r="I1652" s="45">
        <v>0.81930000000000003</v>
      </c>
      <c r="J1652" s="44">
        <f t="shared" si="125"/>
        <v>1.1520859999999999</v>
      </c>
      <c r="K1652" s="43">
        <f t="shared" si="126"/>
        <v>52118.066467999997</v>
      </c>
      <c r="L1652" s="43">
        <f t="shared" si="127"/>
        <v>37063.493399999999</v>
      </c>
      <c r="M1652" s="43">
        <f t="shared" si="128"/>
        <v>15054.573067999998</v>
      </c>
      <c r="N1652" s="42">
        <f t="shared" si="129"/>
        <v>0.28885517227012564</v>
      </c>
      <c r="O1652">
        <f>IF(AND(RawData[[#This Row],[Channel]]="Wholesale/Distributor", LEFT(RawData[[#This Row],[Month]], 4)="2025"),RawData[[#This Row],[List Price]]*(1-'2 - Diagnostics'!$B$1),RawData[[#This Row],[Net Price]])</f>
        <v>1.1520859999999999</v>
      </c>
      <c r="P1652">
        <f>RawData[[#This Row],[Units]]*RawData[[#This Row],[Counterfactual Net Price]]</f>
        <v>52118.066467999997</v>
      </c>
    </row>
    <row r="1653" spans="1:16">
      <c r="A1653" t="s">
        <v>288</v>
      </c>
      <c r="B1653" t="s">
        <v>287</v>
      </c>
      <c r="C1653" t="s">
        <v>280</v>
      </c>
      <c r="D1653" t="s">
        <v>230</v>
      </c>
      <c r="E1653" t="s">
        <v>243</v>
      </c>
      <c r="F1653">
        <v>52228</v>
      </c>
      <c r="G1653" s="44">
        <v>1.46</v>
      </c>
      <c r="H1653" s="42">
        <v>0.1946</v>
      </c>
      <c r="I1653" s="45">
        <v>0.82509999999999994</v>
      </c>
      <c r="J1653" s="44">
        <f t="shared" si="125"/>
        <v>1.1758839999999999</v>
      </c>
      <c r="K1653" s="43">
        <f t="shared" si="126"/>
        <v>61414.069551999994</v>
      </c>
      <c r="L1653" s="43">
        <f t="shared" si="127"/>
        <v>43093.322799999994</v>
      </c>
      <c r="M1653" s="43">
        <f t="shared" si="128"/>
        <v>18320.746751999999</v>
      </c>
      <c r="N1653" s="42">
        <f t="shared" si="129"/>
        <v>0.29831513992876851</v>
      </c>
      <c r="O1653">
        <f>IF(AND(RawData[[#This Row],[Channel]]="Wholesale/Distributor", LEFT(RawData[[#This Row],[Month]], 4)="2025"),RawData[[#This Row],[List Price]]*(1-'2 - Diagnostics'!$B$1),RawData[[#This Row],[Net Price]])</f>
        <v>1.1758839999999999</v>
      </c>
      <c r="P1653">
        <f>RawData[[#This Row],[Units]]*RawData[[#This Row],[Counterfactual Net Price]]</f>
        <v>61414.069551999994</v>
      </c>
    </row>
    <row r="1654" spans="1:16">
      <c r="A1654" t="s">
        <v>288</v>
      </c>
      <c r="B1654" t="s">
        <v>287</v>
      </c>
      <c r="C1654" t="s">
        <v>280</v>
      </c>
      <c r="D1654" t="s">
        <v>230</v>
      </c>
      <c r="E1654" t="s">
        <v>242</v>
      </c>
      <c r="F1654">
        <v>69533</v>
      </c>
      <c r="G1654" s="44">
        <v>1.46</v>
      </c>
      <c r="H1654" s="42">
        <v>0.18770000000000001</v>
      </c>
      <c r="I1654" s="45">
        <v>0.83089999999999997</v>
      </c>
      <c r="J1654" s="44">
        <f t="shared" si="125"/>
        <v>1.1859580000000001</v>
      </c>
      <c r="K1654" s="43">
        <f t="shared" si="126"/>
        <v>82463.217614000008</v>
      </c>
      <c r="L1654" s="43">
        <f t="shared" si="127"/>
        <v>57774.969700000001</v>
      </c>
      <c r="M1654" s="43">
        <f t="shared" si="128"/>
        <v>24688.247914000007</v>
      </c>
      <c r="N1654" s="42">
        <f t="shared" si="129"/>
        <v>0.29938496978813756</v>
      </c>
      <c r="O1654">
        <f>IF(AND(RawData[[#This Row],[Channel]]="Wholesale/Distributor", LEFT(RawData[[#This Row],[Month]], 4)="2025"),RawData[[#This Row],[List Price]]*(1-'2 - Diagnostics'!$B$1),RawData[[#This Row],[Net Price]])</f>
        <v>1.1859580000000001</v>
      </c>
      <c r="P1654">
        <f>RawData[[#This Row],[Units]]*RawData[[#This Row],[Counterfactual Net Price]]</f>
        <v>82463.217614000008</v>
      </c>
    </row>
    <row r="1655" spans="1:16">
      <c r="A1655" t="s">
        <v>288</v>
      </c>
      <c r="B1655" t="s">
        <v>287</v>
      </c>
      <c r="C1655" t="s">
        <v>280</v>
      </c>
      <c r="D1655" t="s">
        <v>230</v>
      </c>
      <c r="E1655" t="s">
        <v>241</v>
      </c>
      <c r="F1655">
        <v>87261</v>
      </c>
      <c r="G1655" s="44">
        <v>1.46</v>
      </c>
      <c r="H1655" s="42">
        <v>0.19059999999999999</v>
      </c>
      <c r="I1655" s="45">
        <v>0.83679999999999999</v>
      </c>
      <c r="J1655" s="44">
        <f t="shared" si="125"/>
        <v>1.181724</v>
      </c>
      <c r="K1655" s="43">
        <f t="shared" si="126"/>
        <v>103118.41796399999</v>
      </c>
      <c r="L1655" s="43">
        <f t="shared" si="127"/>
        <v>73020.004799999995</v>
      </c>
      <c r="M1655" s="43">
        <f t="shared" si="128"/>
        <v>30098.413163999998</v>
      </c>
      <c r="N1655" s="42">
        <f t="shared" si="129"/>
        <v>0.29188202998331253</v>
      </c>
      <c r="O1655">
        <f>IF(AND(RawData[[#This Row],[Channel]]="Wholesale/Distributor", LEFT(RawData[[#This Row],[Month]], 4)="2025"),RawData[[#This Row],[List Price]]*(1-'2 - Diagnostics'!$B$1),RawData[[#This Row],[Net Price]])</f>
        <v>1.181724</v>
      </c>
      <c r="P1655">
        <f>RawData[[#This Row],[Units]]*RawData[[#This Row],[Counterfactual Net Price]]</f>
        <v>103118.41796399999</v>
      </c>
    </row>
    <row r="1656" spans="1:16">
      <c r="A1656" t="s">
        <v>288</v>
      </c>
      <c r="B1656" t="s">
        <v>287</v>
      </c>
      <c r="C1656" t="s">
        <v>280</v>
      </c>
      <c r="D1656" t="s">
        <v>230</v>
      </c>
      <c r="E1656" t="s">
        <v>240</v>
      </c>
      <c r="F1656">
        <v>83497</v>
      </c>
      <c r="G1656" s="44">
        <v>1.46</v>
      </c>
      <c r="H1656" s="42">
        <v>0.17330000000000001</v>
      </c>
      <c r="I1656" s="45">
        <v>0.84260000000000002</v>
      </c>
      <c r="J1656" s="44">
        <f t="shared" si="125"/>
        <v>1.206982</v>
      </c>
      <c r="K1656" s="43">
        <f t="shared" si="126"/>
        <v>100779.37605399999</v>
      </c>
      <c r="L1656" s="43">
        <f t="shared" si="127"/>
        <v>70354.572199999995</v>
      </c>
      <c r="M1656" s="43">
        <f t="shared" si="128"/>
        <v>30424.803853999998</v>
      </c>
      <c r="N1656" s="42">
        <f t="shared" si="129"/>
        <v>0.30189514010979451</v>
      </c>
      <c r="O1656">
        <f>IF(AND(RawData[[#This Row],[Channel]]="Wholesale/Distributor", LEFT(RawData[[#This Row],[Month]], 4)="2025"),RawData[[#This Row],[List Price]]*(1-'2 - Diagnostics'!$B$1),RawData[[#This Row],[Net Price]])</f>
        <v>1.206982</v>
      </c>
      <c r="P1656">
        <f>RawData[[#This Row],[Units]]*RawData[[#This Row],[Counterfactual Net Price]]</f>
        <v>100779.37605399999</v>
      </c>
    </row>
    <row r="1657" spans="1:16">
      <c r="A1657" t="s">
        <v>288</v>
      </c>
      <c r="B1657" t="s">
        <v>287</v>
      </c>
      <c r="C1657" t="s">
        <v>280</v>
      </c>
      <c r="D1657" t="s">
        <v>230</v>
      </c>
      <c r="E1657" t="s">
        <v>236</v>
      </c>
      <c r="F1657">
        <v>70903</v>
      </c>
      <c r="G1657" s="44">
        <v>1.46</v>
      </c>
      <c r="H1657" s="42">
        <v>0.18970000000000001</v>
      </c>
      <c r="I1657" s="45">
        <v>0.84850000000000003</v>
      </c>
      <c r="J1657" s="44">
        <f t="shared" si="125"/>
        <v>1.183038</v>
      </c>
      <c r="K1657" s="43">
        <f t="shared" si="126"/>
        <v>83880.943314000004</v>
      </c>
      <c r="L1657" s="43">
        <f t="shared" si="127"/>
        <v>60161.195500000002</v>
      </c>
      <c r="M1657" s="43">
        <f t="shared" si="128"/>
        <v>23719.747814000002</v>
      </c>
      <c r="N1657" s="42">
        <f t="shared" si="129"/>
        <v>0.28277874421616211</v>
      </c>
      <c r="O1657">
        <f>IF(AND(RawData[[#This Row],[Channel]]="Wholesale/Distributor", LEFT(RawData[[#This Row],[Month]], 4)="2025"),RawData[[#This Row],[List Price]]*(1-'2 - Diagnostics'!$B$1),RawData[[#This Row],[Net Price]])</f>
        <v>1.183038</v>
      </c>
      <c r="P1657">
        <f>RawData[[#This Row],[Units]]*RawData[[#This Row],[Counterfactual Net Price]]</f>
        <v>83880.943314000004</v>
      </c>
    </row>
    <row r="1658" spans="1:16">
      <c r="A1658" t="s">
        <v>288</v>
      </c>
      <c r="B1658" t="s">
        <v>287</v>
      </c>
      <c r="C1658" t="s">
        <v>280</v>
      </c>
      <c r="D1658" t="s">
        <v>232</v>
      </c>
      <c r="E1658" t="s">
        <v>262</v>
      </c>
      <c r="F1658">
        <v>37784</v>
      </c>
      <c r="G1658" s="44">
        <v>1.39</v>
      </c>
      <c r="H1658" s="42">
        <v>5.1400000000000001E-2</v>
      </c>
      <c r="I1658" s="45">
        <v>0.77839999999999998</v>
      </c>
      <c r="J1658" s="44">
        <f t="shared" si="125"/>
        <v>1.318554</v>
      </c>
      <c r="K1658" s="43">
        <f t="shared" si="126"/>
        <v>49820.244336000003</v>
      </c>
      <c r="L1658" s="43">
        <f t="shared" si="127"/>
        <v>29411.065599999998</v>
      </c>
      <c r="M1658" s="43">
        <f t="shared" si="128"/>
        <v>20409.178736000005</v>
      </c>
      <c r="N1658" s="42">
        <f t="shared" si="129"/>
        <v>0.40965633565254067</v>
      </c>
      <c r="O1658">
        <f>IF(AND(RawData[[#This Row],[Channel]]="Wholesale/Distributor", LEFT(RawData[[#This Row],[Month]], 4)="2025"),RawData[[#This Row],[List Price]]*(1-'2 - Diagnostics'!$B$1),RawData[[#This Row],[Net Price]])</f>
        <v>1.318554</v>
      </c>
      <c r="P1658">
        <f>RawData[[#This Row],[Units]]*RawData[[#This Row],[Counterfactual Net Price]]</f>
        <v>49820.244336000003</v>
      </c>
    </row>
    <row r="1659" spans="1:16">
      <c r="A1659" t="s">
        <v>288</v>
      </c>
      <c r="B1659" t="s">
        <v>287</v>
      </c>
      <c r="C1659" t="s">
        <v>280</v>
      </c>
      <c r="D1659" t="s">
        <v>232</v>
      </c>
      <c r="E1659" t="s">
        <v>261</v>
      </c>
      <c r="F1659">
        <v>50847</v>
      </c>
      <c r="G1659" s="44">
        <v>1.39</v>
      </c>
      <c r="H1659" s="42">
        <v>5.8599999999999999E-2</v>
      </c>
      <c r="I1659" s="45">
        <v>0.77839999999999998</v>
      </c>
      <c r="J1659" s="44">
        <f t="shared" si="125"/>
        <v>1.308546</v>
      </c>
      <c r="K1659" s="43">
        <f t="shared" si="126"/>
        <v>66535.638462000003</v>
      </c>
      <c r="L1659" s="43">
        <f t="shared" si="127"/>
        <v>39579.304799999998</v>
      </c>
      <c r="M1659" s="43">
        <f t="shared" si="128"/>
        <v>26956.333662000005</v>
      </c>
      <c r="N1659" s="42">
        <f t="shared" si="129"/>
        <v>0.40514127894625029</v>
      </c>
      <c r="O1659">
        <f>IF(AND(RawData[[#This Row],[Channel]]="Wholesale/Distributor", LEFT(RawData[[#This Row],[Month]], 4)="2025"),RawData[[#This Row],[List Price]]*(1-'2 - Diagnostics'!$B$1),RawData[[#This Row],[Net Price]])</f>
        <v>1.308546</v>
      </c>
      <c r="P1659">
        <f>RawData[[#This Row],[Units]]*RawData[[#This Row],[Counterfactual Net Price]]</f>
        <v>66535.638462000003</v>
      </c>
    </row>
    <row r="1660" spans="1:16">
      <c r="A1660" t="s">
        <v>288</v>
      </c>
      <c r="B1660" t="s">
        <v>287</v>
      </c>
      <c r="C1660" t="s">
        <v>280</v>
      </c>
      <c r="D1660" t="s">
        <v>232</v>
      </c>
      <c r="E1660" t="s">
        <v>260</v>
      </c>
      <c r="F1660">
        <v>46715</v>
      </c>
      <c r="G1660" s="44">
        <v>1.39</v>
      </c>
      <c r="H1660" s="42">
        <v>4.3299999999999998E-2</v>
      </c>
      <c r="I1660" s="45">
        <v>0.77839999999999998</v>
      </c>
      <c r="J1660" s="44">
        <f t="shared" si="125"/>
        <v>1.3298129999999999</v>
      </c>
      <c r="K1660" s="43">
        <f t="shared" si="126"/>
        <v>62122.214294999998</v>
      </c>
      <c r="L1660" s="43">
        <f t="shared" si="127"/>
        <v>36362.955999999998</v>
      </c>
      <c r="M1660" s="43">
        <f t="shared" si="128"/>
        <v>25759.258295</v>
      </c>
      <c r="N1660" s="42">
        <f t="shared" si="129"/>
        <v>0.41465454165360094</v>
      </c>
      <c r="O1660">
        <f>IF(AND(RawData[[#This Row],[Channel]]="Wholesale/Distributor", LEFT(RawData[[#This Row],[Month]], 4)="2025"),RawData[[#This Row],[List Price]]*(1-'2 - Diagnostics'!$B$1),RawData[[#This Row],[Net Price]])</f>
        <v>1.3298129999999999</v>
      </c>
      <c r="P1660">
        <f>RawData[[#This Row],[Units]]*RawData[[#This Row],[Counterfactual Net Price]]</f>
        <v>62122.214294999998</v>
      </c>
    </row>
    <row r="1661" spans="1:16">
      <c r="A1661" t="s">
        <v>288</v>
      </c>
      <c r="B1661" t="s">
        <v>287</v>
      </c>
      <c r="C1661" t="s">
        <v>280</v>
      </c>
      <c r="D1661" t="s">
        <v>232</v>
      </c>
      <c r="E1661" t="s">
        <v>259</v>
      </c>
      <c r="F1661">
        <v>53434</v>
      </c>
      <c r="G1661" s="44">
        <v>1.39</v>
      </c>
      <c r="H1661" s="42">
        <v>5.7700000000000001E-2</v>
      </c>
      <c r="I1661" s="45">
        <v>0.77839999999999998</v>
      </c>
      <c r="J1661" s="44">
        <f t="shared" si="125"/>
        <v>1.3097969999999999</v>
      </c>
      <c r="K1661" s="43">
        <f t="shared" si="126"/>
        <v>69987.692897999994</v>
      </c>
      <c r="L1661" s="43">
        <f t="shared" si="127"/>
        <v>41593.025600000001</v>
      </c>
      <c r="M1661" s="43">
        <f t="shared" si="128"/>
        <v>28394.667297999993</v>
      </c>
      <c r="N1661" s="42">
        <f t="shared" si="129"/>
        <v>0.40570943436272944</v>
      </c>
      <c r="O1661">
        <f>IF(AND(RawData[[#This Row],[Channel]]="Wholesale/Distributor", LEFT(RawData[[#This Row],[Month]], 4)="2025"),RawData[[#This Row],[List Price]]*(1-'2 - Diagnostics'!$B$1),RawData[[#This Row],[Net Price]])</f>
        <v>1.3097969999999999</v>
      </c>
      <c r="P1661">
        <f>RawData[[#This Row],[Units]]*RawData[[#This Row],[Counterfactual Net Price]]</f>
        <v>69987.692897999994</v>
      </c>
    </row>
    <row r="1662" spans="1:16">
      <c r="A1662" t="s">
        <v>288</v>
      </c>
      <c r="B1662" t="s">
        <v>287</v>
      </c>
      <c r="C1662" t="s">
        <v>280</v>
      </c>
      <c r="D1662" t="s">
        <v>232</v>
      </c>
      <c r="E1662" t="s">
        <v>258</v>
      </c>
      <c r="F1662">
        <v>35946</v>
      </c>
      <c r="G1662" s="44">
        <v>1.39</v>
      </c>
      <c r="H1662" s="42">
        <v>4.6899999999999997E-2</v>
      </c>
      <c r="I1662" s="45">
        <v>0.77839999999999998</v>
      </c>
      <c r="J1662" s="44">
        <f t="shared" si="125"/>
        <v>1.3248089999999999</v>
      </c>
      <c r="K1662" s="43">
        <f t="shared" si="126"/>
        <v>47621.584314</v>
      </c>
      <c r="L1662" s="43">
        <f t="shared" si="127"/>
        <v>27980.366399999999</v>
      </c>
      <c r="M1662" s="43">
        <f t="shared" si="128"/>
        <v>19641.217914000001</v>
      </c>
      <c r="N1662" s="42">
        <f t="shared" si="129"/>
        <v>0.41244360507816602</v>
      </c>
      <c r="O1662">
        <f>IF(AND(RawData[[#This Row],[Channel]]="Wholesale/Distributor", LEFT(RawData[[#This Row],[Month]], 4)="2025"),RawData[[#This Row],[List Price]]*(1-'2 - Diagnostics'!$B$1),RawData[[#This Row],[Net Price]])</f>
        <v>1.3248089999999999</v>
      </c>
      <c r="P1662">
        <f>RawData[[#This Row],[Units]]*RawData[[#This Row],[Counterfactual Net Price]]</f>
        <v>47621.584314</v>
      </c>
    </row>
    <row r="1663" spans="1:16">
      <c r="A1663" t="s">
        <v>288</v>
      </c>
      <c r="B1663" t="s">
        <v>287</v>
      </c>
      <c r="C1663" t="s">
        <v>280</v>
      </c>
      <c r="D1663" t="s">
        <v>232</v>
      </c>
      <c r="E1663" t="s">
        <v>257</v>
      </c>
      <c r="F1663">
        <v>38693</v>
      </c>
      <c r="G1663" s="44">
        <v>1.39</v>
      </c>
      <c r="H1663" s="42">
        <v>5.7799999999999997E-2</v>
      </c>
      <c r="I1663" s="45">
        <v>0.77839999999999998</v>
      </c>
      <c r="J1663" s="44">
        <f t="shared" si="125"/>
        <v>1.309658</v>
      </c>
      <c r="K1663" s="43">
        <f t="shared" si="126"/>
        <v>50674.596994</v>
      </c>
      <c r="L1663" s="43">
        <f t="shared" si="127"/>
        <v>30118.6312</v>
      </c>
      <c r="M1663" s="43">
        <f t="shared" si="128"/>
        <v>20555.965794</v>
      </c>
      <c r="N1663" s="42">
        <f t="shared" si="129"/>
        <v>0.40564635958395245</v>
      </c>
      <c r="O1663">
        <f>IF(AND(RawData[[#This Row],[Channel]]="Wholesale/Distributor", LEFT(RawData[[#This Row],[Month]], 4)="2025"),RawData[[#This Row],[List Price]]*(1-'2 - Diagnostics'!$B$1),RawData[[#This Row],[Net Price]])</f>
        <v>1.309658</v>
      </c>
      <c r="P1663">
        <f>RawData[[#This Row],[Units]]*RawData[[#This Row],[Counterfactual Net Price]]</f>
        <v>50674.596994</v>
      </c>
    </row>
    <row r="1664" spans="1:16">
      <c r="A1664" t="s">
        <v>288</v>
      </c>
      <c r="B1664" t="s">
        <v>287</v>
      </c>
      <c r="C1664" t="s">
        <v>280</v>
      </c>
      <c r="D1664" t="s">
        <v>232</v>
      </c>
      <c r="E1664" t="s">
        <v>256</v>
      </c>
      <c r="F1664">
        <v>38293</v>
      </c>
      <c r="G1664" s="44">
        <v>1.39</v>
      </c>
      <c r="H1664" s="42">
        <v>5.28E-2</v>
      </c>
      <c r="I1664" s="45">
        <v>0.77839999999999998</v>
      </c>
      <c r="J1664" s="44">
        <f t="shared" si="125"/>
        <v>1.316608</v>
      </c>
      <c r="K1664" s="43">
        <f t="shared" si="126"/>
        <v>50416.870144</v>
      </c>
      <c r="L1664" s="43">
        <f t="shared" si="127"/>
        <v>29807.271199999999</v>
      </c>
      <c r="M1664" s="43">
        <f t="shared" si="128"/>
        <v>20609.598944000001</v>
      </c>
      <c r="N1664" s="42">
        <f t="shared" si="129"/>
        <v>0.40878378378378383</v>
      </c>
      <c r="O1664">
        <f>IF(AND(RawData[[#This Row],[Channel]]="Wholesale/Distributor", LEFT(RawData[[#This Row],[Month]], 4)="2025"),RawData[[#This Row],[List Price]]*(1-'2 - Diagnostics'!$B$1),RawData[[#This Row],[Net Price]])</f>
        <v>1.316608</v>
      </c>
      <c r="P1664">
        <f>RawData[[#This Row],[Units]]*RawData[[#This Row],[Counterfactual Net Price]]</f>
        <v>50416.870144</v>
      </c>
    </row>
    <row r="1665" spans="1:16">
      <c r="A1665" t="s">
        <v>288</v>
      </c>
      <c r="B1665" t="s">
        <v>287</v>
      </c>
      <c r="C1665" t="s">
        <v>280</v>
      </c>
      <c r="D1665" t="s">
        <v>232</v>
      </c>
      <c r="E1665" t="s">
        <v>255</v>
      </c>
      <c r="F1665">
        <v>42159</v>
      </c>
      <c r="G1665" s="44">
        <v>1.39</v>
      </c>
      <c r="H1665" s="42">
        <v>5.0599999999999999E-2</v>
      </c>
      <c r="I1665" s="45">
        <v>0.77839999999999998</v>
      </c>
      <c r="J1665" s="44">
        <f t="shared" si="125"/>
        <v>1.319666</v>
      </c>
      <c r="K1665" s="43">
        <f t="shared" si="126"/>
        <v>55635.798894</v>
      </c>
      <c r="L1665" s="43">
        <f t="shared" si="127"/>
        <v>32816.565600000002</v>
      </c>
      <c r="M1665" s="43">
        <f t="shared" si="128"/>
        <v>22819.233293999998</v>
      </c>
      <c r="N1665" s="42">
        <f t="shared" si="129"/>
        <v>0.41015378133558034</v>
      </c>
      <c r="O1665">
        <f>IF(AND(RawData[[#This Row],[Channel]]="Wholesale/Distributor", LEFT(RawData[[#This Row],[Month]], 4)="2025"),RawData[[#This Row],[List Price]]*(1-'2 - Diagnostics'!$B$1),RawData[[#This Row],[Net Price]])</f>
        <v>1.319666</v>
      </c>
      <c r="P1665">
        <f>RawData[[#This Row],[Units]]*RawData[[#This Row],[Counterfactual Net Price]]</f>
        <v>55635.798894</v>
      </c>
    </row>
    <row r="1666" spans="1:16">
      <c r="A1666" t="s">
        <v>288</v>
      </c>
      <c r="B1666" t="s">
        <v>287</v>
      </c>
      <c r="C1666" t="s">
        <v>280</v>
      </c>
      <c r="D1666" t="s">
        <v>232</v>
      </c>
      <c r="E1666" t="s">
        <v>254</v>
      </c>
      <c r="F1666">
        <v>45021</v>
      </c>
      <c r="G1666" s="44">
        <v>1.39</v>
      </c>
      <c r="H1666" s="42">
        <v>4.7399999999999998E-2</v>
      </c>
      <c r="I1666" s="45">
        <v>0.77839999999999998</v>
      </c>
      <c r="J1666" s="44">
        <f t="shared" ref="J1666:J1729" si="130">G1666*(1-H1666)</f>
        <v>1.324114</v>
      </c>
      <c r="K1666" s="43">
        <f t="shared" ref="K1666:K1729" si="131">F1666*J1666</f>
        <v>59612.936394000004</v>
      </c>
      <c r="L1666" s="43">
        <f t="shared" ref="L1666:L1729" si="132">F1666*I1666</f>
        <v>35044.346400000002</v>
      </c>
      <c r="M1666" s="43">
        <f t="shared" ref="M1666:M1729" si="133">K1666-L1666</f>
        <v>24568.589994000002</v>
      </c>
      <c r="N1666" s="42">
        <f t="shared" ref="N1666:N1729" si="134">IFERROR(M1666/K1666,"")</f>
        <v>0.41213520890195254</v>
      </c>
      <c r="O1666">
        <f>IF(AND(RawData[[#This Row],[Channel]]="Wholesale/Distributor", LEFT(RawData[[#This Row],[Month]], 4)="2025"),RawData[[#This Row],[List Price]]*(1-'2 - Diagnostics'!$B$1),RawData[[#This Row],[Net Price]])</f>
        <v>1.324114</v>
      </c>
      <c r="P1666">
        <f>RawData[[#This Row],[Units]]*RawData[[#This Row],[Counterfactual Net Price]]</f>
        <v>59612.936394000004</v>
      </c>
    </row>
    <row r="1667" spans="1:16">
      <c r="A1667" t="s">
        <v>288</v>
      </c>
      <c r="B1667" t="s">
        <v>287</v>
      </c>
      <c r="C1667" t="s">
        <v>280</v>
      </c>
      <c r="D1667" t="s">
        <v>232</v>
      </c>
      <c r="E1667" t="s">
        <v>253</v>
      </c>
      <c r="F1667">
        <v>69843</v>
      </c>
      <c r="G1667" s="44">
        <v>1.39</v>
      </c>
      <c r="H1667" s="42">
        <v>4.9700000000000001E-2</v>
      </c>
      <c r="I1667" s="45">
        <v>0.77839999999999998</v>
      </c>
      <c r="J1667" s="44">
        <f t="shared" si="130"/>
        <v>1.3209169999999999</v>
      </c>
      <c r="K1667" s="43">
        <f t="shared" si="131"/>
        <v>92256.806030999986</v>
      </c>
      <c r="L1667" s="43">
        <f t="shared" si="132"/>
        <v>54365.7912</v>
      </c>
      <c r="M1667" s="43">
        <f t="shared" si="133"/>
        <v>37891.014830999986</v>
      </c>
      <c r="N1667" s="42">
        <f t="shared" si="134"/>
        <v>0.41071240660843933</v>
      </c>
      <c r="O1667">
        <f>IF(AND(RawData[[#This Row],[Channel]]="Wholesale/Distributor", LEFT(RawData[[#This Row],[Month]], 4)="2025"),RawData[[#This Row],[List Price]]*(1-'2 - Diagnostics'!$B$1),RawData[[#This Row],[Net Price]])</f>
        <v>1.3209169999999999</v>
      </c>
      <c r="P1667">
        <f>RawData[[#This Row],[Units]]*RawData[[#This Row],[Counterfactual Net Price]]</f>
        <v>92256.806030999986</v>
      </c>
    </row>
    <row r="1668" spans="1:16">
      <c r="A1668" t="s">
        <v>288</v>
      </c>
      <c r="B1668" t="s">
        <v>287</v>
      </c>
      <c r="C1668" t="s">
        <v>280</v>
      </c>
      <c r="D1668" t="s">
        <v>232</v>
      </c>
      <c r="E1668" t="s">
        <v>252</v>
      </c>
      <c r="F1668">
        <v>64450</v>
      </c>
      <c r="G1668" s="44">
        <v>1.39</v>
      </c>
      <c r="H1668" s="42">
        <v>4.5999999999999999E-2</v>
      </c>
      <c r="I1668" s="45">
        <v>0.77839999999999998</v>
      </c>
      <c r="J1668" s="44">
        <f t="shared" si="130"/>
        <v>1.3260599999999998</v>
      </c>
      <c r="K1668" s="43">
        <f t="shared" si="131"/>
        <v>85464.566999999981</v>
      </c>
      <c r="L1668" s="43">
        <f t="shared" si="132"/>
        <v>50167.88</v>
      </c>
      <c r="M1668" s="43">
        <f t="shared" si="133"/>
        <v>35296.686999999984</v>
      </c>
      <c r="N1668" s="42">
        <f t="shared" si="134"/>
        <v>0.41299790356394123</v>
      </c>
      <c r="O1668">
        <f>IF(AND(RawData[[#This Row],[Channel]]="Wholesale/Distributor", LEFT(RawData[[#This Row],[Month]], 4)="2025"),RawData[[#This Row],[List Price]]*(1-'2 - Diagnostics'!$B$1),RawData[[#This Row],[Net Price]])</f>
        <v>1.3260599999999998</v>
      </c>
      <c r="P1668">
        <f>RawData[[#This Row],[Units]]*RawData[[#This Row],[Counterfactual Net Price]]</f>
        <v>85464.566999999981</v>
      </c>
    </row>
    <row r="1669" spans="1:16">
      <c r="A1669" t="s">
        <v>288</v>
      </c>
      <c r="B1669" t="s">
        <v>287</v>
      </c>
      <c r="C1669" t="s">
        <v>280</v>
      </c>
      <c r="D1669" t="s">
        <v>232</v>
      </c>
      <c r="E1669" t="s">
        <v>251</v>
      </c>
      <c r="F1669">
        <v>60989</v>
      </c>
      <c r="G1669" s="44">
        <v>1.39</v>
      </c>
      <c r="H1669" s="42">
        <v>4.7199999999999999E-2</v>
      </c>
      <c r="I1669" s="45">
        <v>0.77839999999999998</v>
      </c>
      <c r="J1669" s="44">
        <f t="shared" si="130"/>
        <v>1.3243919999999998</v>
      </c>
      <c r="K1669" s="43">
        <f t="shared" si="131"/>
        <v>80773.343687999994</v>
      </c>
      <c r="L1669" s="43">
        <f t="shared" si="132"/>
        <v>47473.837599999999</v>
      </c>
      <c r="M1669" s="43">
        <f t="shared" si="133"/>
        <v>33299.506087999995</v>
      </c>
      <c r="N1669" s="42">
        <f t="shared" si="134"/>
        <v>0.41225860621326615</v>
      </c>
      <c r="O1669">
        <f>IF(AND(RawData[[#This Row],[Channel]]="Wholesale/Distributor", LEFT(RawData[[#This Row],[Month]], 4)="2025"),RawData[[#This Row],[List Price]]*(1-'2 - Diagnostics'!$B$1),RawData[[#This Row],[Net Price]])</f>
        <v>1.3243919999999998</v>
      </c>
      <c r="P1669">
        <f>RawData[[#This Row],[Units]]*RawData[[#This Row],[Counterfactual Net Price]]</f>
        <v>80773.343687999994</v>
      </c>
    </row>
    <row r="1670" spans="1:16">
      <c r="A1670" t="s">
        <v>288</v>
      </c>
      <c r="B1670" t="s">
        <v>287</v>
      </c>
      <c r="C1670" t="s">
        <v>280</v>
      </c>
      <c r="D1670" t="s">
        <v>232</v>
      </c>
      <c r="E1670" t="s">
        <v>250</v>
      </c>
      <c r="F1670">
        <v>37213</v>
      </c>
      <c r="G1670" s="44">
        <v>1.42</v>
      </c>
      <c r="H1670" s="42">
        <v>5.4899999999999997E-2</v>
      </c>
      <c r="I1670" s="45">
        <v>0.78420000000000001</v>
      </c>
      <c r="J1670" s="44">
        <f t="shared" si="130"/>
        <v>1.342042</v>
      </c>
      <c r="K1670" s="43">
        <f t="shared" si="131"/>
        <v>49941.408945999996</v>
      </c>
      <c r="L1670" s="43">
        <f t="shared" si="132"/>
        <v>29182.434600000001</v>
      </c>
      <c r="M1670" s="43">
        <f t="shared" si="133"/>
        <v>20758.974345999995</v>
      </c>
      <c r="N1670" s="42">
        <f t="shared" si="134"/>
        <v>0.415666573773399</v>
      </c>
      <c r="O1670">
        <f>IF(AND(RawData[[#This Row],[Channel]]="Wholesale/Distributor", LEFT(RawData[[#This Row],[Month]], 4)="2025"),RawData[[#This Row],[List Price]]*(1-'2 - Diagnostics'!$B$1),RawData[[#This Row],[Net Price]])</f>
        <v>1.342042</v>
      </c>
      <c r="P1670">
        <f>RawData[[#This Row],[Units]]*RawData[[#This Row],[Counterfactual Net Price]]</f>
        <v>49941.408945999996</v>
      </c>
    </row>
    <row r="1671" spans="1:16">
      <c r="A1671" t="s">
        <v>288</v>
      </c>
      <c r="B1671" t="s">
        <v>287</v>
      </c>
      <c r="C1671" t="s">
        <v>280</v>
      </c>
      <c r="D1671" t="s">
        <v>232</v>
      </c>
      <c r="E1671" t="s">
        <v>249</v>
      </c>
      <c r="F1671">
        <v>43245</v>
      </c>
      <c r="G1671" s="44">
        <v>1.42</v>
      </c>
      <c r="H1671" s="42">
        <v>3.3700000000000001E-2</v>
      </c>
      <c r="I1671" s="45">
        <v>0.79010000000000002</v>
      </c>
      <c r="J1671" s="44">
        <f t="shared" si="130"/>
        <v>1.3721460000000001</v>
      </c>
      <c r="K1671" s="43">
        <f t="shared" si="131"/>
        <v>59338.453770000007</v>
      </c>
      <c r="L1671" s="43">
        <f t="shared" si="132"/>
        <v>34167.874499999998</v>
      </c>
      <c r="M1671" s="43">
        <f t="shared" si="133"/>
        <v>25170.579270000009</v>
      </c>
      <c r="N1671" s="42">
        <f t="shared" si="134"/>
        <v>0.42418663903112364</v>
      </c>
      <c r="O1671">
        <f>IF(AND(RawData[[#This Row],[Channel]]="Wholesale/Distributor", LEFT(RawData[[#This Row],[Month]], 4)="2025"),RawData[[#This Row],[List Price]]*(1-'2 - Diagnostics'!$B$1),RawData[[#This Row],[Net Price]])</f>
        <v>1.3721460000000001</v>
      </c>
      <c r="P1671">
        <f>RawData[[#This Row],[Units]]*RawData[[#This Row],[Counterfactual Net Price]]</f>
        <v>59338.453770000007</v>
      </c>
    </row>
    <row r="1672" spans="1:16">
      <c r="A1672" t="s">
        <v>288</v>
      </c>
      <c r="B1672" t="s">
        <v>287</v>
      </c>
      <c r="C1672" t="s">
        <v>280</v>
      </c>
      <c r="D1672" t="s">
        <v>232</v>
      </c>
      <c r="E1672" t="s">
        <v>248</v>
      </c>
      <c r="F1672">
        <v>45637</v>
      </c>
      <c r="G1672" s="44">
        <v>1.42</v>
      </c>
      <c r="H1672" s="42">
        <v>5.7599999999999998E-2</v>
      </c>
      <c r="I1672" s="45">
        <v>0.79590000000000005</v>
      </c>
      <c r="J1672" s="44">
        <f t="shared" si="130"/>
        <v>1.3382080000000001</v>
      </c>
      <c r="K1672" s="43">
        <f t="shared" si="131"/>
        <v>61071.798496000003</v>
      </c>
      <c r="L1672" s="43">
        <f t="shared" si="132"/>
        <v>36322.488300000005</v>
      </c>
      <c r="M1672" s="43">
        <f t="shared" si="133"/>
        <v>24749.310195999999</v>
      </c>
      <c r="N1672" s="42">
        <f t="shared" si="134"/>
        <v>0.40524940816375327</v>
      </c>
      <c r="O1672">
        <f>IF(AND(RawData[[#This Row],[Channel]]="Wholesale/Distributor", LEFT(RawData[[#This Row],[Month]], 4)="2025"),RawData[[#This Row],[List Price]]*(1-'2 - Diagnostics'!$B$1),RawData[[#This Row],[Net Price]])</f>
        <v>1.3382080000000001</v>
      </c>
      <c r="P1672">
        <f>RawData[[#This Row],[Units]]*RawData[[#This Row],[Counterfactual Net Price]]</f>
        <v>61071.798496000003</v>
      </c>
    </row>
    <row r="1673" spans="1:16">
      <c r="A1673" t="s">
        <v>288</v>
      </c>
      <c r="B1673" t="s">
        <v>287</v>
      </c>
      <c r="C1673" t="s">
        <v>280</v>
      </c>
      <c r="D1673" t="s">
        <v>232</v>
      </c>
      <c r="E1673" t="s">
        <v>247</v>
      </c>
      <c r="F1673">
        <v>54794</v>
      </c>
      <c r="G1673" s="44">
        <v>1.42</v>
      </c>
      <c r="H1673" s="42">
        <v>5.7799999999999997E-2</v>
      </c>
      <c r="I1673" s="45">
        <v>0.80179999999999996</v>
      </c>
      <c r="J1673" s="44">
        <f t="shared" si="130"/>
        <v>1.3379239999999999</v>
      </c>
      <c r="K1673" s="43">
        <f t="shared" si="131"/>
        <v>73310.207655999999</v>
      </c>
      <c r="L1673" s="43">
        <f t="shared" si="132"/>
        <v>43933.8292</v>
      </c>
      <c r="M1673" s="43">
        <f t="shared" si="133"/>
        <v>29376.378455999999</v>
      </c>
      <c r="N1673" s="42">
        <f t="shared" si="134"/>
        <v>0.4007133439567569</v>
      </c>
      <c r="O1673">
        <f>IF(AND(RawData[[#This Row],[Channel]]="Wholesale/Distributor", LEFT(RawData[[#This Row],[Month]], 4)="2025"),RawData[[#This Row],[List Price]]*(1-'2 - Diagnostics'!$B$1),RawData[[#This Row],[Net Price]])</f>
        <v>1.3379239999999999</v>
      </c>
      <c r="P1673">
        <f>RawData[[#This Row],[Units]]*RawData[[#This Row],[Counterfactual Net Price]]</f>
        <v>73310.207655999999</v>
      </c>
    </row>
    <row r="1674" spans="1:16">
      <c r="A1674" t="s">
        <v>288</v>
      </c>
      <c r="B1674" t="s">
        <v>287</v>
      </c>
      <c r="C1674" t="s">
        <v>280</v>
      </c>
      <c r="D1674" t="s">
        <v>232</v>
      </c>
      <c r="E1674" t="s">
        <v>246</v>
      </c>
      <c r="F1674">
        <v>35974</v>
      </c>
      <c r="G1674" s="44">
        <v>1.42</v>
      </c>
      <c r="H1674" s="42">
        <v>4.7699999999999999E-2</v>
      </c>
      <c r="I1674" s="45">
        <v>0.80759999999999998</v>
      </c>
      <c r="J1674" s="44">
        <f t="shared" si="130"/>
        <v>1.352266</v>
      </c>
      <c r="K1674" s="43">
        <f t="shared" si="131"/>
        <v>48646.417084000001</v>
      </c>
      <c r="L1674" s="43">
        <f t="shared" si="132"/>
        <v>29052.6024</v>
      </c>
      <c r="M1674" s="43">
        <f t="shared" si="133"/>
        <v>19593.814684000001</v>
      </c>
      <c r="N1674" s="42">
        <f t="shared" si="134"/>
        <v>0.40278022223438287</v>
      </c>
      <c r="O1674">
        <f>IF(AND(RawData[[#This Row],[Channel]]="Wholesale/Distributor", LEFT(RawData[[#This Row],[Month]], 4)="2025"),RawData[[#This Row],[List Price]]*(1-'2 - Diagnostics'!$B$1),RawData[[#This Row],[Net Price]])</f>
        <v>1.352266</v>
      </c>
      <c r="P1674">
        <f>RawData[[#This Row],[Units]]*RawData[[#This Row],[Counterfactual Net Price]]</f>
        <v>48646.417084000001</v>
      </c>
    </row>
    <row r="1675" spans="1:16">
      <c r="A1675" t="s">
        <v>288</v>
      </c>
      <c r="B1675" t="s">
        <v>287</v>
      </c>
      <c r="C1675" t="s">
        <v>280</v>
      </c>
      <c r="D1675" t="s">
        <v>232</v>
      </c>
      <c r="E1675" t="s">
        <v>245</v>
      </c>
      <c r="F1675">
        <v>38548</v>
      </c>
      <c r="G1675" s="44">
        <v>1.42</v>
      </c>
      <c r="H1675" s="42">
        <v>5.1799999999999999E-2</v>
      </c>
      <c r="I1675" s="45">
        <v>0.81340000000000001</v>
      </c>
      <c r="J1675" s="44">
        <f t="shared" si="130"/>
        <v>1.346444</v>
      </c>
      <c r="K1675" s="43">
        <f t="shared" si="131"/>
        <v>51902.723312000002</v>
      </c>
      <c r="L1675" s="43">
        <f t="shared" si="132"/>
        <v>31354.943200000002</v>
      </c>
      <c r="M1675" s="43">
        <f t="shared" si="133"/>
        <v>20547.780112</v>
      </c>
      <c r="N1675" s="42">
        <f t="shared" si="134"/>
        <v>0.39589021154983051</v>
      </c>
      <c r="O1675">
        <f>IF(AND(RawData[[#This Row],[Channel]]="Wholesale/Distributor", LEFT(RawData[[#This Row],[Month]], 4)="2025"),RawData[[#This Row],[List Price]]*(1-'2 - Diagnostics'!$B$1),RawData[[#This Row],[Net Price]])</f>
        <v>1.346444</v>
      </c>
      <c r="P1675">
        <f>RawData[[#This Row],[Units]]*RawData[[#This Row],[Counterfactual Net Price]]</f>
        <v>51902.723312000002</v>
      </c>
    </row>
    <row r="1676" spans="1:16">
      <c r="A1676" t="s">
        <v>288</v>
      </c>
      <c r="B1676" t="s">
        <v>287</v>
      </c>
      <c r="C1676" t="s">
        <v>280</v>
      </c>
      <c r="D1676" t="s">
        <v>232</v>
      </c>
      <c r="E1676" t="s">
        <v>244</v>
      </c>
      <c r="F1676">
        <v>36985</v>
      </c>
      <c r="G1676" s="44">
        <v>1.46</v>
      </c>
      <c r="H1676" s="42">
        <v>4.0800000000000003E-2</v>
      </c>
      <c r="I1676" s="45">
        <v>0.81930000000000003</v>
      </c>
      <c r="J1676" s="44">
        <f t="shared" si="130"/>
        <v>1.4004320000000001</v>
      </c>
      <c r="K1676" s="43">
        <f t="shared" si="131"/>
        <v>51794.977520000008</v>
      </c>
      <c r="L1676" s="43">
        <f t="shared" si="132"/>
        <v>30301.8105</v>
      </c>
      <c r="M1676" s="43">
        <f t="shared" si="133"/>
        <v>21493.167020000008</v>
      </c>
      <c r="N1676" s="42">
        <f t="shared" si="134"/>
        <v>0.414966238989112</v>
      </c>
      <c r="O1676">
        <f>IF(AND(RawData[[#This Row],[Channel]]="Wholesale/Distributor", LEFT(RawData[[#This Row],[Month]], 4)="2025"),RawData[[#This Row],[List Price]]*(1-'2 - Diagnostics'!$B$1),RawData[[#This Row],[Net Price]])</f>
        <v>1.4004320000000001</v>
      </c>
      <c r="P1676">
        <f>RawData[[#This Row],[Units]]*RawData[[#This Row],[Counterfactual Net Price]]</f>
        <v>51794.977520000008</v>
      </c>
    </row>
    <row r="1677" spans="1:16">
      <c r="A1677" t="s">
        <v>288</v>
      </c>
      <c r="B1677" t="s">
        <v>287</v>
      </c>
      <c r="C1677" t="s">
        <v>280</v>
      </c>
      <c r="D1677" t="s">
        <v>232</v>
      </c>
      <c r="E1677" t="s">
        <v>243</v>
      </c>
      <c r="F1677">
        <v>40277</v>
      </c>
      <c r="G1677" s="44">
        <v>1.46</v>
      </c>
      <c r="H1677" s="42">
        <v>5.4199999999999998E-2</v>
      </c>
      <c r="I1677" s="45">
        <v>0.82509999999999994</v>
      </c>
      <c r="J1677" s="44">
        <f t="shared" si="130"/>
        <v>1.380868</v>
      </c>
      <c r="K1677" s="43">
        <f t="shared" si="131"/>
        <v>55617.220435999996</v>
      </c>
      <c r="L1677" s="43">
        <f t="shared" si="132"/>
        <v>33232.5527</v>
      </c>
      <c r="M1677" s="43">
        <f t="shared" si="133"/>
        <v>22384.667735999996</v>
      </c>
      <c r="N1677" s="42">
        <f t="shared" si="134"/>
        <v>0.40247728240497999</v>
      </c>
      <c r="O1677">
        <f>IF(AND(RawData[[#This Row],[Channel]]="Wholesale/Distributor", LEFT(RawData[[#This Row],[Month]], 4)="2025"),RawData[[#This Row],[List Price]]*(1-'2 - Diagnostics'!$B$1),RawData[[#This Row],[Net Price]])</f>
        <v>1.380868</v>
      </c>
      <c r="P1677">
        <f>RawData[[#This Row],[Units]]*RawData[[#This Row],[Counterfactual Net Price]]</f>
        <v>55617.220435999996</v>
      </c>
    </row>
    <row r="1678" spans="1:16">
      <c r="A1678" t="s">
        <v>288</v>
      </c>
      <c r="B1678" t="s">
        <v>287</v>
      </c>
      <c r="C1678" t="s">
        <v>280</v>
      </c>
      <c r="D1678" t="s">
        <v>232</v>
      </c>
      <c r="E1678" t="s">
        <v>242</v>
      </c>
      <c r="F1678">
        <v>49481</v>
      </c>
      <c r="G1678" s="44">
        <v>1.46</v>
      </c>
      <c r="H1678" s="42">
        <v>4.19E-2</v>
      </c>
      <c r="I1678" s="45">
        <v>0.83089999999999997</v>
      </c>
      <c r="J1678" s="44">
        <f t="shared" si="130"/>
        <v>1.3988259999999999</v>
      </c>
      <c r="K1678" s="43">
        <f t="shared" si="131"/>
        <v>69215.309305999996</v>
      </c>
      <c r="L1678" s="43">
        <f t="shared" si="132"/>
        <v>41113.762900000002</v>
      </c>
      <c r="M1678" s="43">
        <f t="shared" si="133"/>
        <v>28101.546405999994</v>
      </c>
      <c r="N1678" s="42">
        <f t="shared" si="134"/>
        <v>0.40600189015645971</v>
      </c>
      <c r="O1678">
        <f>IF(AND(RawData[[#This Row],[Channel]]="Wholesale/Distributor", LEFT(RawData[[#This Row],[Month]], 4)="2025"),RawData[[#This Row],[List Price]]*(1-'2 - Diagnostics'!$B$1),RawData[[#This Row],[Net Price]])</f>
        <v>1.3988259999999999</v>
      </c>
      <c r="P1678">
        <f>RawData[[#This Row],[Units]]*RawData[[#This Row],[Counterfactual Net Price]]</f>
        <v>69215.309305999996</v>
      </c>
    </row>
    <row r="1679" spans="1:16">
      <c r="A1679" t="s">
        <v>288</v>
      </c>
      <c r="B1679" t="s">
        <v>287</v>
      </c>
      <c r="C1679" t="s">
        <v>280</v>
      </c>
      <c r="D1679" t="s">
        <v>232</v>
      </c>
      <c r="E1679" t="s">
        <v>241</v>
      </c>
      <c r="F1679">
        <v>67384</v>
      </c>
      <c r="G1679" s="44">
        <v>1.46</v>
      </c>
      <c r="H1679" s="42">
        <v>2.3E-2</v>
      </c>
      <c r="I1679" s="45">
        <v>0.83679999999999999</v>
      </c>
      <c r="J1679" s="44">
        <f t="shared" si="130"/>
        <v>1.42642</v>
      </c>
      <c r="K1679" s="43">
        <f t="shared" si="131"/>
        <v>96117.885280000002</v>
      </c>
      <c r="L1679" s="43">
        <f t="shared" si="132"/>
        <v>56386.931199999999</v>
      </c>
      <c r="M1679" s="43">
        <f t="shared" si="133"/>
        <v>39730.954080000003</v>
      </c>
      <c r="N1679" s="42">
        <f t="shared" si="134"/>
        <v>0.4133565149114567</v>
      </c>
      <c r="O1679">
        <f>IF(AND(RawData[[#This Row],[Channel]]="Wholesale/Distributor", LEFT(RawData[[#This Row],[Month]], 4)="2025"),RawData[[#This Row],[List Price]]*(1-'2 - Diagnostics'!$B$1),RawData[[#This Row],[Net Price]])</f>
        <v>1.42642</v>
      </c>
      <c r="P1679">
        <f>RawData[[#This Row],[Units]]*RawData[[#This Row],[Counterfactual Net Price]]</f>
        <v>96117.885280000002</v>
      </c>
    </row>
    <row r="1680" spans="1:16">
      <c r="A1680" t="s">
        <v>288</v>
      </c>
      <c r="B1680" t="s">
        <v>287</v>
      </c>
      <c r="C1680" t="s">
        <v>280</v>
      </c>
      <c r="D1680" t="s">
        <v>232</v>
      </c>
      <c r="E1680" t="s">
        <v>240</v>
      </c>
      <c r="F1680">
        <v>70310</v>
      </c>
      <c r="G1680" s="44">
        <v>1.46</v>
      </c>
      <c r="H1680" s="42">
        <v>4.48E-2</v>
      </c>
      <c r="I1680" s="45">
        <v>0.84260000000000002</v>
      </c>
      <c r="J1680" s="44">
        <f t="shared" si="130"/>
        <v>1.3945920000000001</v>
      </c>
      <c r="K1680" s="43">
        <f t="shared" si="131"/>
        <v>98053.763520000008</v>
      </c>
      <c r="L1680" s="43">
        <f t="shared" si="132"/>
        <v>59243.205999999998</v>
      </c>
      <c r="M1680" s="43">
        <f t="shared" si="133"/>
        <v>38810.557520000009</v>
      </c>
      <c r="N1680" s="42">
        <f t="shared" si="134"/>
        <v>0.3958089534430142</v>
      </c>
      <c r="O1680">
        <f>IF(AND(RawData[[#This Row],[Channel]]="Wholesale/Distributor", LEFT(RawData[[#This Row],[Month]], 4)="2025"),RawData[[#This Row],[List Price]]*(1-'2 - Diagnostics'!$B$1),RawData[[#This Row],[Net Price]])</f>
        <v>1.3945920000000001</v>
      </c>
      <c r="P1680">
        <f>RawData[[#This Row],[Units]]*RawData[[#This Row],[Counterfactual Net Price]]</f>
        <v>98053.763520000008</v>
      </c>
    </row>
    <row r="1681" spans="1:16">
      <c r="A1681" t="s">
        <v>288</v>
      </c>
      <c r="B1681" t="s">
        <v>287</v>
      </c>
      <c r="C1681" t="s">
        <v>280</v>
      </c>
      <c r="D1681" t="s">
        <v>232</v>
      </c>
      <c r="E1681" t="s">
        <v>236</v>
      </c>
      <c r="F1681">
        <v>55850</v>
      </c>
      <c r="G1681" s="44">
        <v>1.46</v>
      </c>
      <c r="H1681" s="42">
        <v>5.1700000000000003E-2</v>
      </c>
      <c r="I1681" s="45">
        <v>0.84850000000000003</v>
      </c>
      <c r="J1681" s="44">
        <f t="shared" si="130"/>
        <v>1.3845179999999999</v>
      </c>
      <c r="K1681" s="43">
        <f t="shared" si="131"/>
        <v>77325.330300000001</v>
      </c>
      <c r="L1681" s="43">
        <f t="shared" si="132"/>
        <v>47388.724999999999</v>
      </c>
      <c r="M1681" s="43">
        <f t="shared" si="133"/>
        <v>29936.605300000003</v>
      </c>
      <c r="N1681" s="42">
        <f t="shared" si="134"/>
        <v>0.38715134075541091</v>
      </c>
      <c r="O1681">
        <f>IF(AND(RawData[[#This Row],[Channel]]="Wholesale/Distributor", LEFT(RawData[[#This Row],[Month]], 4)="2025"),RawData[[#This Row],[List Price]]*(1-'2 - Diagnostics'!$B$1),RawData[[#This Row],[Net Price]])</f>
        <v>1.3845179999999999</v>
      </c>
      <c r="P1681">
        <f>RawData[[#This Row],[Units]]*RawData[[#This Row],[Counterfactual Net Price]]</f>
        <v>77325.330300000001</v>
      </c>
    </row>
    <row r="1682" spans="1:16">
      <c r="A1682" t="s">
        <v>288</v>
      </c>
      <c r="B1682" t="s">
        <v>287</v>
      </c>
      <c r="C1682" t="s">
        <v>280</v>
      </c>
      <c r="D1682" t="s">
        <v>226</v>
      </c>
      <c r="E1682" t="s">
        <v>262</v>
      </c>
      <c r="F1682">
        <v>55034</v>
      </c>
      <c r="G1682" s="44">
        <v>1.39</v>
      </c>
      <c r="H1682" s="42">
        <v>5.6099999999999997E-2</v>
      </c>
      <c r="I1682" s="45">
        <v>0.77839999999999998</v>
      </c>
      <c r="J1682" s="44">
        <f t="shared" si="130"/>
        <v>1.3120209999999999</v>
      </c>
      <c r="K1682" s="43">
        <f t="shared" si="131"/>
        <v>72205.763714000001</v>
      </c>
      <c r="L1682" s="43">
        <f t="shared" si="132"/>
        <v>42838.465599999996</v>
      </c>
      <c r="M1682" s="43">
        <f t="shared" si="133"/>
        <v>29367.298114000005</v>
      </c>
      <c r="N1682" s="42">
        <f t="shared" si="134"/>
        <v>0.40671681322173964</v>
      </c>
      <c r="O1682">
        <f>IF(AND(RawData[[#This Row],[Channel]]="Wholesale/Distributor", LEFT(RawData[[#This Row],[Month]], 4)="2025"),RawData[[#This Row],[List Price]]*(1-'2 - Diagnostics'!$B$1),RawData[[#This Row],[Net Price]])</f>
        <v>1.3120209999999999</v>
      </c>
      <c r="P1682">
        <f>RawData[[#This Row],[Units]]*RawData[[#This Row],[Counterfactual Net Price]]</f>
        <v>72205.763714000001</v>
      </c>
    </row>
    <row r="1683" spans="1:16">
      <c r="A1683" t="s">
        <v>288</v>
      </c>
      <c r="B1683" t="s">
        <v>287</v>
      </c>
      <c r="C1683" t="s">
        <v>280</v>
      </c>
      <c r="D1683" t="s">
        <v>226</v>
      </c>
      <c r="E1683" t="s">
        <v>261</v>
      </c>
      <c r="F1683">
        <v>69280</v>
      </c>
      <c r="G1683" s="44">
        <v>1.39</v>
      </c>
      <c r="H1683" s="42">
        <v>7.6100000000000001E-2</v>
      </c>
      <c r="I1683" s="45">
        <v>0.77839999999999998</v>
      </c>
      <c r="J1683" s="44">
        <f t="shared" si="130"/>
        <v>1.2842209999999998</v>
      </c>
      <c r="K1683" s="43">
        <f t="shared" si="131"/>
        <v>88970.830879999994</v>
      </c>
      <c r="L1683" s="43">
        <f t="shared" si="132"/>
        <v>53927.551999999996</v>
      </c>
      <c r="M1683" s="43">
        <f t="shared" si="133"/>
        <v>35043.278879999998</v>
      </c>
      <c r="N1683" s="42">
        <f t="shared" si="134"/>
        <v>0.39387379586535337</v>
      </c>
      <c r="O1683">
        <f>IF(AND(RawData[[#This Row],[Channel]]="Wholesale/Distributor", LEFT(RawData[[#This Row],[Month]], 4)="2025"),RawData[[#This Row],[List Price]]*(1-'2 - Diagnostics'!$B$1),RawData[[#This Row],[Net Price]])</f>
        <v>1.2842209999999998</v>
      </c>
      <c r="P1683">
        <f>RawData[[#This Row],[Units]]*RawData[[#This Row],[Counterfactual Net Price]]</f>
        <v>88970.830879999994</v>
      </c>
    </row>
    <row r="1684" spans="1:16">
      <c r="A1684" t="s">
        <v>288</v>
      </c>
      <c r="B1684" t="s">
        <v>287</v>
      </c>
      <c r="C1684" t="s">
        <v>280</v>
      </c>
      <c r="D1684" t="s">
        <v>226</v>
      </c>
      <c r="E1684" t="s">
        <v>260</v>
      </c>
      <c r="F1684">
        <v>70570</v>
      </c>
      <c r="G1684" s="44">
        <v>1.39</v>
      </c>
      <c r="H1684" s="42">
        <v>7.0800000000000002E-2</v>
      </c>
      <c r="I1684" s="45">
        <v>0.77839999999999998</v>
      </c>
      <c r="J1684" s="44">
        <f t="shared" si="130"/>
        <v>1.291588</v>
      </c>
      <c r="K1684" s="43">
        <f t="shared" si="131"/>
        <v>91147.365160000001</v>
      </c>
      <c r="L1684" s="43">
        <f t="shared" si="132"/>
        <v>54931.688000000002</v>
      </c>
      <c r="M1684" s="43">
        <f t="shared" si="133"/>
        <v>36215.677159999999</v>
      </c>
      <c r="N1684" s="42">
        <f t="shared" si="134"/>
        <v>0.39733103745157122</v>
      </c>
      <c r="O1684">
        <f>IF(AND(RawData[[#This Row],[Channel]]="Wholesale/Distributor", LEFT(RawData[[#This Row],[Month]], 4)="2025"),RawData[[#This Row],[List Price]]*(1-'2 - Diagnostics'!$B$1),RawData[[#This Row],[Net Price]])</f>
        <v>1.291588</v>
      </c>
      <c r="P1684">
        <f>RawData[[#This Row],[Units]]*RawData[[#This Row],[Counterfactual Net Price]]</f>
        <v>91147.365160000001</v>
      </c>
    </row>
    <row r="1685" spans="1:16">
      <c r="A1685" t="s">
        <v>288</v>
      </c>
      <c r="B1685" t="s">
        <v>287</v>
      </c>
      <c r="C1685" t="s">
        <v>280</v>
      </c>
      <c r="D1685" t="s">
        <v>226</v>
      </c>
      <c r="E1685" t="s">
        <v>259</v>
      </c>
      <c r="F1685">
        <v>71650</v>
      </c>
      <c r="G1685" s="44">
        <v>1.39</v>
      </c>
      <c r="H1685" s="42">
        <v>8.5800000000000001E-2</v>
      </c>
      <c r="I1685" s="45">
        <v>0.77839999999999998</v>
      </c>
      <c r="J1685" s="44">
        <f t="shared" si="130"/>
        <v>1.2707379999999999</v>
      </c>
      <c r="K1685" s="43">
        <f t="shared" si="131"/>
        <v>91048.377699999997</v>
      </c>
      <c r="L1685" s="43">
        <f t="shared" si="132"/>
        <v>55772.36</v>
      </c>
      <c r="M1685" s="43">
        <f t="shared" si="133"/>
        <v>35276.017699999997</v>
      </c>
      <c r="N1685" s="42">
        <f t="shared" si="134"/>
        <v>0.38744257274119448</v>
      </c>
      <c r="O1685">
        <f>IF(AND(RawData[[#This Row],[Channel]]="Wholesale/Distributor", LEFT(RawData[[#This Row],[Month]], 4)="2025"),RawData[[#This Row],[List Price]]*(1-'2 - Diagnostics'!$B$1),RawData[[#This Row],[Net Price]])</f>
        <v>1.2707379999999999</v>
      </c>
      <c r="P1685">
        <f>RawData[[#This Row],[Units]]*RawData[[#This Row],[Counterfactual Net Price]]</f>
        <v>91048.377699999997</v>
      </c>
    </row>
    <row r="1686" spans="1:16">
      <c r="A1686" t="s">
        <v>288</v>
      </c>
      <c r="B1686" t="s">
        <v>287</v>
      </c>
      <c r="C1686" t="s">
        <v>280</v>
      </c>
      <c r="D1686" t="s">
        <v>226</v>
      </c>
      <c r="E1686" t="s">
        <v>258</v>
      </c>
      <c r="F1686">
        <v>59741</v>
      </c>
      <c r="G1686" s="44">
        <v>1.39</v>
      </c>
      <c r="H1686" s="42">
        <v>9.1899999999999996E-2</v>
      </c>
      <c r="I1686" s="45">
        <v>0.77839999999999998</v>
      </c>
      <c r="J1686" s="44">
        <f t="shared" si="130"/>
        <v>1.262259</v>
      </c>
      <c r="K1686" s="43">
        <f t="shared" si="131"/>
        <v>75408.614919</v>
      </c>
      <c r="L1686" s="43">
        <f t="shared" si="132"/>
        <v>46502.394399999997</v>
      </c>
      <c r="M1686" s="43">
        <f t="shared" si="133"/>
        <v>28906.220519000002</v>
      </c>
      <c r="N1686" s="42">
        <f t="shared" si="134"/>
        <v>0.38332782733179166</v>
      </c>
      <c r="O1686">
        <f>IF(AND(RawData[[#This Row],[Channel]]="Wholesale/Distributor", LEFT(RawData[[#This Row],[Month]], 4)="2025"),RawData[[#This Row],[List Price]]*(1-'2 - Diagnostics'!$B$1),RawData[[#This Row],[Net Price]])</f>
        <v>1.262259</v>
      </c>
      <c r="P1686">
        <f>RawData[[#This Row],[Units]]*RawData[[#This Row],[Counterfactual Net Price]]</f>
        <v>75408.614919</v>
      </c>
    </row>
    <row r="1687" spans="1:16">
      <c r="A1687" t="s">
        <v>288</v>
      </c>
      <c r="B1687" t="s">
        <v>287</v>
      </c>
      <c r="C1687" t="s">
        <v>280</v>
      </c>
      <c r="D1687" t="s">
        <v>226</v>
      </c>
      <c r="E1687" t="s">
        <v>257</v>
      </c>
      <c r="F1687">
        <v>54263</v>
      </c>
      <c r="G1687" s="44">
        <v>1.39</v>
      </c>
      <c r="H1687" s="42">
        <v>6.7000000000000004E-2</v>
      </c>
      <c r="I1687" s="45">
        <v>0.77839999999999998</v>
      </c>
      <c r="J1687" s="44">
        <f t="shared" si="130"/>
        <v>1.29687</v>
      </c>
      <c r="K1687" s="43">
        <f t="shared" si="131"/>
        <v>70372.056809999995</v>
      </c>
      <c r="L1687" s="43">
        <f t="shared" si="132"/>
        <v>42238.319199999998</v>
      </c>
      <c r="M1687" s="43">
        <f t="shared" si="133"/>
        <v>28133.737609999996</v>
      </c>
      <c r="N1687" s="42">
        <f t="shared" si="134"/>
        <v>0.39978563772775988</v>
      </c>
      <c r="O1687">
        <f>IF(AND(RawData[[#This Row],[Channel]]="Wholesale/Distributor", LEFT(RawData[[#This Row],[Month]], 4)="2025"),RawData[[#This Row],[List Price]]*(1-'2 - Diagnostics'!$B$1),RawData[[#This Row],[Net Price]])</f>
        <v>1.29687</v>
      </c>
      <c r="P1687">
        <f>RawData[[#This Row],[Units]]*RawData[[#This Row],[Counterfactual Net Price]]</f>
        <v>70372.056809999995</v>
      </c>
    </row>
    <row r="1688" spans="1:16">
      <c r="A1688" t="s">
        <v>288</v>
      </c>
      <c r="B1688" t="s">
        <v>287</v>
      </c>
      <c r="C1688" t="s">
        <v>280</v>
      </c>
      <c r="D1688" t="s">
        <v>226</v>
      </c>
      <c r="E1688" t="s">
        <v>256</v>
      </c>
      <c r="F1688">
        <v>46623</v>
      </c>
      <c r="G1688" s="44">
        <v>1.39</v>
      </c>
      <c r="H1688" s="42">
        <v>8.1199999999999994E-2</v>
      </c>
      <c r="I1688" s="45">
        <v>0.77839999999999998</v>
      </c>
      <c r="J1688" s="44">
        <f t="shared" si="130"/>
        <v>1.2771319999999999</v>
      </c>
      <c r="K1688" s="43">
        <f t="shared" si="131"/>
        <v>59543.725235999998</v>
      </c>
      <c r="L1688" s="43">
        <f t="shared" si="132"/>
        <v>36291.343199999996</v>
      </c>
      <c r="M1688" s="43">
        <f t="shared" si="133"/>
        <v>23252.382036000003</v>
      </c>
      <c r="N1688" s="42">
        <f t="shared" si="134"/>
        <v>0.39050936003482811</v>
      </c>
      <c r="O1688">
        <f>IF(AND(RawData[[#This Row],[Channel]]="Wholesale/Distributor", LEFT(RawData[[#This Row],[Month]], 4)="2025"),RawData[[#This Row],[List Price]]*(1-'2 - Diagnostics'!$B$1),RawData[[#This Row],[Net Price]])</f>
        <v>1.2771319999999999</v>
      </c>
      <c r="P1688">
        <f>RawData[[#This Row],[Units]]*RawData[[#This Row],[Counterfactual Net Price]]</f>
        <v>59543.725235999998</v>
      </c>
    </row>
    <row r="1689" spans="1:16">
      <c r="A1689" t="s">
        <v>288</v>
      </c>
      <c r="B1689" t="s">
        <v>287</v>
      </c>
      <c r="C1689" t="s">
        <v>280</v>
      </c>
      <c r="D1689" t="s">
        <v>226</v>
      </c>
      <c r="E1689" t="s">
        <v>255</v>
      </c>
      <c r="F1689">
        <v>58466</v>
      </c>
      <c r="G1689" s="44">
        <v>1.39</v>
      </c>
      <c r="H1689" s="42">
        <v>8.09E-2</v>
      </c>
      <c r="I1689" s="45">
        <v>0.77839999999999998</v>
      </c>
      <c r="J1689" s="44">
        <f t="shared" si="130"/>
        <v>1.277549</v>
      </c>
      <c r="K1689" s="43">
        <f t="shared" si="131"/>
        <v>74693.17983400001</v>
      </c>
      <c r="L1689" s="43">
        <f t="shared" si="132"/>
        <v>45509.934399999998</v>
      </c>
      <c r="M1689" s="43">
        <f t="shared" si="133"/>
        <v>29183.245434000011</v>
      </c>
      <c r="N1689" s="42">
        <f t="shared" si="134"/>
        <v>0.39070830159939079</v>
      </c>
      <c r="O1689">
        <f>IF(AND(RawData[[#This Row],[Channel]]="Wholesale/Distributor", LEFT(RawData[[#This Row],[Month]], 4)="2025"),RawData[[#This Row],[List Price]]*(1-'2 - Diagnostics'!$B$1),RawData[[#This Row],[Net Price]])</f>
        <v>1.277549</v>
      </c>
      <c r="P1689">
        <f>RawData[[#This Row],[Units]]*RawData[[#This Row],[Counterfactual Net Price]]</f>
        <v>74693.17983400001</v>
      </c>
    </row>
    <row r="1690" spans="1:16">
      <c r="A1690" t="s">
        <v>288</v>
      </c>
      <c r="B1690" t="s">
        <v>287</v>
      </c>
      <c r="C1690" t="s">
        <v>280</v>
      </c>
      <c r="D1690" t="s">
        <v>226</v>
      </c>
      <c r="E1690" t="s">
        <v>254</v>
      </c>
      <c r="F1690">
        <v>71237</v>
      </c>
      <c r="G1690" s="44">
        <v>1.39</v>
      </c>
      <c r="H1690" s="42">
        <v>8.5800000000000001E-2</v>
      </c>
      <c r="I1690" s="45">
        <v>0.77839999999999998</v>
      </c>
      <c r="J1690" s="44">
        <f t="shared" si="130"/>
        <v>1.2707379999999999</v>
      </c>
      <c r="K1690" s="43">
        <f t="shared" si="131"/>
        <v>90523.562905999992</v>
      </c>
      <c r="L1690" s="43">
        <f t="shared" si="132"/>
        <v>55450.880799999999</v>
      </c>
      <c r="M1690" s="43">
        <f t="shared" si="133"/>
        <v>35072.682105999993</v>
      </c>
      <c r="N1690" s="42">
        <f t="shared" si="134"/>
        <v>0.38744257274119442</v>
      </c>
      <c r="O1690">
        <f>IF(AND(RawData[[#This Row],[Channel]]="Wholesale/Distributor", LEFT(RawData[[#This Row],[Month]], 4)="2025"),RawData[[#This Row],[List Price]]*(1-'2 - Diagnostics'!$B$1),RawData[[#This Row],[Net Price]])</f>
        <v>1.2707379999999999</v>
      </c>
      <c r="P1690">
        <f>RawData[[#This Row],[Units]]*RawData[[#This Row],[Counterfactual Net Price]]</f>
        <v>90523.562905999992</v>
      </c>
    </row>
    <row r="1691" spans="1:16">
      <c r="A1691" t="s">
        <v>288</v>
      </c>
      <c r="B1691" t="s">
        <v>287</v>
      </c>
      <c r="C1691" t="s">
        <v>280</v>
      </c>
      <c r="D1691" t="s">
        <v>226</v>
      </c>
      <c r="E1691" t="s">
        <v>253</v>
      </c>
      <c r="F1691">
        <v>93944</v>
      </c>
      <c r="G1691" s="44">
        <v>1.39</v>
      </c>
      <c r="H1691" s="42">
        <v>8.5800000000000001E-2</v>
      </c>
      <c r="I1691" s="45">
        <v>0.77839999999999998</v>
      </c>
      <c r="J1691" s="44">
        <f t="shared" si="130"/>
        <v>1.2707379999999999</v>
      </c>
      <c r="K1691" s="43">
        <f t="shared" si="131"/>
        <v>119378.21067199999</v>
      </c>
      <c r="L1691" s="43">
        <f t="shared" si="132"/>
        <v>73126.009600000005</v>
      </c>
      <c r="M1691" s="43">
        <f t="shared" si="133"/>
        <v>46252.201071999982</v>
      </c>
      <c r="N1691" s="42">
        <f t="shared" si="134"/>
        <v>0.38744257274119437</v>
      </c>
      <c r="O1691">
        <f>IF(AND(RawData[[#This Row],[Channel]]="Wholesale/Distributor", LEFT(RawData[[#This Row],[Month]], 4)="2025"),RawData[[#This Row],[List Price]]*(1-'2 - Diagnostics'!$B$1),RawData[[#This Row],[Net Price]])</f>
        <v>1.2707379999999999</v>
      </c>
      <c r="P1691">
        <f>RawData[[#This Row],[Units]]*RawData[[#This Row],[Counterfactual Net Price]]</f>
        <v>119378.21067199999</v>
      </c>
    </row>
    <row r="1692" spans="1:16">
      <c r="A1692" t="s">
        <v>288</v>
      </c>
      <c r="B1692" t="s">
        <v>287</v>
      </c>
      <c r="C1692" t="s">
        <v>280</v>
      </c>
      <c r="D1692" t="s">
        <v>226</v>
      </c>
      <c r="E1692" t="s">
        <v>252</v>
      </c>
      <c r="F1692">
        <v>108946</v>
      </c>
      <c r="G1692" s="44">
        <v>1.39</v>
      </c>
      <c r="H1692" s="42">
        <v>9.4899999999999998E-2</v>
      </c>
      <c r="I1692" s="45">
        <v>0.77839999999999998</v>
      </c>
      <c r="J1692" s="44">
        <f t="shared" si="130"/>
        <v>1.258089</v>
      </c>
      <c r="K1692" s="43">
        <f t="shared" si="131"/>
        <v>137063.76419399999</v>
      </c>
      <c r="L1692" s="43">
        <f t="shared" si="132"/>
        <v>84803.566399999996</v>
      </c>
      <c r="M1692" s="43">
        <f t="shared" si="133"/>
        <v>52260.197793999992</v>
      </c>
      <c r="N1692" s="42">
        <f t="shared" si="134"/>
        <v>0.38128383604021654</v>
      </c>
      <c r="O1692">
        <f>IF(AND(RawData[[#This Row],[Channel]]="Wholesale/Distributor", LEFT(RawData[[#This Row],[Month]], 4)="2025"),RawData[[#This Row],[List Price]]*(1-'2 - Diagnostics'!$B$1),RawData[[#This Row],[Net Price]])</f>
        <v>1.258089</v>
      </c>
      <c r="P1692">
        <f>RawData[[#This Row],[Units]]*RawData[[#This Row],[Counterfactual Net Price]]</f>
        <v>137063.76419399999</v>
      </c>
    </row>
    <row r="1693" spans="1:16">
      <c r="A1693" t="s">
        <v>288</v>
      </c>
      <c r="B1693" t="s">
        <v>287</v>
      </c>
      <c r="C1693" t="s">
        <v>280</v>
      </c>
      <c r="D1693" t="s">
        <v>226</v>
      </c>
      <c r="E1693" t="s">
        <v>251</v>
      </c>
      <c r="F1693">
        <v>99288</v>
      </c>
      <c r="G1693" s="44">
        <v>1.39</v>
      </c>
      <c r="H1693" s="42">
        <v>0.08</v>
      </c>
      <c r="I1693" s="45">
        <v>0.77839999999999998</v>
      </c>
      <c r="J1693" s="44">
        <f t="shared" si="130"/>
        <v>1.2787999999999999</v>
      </c>
      <c r="K1693" s="43">
        <f t="shared" si="131"/>
        <v>126969.4944</v>
      </c>
      <c r="L1693" s="43">
        <f t="shared" si="132"/>
        <v>77285.779200000004</v>
      </c>
      <c r="M1693" s="43">
        <f t="shared" si="133"/>
        <v>49683.715199999991</v>
      </c>
      <c r="N1693" s="42">
        <f t="shared" si="134"/>
        <v>0.39130434782608692</v>
      </c>
      <c r="O1693">
        <f>IF(AND(RawData[[#This Row],[Channel]]="Wholesale/Distributor", LEFT(RawData[[#This Row],[Month]], 4)="2025"),RawData[[#This Row],[List Price]]*(1-'2 - Diagnostics'!$B$1),RawData[[#This Row],[Net Price]])</f>
        <v>1.2787999999999999</v>
      </c>
      <c r="P1693">
        <f>RawData[[#This Row],[Units]]*RawData[[#This Row],[Counterfactual Net Price]]</f>
        <v>126969.4944</v>
      </c>
    </row>
    <row r="1694" spans="1:16">
      <c r="A1694" t="s">
        <v>288</v>
      </c>
      <c r="B1694" t="s">
        <v>287</v>
      </c>
      <c r="C1694" t="s">
        <v>280</v>
      </c>
      <c r="D1694" t="s">
        <v>226</v>
      </c>
      <c r="E1694" t="s">
        <v>250</v>
      </c>
      <c r="F1694">
        <v>54416</v>
      </c>
      <c r="G1694" s="44">
        <v>1.42</v>
      </c>
      <c r="H1694" s="42">
        <v>0.1114</v>
      </c>
      <c r="I1694" s="45">
        <v>0.78420000000000001</v>
      </c>
      <c r="J1694" s="44">
        <f t="shared" si="130"/>
        <v>1.2618119999999999</v>
      </c>
      <c r="K1694" s="43">
        <f t="shared" si="131"/>
        <v>68662.76179199999</v>
      </c>
      <c r="L1694" s="43">
        <f t="shared" si="132"/>
        <v>42673.027199999997</v>
      </c>
      <c r="M1694" s="43">
        <f t="shared" si="133"/>
        <v>25989.734591999993</v>
      </c>
      <c r="N1694" s="42">
        <f t="shared" si="134"/>
        <v>0.37851280539414744</v>
      </c>
      <c r="O1694">
        <f>IF(AND(RawData[[#This Row],[Channel]]="Wholesale/Distributor", LEFT(RawData[[#This Row],[Month]], 4)="2025"),RawData[[#This Row],[List Price]]*(1-'2 - Diagnostics'!$B$1),RawData[[#This Row],[Net Price]])</f>
        <v>1.2922</v>
      </c>
      <c r="P1694">
        <f>RawData[[#This Row],[Units]]*RawData[[#This Row],[Counterfactual Net Price]]</f>
        <v>70316.355200000005</v>
      </c>
    </row>
    <row r="1695" spans="1:16">
      <c r="A1695" t="s">
        <v>288</v>
      </c>
      <c r="B1695" t="s">
        <v>287</v>
      </c>
      <c r="C1695" t="s">
        <v>280</v>
      </c>
      <c r="D1695" t="s">
        <v>226</v>
      </c>
      <c r="E1695" t="s">
        <v>249</v>
      </c>
      <c r="F1695">
        <v>67457</v>
      </c>
      <c r="G1695" s="44">
        <v>1.42</v>
      </c>
      <c r="H1695" s="42">
        <v>0.1125</v>
      </c>
      <c r="I1695" s="45">
        <v>0.79010000000000002</v>
      </c>
      <c r="J1695" s="44">
        <f t="shared" si="130"/>
        <v>1.2602499999999999</v>
      </c>
      <c r="K1695" s="43">
        <f t="shared" si="131"/>
        <v>85012.684249999991</v>
      </c>
      <c r="L1695" s="43">
        <f t="shared" si="132"/>
        <v>53297.775699999998</v>
      </c>
      <c r="M1695" s="43">
        <f t="shared" si="133"/>
        <v>31714.908549999993</v>
      </c>
      <c r="N1695" s="42">
        <f t="shared" si="134"/>
        <v>0.37306090061495728</v>
      </c>
      <c r="O1695">
        <f>IF(AND(RawData[[#This Row],[Channel]]="Wholesale/Distributor", LEFT(RawData[[#This Row],[Month]], 4)="2025"),RawData[[#This Row],[List Price]]*(1-'2 - Diagnostics'!$B$1),RawData[[#This Row],[Net Price]])</f>
        <v>1.2922</v>
      </c>
      <c r="P1695">
        <f>RawData[[#This Row],[Units]]*RawData[[#This Row],[Counterfactual Net Price]]</f>
        <v>87167.935400000002</v>
      </c>
    </row>
    <row r="1696" spans="1:16">
      <c r="A1696" t="s">
        <v>288</v>
      </c>
      <c r="B1696" t="s">
        <v>287</v>
      </c>
      <c r="C1696" t="s">
        <v>280</v>
      </c>
      <c r="D1696" t="s">
        <v>226</v>
      </c>
      <c r="E1696" t="s">
        <v>248</v>
      </c>
      <c r="F1696">
        <v>60240</v>
      </c>
      <c r="G1696" s="44">
        <v>1.42</v>
      </c>
      <c r="H1696" s="42">
        <v>0.1273</v>
      </c>
      <c r="I1696" s="45">
        <v>0.79590000000000005</v>
      </c>
      <c r="J1696" s="44">
        <f t="shared" si="130"/>
        <v>1.2392339999999999</v>
      </c>
      <c r="K1696" s="43">
        <f t="shared" si="131"/>
        <v>74651.456160000002</v>
      </c>
      <c r="L1696" s="43">
        <f t="shared" si="132"/>
        <v>47945.016000000003</v>
      </c>
      <c r="M1696" s="43">
        <f t="shared" si="133"/>
        <v>26706.440159999998</v>
      </c>
      <c r="N1696" s="42">
        <f t="shared" si="134"/>
        <v>0.35774841555347897</v>
      </c>
      <c r="O1696">
        <f>IF(AND(RawData[[#This Row],[Channel]]="Wholesale/Distributor", LEFT(RawData[[#This Row],[Month]], 4)="2025"),RawData[[#This Row],[List Price]]*(1-'2 - Diagnostics'!$B$1),RawData[[#This Row],[Net Price]])</f>
        <v>1.2922</v>
      </c>
      <c r="P1696">
        <f>RawData[[#This Row],[Units]]*RawData[[#This Row],[Counterfactual Net Price]]</f>
        <v>77842.127999999997</v>
      </c>
    </row>
    <row r="1697" spans="1:16">
      <c r="A1697" t="s">
        <v>288</v>
      </c>
      <c r="B1697" t="s">
        <v>287</v>
      </c>
      <c r="C1697" t="s">
        <v>280</v>
      </c>
      <c r="D1697" t="s">
        <v>226</v>
      </c>
      <c r="E1697" t="s">
        <v>247</v>
      </c>
      <c r="F1697">
        <v>65465</v>
      </c>
      <c r="G1697" s="44">
        <v>1.42</v>
      </c>
      <c r="H1697" s="42">
        <v>0.1241</v>
      </c>
      <c r="I1697" s="45">
        <v>0.80179999999999996</v>
      </c>
      <c r="J1697" s="44">
        <f t="shared" si="130"/>
        <v>1.2437780000000001</v>
      </c>
      <c r="K1697" s="43">
        <f t="shared" si="131"/>
        <v>81423.926770000005</v>
      </c>
      <c r="L1697" s="43">
        <f t="shared" si="132"/>
        <v>52489.837</v>
      </c>
      <c r="M1697" s="43">
        <f t="shared" si="133"/>
        <v>28934.089770000006</v>
      </c>
      <c r="N1697" s="42">
        <f t="shared" si="134"/>
        <v>0.35535119611377597</v>
      </c>
      <c r="O1697">
        <f>IF(AND(RawData[[#This Row],[Channel]]="Wholesale/Distributor", LEFT(RawData[[#This Row],[Month]], 4)="2025"),RawData[[#This Row],[List Price]]*(1-'2 - Diagnostics'!$B$1),RawData[[#This Row],[Net Price]])</f>
        <v>1.2922</v>
      </c>
      <c r="P1697">
        <f>RawData[[#This Row],[Units]]*RawData[[#This Row],[Counterfactual Net Price]]</f>
        <v>84593.873000000007</v>
      </c>
    </row>
    <row r="1698" spans="1:16">
      <c r="A1698" t="s">
        <v>288</v>
      </c>
      <c r="B1698" t="s">
        <v>287</v>
      </c>
      <c r="C1698" t="s">
        <v>280</v>
      </c>
      <c r="D1698" t="s">
        <v>226</v>
      </c>
      <c r="E1698" t="s">
        <v>246</v>
      </c>
      <c r="F1698">
        <v>54689</v>
      </c>
      <c r="G1698" s="44">
        <v>1.42</v>
      </c>
      <c r="H1698" s="42">
        <v>0.14929999999999999</v>
      </c>
      <c r="I1698" s="45">
        <v>0.80759999999999998</v>
      </c>
      <c r="J1698" s="44">
        <f t="shared" si="130"/>
        <v>1.207994</v>
      </c>
      <c r="K1698" s="43">
        <f t="shared" si="131"/>
        <v>66063.983865999995</v>
      </c>
      <c r="L1698" s="43">
        <f t="shared" si="132"/>
        <v>44166.8364</v>
      </c>
      <c r="M1698" s="43">
        <f t="shared" si="133"/>
        <v>21897.147465999995</v>
      </c>
      <c r="N1698" s="42">
        <f t="shared" si="134"/>
        <v>0.3314536330478462</v>
      </c>
      <c r="O1698">
        <f>IF(AND(RawData[[#This Row],[Channel]]="Wholesale/Distributor", LEFT(RawData[[#This Row],[Month]], 4)="2025"),RawData[[#This Row],[List Price]]*(1-'2 - Diagnostics'!$B$1),RawData[[#This Row],[Net Price]])</f>
        <v>1.2922</v>
      </c>
      <c r="P1698">
        <f>RawData[[#This Row],[Units]]*RawData[[#This Row],[Counterfactual Net Price]]</f>
        <v>70669.125799999994</v>
      </c>
    </row>
    <row r="1699" spans="1:16">
      <c r="A1699" t="s">
        <v>288</v>
      </c>
      <c r="B1699" t="s">
        <v>287</v>
      </c>
      <c r="C1699" t="s">
        <v>280</v>
      </c>
      <c r="D1699" t="s">
        <v>226</v>
      </c>
      <c r="E1699" t="s">
        <v>245</v>
      </c>
      <c r="F1699">
        <v>56933</v>
      </c>
      <c r="G1699" s="44">
        <v>1.42</v>
      </c>
      <c r="H1699" s="42">
        <v>0.189</v>
      </c>
      <c r="I1699" s="45">
        <v>0.81340000000000001</v>
      </c>
      <c r="J1699" s="44">
        <f t="shared" si="130"/>
        <v>1.1516199999999999</v>
      </c>
      <c r="K1699" s="43">
        <f t="shared" si="131"/>
        <v>65565.181459999993</v>
      </c>
      <c r="L1699" s="43">
        <f t="shared" si="132"/>
        <v>46309.302199999998</v>
      </c>
      <c r="M1699" s="43">
        <f t="shared" si="133"/>
        <v>19255.879259999994</v>
      </c>
      <c r="N1699" s="42">
        <f t="shared" si="134"/>
        <v>0.29369062711658356</v>
      </c>
      <c r="O1699">
        <f>IF(AND(RawData[[#This Row],[Channel]]="Wholesale/Distributor", LEFT(RawData[[#This Row],[Month]], 4)="2025"),RawData[[#This Row],[List Price]]*(1-'2 - Diagnostics'!$B$1),RawData[[#This Row],[Net Price]])</f>
        <v>1.2922</v>
      </c>
      <c r="P1699">
        <f>RawData[[#This Row],[Units]]*RawData[[#This Row],[Counterfactual Net Price]]</f>
        <v>73568.8226</v>
      </c>
    </row>
    <row r="1700" spans="1:16">
      <c r="A1700" t="s">
        <v>288</v>
      </c>
      <c r="B1700" t="s">
        <v>287</v>
      </c>
      <c r="C1700" t="s">
        <v>280</v>
      </c>
      <c r="D1700" t="s">
        <v>226</v>
      </c>
      <c r="E1700" t="s">
        <v>244</v>
      </c>
      <c r="F1700">
        <v>48223</v>
      </c>
      <c r="G1700" s="44">
        <v>1.46</v>
      </c>
      <c r="H1700" s="42">
        <v>0.19109999999999999</v>
      </c>
      <c r="I1700" s="45">
        <v>0.81930000000000003</v>
      </c>
      <c r="J1700" s="44">
        <f t="shared" si="130"/>
        <v>1.1809939999999999</v>
      </c>
      <c r="K1700" s="43">
        <f t="shared" si="131"/>
        <v>56951.073661999995</v>
      </c>
      <c r="L1700" s="43">
        <f t="shared" si="132"/>
        <v>39509.103900000002</v>
      </c>
      <c r="M1700" s="43">
        <f t="shared" si="133"/>
        <v>17441.969761999993</v>
      </c>
      <c r="N1700" s="42">
        <f t="shared" si="134"/>
        <v>0.30626235188324402</v>
      </c>
      <c r="O1700">
        <f>IF(AND(RawData[[#This Row],[Channel]]="Wholesale/Distributor", LEFT(RawData[[#This Row],[Month]], 4)="2025"),RawData[[#This Row],[List Price]]*(1-'2 - Diagnostics'!$B$1),RawData[[#This Row],[Net Price]])</f>
        <v>1.3286</v>
      </c>
      <c r="P1700">
        <f>RawData[[#This Row],[Units]]*RawData[[#This Row],[Counterfactual Net Price]]</f>
        <v>64069.077799999999</v>
      </c>
    </row>
    <row r="1701" spans="1:16">
      <c r="A1701" t="s">
        <v>288</v>
      </c>
      <c r="B1701" t="s">
        <v>287</v>
      </c>
      <c r="C1701" t="s">
        <v>280</v>
      </c>
      <c r="D1701" t="s">
        <v>226</v>
      </c>
      <c r="E1701" t="s">
        <v>243</v>
      </c>
      <c r="F1701">
        <v>50382</v>
      </c>
      <c r="G1701" s="44">
        <v>1.46</v>
      </c>
      <c r="H1701" s="42">
        <v>0.2026</v>
      </c>
      <c r="I1701" s="45">
        <v>0.82509999999999994</v>
      </c>
      <c r="J1701" s="44">
        <f t="shared" si="130"/>
        <v>1.164204</v>
      </c>
      <c r="K1701" s="43">
        <f t="shared" si="131"/>
        <v>58654.925928000004</v>
      </c>
      <c r="L1701" s="43">
        <f t="shared" si="132"/>
        <v>41570.188199999997</v>
      </c>
      <c r="M1701" s="43">
        <f t="shared" si="133"/>
        <v>17084.737728000007</v>
      </c>
      <c r="N1701" s="42">
        <f t="shared" si="134"/>
        <v>0.29127541221297998</v>
      </c>
      <c r="O1701">
        <f>IF(AND(RawData[[#This Row],[Channel]]="Wholesale/Distributor", LEFT(RawData[[#This Row],[Month]], 4)="2025"),RawData[[#This Row],[List Price]]*(1-'2 - Diagnostics'!$B$1),RawData[[#This Row],[Net Price]])</f>
        <v>1.3286</v>
      </c>
      <c r="P1701">
        <f>RawData[[#This Row],[Units]]*RawData[[#This Row],[Counterfactual Net Price]]</f>
        <v>66937.525200000004</v>
      </c>
    </row>
    <row r="1702" spans="1:16">
      <c r="A1702" t="s">
        <v>288</v>
      </c>
      <c r="B1702" t="s">
        <v>287</v>
      </c>
      <c r="C1702" t="s">
        <v>280</v>
      </c>
      <c r="D1702" t="s">
        <v>226</v>
      </c>
      <c r="E1702" t="s">
        <v>242</v>
      </c>
      <c r="F1702">
        <v>69455</v>
      </c>
      <c r="G1702" s="44">
        <v>1.46</v>
      </c>
      <c r="H1702" s="42">
        <v>0.2374</v>
      </c>
      <c r="I1702" s="45">
        <v>0.83089999999999997</v>
      </c>
      <c r="J1702" s="44">
        <f t="shared" si="130"/>
        <v>1.1133959999999998</v>
      </c>
      <c r="K1702" s="43">
        <f t="shared" si="131"/>
        <v>77330.919179999983</v>
      </c>
      <c r="L1702" s="43">
        <f t="shared" si="132"/>
        <v>57710.159500000002</v>
      </c>
      <c r="M1702" s="43">
        <f t="shared" si="133"/>
        <v>19620.759679999981</v>
      </c>
      <c r="N1702" s="42">
        <f t="shared" si="134"/>
        <v>0.25372464064896927</v>
      </c>
      <c r="O1702">
        <f>IF(AND(RawData[[#This Row],[Channel]]="Wholesale/Distributor", LEFT(RawData[[#This Row],[Month]], 4)="2025"),RawData[[#This Row],[List Price]]*(1-'2 - Diagnostics'!$B$1),RawData[[#This Row],[Net Price]])</f>
        <v>1.3286</v>
      </c>
      <c r="P1702">
        <f>RawData[[#This Row],[Units]]*RawData[[#This Row],[Counterfactual Net Price]]</f>
        <v>92277.913</v>
      </c>
    </row>
    <row r="1703" spans="1:16">
      <c r="A1703" t="s">
        <v>288</v>
      </c>
      <c r="B1703" t="s">
        <v>287</v>
      </c>
      <c r="C1703" t="s">
        <v>280</v>
      </c>
      <c r="D1703" t="s">
        <v>226</v>
      </c>
      <c r="E1703" t="s">
        <v>241</v>
      </c>
      <c r="F1703">
        <v>94764</v>
      </c>
      <c r="G1703" s="44">
        <v>1.46</v>
      </c>
      <c r="H1703" s="42">
        <v>0.25580000000000003</v>
      </c>
      <c r="I1703" s="45">
        <v>0.83679999999999999</v>
      </c>
      <c r="J1703" s="44">
        <f t="shared" si="130"/>
        <v>1.0865319999999998</v>
      </c>
      <c r="K1703" s="43">
        <f t="shared" si="131"/>
        <v>102964.11844799998</v>
      </c>
      <c r="L1703" s="43">
        <f t="shared" si="132"/>
        <v>79298.515199999994</v>
      </c>
      <c r="M1703" s="43">
        <f t="shared" si="133"/>
        <v>23665.603247999985</v>
      </c>
      <c r="N1703" s="42">
        <f t="shared" si="134"/>
        <v>0.22984320756314577</v>
      </c>
      <c r="O1703">
        <f>IF(AND(RawData[[#This Row],[Channel]]="Wholesale/Distributor", LEFT(RawData[[#This Row],[Month]], 4)="2025"),RawData[[#This Row],[List Price]]*(1-'2 - Diagnostics'!$B$1),RawData[[#This Row],[Net Price]])</f>
        <v>1.3286</v>
      </c>
      <c r="P1703">
        <f>RawData[[#This Row],[Units]]*RawData[[#This Row],[Counterfactual Net Price]]</f>
        <v>125903.4504</v>
      </c>
    </row>
    <row r="1704" spans="1:16">
      <c r="A1704" t="s">
        <v>288</v>
      </c>
      <c r="B1704" t="s">
        <v>287</v>
      </c>
      <c r="C1704" t="s">
        <v>280</v>
      </c>
      <c r="D1704" t="s">
        <v>226</v>
      </c>
      <c r="E1704" t="s">
        <v>240</v>
      </c>
      <c r="F1704">
        <v>94912</v>
      </c>
      <c r="G1704" s="44">
        <v>1.46</v>
      </c>
      <c r="H1704" s="42">
        <v>0.23630000000000001</v>
      </c>
      <c r="I1704" s="45">
        <v>0.84260000000000002</v>
      </c>
      <c r="J1704" s="44">
        <f t="shared" si="130"/>
        <v>1.115002</v>
      </c>
      <c r="K1704" s="43">
        <f t="shared" si="131"/>
        <v>105827.06982400001</v>
      </c>
      <c r="L1704" s="43">
        <f t="shared" si="132"/>
        <v>79972.851200000005</v>
      </c>
      <c r="M1704" s="43">
        <f t="shared" si="133"/>
        <v>25854.218624000001</v>
      </c>
      <c r="N1704" s="42">
        <f t="shared" si="134"/>
        <v>0.24430628823984171</v>
      </c>
      <c r="O1704">
        <f>IF(AND(RawData[[#This Row],[Channel]]="Wholesale/Distributor", LEFT(RawData[[#This Row],[Month]], 4)="2025"),RawData[[#This Row],[List Price]]*(1-'2 - Diagnostics'!$B$1),RawData[[#This Row],[Net Price]])</f>
        <v>1.3286</v>
      </c>
      <c r="P1704">
        <f>RawData[[#This Row],[Units]]*RawData[[#This Row],[Counterfactual Net Price]]</f>
        <v>126100.08319999999</v>
      </c>
    </row>
    <row r="1705" spans="1:16">
      <c r="A1705" t="s">
        <v>288</v>
      </c>
      <c r="B1705" t="s">
        <v>287</v>
      </c>
      <c r="C1705" t="s">
        <v>280</v>
      </c>
      <c r="D1705" t="s">
        <v>226</v>
      </c>
      <c r="E1705" t="s">
        <v>236</v>
      </c>
      <c r="F1705">
        <v>91188</v>
      </c>
      <c r="G1705" s="44">
        <v>1.46</v>
      </c>
      <c r="H1705" s="42">
        <v>0.29509999999999997</v>
      </c>
      <c r="I1705" s="45">
        <v>0.84850000000000003</v>
      </c>
      <c r="J1705" s="44">
        <f t="shared" si="130"/>
        <v>1.0291540000000001</v>
      </c>
      <c r="K1705" s="43">
        <f t="shared" si="131"/>
        <v>93846.494952000008</v>
      </c>
      <c r="L1705" s="43">
        <f t="shared" si="132"/>
        <v>77373.017999999996</v>
      </c>
      <c r="M1705" s="43">
        <f t="shared" si="133"/>
        <v>16473.476952000012</v>
      </c>
      <c r="N1705" s="42">
        <f t="shared" si="134"/>
        <v>0.17553641146028692</v>
      </c>
      <c r="O1705">
        <f>IF(AND(RawData[[#This Row],[Channel]]="Wholesale/Distributor", LEFT(RawData[[#This Row],[Month]], 4)="2025"),RawData[[#This Row],[List Price]]*(1-'2 - Diagnostics'!$B$1),RawData[[#This Row],[Net Price]])</f>
        <v>1.3286</v>
      </c>
      <c r="P1705">
        <f>RawData[[#This Row],[Units]]*RawData[[#This Row],[Counterfactual Net Price]]</f>
        <v>121152.3768</v>
      </c>
    </row>
    <row r="1706" spans="1:16">
      <c r="A1706" t="s">
        <v>288</v>
      </c>
      <c r="B1706" t="s">
        <v>287</v>
      </c>
      <c r="C1706" t="s">
        <v>280</v>
      </c>
      <c r="D1706" t="s">
        <v>229</v>
      </c>
      <c r="E1706" t="s">
        <v>262</v>
      </c>
      <c r="F1706">
        <v>26381</v>
      </c>
      <c r="G1706" s="44">
        <v>1.39</v>
      </c>
      <c r="H1706" s="42">
        <v>6.9400000000000003E-2</v>
      </c>
      <c r="I1706" s="45">
        <v>0.77839999999999998</v>
      </c>
      <c r="J1706" s="44">
        <f t="shared" si="130"/>
        <v>1.293534</v>
      </c>
      <c r="K1706" s="43">
        <f t="shared" si="131"/>
        <v>34124.720454000002</v>
      </c>
      <c r="L1706" s="43">
        <f t="shared" si="132"/>
        <v>20534.970399999998</v>
      </c>
      <c r="M1706" s="43">
        <f t="shared" si="133"/>
        <v>13589.750054000004</v>
      </c>
      <c r="N1706" s="42">
        <f t="shared" si="134"/>
        <v>0.39823769611003662</v>
      </c>
      <c r="O1706">
        <f>IF(AND(RawData[[#This Row],[Channel]]="Wholesale/Distributor", LEFT(RawData[[#This Row],[Month]], 4)="2025"),RawData[[#This Row],[List Price]]*(1-'2 - Diagnostics'!$B$1),RawData[[#This Row],[Net Price]])</f>
        <v>1.293534</v>
      </c>
      <c r="P1706">
        <f>RawData[[#This Row],[Units]]*RawData[[#This Row],[Counterfactual Net Price]]</f>
        <v>34124.720454000002</v>
      </c>
    </row>
    <row r="1707" spans="1:16">
      <c r="A1707" t="s">
        <v>288</v>
      </c>
      <c r="B1707" t="s">
        <v>287</v>
      </c>
      <c r="C1707" t="s">
        <v>280</v>
      </c>
      <c r="D1707" t="s">
        <v>229</v>
      </c>
      <c r="E1707" t="s">
        <v>261</v>
      </c>
      <c r="F1707">
        <v>26660</v>
      </c>
      <c r="G1707" s="44">
        <v>1.39</v>
      </c>
      <c r="H1707" s="42">
        <v>3.9699999999999999E-2</v>
      </c>
      <c r="I1707" s="45">
        <v>0.77839999999999998</v>
      </c>
      <c r="J1707" s="44">
        <f t="shared" si="130"/>
        <v>1.3348169999999999</v>
      </c>
      <c r="K1707" s="43">
        <f t="shared" si="131"/>
        <v>35586.221219999999</v>
      </c>
      <c r="L1707" s="43">
        <f t="shared" si="132"/>
        <v>20752.144</v>
      </c>
      <c r="M1707" s="43">
        <f t="shared" si="133"/>
        <v>14834.077219999999</v>
      </c>
      <c r="N1707" s="42">
        <f t="shared" si="134"/>
        <v>0.41684890138498382</v>
      </c>
      <c r="O1707">
        <f>IF(AND(RawData[[#This Row],[Channel]]="Wholesale/Distributor", LEFT(RawData[[#This Row],[Month]], 4)="2025"),RawData[[#This Row],[List Price]]*(1-'2 - Diagnostics'!$B$1),RawData[[#This Row],[Net Price]])</f>
        <v>1.3348169999999999</v>
      </c>
      <c r="P1707">
        <f>RawData[[#This Row],[Units]]*RawData[[#This Row],[Counterfactual Net Price]]</f>
        <v>35586.221219999999</v>
      </c>
    </row>
    <row r="1708" spans="1:16">
      <c r="A1708" t="s">
        <v>288</v>
      </c>
      <c r="B1708" t="s">
        <v>287</v>
      </c>
      <c r="C1708" t="s">
        <v>280</v>
      </c>
      <c r="D1708" t="s">
        <v>229</v>
      </c>
      <c r="E1708" t="s">
        <v>260</v>
      </c>
      <c r="F1708">
        <v>31785</v>
      </c>
      <c r="G1708" s="44">
        <v>1.39</v>
      </c>
      <c r="H1708" s="42">
        <v>6.4600000000000005E-2</v>
      </c>
      <c r="I1708" s="45">
        <v>0.77839999999999998</v>
      </c>
      <c r="J1708" s="44">
        <f t="shared" si="130"/>
        <v>1.300206</v>
      </c>
      <c r="K1708" s="43">
        <f t="shared" si="131"/>
        <v>41327.047709999999</v>
      </c>
      <c r="L1708" s="43">
        <f t="shared" si="132"/>
        <v>24741.444</v>
      </c>
      <c r="M1708" s="43">
        <f t="shared" si="133"/>
        <v>16585.603709999999</v>
      </c>
      <c r="N1708" s="42">
        <f t="shared" si="134"/>
        <v>0.40132563609151167</v>
      </c>
      <c r="O1708">
        <f>IF(AND(RawData[[#This Row],[Channel]]="Wholesale/Distributor", LEFT(RawData[[#This Row],[Month]], 4)="2025"),RawData[[#This Row],[List Price]]*(1-'2 - Diagnostics'!$B$1),RawData[[#This Row],[Net Price]])</f>
        <v>1.300206</v>
      </c>
      <c r="P1708">
        <f>RawData[[#This Row],[Units]]*RawData[[#This Row],[Counterfactual Net Price]]</f>
        <v>41327.047709999999</v>
      </c>
    </row>
    <row r="1709" spans="1:16">
      <c r="A1709" t="s">
        <v>288</v>
      </c>
      <c r="B1709" t="s">
        <v>287</v>
      </c>
      <c r="C1709" t="s">
        <v>280</v>
      </c>
      <c r="D1709" t="s">
        <v>229</v>
      </c>
      <c r="E1709" t="s">
        <v>259</v>
      </c>
      <c r="F1709">
        <v>30446</v>
      </c>
      <c r="G1709" s="44">
        <v>1.39</v>
      </c>
      <c r="H1709" s="42">
        <v>7.0999999999999994E-2</v>
      </c>
      <c r="I1709" s="45">
        <v>0.77839999999999998</v>
      </c>
      <c r="J1709" s="44">
        <f t="shared" si="130"/>
        <v>1.29131</v>
      </c>
      <c r="K1709" s="43">
        <f t="shared" si="131"/>
        <v>39315.224259999995</v>
      </c>
      <c r="L1709" s="43">
        <f t="shared" si="132"/>
        <v>23699.166399999998</v>
      </c>
      <c r="M1709" s="43">
        <f t="shared" si="133"/>
        <v>15616.057859999997</v>
      </c>
      <c r="N1709" s="42">
        <f t="shared" si="134"/>
        <v>0.39720129171151775</v>
      </c>
      <c r="O1709">
        <f>IF(AND(RawData[[#This Row],[Channel]]="Wholesale/Distributor", LEFT(RawData[[#This Row],[Month]], 4)="2025"),RawData[[#This Row],[List Price]]*(1-'2 - Diagnostics'!$B$1),RawData[[#This Row],[Net Price]])</f>
        <v>1.29131</v>
      </c>
      <c r="P1709">
        <f>RawData[[#This Row],[Units]]*RawData[[#This Row],[Counterfactual Net Price]]</f>
        <v>39315.224259999995</v>
      </c>
    </row>
    <row r="1710" spans="1:16">
      <c r="A1710" t="s">
        <v>288</v>
      </c>
      <c r="B1710" t="s">
        <v>287</v>
      </c>
      <c r="C1710" t="s">
        <v>280</v>
      </c>
      <c r="D1710" t="s">
        <v>229</v>
      </c>
      <c r="E1710" t="s">
        <v>258</v>
      </c>
      <c r="F1710">
        <v>27218</v>
      </c>
      <c r="G1710" s="44">
        <v>1.39</v>
      </c>
      <c r="H1710" s="42">
        <v>8.4199999999999997E-2</v>
      </c>
      <c r="I1710" s="45">
        <v>0.77839999999999998</v>
      </c>
      <c r="J1710" s="44">
        <f t="shared" si="130"/>
        <v>1.2729619999999999</v>
      </c>
      <c r="K1710" s="43">
        <f t="shared" si="131"/>
        <v>34647.479716000002</v>
      </c>
      <c r="L1710" s="43">
        <f t="shared" si="132"/>
        <v>21186.4912</v>
      </c>
      <c r="M1710" s="43">
        <f t="shared" si="133"/>
        <v>13460.988516000001</v>
      </c>
      <c r="N1710" s="42">
        <f t="shared" si="134"/>
        <v>0.38851277571522169</v>
      </c>
      <c r="O1710">
        <f>IF(AND(RawData[[#This Row],[Channel]]="Wholesale/Distributor", LEFT(RawData[[#This Row],[Month]], 4)="2025"),RawData[[#This Row],[List Price]]*(1-'2 - Diagnostics'!$B$1),RawData[[#This Row],[Net Price]])</f>
        <v>1.2729619999999999</v>
      </c>
      <c r="P1710">
        <f>RawData[[#This Row],[Units]]*RawData[[#This Row],[Counterfactual Net Price]]</f>
        <v>34647.479716000002</v>
      </c>
    </row>
    <row r="1711" spans="1:16">
      <c r="A1711" t="s">
        <v>288</v>
      </c>
      <c r="B1711" t="s">
        <v>287</v>
      </c>
      <c r="C1711" t="s">
        <v>280</v>
      </c>
      <c r="D1711" t="s">
        <v>229</v>
      </c>
      <c r="E1711" t="s">
        <v>257</v>
      </c>
      <c r="F1711">
        <v>25744</v>
      </c>
      <c r="G1711" s="44">
        <v>1.39</v>
      </c>
      <c r="H1711" s="42">
        <v>8.8400000000000006E-2</v>
      </c>
      <c r="I1711" s="45">
        <v>0.77839999999999998</v>
      </c>
      <c r="J1711" s="44">
        <f t="shared" si="130"/>
        <v>1.2671239999999999</v>
      </c>
      <c r="K1711" s="43">
        <f t="shared" si="131"/>
        <v>32620.840255999999</v>
      </c>
      <c r="L1711" s="43">
        <f t="shared" si="132"/>
        <v>20039.1296</v>
      </c>
      <c r="M1711" s="43">
        <f t="shared" si="133"/>
        <v>12581.710655999999</v>
      </c>
      <c r="N1711" s="42">
        <f t="shared" si="134"/>
        <v>0.38569548047389202</v>
      </c>
      <c r="O1711">
        <f>IF(AND(RawData[[#This Row],[Channel]]="Wholesale/Distributor", LEFT(RawData[[#This Row],[Month]], 4)="2025"),RawData[[#This Row],[List Price]]*(1-'2 - Diagnostics'!$B$1),RawData[[#This Row],[Net Price]])</f>
        <v>1.2671239999999999</v>
      </c>
      <c r="P1711">
        <f>RawData[[#This Row],[Units]]*RawData[[#This Row],[Counterfactual Net Price]]</f>
        <v>32620.840255999999</v>
      </c>
    </row>
    <row r="1712" spans="1:16">
      <c r="A1712" t="s">
        <v>288</v>
      </c>
      <c r="B1712" t="s">
        <v>287</v>
      </c>
      <c r="C1712" t="s">
        <v>280</v>
      </c>
      <c r="D1712" t="s">
        <v>229</v>
      </c>
      <c r="E1712" t="s">
        <v>256</v>
      </c>
      <c r="F1712">
        <v>24013</v>
      </c>
      <c r="G1712" s="44">
        <v>1.39</v>
      </c>
      <c r="H1712" s="42">
        <v>6.83E-2</v>
      </c>
      <c r="I1712" s="45">
        <v>0.77839999999999998</v>
      </c>
      <c r="J1712" s="44">
        <f t="shared" si="130"/>
        <v>1.2950629999999999</v>
      </c>
      <c r="K1712" s="43">
        <f t="shared" si="131"/>
        <v>31098.347818999995</v>
      </c>
      <c r="L1712" s="43">
        <f t="shared" si="132"/>
        <v>18691.7192</v>
      </c>
      <c r="M1712" s="43">
        <f t="shared" si="133"/>
        <v>12406.628618999996</v>
      </c>
      <c r="N1712" s="42">
        <f t="shared" si="134"/>
        <v>0.39894815927873772</v>
      </c>
      <c r="O1712">
        <f>IF(AND(RawData[[#This Row],[Channel]]="Wholesale/Distributor", LEFT(RawData[[#This Row],[Month]], 4)="2025"),RawData[[#This Row],[List Price]]*(1-'2 - Diagnostics'!$B$1),RawData[[#This Row],[Net Price]])</f>
        <v>1.2950629999999999</v>
      </c>
      <c r="P1712">
        <f>RawData[[#This Row],[Units]]*RawData[[#This Row],[Counterfactual Net Price]]</f>
        <v>31098.347818999995</v>
      </c>
    </row>
    <row r="1713" spans="1:16">
      <c r="A1713" t="s">
        <v>288</v>
      </c>
      <c r="B1713" t="s">
        <v>287</v>
      </c>
      <c r="C1713" t="s">
        <v>280</v>
      </c>
      <c r="D1713" t="s">
        <v>229</v>
      </c>
      <c r="E1713" t="s">
        <v>255</v>
      </c>
      <c r="F1713">
        <v>29012</v>
      </c>
      <c r="G1713" s="44">
        <v>1.39</v>
      </c>
      <c r="H1713" s="42">
        <v>5.5300000000000002E-2</v>
      </c>
      <c r="I1713" s="45">
        <v>0.77839999999999998</v>
      </c>
      <c r="J1713" s="44">
        <f t="shared" si="130"/>
        <v>1.3131329999999999</v>
      </c>
      <c r="K1713" s="43">
        <f t="shared" si="131"/>
        <v>38096.614595999999</v>
      </c>
      <c r="L1713" s="43">
        <f t="shared" si="132"/>
        <v>22582.9408</v>
      </c>
      <c r="M1713" s="43">
        <f t="shared" si="133"/>
        <v>15513.673795999999</v>
      </c>
      <c r="N1713" s="42">
        <f t="shared" si="134"/>
        <v>0.40721922303376734</v>
      </c>
      <c r="O1713">
        <f>IF(AND(RawData[[#This Row],[Channel]]="Wholesale/Distributor", LEFT(RawData[[#This Row],[Month]], 4)="2025"),RawData[[#This Row],[List Price]]*(1-'2 - Diagnostics'!$B$1),RawData[[#This Row],[Net Price]])</f>
        <v>1.3131329999999999</v>
      </c>
      <c r="P1713">
        <f>RawData[[#This Row],[Units]]*RawData[[#This Row],[Counterfactual Net Price]]</f>
        <v>38096.614595999999</v>
      </c>
    </row>
    <row r="1714" spans="1:16">
      <c r="A1714" t="s">
        <v>288</v>
      </c>
      <c r="B1714" t="s">
        <v>287</v>
      </c>
      <c r="C1714" t="s">
        <v>280</v>
      </c>
      <c r="D1714" t="s">
        <v>229</v>
      </c>
      <c r="E1714" t="s">
        <v>254</v>
      </c>
      <c r="F1714">
        <v>37706</v>
      </c>
      <c r="G1714" s="44">
        <v>1.39</v>
      </c>
      <c r="H1714" s="42">
        <v>7.5600000000000001E-2</v>
      </c>
      <c r="I1714" s="45">
        <v>0.77839999999999998</v>
      </c>
      <c r="J1714" s="44">
        <f t="shared" si="130"/>
        <v>1.2849159999999999</v>
      </c>
      <c r="K1714" s="43">
        <f t="shared" si="131"/>
        <v>48449.042695999997</v>
      </c>
      <c r="L1714" s="43">
        <f t="shared" si="132"/>
        <v>29350.350399999999</v>
      </c>
      <c r="M1714" s="43">
        <f t="shared" si="133"/>
        <v>19098.692295999997</v>
      </c>
      <c r="N1714" s="42">
        <f t="shared" si="134"/>
        <v>0.39420164430982257</v>
      </c>
      <c r="O1714">
        <f>IF(AND(RawData[[#This Row],[Channel]]="Wholesale/Distributor", LEFT(RawData[[#This Row],[Month]], 4)="2025"),RawData[[#This Row],[List Price]]*(1-'2 - Diagnostics'!$B$1),RawData[[#This Row],[Net Price]])</f>
        <v>1.2849159999999999</v>
      </c>
      <c r="P1714">
        <f>RawData[[#This Row],[Units]]*RawData[[#This Row],[Counterfactual Net Price]]</f>
        <v>48449.042695999997</v>
      </c>
    </row>
    <row r="1715" spans="1:16">
      <c r="A1715" t="s">
        <v>288</v>
      </c>
      <c r="B1715" t="s">
        <v>287</v>
      </c>
      <c r="C1715" t="s">
        <v>280</v>
      </c>
      <c r="D1715" t="s">
        <v>229</v>
      </c>
      <c r="E1715" t="s">
        <v>253</v>
      </c>
      <c r="F1715">
        <v>47740</v>
      </c>
      <c r="G1715" s="44">
        <v>1.39</v>
      </c>
      <c r="H1715" s="42">
        <v>7.7899999999999997E-2</v>
      </c>
      <c r="I1715" s="45">
        <v>0.77839999999999998</v>
      </c>
      <c r="J1715" s="44">
        <f t="shared" si="130"/>
        <v>1.2817190000000001</v>
      </c>
      <c r="K1715" s="43">
        <f t="shared" si="131"/>
        <v>61189.265060000005</v>
      </c>
      <c r="L1715" s="43">
        <f t="shared" si="132"/>
        <v>37160.815999999999</v>
      </c>
      <c r="M1715" s="43">
        <f t="shared" si="133"/>
        <v>24028.449060000006</v>
      </c>
      <c r="N1715" s="42">
        <f t="shared" si="134"/>
        <v>0.39269059754907282</v>
      </c>
      <c r="O1715">
        <f>IF(AND(RawData[[#This Row],[Channel]]="Wholesale/Distributor", LEFT(RawData[[#This Row],[Month]], 4)="2025"),RawData[[#This Row],[List Price]]*(1-'2 - Diagnostics'!$B$1),RawData[[#This Row],[Net Price]])</f>
        <v>1.2817190000000001</v>
      </c>
      <c r="P1715">
        <f>RawData[[#This Row],[Units]]*RawData[[#This Row],[Counterfactual Net Price]]</f>
        <v>61189.265060000005</v>
      </c>
    </row>
    <row r="1716" spans="1:16">
      <c r="A1716" t="s">
        <v>288</v>
      </c>
      <c r="B1716" t="s">
        <v>287</v>
      </c>
      <c r="C1716" t="s">
        <v>280</v>
      </c>
      <c r="D1716" t="s">
        <v>229</v>
      </c>
      <c r="E1716" t="s">
        <v>252</v>
      </c>
      <c r="F1716">
        <v>56004</v>
      </c>
      <c r="G1716" s="44">
        <v>1.39</v>
      </c>
      <c r="H1716" s="42">
        <v>8.1900000000000001E-2</v>
      </c>
      <c r="I1716" s="45">
        <v>0.77839999999999998</v>
      </c>
      <c r="J1716" s="44">
        <f t="shared" si="130"/>
        <v>1.276159</v>
      </c>
      <c r="K1716" s="43">
        <f t="shared" si="131"/>
        <v>71470.008635999999</v>
      </c>
      <c r="L1716" s="43">
        <f t="shared" si="132"/>
        <v>43593.513599999998</v>
      </c>
      <c r="M1716" s="43">
        <f t="shared" si="133"/>
        <v>27876.495036</v>
      </c>
      <c r="N1716" s="42">
        <f t="shared" si="134"/>
        <v>0.39004465744472283</v>
      </c>
      <c r="O1716">
        <f>IF(AND(RawData[[#This Row],[Channel]]="Wholesale/Distributor", LEFT(RawData[[#This Row],[Month]], 4)="2025"),RawData[[#This Row],[List Price]]*(1-'2 - Diagnostics'!$B$1),RawData[[#This Row],[Net Price]])</f>
        <v>1.276159</v>
      </c>
      <c r="P1716">
        <f>RawData[[#This Row],[Units]]*RawData[[#This Row],[Counterfactual Net Price]]</f>
        <v>71470.008635999999</v>
      </c>
    </row>
    <row r="1717" spans="1:16">
      <c r="A1717" t="s">
        <v>288</v>
      </c>
      <c r="B1717" t="s">
        <v>287</v>
      </c>
      <c r="C1717" t="s">
        <v>280</v>
      </c>
      <c r="D1717" t="s">
        <v>229</v>
      </c>
      <c r="E1717" t="s">
        <v>251</v>
      </c>
      <c r="F1717">
        <v>35950</v>
      </c>
      <c r="G1717" s="44">
        <v>1.39</v>
      </c>
      <c r="H1717" s="42">
        <v>9.11E-2</v>
      </c>
      <c r="I1717" s="45">
        <v>0.77839999999999998</v>
      </c>
      <c r="J1717" s="44">
        <f t="shared" si="130"/>
        <v>1.263371</v>
      </c>
      <c r="K1717" s="43">
        <f t="shared" si="131"/>
        <v>45418.187449999998</v>
      </c>
      <c r="L1717" s="43">
        <f t="shared" si="132"/>
        <v>27983.48</v>
      </c>
      <c r="M1717" s="43">
        <f t="shared" si="133"/>
        <v>17434.707449999998</v>
      </c>
      <c r="N1717" s="42">
        <f t="shared" si="134"/>
        <v>0.383870612828694</v>
      </c>
      <c r="O1717">
        <f>IF(AND(RawData[[#This Row],[Channel]]="Wholesale/Distributor", LEFT(RawData[[#This Row],[Month]], 4)="2025"),RawData[[#This Row],[List Price]]*(1-'2 - Diagnostics'!$B$1),RawData[[#This Row],[Net Price]])</f>
        <v>1.263371</v>
      </c>
      <c r="P1717">
        <f>RawData[[#This Row],[Units]]*RawData[[#This Row],[Counterfactual Net Price]]</f>
        <v>45418.187449999998</v>
      </c>
    </row>
    <row r="1718" spans="1:16">
      <c r="A1718" t="s">
        <v>288</v>
      </c>
      <c r="B1718" t="s">
        <v>287</v>
      </c>
      <c r="C1718" t="s">
        <v>280</v>
      </c>
      <c r="D1718" t="s">
        <v>229</v>
      </c>
      <c r="E1718" t="s">
        <v>250</v>
      </c>
      <c r="F1718">
        <v>24643</v>
      </c>
      <c r="G1718" s="44">
        <v>1.42</v>
      </c>
      <c r="H1718" s="42">
        <v>7.1599999999999997E-2</v>
      </c>
      <c r="I1718" s="45">
        <v>0.78420000000000001</v>
      </c>
      <c r="J1718" s="44">
        <f t="shared" si="130"/>
        <v>1.3183279999999999</v>
      </c>
      <c r="K1718" s="43">
        <f t="shared" si="131"/>
        <v>32487.556903999997</v>
      </c>
      <c r="L1718" s="43">
        <f t="shared" si="132"/>
        <v>19325.0406</v>
      </c>
      <c r="M1718" s="43">
        <f t="shared" si="133"/>
        <v>13162.516303999997</v>
      </c>
      <c r="N1718" s="42">
        <f t="shared" si="134"/>
        <v>0.40515562136281708</v>
      </c>
      <c r="O1718">
        <f>IF(AND(RawData[[#This Row],[Channel]]="Wholesale/Distributor", LEFT(RawData[[#This Row],[Month]], 4)="2025"),RawData[[#This Row],[List Price]]*(1-'2 - Diagnostics'!$B$1),RawData[[#This Row],[Net Price]])</f>
        <v>1.3183279999999999</v>
      </c>
      <c r="P1718">
        <f>RawData[[#This Row],[Units]]*RawData[[#This Row],[Counterfactual Net Price]]</f>
        <v>32487.556903999997</v>
      </c>
    </row>
    <row r="1719" spans="1:16">
      <c r="A1719" t="s">
        <v>288</v>
      </c>
      <c r="B1719" t="s">
        <v>287</v>
      </c>
      <c r="C1719" t="s">
        <v>280</v>
      </c>
      <c r="D1719" t="s">
        <v>229</v>
      </c>
      <c r="E1719" t="s">
        <v>249</v>
      </c>
      <c r="F1719">
        <v>28392</v>
      </c>
      <c r="G1719" s="44">
        <v>1.42</v>
      </c>
      <c r="H1719" s="42">
        <v>7.7899999999999997E-2</v>
      </c>
      <c r="I1719" s="45">
        <v>0.79010000000000002</v>
      </c>
      <c r="J1719" s="44">
        <f t="shared" si="130"/>
        <v>1.309382</v>
      </c>
      <c r="K1719" s="43">
        <f t="shared" si="131"/>
        <v>37175.973744000003</v>
      </c>
      <c r="L1719" s="43">
        <f t="shared" si="132"/>
        <v>22432.519200000002</v>
      </c>
      <c r="M1719" s="43">
        <f t="shared" si="133"/>
        <v>14743.454544</v>
      </c>
      <c r="N1719" s="42">
        <f t="shared" si="134"/>
        <v>0.39658556479316193</v>
      </c>
      <c r="O1719">
        <f>IF(AND(RawData[[#This Row],[Channel]]="Wholesale/Distributor", LEFT(RawData[[#This Row],[Month]], 4)="2025"),RawData[[#This Row],[List Price]]*(1-'2 - Diagnostics'!$B$1),RawData[[#This Row],[Net Price]])</f>
        <v>1.309382</v>
      </c>
      <c r="P1719">
        <f>RawData[[#This Row],[Units]]*RawData[[#This Row],[Counterfactual Net Price]]</f>
        <v>37175.973744000003</v>
      </c>
    </row>
    <row r="1720" spans="1:16">
      <c r="A1720" t="s">
        <v>288</v>
      </c>
      <c r="B1720" t="s">
        <v>287</v>
      </c>
      <c r="C1720" t="s">
        <v>280</v>
      </c>
      <c r="D1720" t="s">
        <v>229</v>
      </c>
      <c r="E1720" t="s">
        <v>248</v>
      </c>
      <c r="F1720">
        <v>29763</v>
      </c>
      <c r="G1720" s="44">
        <v>1.42</v>
      </c>
      <c r="H1720" s="42">
        <v>7.1499999999999994E-2</v>
      </c>
      <c r="I1720" s="45">
        <v>0.79590000000000005</v>
      </c>
      <c r="J1720" s="44">
        <f t="shared" si="130"/>
        <v>1.31847</v>
      </c>
      <c r="K1720" s="43">
        <f t="shared" si="131"/>
        <v>39241.622609999999</v>
      </c>
      <c r="L1720" s="43">
        <f t="shared" si="132"/>
        <v>23688.371700000003</v>
      </c>
      <c r="M1720" s="43">
        <f t="shared" si="133"/>
        <v>15553.250909999995</v>
      </c>
      <c r="N1720" s="42">
        <f t="shared" si="134"/>
        <v>0.39634576440874641</v>
      </c>
      <c r="O1720">
        <f>IF(AND(RawData[[#This Row],[Channel]]="Wholesale/Distributor", LEFT(RawData[[#This Row],[Month]], 4)="2025"),RawData[[#This Row],[List Price]]*(1-'2 - Diagnostics'!$B$1),RawData[[#This Row],[Net Price]])</f>
        <v>1.31847</v>
      </c>
      <c r="P1720">
        <f>RawData[[#This Row],[Units]]*RawData[[#This Row],[Counterfactual Net Price]]</f>
        <v>39241.622609999999</v>
      </c>
    </row>
    <row r="1721" spans="1:16">
      <c r="A1721" t="s">
        <v>288</v>
      </c>
      <c r="B1721" t="s">
        <v>287</v>
      </c>
      <c r="C1721" t="s">
        <v>280</v>
      </c>
      <c r="D1721" t="s">
        <v>229</v>
      </c>
      <c r="E1721" t="s">
        <v>247</v>
      </c>
      <c r="F1721">
        <v>32020</v>
      </c>
      <c r="G1721" s="44">
        <v>1.42</v>
      </c>
      <c r="H1721" s="42">
        <v>9.8900000000000002E-2</v>
      </c>
      <c r="I1721" s="45">
        <v>0.80179999999999996</v>
      </c>
      <c r="J1721" s="44">
        <f t="shared" si="130"/>
        <v>1.2795619999999999</v>
      </c>
      <c r="K1721" s="43">
        <f t="shared" si="131"/>
        <v>40971.575239999998</v>
      </c>
      <c r="L1721" s="43">
        <f t="shared" si="132"/>
        <v>25673.635999999999</v>
      </c>
      <c r="M1721" s="43">
        <f t="shared" si="133"/>
        <v>15297.93924</v>
      </c>
      <c r="N1721" s="42">
        <f t="shared" si="134"/>
        <v>0.37337932823888176</v>
      </c>
      <c r="O1721">
        <f>IF(AND(RawData[[#This Row],[Channel]]="Wholesale/Distributor", LEFT(RawData[[#This Row],[Month]], 4)="2025"),RawData[[#This Row],[List Price]]*(1-'2 - Diagnostics'!$B$1),RawData[[#This Row],[Net Price]])</f>
        <v>1.2795619999999999</v>
      </c>
      <c r="P1721">
        <f>RawData[[#This Row],[Units]]*RawData[[#This Row],[Counterfactual Net Price]]</f>
        <v>40971.575239999998</v>
      </c>
    </row>
    <row r="1722" spans="1:16">
      <c r="A1722" t="s">
        <v>288</v>
      </c>
      <c r="B1722" t="s">
        <v>287</v>
      </c>
      <c r="C1722" t="s">
        <v>280</v>
      </c>
      <c r="D1722" t="s">
        <v>229</v>
      </c>
      <c r="E1722" t="s">
        <v>246</v>
      </c>
      <c r="F1722">
        <v>30439</v>
      </c>
      <c r="G1722" s="44">
        <v>1.42</v>
      </c>
      <c r="H1722" s="42">
        <v>7.0699999999999999E-2</v>
      </c>
      <c r="I1722" s="45">
        <v>0.80759999999999998</v>
      </c>
      <c r="J1722" s="44">
        <f t="shared" si="130"/>
        <v>1.3196060000000001</v>
      </c>
      <c r="K1722" s="43">
        <f t="shared" si="131"/>
        <v>40167.487034000005</v>
      </c>
      <c r="L1722" s="43">
        <f t="shared" si="132"/>
        <v>24582.536400000001</v>
      </c>
      <c r="M1722" s="43">
        <f t="shared" si="133"/>
        <v>15584.950634000004</v>
      </c>
      <c r="N1722" s="42">
        <f t="shared" si="134"/>
        <v>0.38799914519940049</v>
      </c>
      <c r="O1722">
        <f>IF(AND(RawData[[#This Row],[Channel]]="Wholesale/Distributor", LEFT(RawData[[#This Row],[Month]], 4)="2025"),RawData[[#This Row],[List Price]]*(1-'2 - Diagnostics'!$B$1),RawData[[#This Row],[Net Price]])</f>
        <v>1.3196060000000001</v>
      </c>
      <c r="P1722">
        <f>RawData[[#This Row],[Units]]*RawData[[#This Row],[Counterfactual Net Price]]</f>
        <v>40167.487034000005</v>
      </c>
    </row>
    <row r="1723" spans="1:16">
      <c r="A1723" t="s">
        <v>288</v>
      </c>
      <c r="B1723" t="s">
        <v>287</v>
      </c>
      <c r="C1723" t="s">
        <v>280</v>
      </c>
      <c r="D1723" t="s">
        <v>229</v>
      </c>
      <c r="E1723" t="s">
        <v>245</v>
      </c>
      <c r="F1723">
        <v>25358</v>
      </c>
      <c r="G1723" s="44">
        <v>1.42</v>
      </c>
      <c r="H1723" s="42">
        <v>6.4399999999999999E-2</v>
      </c>
      <c r="I1723" s="45">
        <v>0.81340000000000001</v>
      </c>
      <c r="J1723" s="44">
        <f t="shared" si="130"/>
        <v>1.328552</v>
      </c>
      <c r="K1723" s="43">
        <f t="shared" si="131"/>
        <v>33689.421616</v>
      </c>
      <c r="L1723" s="43">
        <f t="shared" si="132"/>
        <v>20626.197199999999</v>
      </c>
      <c r="M1723" s="43">
        <f t="shared" si="133"/>
        <v>13063.224416000001</v>
      </c>
      <c r="N1723" s="42">
        <f t="shared" si="134"/>
        <v>0.38775448759250675</v>
      </c>
      <c r="O1723">
        <f>IF(AND(RawData[[#This Row],[Channel]]="Wholesale/Distributor", LEFT(RawData[[#This Row],[Month]], 4)="2025"),RawData[[#This Row],[List Price]]*(1-'2 - Diagnostics'!$B$1),RawData[[#This Row],[Net Price]])</f>
        <v>1.328552</v>
      </c>
      <c r="P1723">
        <f>RawData[[#This Row],[Units]]*RawData[[#This Row],[Counterfactual Net Price]]</f>
        <v>33689.421616</v>
      </c>
    </row>
    <row r="1724" spans="1:16">
      <c r="A1724" t="s">
        <v>288</v>
      </c>
      <c r="B1724" t="s">
        <v>287</v>
      </c>
      <c r="C1724" t="s">
        <v>280</v>
      </c>
      <c r="D1724" t="s">
        <v>229</v>
      </c>
      <c r="E1724" t="s">
        <v>244</v>
      </c>
      <c r="F1724">
        <v>25600</v>
      </c>
      <c r="G1724" s="44">
        <v>1.46</v>
      </c>
      <c r="H1724" s="42">
        <v>6.5100000000000005E-2</v>
      </c>
      <c r="I1724" s="45">
        <v>0.81930000000000003</v>
      </c>
      <c r="J1724" s="44">
        <f t="shared" si="130"/>
        <v>1.364954</v>
      </c>
      <c r="K1724" s="43">
        <f t="shared" si="131"/>
        <v>34942.822399999997</v>
      </c>
      <c r="L1724" s="43">
        <f t="shared" si="132"/>
        <v>20974.080000000002</v>
      </c>
      <c r="M1724" s="43">
        <f t="shared" si="133"/>
        <v>13968.742399999996</v>
      </c>
      <c r="N1724" s="42">
        <f t="shared" si="134"/>
        <v>0.39975999191181527</v>
      </c>
      <c r="O1724">
        <f>IF(AND(RawData[[#This Row],[Channel]]="Wholesale/Distributor", LEFT(RawData[[#This Row],[Month]], 4)="2025"),RawData[[#This Row],[List Price]]*(1-'2 - Diagnostics'!$B$1),RawData[[#This Row],[Net Price]])</f>
        <v>1.364954</v>
      </c>
      <c r="P1724">
        <f>RawData[[#This Row],[Units]]*RawData[[#This Row],[Counterfactual Net Price]]</f>
        <v>34942.822399999997</v>
      </c>
    </row>
    <row r="1725" spans="1:16">
      <c r="A1725" t="s">
        <v>288</v>
      </c>
      <c r="B1725" t="s">
        <v>287</v>
      </c>
      <c r="C1725" t="s">
        <v>280</v>
      </c>
      <c r="D1725" t="s">
        <v>229</v>
      </c>
      <c r="E1725" t="s">
        <v>243</v>
      </c>
      <c r="F1725">
        <v>25942</v>
      </c>
      <c r="G1725" s="44">
        <v>1.46</v>
      </c>
      <c r="H1725" s="42">
        <v>8.4699999999999998E-2</v>
      </c>
      <c r="I1725" s="45">
        <v>0.82509999999999994</v>
      </c>
      <c r="J1725" s="44">
        <f t="shared" si="130"/>
        <v>1.336338</v>
      </c>
      <c r="K1725" s="43">
        <f t="shared" si="131"/>
        <v>34667.280396000002</v>
      </c>
      <c r="L1725" s="43">
        <f t="shared" si="132"/>
        <v>21404.744199999997</v>
      </c>
      <c r="M1725" s="43">
        <f t="shared" si="133"/>
        <v>13262.536196000005</v>
      </c>
      <c r="N1725" s="42">
        <f t="shared" si="134"/>
        <v>0.38256638664768955</v>
      </c>
      <c r="O1725">
        <f>IF(AND(RawData[[#This Row],[Channel]]="Wholesale/Distributor", LEFT(RawData[[#This Row],[Month]], 4)="2025"),RawData[[#This Row],[List Price]]*(1-'2 - Diagnostics'!$B$1),RawData[[#This Row],[Net Price]])</f>
        <v>1.336338</v>
      </c>
      <c r="P1725">
        <f>RawData[[#This Row],[Units]]*RawData[[#This Row],[Counterfactual Net Price]]</f>
        <v>34667.280396000002</v>
      </c>
    </row>
    <row r="1726" spans="1:16">
      <c r="A1726" t="s">
        <v>288</v>
      </c>
      <c r="B1726" t="s">
        <v>287</v>
      </c>
      <c r="C1726" t="s">
        <v>280</v>
      </c>
      <c r="D1726" t="s">
        <v>229</v>
      </c>
      <c r="E1726" t="s">
        <v>242</v>
      </c>
      <c r="F1726">
        <v>30010</v>
      </c>
      <c r="G1726" s="44">
        <v>1.46</v>
      </c>
      <c r="H1726" s="42">
        <v>6.9400000000000003E-2</v>
      </c>
      <c r="I1726" s="45">
        <v>0.83089999999999997</v>
      </c>
      <c r="J1726" s="44">
        <f t="shared" si="130"/>
        <v>1.358676</v>
      </c>
      <c r="K1726" s="43">
        <f t="shared" si="131"/>
        <v>40773.866759999997</v>
      </c>
      <c r="L1726" s="43">
        <f t="shared" si="132"/>
        <v>24935.308999999997</v>
      </c>
      <c r="M1726" s="43">
        <f t="shared" si="133"/>
        <v>15838.55776</v>
      </c>
      <c r="N1726" s="42">
        <f t="shared" si="134"/>
        <v>0.38844875452278543</v>
      </c>
      <c r="O1726">
        <f>IF(AND(RawData[[#This Row],[Channel]]="Wholesale/Distributor", LEFT(RawData[[#This Row],[Month]], 4)="2025"),RawData[[#This Row],[List Price]]*(1-'2 - Diagnostics'!$B$1),RawData[[#This Row],[Net Price]])</f>
        <v>1.358676</v>
      </c>
      <c r="P1726">
        <f>RawData[[#This Row],[Units]]*RawData[[#This Row],[Counterfactual Net Price]]</f>
        <v>40773.866759999997</v>
      </c>
    </row>
    <row r="1727" spans="1:16">
      <c r="A1727" t="s">
        <v>288</v>
      </c>
      <c r="B1727" t="s">
        <v>287</v>
      </c>
      <c r="C1727" t="s">
        <v>280</v>
      </c>
      <c r="D1727" t="s">
        <v>229</v>
      </c>
      <c r="E1727" t="s">
        <v>241</v>
      </c>
      <c r="F1727">
        <v>40939</v>
      </c>
      <c r="G1727" s="44">
        <v>1.46</v>
      </c>
      <c r="H1727" s="42">
        <v>8.0600000000000005E-2</v>
      </c>
      <c r="I1727" s="45">
        <v>0.83679999999999999</v>
      </c>
      <c r="J1727" s="44">
        <f t="shared" si="130"/>
        <v>1.3423239999999999</v>
      </c>
      <c r="K1727" s="43">
        <f t="shared" si="131"/>
        <v>54953.402235999994</v>
      </c>
      <c r="L1727" s="43">
        <f t="shared" si="132"/>
        <v>34257.7552</v>
      </c>
      <c r="M1727" s="43">
        <f t="shared" si="133"/>
        <v>20695.647035999995</v>
      </c>
      <c r="N1727" s="42">
        <f t="shared" si="134"/>
        <v>0.37660356218021873</v>
      </c>
      <c r="O1727">
        <f>IF(AND(RawData[[#This Row],[Channel]]="Wholesale/Distributor", LEFT(RawData[[#This Row],[Month]], 4)="2025"),RawData[[#This Row],[List Price]]*(1-'2 - Diagnostics'!$B$1),RawData[[#This Row],[Net Price]])</f>
        <v>1.3423239999999999</v>
      </c>
      <c r="P1727">
        <f>RawData[[#This Row],[Units]]*RawData[[#This Row],[Counterfactual Net Price]]</f>
        <v>54953.402235999994</v>
      </c>
    </row>
    <row r="1728" spans="1:16">
      <c r="A1728" t="s">
        <v>288</v>
      </c>
      <c r="B1728" t="s">
        <v>287</v>
      </c>
      <c r="C1728" t="s">
        <v>280</v>
      </c>
      <c r="D1728" t="s">
        <v>229</v>
      </c>
      <c r="E1728" t="s">
        <v>240</v>
      </c>
      <c r="F1728">
        <v>55663</v>
      </c>
      <c r="G1728" s="44">
        <v>1.46</v>
      </c>
      <c r="H1728" s="42">
        <v>8.0799999999999997E-2</v>
      </c>
      <c r="I1728" s="45">
        <v>0.84260000000000002</v>
      </c>
      <c r="J1728" s="44">
        <f t="shared" si="130"/>
        <v>1.3420319999999999</v>
      </c>
      <c r="K1728" s="43">
        <f t="shared" si="131"/>
        <v>74701.527215999988</v>
      </c>
      <c r="L1728" s="43">
        <f t="shared" si="132"/>
        <v>46901.643799999998</v>
      </c>
      <c r="M1728" s="43">
        <f t="shared" si="133"/>
        <v>27799.88341599999</v>
      </c>
      <c r="N1728" s="42">
        <f t="shared" si="134"/>
        <v>0.37214611872146108</v>
      </c>
      <c r="O1728">
        <f>IF(AND(RawData[[#This Row],[Channel]]="Wholesale/Distributor", LEFT(RawData[[#This Row],[Month]], 4)="2025"),RawData[[#This Row],[List Price]]*(1-'2 - Diagnostics'!$B$1),RawData[[#This Row],[Net Price]])</f>
        <v>1.3420319999999999</v>
      </c>
      <c r="P1728">
        <f>RawData[[#This Row],[Units]]*RawData[[#This Row],[Counterfactual Net Price]]</f>
        <v>74701.527215999988</v>
      </c>
    </row>
    <row r="1729" spans="1:16">
      <c r="A1729" t="s">
        <v>288</v>
      </c>
      <c r="B1729" t="s">
        <v>287</v>
      </c>
      <c r="C1729" t="s">
        <v>280</v>
      </c>
      <c r="D1729" t="s">
        <v>229</v>
      </c>
      <c r="E1729" t="s">
        <v>236</v>
      </c>
      <c r="F1729">
        <v>44198</v>
      </c>
      <c r="G1729" s="44">
        <v>1.46</v>
      </c>
      <c r="H1729" s="42">
        <v>5.7299999999999997E-2</v>
      </c>
      <c r="I1729" s="45">
        <v>0.84850000000000003</v>
      </c>
      <c r="J1729" s="44">
        <f t="shared" si="130"/>
        <v>1.376342</v>
      </c>
      <c r="K1729" s="43">
        <f t="shared" si="131"/>
        <v>60831.563715999997</v>
      </c>
      <c r="L1729" s="43">
        <f t="shared" si="132"/>
        <v>37502.003000000004</v>
      </c>
      <c r="M1729" s="43">
        <f t="shared" si="133"/>
        <v>23329.560715999993</v>
      </c>
      <c r="N1729" s="42">
        <f t="shared" si="134"/>
        <v>0.38351078438353248</v>
      </c>
      <c r="O1729">
        <f>IF(AND(RawData[[#This Row],[Channel]]="Wholesale/Distributor", LEFT(RawData[[#This Row],[Month]], 4)="2025"),RawData[[#This Row],[List Price]]*(1-'2 - Diagnostics'!$B$1),RawData[[#This Row],[Net Price]])</f>
        <v>1.376342</v>
      </c>
      <c r="P1729">
        <f>RawData[[#This Row],[Units]]*RawData[[#This Row],[Counterfactual Net Price]]</f>
        <v>60831.563715999997</v>
      </c>
    </row>
    <row r="1730" spans="1:16">
      <c r="A1730" t="s">
        <v>286</v>
      </c>
      <c r="B1730" t="s">
        <v>285</v>
      </c>
      <c r="C1730" t="s">
        <v>280</v>
      </c>
      <c r="D1730" t="s">
        <v>228</v>
      </c>
      <c r="E1730" t="s">
        <v>262</v>
      </c>
      <c r="F1730">
        <v>38883</v>
      </c>
      <c r="G1730" s="44">
        <v>2.39</v>
      </c>
      <c r="H1730" s="42">
        <v>8.5900000000000004E-2</v>
      </c>
      <c r="I1730" s="45">
        <v>1.3623000000000001</v>
      </c>
      <c r="J1730" s="44">
        <f t="shared" ref="J1730:J1793" si="135">G1730*(1-H1730)</f>
        <v>2.1846990000000002</v>
      </c>
      <c r="K1730" s="43">
        <f t="shared" ref="K1730:K1793" si="136">F1730*J1730</f>
        <v>84947.651217000006</v>
      </c>
      <c r="L1730" s="43">
        <f t="shared" ref="L1730:L1793" si="137">F1730*I1730</f>
        <v>52970.310900000004</v>
      </c>
      <c r="M1730" s="43">
        <f t="shared" ref="M1730:M1793" si="138">K1730-L1730</f>
        <v>31977.340317000002</v>
      </c>
      <c r="N1730" s="42">
        <f t="shared" ref="N1730:N1793" si="139">IFERROR(M1730/K1730,"")</f>
        <v>0.37643583852970136</v>
      </c>
      <c r="O1730">
        <f>IF(AND(RawData[[#This Row],[Channel]]="Wholesale/Distributor", LEFT(RawData[[#This Row],[Month]], 4)="2025"),RawData[[#This Row],[List Price]]*(1-'2 - Diagnostics'!$B$1),RawData[[#This Row],[Net Price]])</f>
        <v>2.1846990000000002</v>
      </c>
      <c r="P1730">
        <f>RawData[[#This Row],[Units]]*RawData[[#This Row],[Counterfactual Net Price]]</f>
        <v>84947.651217000006</v>
      </c>
    </row>
    <row r="1731" spans="1:16">
      <c r="A1731" t="s">
        <v>286</v>
      </c>
      <c r="B1731" t="s">
        <v>285</v>
      </c>
      <c r="C1731" t="s">
        <v>280</v>
      </c>
      <c r="D1731" t="s">
        <v>228</v>
      </c>
      <c r="E1731" t="s">
        <v>261</v>
      </c>
      <c r="F1731">
        <v>46497</v>
      </c>
      <c r="G1731" s="44">
        <v>2.39</v>
      </c>
      <c r="H1731" s="42">
        <v>0.1116</v>
      </c>
      <c r="I1731" s="45">
        <v>1.3623000000000001</v>
      </c>
      <c r="J1731" s="44">
        <f t="shared" si="135"/>
        <v>2.1232760000000002</v>
      </c>
      <c r="K1731" s="43">
        <f t="shared" si="136"/>
        <v>98725.964172000007</v>
      </c>
      <c r="L1731" s="43">
        <f t="shared" si="137"/>
        <v>63342.863100000002</v>
      </c>
      <c r="M1731" s="43">
        <f t="shared" si="138"/>
        <v>35383.101072000005</v>
      </c>
      <c r="N1731" s="42">
        <f t="shared" si="139"/>
        <v>0.35839711841512834</v>
      </c>
      <c r="O1731">
        <f>IF(AND(RawData[[#This Row],[Channel]]="Wholesale/Distributor", LEFT(RawData[[#This Row],[Month]], 4)="2025"),RawData[[#This Row],[List Price]]*(1-'2 - Diagnostics'!$B$1),RawData[[#This Row],[Net Price]])</f>
        <v>2.1232760000000002</v>
      </c>
      <c r="P1731">
        <f>RawData[[#This Row],[Units]]*RawData[[#This Row],[Counterfactual Net Price]]</f>
        <v>98725.964172000007</v>
      </c>
    </row>
    <row r="1732" spans="1:16">
      <c r="A1732" t="s">
        <v>286</v>
      </c>
      <c r="B1732" t="s">
        <v>285</v>
      </c>
      <c r="C1732" t="s">
        <v>280</v>
      </c>
      <c r="D1732" t="s">
        <v>228</v>
      </c>
      <c r="E1732" t="s">
        <v>260</v>
      </c>
      <c r="F1732">
        <v>47587</v>
      </c>
      <c r="G1732" s="44">
        <v>2.39</v>
      </c>
      <c r="H1732" s="42">
        <v>7.8799999999999995E-2</v>
      </c>
      <c r="I1732" s="45">
        <v>1.3623000000000001</v>
      </c>
      <c r="J1732" s="44">
        <f t="shared" si="135"/>
        <v>2.2016680000000002</v>
      </c>
      <c r="K1732" s="43">
        <f t="shared" si="136"/>
        <v>104770.775116</v>
      </c>
      <c r="L1732" s="43">
        <f t="shared" si="137"/>
        <v>64827.770100000002</v>
      </c>
      <c r="M1732" s="43">
        <f t="shared" si="138"/>
        <v>39943.005016000003</v>
      </c>
      <c r="N1732" s="42">
        <f t="shared" si="139"/>
        <v>0.3812418584455059</v>
      </c>
      <c r="O1732">
        <f>IF(AND(RawData[[#This Row],[Channel]]="Wholesale/Distributor", LEFT(RawData[[#This Row],[Month]], 4)="2025"),RawData[[#This Row],[List Price]]*(1-'2 - Diagnostics'!$B$1),RawData[[#This Row],[Net Price]])</f>
        <v>2.2016680000000002</v>
      </c>
      <c r="P1732">
        <f>RawData[[#This Row],[Units]]*RawData[[#This Row],[Counterfactual Net Price]]</f>
        <v>104770.775116</v>
      </c>
    </row>
    <row r="1733" spans="1:16">
      <c r="A1733" t="s">
        <v>286</v>
      </c>
      <c r="B1733" t="s">
        <v>285</v>
      </c>
      <c r="C1733" t="s">
        <v>280</v>
      </c>
      <c r="D1733" t="s">
        <v>228</v>
      </c>
      <c r="E1733" t="s">
        <v>259</v>
      </c>
      <c r="F1733">
        <v>44943</v>
      </c>
      <c r="G1733" s="44">
        <v>2.39</v>
      </c>
      <c r="H1733" s="42">
        <v>7.9299999999999995E-2</v>
      </c>
      <c r="I1733" s="45">
        <v>1.3623000000000001</v>
      </c>
      <c r="J1733" s="44">
        <f t="shared" si="135"/>
        <v>2.2004730000000001</v>
      </c>
      <c r="K1733" s="43">
        <f t="shared" si="136"/>
        <v>98895.858038999999</v>
      </c>
      <c r="L1733" s="43">
        <f t="shared" si="137"/>
        <v>61225.848900000005</v>
      </c>
      <c r="M1733" s="43">
        <f t="shared" si="138"/>
        <v>37670.009138999994</v>
      </c>
      <c r="N1733" s="42">
        <f t="shared" si="139"/>
        <v>0.38090583251873567</v>
      </c>
      <c r="O1733">
        <f>IF(AND(RawData[[#This Row],[Channel]]="Wholesale/Distributor", LEFT(RawData[[#This Row],[Month]], 4)="2025"),RawData[[#This Row],[List Price]]*(1-'2 - Diagnostics'!$B$1),RawData[[#This Row],[Net Price]])</f>
        <v>2.2004730000000001</v>
      </c>
      <c r="P1733">
        <f>RawData[[#This Row],[Units]]*RawData[[#This Row],[Counterfactual Net Price]]</f>
        <v>98895.858038999999</v>
      </c>
    </row>
    <row r="1734" spans="1:16">
      <c r="A1734" t="s">
        <v>286</v>
      </c>
      <c r="B1734" t="s">
        <v>285</v>
      </c>
      <c r="C1734" t="s">
        <v>280</v>
      </c>
      <c r="D1734" t="s">
        <v>228</v>
      </c>
      <c r="E1734" t="s">
        <v>258</v>
      </c>
      <c r="F1734">
        <v>41893</v>
      </c>
      <c r="G1734" s="44">
        <v>2.39</v>
      </c>
      <c r="H1734" s="42">
        <v>0.13100000000000001</v>
      </c>
      <c r="I1734" s="45">
        <v>1.3623000000000001</v>
      </c>
      <c r="J1734" s="44">
        <f t="shared" si="135"/>
        <v>2.0769100000000003</v>
      </c>
      <c r="K1734" s="43">
        <f t="shared" si="136"/>
        <v>87007.990630000015</v>
      </c>
      <c r="L1734" s="43">
        <f t="shared" si="137"/>
        <v>57070.833900000005</v>
      </c>
      <c r="M1734" s="43">
        <f t="shared" si="138"/>
        <v>29937.15673000001</v>
      </c>
      <c r="N1734" s="42">
        <f t="shared" si="139"/>
        <v>0.34407364787111627</v>
      </c>
      <c r="O1734">
        <f>IF(AND(RawData[[#This Row],[Channel]]="Wholesale/Distributor", LEFT(RawData[[#This Row],[Month]], 4)="2025"),RawData[[#This Row],[List Price]]*(1-'2 - Diagnostics'!$B$1),RawData[[#This Row],[Net Price]])</f>
        <v>2.0769100000000003</v>
      </c>
      <c r="P1734">
        <f>RawData[[#This Row],[Units]]*RawData[[#This Row],[Counterfactual Net Price]]</f>
        <v>87007.990630000015</v>
      </c>
    </row>
    <row r="1735" spans="1:16">
      <c r="A1735" t="s">
        <v>286</v>
      </c>
      <c r="B1735" t="s">
        <v>285</v>
      </c>
      <c r="C1735" t="s">
        <v>280</v>
      </c>
      <c r="D1735" t="s">
        <v>228</v>
      </c>
      <c r="E1735" t="s">
        <v>257</v>
      </c>
      <c r="F1735">
        <v>41898</v>
      </c>
      <c r="G1735" s="44">
        <v>2.39</v>
      </c>
      <c r="H1735" s="42">
        <v>7.1599999999999997E-2</v>
      </c>
      <c r="I1735" s="45">
        <v>1.3623000000000001</v>
      </c>
      <c r="J1735" s="44">
        <f t="shared" si="135"/>
        <v>2.2188760000000003</v>
      </c>
      <c r="K1735" s="43">
        <f t="shared" si="136"/>
        <v>92966.466648000016</v>
      </c>
      <c r="L1735" s="43">
        <f t="shared" si="137"/>
        <v>57077.645400000001</v>
      </c>
      <c r="M1735" s="43">
        <f t="shared" si="138"/>
        <v>35888.821248000015</v>
      </c>
      <c r="N1735" s="42">
        <f t="shared" si="139"/>
        <v>0.38604049978457572</v>
      </c>
      <c r="O1735">
        <f>IF(AND(RawData[[#This Row],[Channel]]="Wholesale/Distributor", LEFT(RawData[[#This Row],[Month]], 4)="2025"),RawData[[#This Row],[List Price]]*(1-'2 - Diagnostics'!$B$1),RawData[[#This Row],[Net Price]])</f>
        <v>2.2188760000000003</v>
      </c>
      <c r="P1735">
        <f>RawData[[#This Row],[Units]]*RawData[[#This Row],[Counterfactual Net Price]]</f>
        <v>92966.466648000016</v>
      </c>
    </row>
    <row r="1736" spans="1:16">
      <c r="A1736" t="s">
        <v>286</v>
      </c>
      <c r="B1736" t="s">
        <v>285</v>
      </c>
      <c r="C1736" t="s">
        <v>280</v>
      </c>
      <c r="D1736" t="s">
        <v>228</v>
      </c>
      <c r="E1736" t="s">
        <v>256</v>
      </c>
      <c r="F1736">
        <v>39581</v>
      </c>
      <c r="G1736" s="44">
        <v>2.39</v>
      </c>
      <c r="H1736" s="42">
        <v>0.114</v>
      </c>
      <c r="I1736" s="45">
        <v>1.3623000000000001</v>
      </c>
      <c r="J1736" s="44">
        <f t="shared" si="135"/>
        <v>2.11754</v>
      </c>
      <c r="K1736" s="43">
        <f t="shared" si="136"/>
        <v>83814.350739999994</v>
      </c>
      <c r="L1736" s="43">
        <f t="shared" si="137"/>
        <v>53921.196300000003</v>
      </c>
      <c r="M1736" s="43">
        <f t="shared" si="138"/>
        <v>29893.154439999991</v>
      </c>
      <c r="N1736" s="42">
        <f t="shared" si="139"/>
        <v>0.35665914221218953</v>
      </c>
      <c r="O1736">
        <f>IF(AND(RawData[[#This Row],[Channel]]="Wholesale/Distributor", LEFT(RawData[[#This Row],[Month]], 4)="2025"),RawData[[#This Row],[List Price]]*(1-'2 - Diagnostics'!$B$1),RawData[[#This Row],[Net Price]])</f>
        <v>2.11754</v>
      </c>
      <c r="P1736">
        <f>RawData[[#This Row],[Units]]*RawData[[#This Row],[Counterfactual Net Price]]</f>
        <v>83814.350739999994</v>
      </c>
    </row>
    <row r="1737" spans="1:16">
      <c r="A1737" t="s">
        <v>286</v>
      </c>
      <c r="B1737" t="s">
        <v>285</v>
      </c>
      <c r="C1737" t="s">
        <v>280</v>
      </c>
      <c r="D1737" t="s">
        <v>228</v>
      </c>
      <c r="E1737" t="s">
        <v>255</v>
      </c>
      <c r="F1737">
        <v>36119</v>
      </c>
      <c r="G1737" s="44">
        <v>2.39</v>
      </c>
      <c r="H1737" s="42">
        <v>9.5500000000000002E-2</v>
      </c>
      <c r="I1737" s="45">
        <v>1.3623000000000001</v>
      </c>
      <c r="J1737" s="44">
        <f t="shared" si="135"/>
        <v>2.1617549999999999</v>
      </c>
      <c r="K1737" s="43">
        <f t="shared" si="136"/>
        <v>78080.428845000002</v>
      </c>
      <c r="L1737" s="43">
        <f t="shared" si="137"/>
        <v>49204.913700000005</v>
      </c>
      <c r="M1737" s="43">
        <f t="shared" si="138"/>
        <v>28875.515144999998</v>
      </c>
      <c r="N1737" s="42">
        <f t="shared" si="139"/>
        <v>0.36981757877280264</v>
      </c>
      <c r="O1737">
        <f>IF(AND(RawData[[#This Row],[Channel]]="Wholesale/Distributor", LEFT(RawData[[#This Row],[Month]], 4)="2025"),RawData[[#This Row],[List Price]]*(1-'2 - Diagnostics'!$B$1),RawData[[#This Row],[Net Price]])</f>
        <v>2.1617549999999999</v>
      </c>
      <c r="P1737">
        <f>RawData[[#This Row],[Units]]*RawData[[#This Row],[Counterfactual Net Price]]</f>
        <v>78080.428845000002</v>
      </c>
    </row>
    <row r="1738" spans="1:16">
      <c r="A1738" t="s">
        <v>286</v>
      </c>
      <c r="B1738" t="s">
        <v>285</v>
      </c>
      <c r="C1738" t="s">
        <v>280</v>
      </c>
      <c r="D1738" t="s">
        <v>228</v>
      </c>
      <c r="E1738" t="s">
        <v>254</v>
      </c>
      <c r="F1738">
        <v>50873</v>
      </c>
      <c r="G1738" s="44">
        <v>2.39</v>
      </c>
      <c r="H1738" s="42">
        <v>0.10829999999999999</v>
      </c>
      <c r="I1738" s="45">
        <v>1.3623000000000001</v>
      </c>
      <c r="J1738" s="44">
        <f t="shared" si="135"/>
        <v>2.1311630000000004</v>
      </c>
      <c r="K1738" s="43">
        <f t="shared" si="136"/>
        <v>108418.65529900002</v>
      </c>
      <c r="L1738" s="43">
        <f t="shared" si="137"/>
        <v>69304.28790000001</v>
      </c>
      <c r="M1738" s="43">
        <f t="shared" si="138"/>
        <v>39114.36739900001</v>
      </c>
      <c r="N1738" s="42">
        <f t="shared" si="139"/>
        <v>0.36077155994168447</v>
      </c>
      <c r="O1738">
        <f>IF(AND(RawData[[#This Row],[Channel]]="Wholesale/Distributor", LEFT(RawData[[#This Row],[Month]], 4)="2025"),RawData[[#This Row],[List Price]]*(1-'2 - Diagnostics'!$B$1),RawData[[#This Row],[Net Price]])</f>
        <v>2.1311630000000004</v>
      </c>
      <c r="P1738">
        <f>RawData[[#This Row],[Units]]*RawData[[#This Row],[Counterfactual Net Price]]</f>
        <v>108418.65529900002</v>
      </c>
    </row>
    <row r="1739" spans="1:16">
      <c r="A1739" t="s">
        <v>286</v>
      </c>
      <c r="B1739" t="s">
        <v>285</v>
      </c>
      <c r="C1739" t="s">
        <v>280</v>
      </c>
      <c r="D1739" t="s">
        <v>228</v>
      </c>
      <c r="E1739" t="s">
        <v>253</v>
      </c>
      <c r="F1739">
        <v>63358</v>
      </c>
      <c r="G1739" s="44">
        <v>2.39</v>
      </c>
      <c r="H1739" s="42">
        <v>0.10920000000000001</v>
      </c>
      <c r="I1739" s="45">
        <v>1.3623000000000001</v>
      </c>
      <c r="J1739" s="44">
        <f t="shared" si="135"/>
        <v>2.1290120000000003</v>
      </c>
      <c r="K1739" s="43">
        <f t="shared" si="136"/>
        <v>134889.94229600002</v>
      </c>
      <c r="L1739" s="43">
        <f t="shared" si="137"/>
        <v>86312.603400000007</v>
      </c>
      <c r="M1739" s="43">
        <f t="shared" si="138"/>
        <v>48577.338896000016</v>
      </c>
      <c r="N1739" s="42">
        <f t="shared" si="139"/>
        <v>0.3601257296811855</v>
      </c>
      <c r="O1739">
        <f>IF(AND(RawData[[#This Row],[Channel]]="Wholesale/Distributor", LEFT(RawData[[#This Row],[Month]], 4)="2025"),RawData[[#This Row],[List Price]]*(1-'2 - Diagnostics'!$B$1),RawData[[#This Row],[Net Price]])</f>
        <v>2.1290120000000003</v>
      </c>
      <c r="P1739">
        <f>RawData[[#This Row],[Units]]*RawData[[#This Row],[Counterfactual Net Price]]</f>
        <v>134889.94229600002</v>
      </c>
    </row>
    <row r="1740" spans="1:16">
      <c r="A1740" t="s">
        <v>286</v>
      </c>
      <c r="B1740" t="s">
        <v>285</v>
      </c>
      <c r="C1740" t="s">
        <v>280</v>
      </c>
      <c r="D1740" t="s">
        <v>228</v>
      </c>
      <c r="E1740" t="s">
        <v>252</v>
      </c>
      <c r="F1740">
        <v>63140</v>
      </c>
      <c r="G1740" s="44">
        <v>2.39</v>
      </c>
      <c r="H1740" s="42">
        <v>9.6699999999999994E-2</v>
      </c>
      <c r="I1740" s="45">
        <v>1.3623000000000001</v>
      </c>
      <c r="J1740" s="44">
        <f t="shared" si="135"/>
        <v>2.158887</v>
      </c>
      <c r="K1740" s="43">
        <f t="shared" si="136"/>
        <v>136312.12518</v>
      </c>
      <c r="L1740" s="43">
        <f t="shared" si="137"/>
        <v>86015.622000000003</v>
      </c>
      <c r="M1740" s="43">
        <f t="shared" si="138"/>
        <v>50296.50318</v>
      </c>
      <c r="N1740" s="42">
        <f t="shared" si="139"/>
        <v>0.368980405181003</v>
      </c>
      <c r="O1740">
        <f>IF(AND(RawData[[#This Row],[Channel]]="Wholesale/Distributor", LEFT(RawData[[#This Row],[Month]], 4)="2025"),RawData[[#This Row],[List Price]]*(1-'2 - Diagnostics'!$B$1),RawData[[#This Row],[Net Price]])</f>
        <v>2.158887</v>
      </c>
      <c r="P1740">
        <f>RawData[[#This Row],[Units]]*RawData[[#This Row],[Counterfactual Net Price]]</f>
        <v>136312.12518</v>
      </c>
    </row>
    <row r="1741" spans="1:16">
      <c r="A1741" t="s">
        <v>286</v>
      </c>
      <c r="B1741" t="s">
        <v>285</v>
      </c>
      <c r="C1741" t="s">
        <v>280</v>
      </c>
      <c r="D1741" t="s">
        <v>228</v>
      </c>
      <c r="E1741" t="s">
        <v>251</v>
      </c>
      <c r="F1741">
        <v>65589</v>
      </c>
      <c r="G1741" s="44">
        <v>2.39</v>
      </c>
      <c r="H1741" s="42">
        <v>0.1003</v>
      </c>
      <c r="I1741" s="45">
        <v>1.3623000000000001</v>
      </c>
      <c r="J1741" s="44">
        <f t="shared" si="135"/>
        <v>2.1502829999999999</v>
      </c>
      <c r="K1741" s="43">
        <f t="shared" si="136"/>
        <v>141034.91168699999</v>
      </c>
      <c r="L1741" s="43">
        <f t="shared" si="137"/>
        <v>89351.894700000004</v>
      </c>
      <c r="M1741" s="43">
        <f t="shared" si="138"/>
        <v>51683.016986999981</v>
      </c>
      <c r="N1741" s="42">
        <f t="shared" si="139"/>
        <v>0.3664554851617205</v>
      </c>
      <c r="O1741">
        <f>IF(AND(RawData[[#This Row],[Channel]]="Wholesale/Distributor", LEFT(RawData[[#This Row],[Month]], 4)="2025"),RawData[[#This Row],[List Price]]*(1-'2 - Diagnostics'!$B$1),RawData[[#This Row],[Net Price]])</f>
        <v>2.1502829999999999</v>
      </c>
      <c r="P1741">
        <f>RawData[[#This Row],[Units]]*RawData[[#This Row],[Counterfactual Net Price]]</f>
        <v>141034.91168699999</v>
      </c>
    </row>
    <row r="1742" spans="1:16">
      <c r="A1742" t="s">
        <v>286</v>
      </c>
      <c r="B1742" t="s">
        <v>285</v>
      </c>
      <c r="C1742" t="s">
        <v>280</v>
      </c>
      <c r="D1742" t="s">
        <v>228</v>
      </c>
      <c r="E1742" t="s">
        <v>250</v>
      </c>
      <c r="F1742">
        <v>36545</v>
      </c>
      <c r="G1742" s="44">
        <v>2.44</v>
      </c>
      <c r="H1742" s="42">
        <v>0.1133</v>
      </c>
      <c r="I1742" s="45">
        <v>1.3725000000000001</v>
      </c>
      <c r="J1742" s="44">
        <f t="shared" si="135"/>
        <v>2.163548</v>
      </c>
      <c r="K1742" s="43">
        <f t="shared" si="136"/>
        <v>79066.861659999995</v>
      </c>
      <c r="L1742" s="43">
        <f t="shared" si="137"/>
        <v>50158.012500000004</v>
      </c>
      <c r="M1742" s="43">
        <f t="shared" si="138"/>
        <v>28908.849159999991</v>
      </c>
      <c r="N1742" s="42">
        <f t="shared" si="139"/>
        <v>0.36562535243035965</v>
      </c>
      <c r="O1742">
        <f>IF(AND(RawData[[#This Row],[Channel]]="Wholesale/Distributor", LEFT(RawData[[#This Row],[Month]], 4)="2025"),RawData[[#This Row],[List Price]]*(1-'2 - Diagnostics'!$B$1),RawData[[#This Row],[Net Price]])</f>
        <v>2.163548</v>
      </c>
      <c r="P1742">
        <f>RawData[[#This Row],[Units]]*RawData[[#This Row],[Counterfactual Net Price]]</f>
        <v>79066.861659999995</v>
      </c>
    </row>
    <row r="1743" spans="1:16">
      <c r="A1743" t="s">
        <v>286</v>
      </c>
      <c r="B1743" t="s">
        <v>285</v>
      </c>
      <c r="C1743" t="s">
        <v>280</v>
      </c>
      <c r="D1743" t="s">
        <v>228</v>
      </c>
      <c r="E1743" t="s">
        <v>249</v>
      </c>
      <c r="F1743">
        <v>49969</v>
      </c>
      <c r="G1743" s="44">
        <v>2.44</v>
      </c>
      <c r="H1743" s="42">
        <v>0.1197</v>
      </c>
      <c r="I1743" s="45">
        <v>1.3827</v>
      </c>
      <c r="J1743" s="44">
        <f t="shared" si="135"/>
        <v>2.147932</v>
      </c>
      <c r="K1743" s="43">
        <f t="shared" si="136"/>
        <v>107330.014108</v>
      </c>
      <c r="L1743" s="43">
        <f t="shared" si="137"/>
        <v>69092.136299999998</v>
      </c>
      <c r="M1743" s="43">
        <f t="shared" si="138"/>
        <v>38237.877808000005</v>
      </c>
      <c r="N1743" s="42">
        <f t="shared" si="139"/>
        <v>0.35626453723860907</v>
      </c>
      <c r="O1743">
        <f>IF(AND(RawData[[#This Row],[Channel]]="Wholesale/Distributor", LEFT(RawData[[#This Row],[Month]], 4)="2025"),RawData[[#This Row],[List Price]]*(1-'2 - Diagnostics'!$B$1),RawData[[#This Row],[Net Price]])</f>
        <v>2.147932</v>
      </c>
      <c r="P1743">
        <f>RawData[[#This Row],[Units]]*RawData[[#This Row],[Counterfactual Net Price]]</f>
        <v>107330.014108</v>
      </c>
    </row>
    <row r="1744" spans="1:16">
      <c r="A1744" t="s">
        <v>286</v>
      </c>
      <c r="B1744" t="s">
        <v>285</v>
      </c>
      <c r="C1744" t="s">
        <v>280</v>
      </c>
      <c r="D1744" t="s">
        <v>228</v>
      </c>
      <c r="E1744" t="s">
        <v>248</v>
      </c>
      <c r="F1744">
        <v>49640</v>
      </c>
      <c r="G1744" s="44">
        <v>2.44</v>
      </c>
      <c r="H1744" s="42">
        <v>0.1162</v>
      </c>
      <c r="I1744" s="45">
        <v>1.393</v>
      </c>
      <c r="J1744" s="44">
        <f t="shared" si="135"/>
        <v>2.1564719999999999</v>
      </c>
      <c r="K1744" s="43">
        <f t="shared" si="136"/>
        <v>107047.27008</v>
      </c>
      <c r="L1744" s="43">
        <f t="shared" si="137"/>
        <v>69148.52</v>
      </c>
      <c r="M1744" s="43">
        <f t="shared" si="138"/>
        <v>37898.750079999998</v>
      </c>
      <c r="N1744" s="42">
        <f t="shared" si="139"/>
        <v>0.35403752054281251</v>
      </c>
      <c r="O1744">
        <f>IF(AND(RawData[[#This Row],[Channel]]="Wholesale/Distributor", LEFT(RawData[[#This Row],[Month]], 4)="2025"),RawData[[#This Row],[List Price]]*(1-'2 - Diagnostics'!$B$1),RawData[[#This Row],[Net Price]])</f>
        <v>2.1564719999999999</v>
      </c>
      <c r="P1744">
        <f>RawData[[#This Row],[Units]]*RawData[[#This Row],[Counterfactual Net Price]]</f>
        <v>107047.27008</v>
      </c>
    </row>
    <row r="1745" spans="1:16">
      <c r="A1745" t="s">
        <v>286</v>
      </c>
      <c r="B1745" t="s">
        <v>285</v>
      </c>
      <c r="C1745" t="s">
        <v>280</v>
      </c>
      <c r="D1745" t="s">
        <v>228</v>
      </c>
      <c r="E1745" t="s">
        <v>247</v>
      </c>
      <c r="F1745">
        <v>51519</v>
      </c>
      <c r="G1745" s="44">
        <v>2.44</v>
      </c>
      <c r="H1745" s="42">
        <v>0.104</v>
      </c>
      <c r="I1745" s="45">
        <v>1.4032</v>
      </c>
      <c r="J1745" s="44">
        <f t="shared" si="135"/>
        <v>2.1862400000000002</v>
      </c>
      <c r="K1745" s="43">
        <f t="shared" si="136"/>
        <v>112632.89856000002</v>
      </c>
      <c r="L1745" s="43">
        <f t="shared" si="137"/>
        <v>72291.460800000001</v>
      </c>
      <c r="M1745" s="43">
        <f t="shared" si="138"/>
        <v>40341.437760000015</v>
      </c>
      <c r="N1745" s="42">
        <f t="shared" si="139"/>
        <v>0.35816744730679168</v>
      </c>
      <c r="O1745">
        <f>IF(AND(RawData[[#This Row],[Channel]]="Wholesale/Distributor", LEFT(RawData[[#This Row],[Month]], 4)="2025"),RawData[[#This Row],[List Price]]*(1-'2 - Diagnostics'!$B$1),RawData[[#This Row],[Net Price]])</f>
        <v>2.1862400000000002</v>
      </c>
      <c r="P1745">
        <f>RawData[[#This Row],[Units]]*RawData[[#This Row],[Counterfactual Net Price]]</f>
        <v>112632.89856000002</v>
      </c>
    </row>
    <row r="1746" spans="1:16">
      <c r="A1746" t="s">
        <v>286</v>
      </c>
      <c r="B1746" t="s">
        <v>285</v>
      </c>
      <c r="C1746" t="s">
        <v>280</v>
      </c>
      <c r="D1746" t="s">
        <v>228</v>
      </c>
      <c r="E1746" t="s">
        <v>246</v>
      </c>
      <c r="F1746">
        <v>40346</v>
      </c>
      <c r="G1746" s="44">
        <v>2.44</v>
      </c>
      <c r="H1746" s="42">
        <v>9.64E-2</v>
      </c>
      <c r="I1746" s="45">
        <v>1.4134</v>
      </c>
      <c r="J1746" s="44">
        <f t="shared" si="135"/>
        <v>2.2047839999999996</v>
      </c>
      <c r="K1746" s="43">
        <f t="shared" si="136"/>
        <v>88954.215263999984</v>
      </c>
      <c r="L1746" s="43">
        <f t="shared" si="137"/>
        <v>57025.036399999997</v>
      </c>
      <c r="M1746" s="43">
        <f t="shared" si="138"/>
        <v>31929.178863999987</v>
      </c>
      <c r="N1746" s="42">
        <f t="shared" si="139"/>
        <v>0.3589394698074731</v>
      </c>
      <c r="O1746">
        <f>IF(AND(RawData[[#This Row],[Channel]]="Wholesale/Distributor", LEFT(RawData[[#This Row],[Month]], 4)="2025"),RawData[[#This Row],[List Price]]*(1-'2 - Diagnostics'!$B$1),RawData[[#This Row],[Net Price]])</f>
        <v>2.2047839999999996</v>
      </c>
      <c r="P1746">
        <f>RawData[[#This Row],[Units]]*RawData[[#This Row],[Counterfactual Net Price]]</f>
        <v>88954.215263999984</v>
      </c>
    </row>
    <row r="1747" spans="1:16">
      <c r="A1747" t="s">
        <v>286</v>
      </c>
      <c r="B1747" t="s">
        <v>285</v>
      </c>
      <c r="C1747" t="s">
        <v>280</v>
      </c>
      <c r="D1747" t="s">
        <v>228</v>
      </c>
      <c r="E1747" t="s">
        <v>245</v>
      </c>
      <c r="F1747">
        <v>34654</v>
      </c>
      <c r="G1747" s="44">
        <v>2.44</v>
      </c>
      <c r="H1747" s="42">
        <v>8.5699999999999998E-2</v>
      </c>
      <c r="I1747" s="45">
        <v>1.4236</v>
      </c>
      <c r="J1747" s="44">
        <f t="shared" si="135"/>
        <v>2.2308919999999999</v>
      </c>
      <c r="K1747" s="43">
        <f t="shared" si="136"/>
        <v>77309.331367999999</v>
      </c>
      <c r="L1747" s="43">
        <f t="shared" si="137"/>
        <v>49333.434399999998</v>
      </c>
      <c r="M1747" s="43">
        <f t="shared" si="138"/>
        <v>27975.896968000001</v>
      </c>
      <c r="N1747" s="42">
        <f t="shared" si="139"/>
        <v>0.36186960193501078</v>
      </c>
      <c r="O1747">
        <f>IF(AND(RawData[[#This Row],[Channel]]="Wholesale/Distributor", LEFT(RawData[[#This Row],[Month]], 4)="2025"),RawData[[#This Row],[List Price]]*(1-'2 - Diagnostics'!$B$1),RawData[[#This Row],[Net Price]])</f>
        <v>2.2308919999999999</v>
      </c>
      <c r="P1747">
        <f>RawData[[#This Row],[Units]]*RawData[[#This Row],[Counterfactual Net Price]]</f>
        <v>77309.331367999999</v>
      </c>
    </row>
    <row r="1748" spans="1:16">
      <c r="A1748" t="s">
        <v>286</v>
      </c>
      <c r="B1748" t="s">
        <v>285</v>
      </c>
      <c r="C1748" t="s">
        <v>280</v>
      </c>
      <c r="D1748" t="s">
        <v>228</v>
      </c>
      <c r="E1748" t="s">
        <v>244</v>
      </c>
      <c r="F1748">
        <v>34936</v>
      </c>
      <c r="G1748" s="44">
        <v>2.5099999999999998</v>
      </c>
      <c r="H1748" s="42">
        <v>0.1036</v>
      </c>
      <c r="I1748" s="45">
        <v>1.4338</v>
      </c>
      <c r="J1748" s="44">
        <f t="shared" si="135"/>
        <v>2.2499639999999999</v>
      </c>
      <c r="K1748" s="43">
        <f t="shared" si="136"/>
        <v>78604.742303999999</v>
      </c>
      <c r="L1748" s="43">
        <f t="shared" si="137"/>
        <v>50091.236799999999</v>
      </c>
      <c r="M1748" s="43">
        <f t="shared" si="138"/>
        <v>28513.505504000001</v>
      </c>
      <c r="N1748" s="42">
        <f t="shared" si="139"/>
        <v>0.36274535948130726</v>
      </c>
      <c r="O1748">
        <f>IF(AND(RawData[[#This Row],[Channel]]="Wholesale/Distributor", LEFT(RawData[[#This Row],[Month]], 4)="2025"),RawData[[#This Row],[List Price]]*(1-'2 - Diagnostics'!$B$1),RawData[[#This Row],[Net Price]])</f>
        <v>2.2499639999999999</v>
      </c>
      <c r="P1748">
        <f>RawData[[#This Row],[Units]]*RawData[[#This Row],[Counterfactual Net Price]]</f>
        <v>78604.742303999999</v>
      </c>
    </row>
    <row r="1749" spans="1:16">
      <c r="A1749" t="s">
        <v>286</v>
      </c>
      <c r="B1749" t="s">
        <v>285</v>
      </c>
      <c r="C1749" t="s">
        <v>280</v>
      </c>
      <c r="D1749" t="s">
        <v>228</v>
      </c>
      <c r="E1749" t="s">
        <v>243</v>
      </c>
      <c r="F1749">
        <v>44139</v>
      </c>
      <c r="G1749" s="44">
        <v>2.5099999999999998</v>
      </c>
      <c r="H1749" s="42">
        <v>9.9400000000000002E-2</v>
      </c>
      <c r="I1749" s="45">
        <v>1.444</v>
      </c>
      <c r="J1749" s="44">
        <f t="shared" si="135"/>
        <v>2.2605059999999999</v>
      </c>
      <c r="K1749" s="43">
        <f t="shared" si="136"/>
        <v>99776.474333999999</v>
      </c>
      <c r="L1749" s="43">
        <f t="shared" si="137"/>
        <v>63736.716</v>
      </c>
      <c r="M1749" s="43">
        <f t="shared" si="138"/>
        <v>36039.758333999998</v>
      </c>
      <c r="N1749" s="42">
        <f t="shared" si="139"/>
        <v>0.36120496915292416</v>
      </c>
      <c r="O1749">
        <f>IF(AND(RawData[[#This Row],[Channel]]="Wholesale/Distributor", LEFT(RawData[[#This Row],[Month]], 4)="2025"),RawData[[#This Row],[List Price]]*(1-'2 - Diagnostics'!$B$1),RawData[[#This Row],[Net Price]])</f>
        <v>2.2605059999999999</v>
      </c>
      <c r="P1749">
        <f>RawData[[#This Row],[Units]]*RawData[[#This Row],[Counterfactual Net Price]]</f>
        <v>99776.474333999999</v>
      </c>
    </row>
    <row r="1750" spans="1:16">
      <c r="A1750" t="s">
        <v>286</v>
      </c>
      <c r="B1750" t="s">
        <v>285</v>
      </c>
      <c r="C1750" t="s">
        <v>280</v>
      </c>
      <c r="D1750" t="s">
        <v>228</v>
      </c>
      <c r="E1750" t="s">
        <v>242</v>
      </c>
      <c r="F1750">
        <v>50063</v>
      </c>
      <c r="G1750" s="44">
        <v>2.5099999999999998</v>
      </c>
      <c r="H1750" s="42">
        <v>0.1162</v>
      </c>
      <c r="I1750" s="45">
        <v>1.4542999999999999</v>
      </c>
      <c r="J1750" s="44">
        <f t="shared" si="135"/>
        <v>2.2183379999999997</v>
      </c>
      <c r="K1750" s="43">
        <f t="shared" si="136"/>
        <v>111056.65529399998</v>
      </c>
      <c r="L1750" s="43">
        <f t="shared" si="137"/>
        <v>72806.620899999994</v>
      </c>
      <c r="M1750" s="43">
        <f t="shared" si="138"/>
        <v>38250.034393999988</v>
      </c>
      <c r="N1750" s="42">
        <f t="shared" si="139"/>
        <v>0.34441911016265325</v>
      </c>
      <c r="O1750">
        <f>IF(AND(RawData[[#This Row],[Channel]]="Wholesale/Distributor", LEFT(RawData[[#This Row],[Month]], 4)="2025"),RawData[[#This Row],[List Price]]*(1-'2 - Diagnostics'!$B$1),RawData[[#This Row],[Net Price]])</f>
        <v>2.2183379999999997</v>
      </c>
      <c r="P1750">
        <f>RawData[[#This Row],[Units]]*RawData[[#This Row],[Counterfactual Net Price]]</f>
        <v>111056.65529399998</v>
      </c>
    </row>
    <row r="1751" spans="1:16">
      <c r="A1751" t="s">
        <v>286</v>
      </c>
      <c r="B1751" t="s">
        <v>285</v>
      </c>
      <c r="C1751" t="s">
        <v>280</v>
      </c>
      <c r="D1751" t="s">
        <v>228</v>
      </c>
      <c r="E1751" t="s">
        <v>241</v>
      </c>
      <c r="F1751">
        <v>67934</v>
      </c>
      <c r="G1751" s="44">
        <v>2.5099999999999998</v>
      </c>
      <c r="H1751" s="42">
        <v>0.1089</v>
      </c>
      <c r="I1751" s="45">
        <v>1.4644999999999999</v>
      </c>
      <c r="J1751" s="44">
        <f t="shared" si="135"/>
        <v>2.2366609999999998</v>
      </c>
      <c r="K1751" s="43">
        <f t="shared" si="136"/>
        <v>151945.32837399998</v>
      </c>
      <c r="L1751" s="43">
        <f t="shared" si="137"/>
        <v>99489.342999999993</v>
      </c>
      <c r="M1751" s="43">
        <f t="shared" si="138"/>
        <v>52455.985373999982</v>
      </c>
      <c r="N1751" s="42">
        <f t="shared" si="139"/>
        <v>0.34522933962723895</v>
      </c>
      <c r="O1751">
        <f>IF(AND(RawData[[#This Row],[Channel]]="Wholesale/Distributor", LEFT(RawData[[#This Row],[Month]], 4)="2025"),RawData[[#This Row],[List Price]]*(1-'2 - Diagnostics'!$B$1),RawData[[#This Row],[Net Price]])</f>
        <v>2.2366609999999998</v>
      </c>
      <c r="P1751">
        <f>RawData[[#This Row],[Units]]*RawData[[#This Row],[Counterfactual Net Price]]</f>
        <v>151945.32837399998</v>
      </c>
    </row>
    <row r="1752" spans="1:16">
      <c r="A1752" t="s">
        <v>286</v>
      </c>
      <c r="B1752" t="s">
        <v>285</v>
      </c>
      <c r="C1752" t="s">
        <v>280</v>
      </c>
      <c r="D1752" t="s">
        <v>228</v>
      </c>
      <c r="E1752" t="s">
        <v>240</v>
      </c>
      <c r="F1752">
        <v>72254</v>
      </c>
      <c r="G1752" s="44">
        <v>2.5099999999999998</v>
      </c>
      <c r="H1752" s="42">
        <v>0.1198</v>
      </c>
      <c r="I1752" s="45">
        <v>1.4746999999999999</v>
      </c>
      <c r="J1752" s="44">
        <f t="shared" si="135"/>
        <v>2.2093019999999997</v>
      </c>
      <c r="K1752" s="43">
        <f t="shared" si="136"/>
        <v>159630.90670799997</v>
      </c>
      <c r="L1752" s="43">
        <f t="shared" si="137"/>
        <v>106552.97379999999</v>
      </c>
      <c r="M1752" s="43">
        <f t="shared" si="138"/>
        <v>53077.932907999973</v>
      </c>
      <c r="N1752" s="42">
        <f t="shared" si="139"/>
        <v>0.33250411215850062</v>
      </c>
      <c r="O1752">
        <f>IF(AND(RawData[[#This Row],[Channel]]="Wholesale/Distributor", LEFT(RawData[[#This Row],[Month]], 4)="2025"),RawData[[#This Row],[List Price]]*(1-'2 - Diagnostics'!$B$1),RawData[[#This Row],[Net Price]])</f>
        <v>2.2093019999999997</v>
      </c>
      <c r="P1752">
        <f>RawData[[#This Row],[Units]]*RawData[[#This Row],[Counterfactual Net Price]]</f>
        <v>159630.90670799997</v>
      </c>
    </row>
    <row r="1753" spans="1:16">
      <c r="A1753" t="s">
        <v>286</v>
      </c>
      <c r="B1753" t="s">
        <v>285</v>
      </c>
      <c r="C1753" t="s">
        <v>280</v>
      </c>
      <c r="D1753" t="s">
        <v>228</v>
      </c>
      <c r="E1753" t="s">
        <v>236</v>
      </c>
      <c r="F1753">
        <v>62819</v>
      </c>
      <c r="G1753" s="44">
        <v>2.5099999999999998</v>
      </c>
      <c r="H1753" s="42">
        <v>8.2100000000000006E-2</v>
      </c>
      <c r="I1753" s="45">
        <v>1.4849000000000001</v>
      </c>
      <c r="J1753" s="44">
        <f t="shared" si="135"/>
        <v>2.3039289999999997</v>
      </c>
      <c r="K1753" s="43">
        <f t="shared" si="136"/>
        <v>144730.51585099997</v>
      </c>
      <c r="L1753" s="43">
        <f t="shared" si="137"/>
        <v>93279.933100000009</v>
      </c>
      <c r="M1753" s="43">
        <f t="shared" si="138"/>
        <v>51450.582750999965</v>
      </c>
      <c r="N1753" s="42">
        <f t="shared" si="139"/>
        <v>0.35549229164613994</v>
      </c>
      <c r="O1753">
        <f>IF(AND(RawData[[#This Row],[Channel]]="Wholesale/Distributor", LEFT(RawData[[#This Row],[Month]], 4)="2025"),RawData[[#This Row],[List Price]]*(1-'2 - Diagnostics'!$B$1),RawData[[#This Row],[Net Price]])</f>
        <v>2.3039289999999997</v>
      </c>
      <c r="P1753">
        <f>RawData[[#This Row],[Units]]*RawData[[#This Row],[Counterfactual Net Price]]</f>
        <v>144730.51585099997</v>
      </c>
    </row>
    <row r="1754" spans="1:16">
      <c r="A1754" t="s">
        <v>286</v>
      </c>
      <c r="B1754" t="s">
        <v>285</v>
      </c>
      <c r="C1754" t="s">
        <v>280</v>
      </c>
      <c r="D1754" t="s">
        <v>231</v>
      </c>
      <c r="E1754" t="s">
        <v>262</v>
      </c>
      <c r="F1754">
        <v>32880</v>
      </c>
      <c r="G1754" s="44">
        <v>2.39</v>
      </c>
      <c r="H1754" s="42">
        <v>0.1547</v>
      </c>
      <c r="I1754" s="45">
        <v>1.3623000000000001</v>
      </c>
      <c r="J1754" s="44">
        <f t="shared" si="135"/>
        <v>2.020267</v>
      </c>
      <c r="K1754" s="43">
        <f t="shared" si="136"/>
        <v>66426.378960000002</v>
      </c>
      <c r="L1754" s="43">
        <f t="shared" si="137"/>
        <v>44792.423999999999</v>
      </c>
      <c r="M1754" s="43">
        <f t="shared" si="138"/>
        <v>21633.954960000003</v>
      </c>
      <c r="N1754" s="42">
        <f t="shared" si="139"/>
        <v>0.32568318940021296</v>
      </c>
      <c r="O1754">
        <f>IF(AND(RawData[[#This Row],[Channel]]="Wholesale/Distributor", LEFT(RawData[[#This Row],[Month]], 4)="2025"),RawData[[#This Row],[List Price]]*(1-'2 - Diagnostics'!$B$1),RawData[[#This Row],[Net Price]])</f>
        <v>2.020267</v>
      </c>
      <c r="P1754">
        <f>RawData[[#This Row],[Units]]*RawData[[#This Row],[Counterfactual Net Price]]</f>
        <v>66426.378960000002</v>
      </c>
    </row>
    <row r="1755" spans="1:16">
      <c r="A1755" t="s">
        <v>286</v>
      </c>
      <c r="B1755" t="s">
        <v>285</v>
      </c>
      <c r="C1755" t="s">
        <v>280</v>
      </c>
      <c r="D1755" t="s">
        <v>231</v>
      </c>
      <c r="E1755" t="s">
        <v>261</v>
      </c>
      <c r="F1755">
        <v>39653</v>
      </c>
      <c r="G1755" s="44">
        <v>2.39</v>
      </c>
      <c r="H1755" s="42">
        <v>0.13669999999999999</v>
      </c>
      <c r="I1755" s="45">
        <v>1.3623000000000001</v>
      </c>
      <c r="J1755" s="44">
        <f t="shared" si="135"/>
        <v>2.0632869999999999</v>
      </c>
      <c r="K1755" s="43">
        <f t="shared" si="136"/>
        <v>81815.519411000001</v>
      </c>
      <c r="L1755" s="43">
        <f t="shared" si="137"/>
        <v>54019.281900000002</v>
      </c>
      <c r="M1755" s="43">
        <f t="shared" si="138"/>
        <v>27796.237510999999</v>
      </c>
      <c r="N1755" s="42">
        <f t="shared" si="139"/>
        <v>0.33974284721417813</v>
      </c>
      <c r="O1755">
        <f>IF(AND(RawData[[#This Row],[Channel]]="Wholesale/Distributor", LEFT(RawData[[#This Row],[Month]], 4)="2025"),RawData[[#This Row],[List Price]]*(1-'2 - Diagnostics'!$B$1),RawData[[#This Row],[Net Price]])</f>
        <v>2.0632869999999999</v>
      </c>
      <c r="P1755">
        <f>RawData[[#This Row],[Units]]*RawData[[#This Row],[Counterfactual Net Price]]</f>
        <v>81815.519411000001</v>
      </c>
    </row>
    <row r="1756" spans="1:16">
      <c r="A1756" t="s">
        <v>286</v>
      </c>
      <c r="B1756" t="s">
        <v>285</v>
      </c>
      <c r="C1756" t="s">
        <v>280</v>
      </c>
      <c r="D1756" t="s">
        <v>231</v>
      </c>
      <c r="E1756" t="s">
        <v>260</v>
      </c>
      <c r="F1756">
        <v>41697</v>
      </c>
      <c r="G1756" s="44">
        <v>2.39</v>
      </c>
      <c r="H1756" s="42">
        <v>0.1145</v>
      </c>
      <c r="I1756" s="45">
        <v>1.3623000000000001</v>
      </c>
      <c r="J1756" s="44">
        <f t="shared" si="135"/>
        <v>2.1163449999999999</v>
      </c>
      <c r="K1756" s="43">
        <f t="shared" si="136"/>
        <v>88245.237464999998</v>
      </c>
      <c r="L1756" s="43">
        <f t="shared" si="137"/>
        <v>56803.823100000001</v>
      </c>
      <c r="M1756" s="43">
        <f t="shared" si="138"/>
        <v>31441.414364999997</v>
      </c>
      <c r="N1756" s="42">
        <f t="shared" si="139"/>
        <v>0.35629587803500845</v>
      </c>
      <c r="O1756">
        <f>IF(AND(RawData[[#This Row],[Channel]]="Wholesale/Distributor", LEFT(RawData[[#This Row],[Month]], 4)="2025"),RawData[[#This Row],[List Price]]*(1-'2 - Diagnostics'!$B$1),RawData[[#This Row],[Net Price]])</f>
        <v>2.1163449999999999</v>
      </c>
      <c r="P1756">
        <f>RawData[[#This Row],[Units]]*RawData[[#This Row],[Counterfactual Net Price]]</f>
        <v>88245.237464999998</v>
      </c>
    </row>
    <row r="1757" spans="1:16">
      <c r="A1757" t="s">
        <v>286</v>
      </c>
      <c r="B1757" t="s">
        <v>285</v>
      </c>
      <c r="C1757" t="s">
        <v>280</v>
      </c>
      <c r="D1757" t="s">
        <v>231</v>
      </c>
      <c r="E1757" t="s">
        <v>259</v>
      </c>
      <c r="F1757">
        <v>43579</v>
      </c>
      <c r="G1757" s="44">
        <v>2.39</v>
      </c>
      <c r="H1757" s="42">
        <v>0.1091</v>
      </c>
      <c r="I1757" s="45">
        <v>1.3623000000000001</v>
      </c>
      <c r="J1757" s="44">
        <f t="shared" si="135"/>
        <v>2.129251</v>
      </c>
      <c r="K1757" s="43">
        <f t="shared" si="136"/>
        <v>92790.629329000003</v>
      </c>
      <c r="L1757" s="43">
        <f t="shared" si="137"/>
        <v>59367.671700000006</v>
      </c>
      <c r="M1757" s="43">
        <f t="shared" si="138"/>
        <v>33422.957628999997</v>
      </c>
      <c r="N1757" s="42">
        <f t="shared" si="139"/>
        <v>0.36019755303625545</v>
      </c>
      <c r="O1757">
        <f>IF(AND(RawData[[#This Row],[Channel]]="Wholesale/Distributor", LEFT(RawData[[#This Row],[Month]], 4)="2025"),RawData[[#This Row],[List Price]]*(1-'2 - Diagnostics'!$B$1),RawData[[#This Row],[Net Price]])</f>
        <v>2.129251</v>
      </c>
      <c r="P1757">
        <f>RawData[[#This Row],[Units]]*RawData[[#This Row],[Counterfactual Net Price]]</f>
        <v>92790.629329000003</v>
      </c>
    </row>
    <row r="1758" spans="1:16">
      <c r="A1758" t="s">
        <v>286</v>
      </c>
      <c r="B1758" t="s">
        <v>285</v>
      </c>
      <c r="C1758" t="s">
        <v>280</v>
      </c>
      <c r="D1758" t="s">
        <v>231</v>
      </c>
      <c r="E1758" t="s">
        <v>258</v>
      </c>
      <c r="F1758">
        <v>32917</v>
      </c>
      <c r="G1758" s="44">
        <v>2.39</v>
      </c>
      <c r="H1758" s="42">
        <v>0.14610000000000001</v>
      </c>
      <c r="I1758" s="45">
        <v>1.3623000000000001</v>
      </c>
      <c r="J1758" s="44">
        <f t="shared" si="135"/>
        <v>2.0408210000000002</v>
      </c>
      <c r="K1758" s="43">
        <f t="shared" si="136"/>
        <v>67177.704857000004</v>
      </c>
      <c r="L1758" s="43">
        <f t="shared" si="137"/>
        <v>44842.829100000003</v>
      </c>
      <c r="M1758" s="43">
        <f t="shared" si="138"/>
        <v>22334.875757000002</v>
      </c>
      <c r="N1758" s="42">
        <f t="shared" si="139"/>
        <v>0.33247452863332944</v>
      </c>
      <c r="O1758">
        <f>IF(AND(RawData[[#This Row],[Channel]]="Wholesale/Distributor", LEFT(RawData[[#This Row],[Month]], 4)="2025"),RawData[[#This Row],[List Price]]*(1-'2 - Diagnostics'!$B$1),RawData[[#This Row],[Net Price]])</f>
        <v>2.0408210000000002</v>
      </c>
      <c r="P1758">
        <f>RawData[[#This Row],[Units]]*RawData[[#This Row],[Counterfactual Net Price]]</f>
        <v>67177.704857000004</v>
      </c>
    </row>
    <row r="1759" spans="1:16">
      <c r="A1759" t="s">
        <v>286</v>
      </c>
      <c r="B1759" t="s">
        <v>285</v>
      </c>
      <c r="C1759" t="s">
        <v>280</v>
      </c>
      <c r="D1759" t="s">
        <v>231</v>
      </c>
      <c r="E1759" t="s">
        <v>257</v>
      </c>
      <c r="F1759">
        <v>33324</v>
      </c>
      <c r="G1759" s="44">
        <v>2.39</v>
      </c>
      <c r="H1759" s="42">
        <v>0.12540000000000001</v>
      </c>
      <c r="I1759" s="45">
        <v>1.3623000000000001</v>
      </c>
      <c r="J1759" s="44">
        <f t="shared" si="135"/>
        <v>2.0902940000000001</v>
      </c>
      <c r="K1759" s="43">
        <f t="shared" si="136"/>
        <v>69656.957256000009</v>
      </c>
      <c r="L1759" s="43">
        <f t="shared" si="137"/>
        <v>45397.285200000006</v>
      </c>
      <c r="M1759" s="43">
        <f t="shared" si="138"/>
        <v>24259.672056000003</v>
      </c>
      <c r="N1759" s="42">
        <f t="shared" si="139"/>
        <v>0.34827349645552252</v>
      </c>
      <c r="O1759">
        <f>IF(AND(RawData[[#This Row],[Channel]]="Wholesale/Distributor", LEFT(RawData[[#This Row],[Month]], 4)="2025"),RawData[[#This Row],[List Price]]*(1-'2 - Diagnostics'!$B$1),RawData[[#This Row],[Net Price]])</f>
        <v>2.0902940000000001</v>
      </c>
      <c r="P1759">
        <f>RawData[[#This Row],[Units]]*RawData[[#This Row],[Counterfactual Net Price]]</f>
        <v>69656.957256000009</v>
      </c>
    </row>
    <row r="1760" spans="1:16">
      <c r="A1760" t="s">
        <v>286</v>
      </c>
      <c r="B1760" t="s">
        <v>285</v>
      </c>
      <c r="C1760" t="s">
        <v>280</v>
      </c>
      <c r="D1760" t="s">
        <v>231</v>
      </c>
      <c r="E1760" t="s">
        <v>256</v>
      </c>
      <c r="F1760">
        <v>31556</v>
      </c>
      <c r="G1760" s="44">
        <v>2.39</v>
      </c>
      <c r="H1760" s="42">
        <v>0.12909999999999999</v>
      </c>
      <c r="I1760" s="45">
        <v>1.3623000000000001</v>
      </c>
      <c r="J1760" s="44">
        <f t="shared" si="135"/>
        <v>2.0814509999999999</v>
      </c>
      <c r="K1760" s="43">
        <f t="shared" si="136"/>
        <v>65682.267756000001</v>
      </c>
      <c r="L1760" s="43">
        <f t="shared" si="137"/>
        <v>42988.738799999999</v>
      </c>
      <c r="M1760" s="43">
        <f t="shared" si="138"/>
        <v>22693.528956000002</v>
      </c>
      <c r="N1760" s="42">
        <f t="shared" si="139"/>
        <v>0.34550465036169481</v>
      </c>
      <c r="O1760">
        <f>IF(AND(RawData[[#This Row],[Channel]]="Wholesale/Distributor", LEFT(RawData[[#This Row],[Month]], 4)="2025"),RawData[[#This Row],[List Price]]*(1-'2 - Diagnostics'!$B$1),RawData[[#This Row],[Net Price]])</f>
        <v>2.0814509999999999</v>
      </c>
      <c r="P1760">
        <f>RawData[[#This Row],[Units]]*RawData[[#This Row],[Counterfactual Net Price]]</f>
        <v>65682.267756000001</v>
      </c>
    </row>
    <row r="1761" spans="1:16">
      <c r="A1761" t="s">
        <v>286</v>
      </c>
      <c r="B1761" t="s">
        <v>285</v>
      </c>
      <c r="C1761" t="s">
        <v>280</v>
      </c>
      <c r="D1761" t="s">
        <v>231</v>
      </c>
      <c r="E1761" t="s">
        <v>255</v>
      </c>
      <c r="F1761">
        <v>34455</v>
      </c>
      <c r="G1761" s="44">
        <v>2.39</v>
      </c>
      <c r="H1761" s="42">
        <v>0.1399</v>
      </c>
      <c r="I1761" s="45">
        <v>1.3623000000000001</v>
      </c>
      <c r="J1761" s="44">
        <f t="shared" si="135"/>
        <v>2.0556390000000002</v>
      </c>
      <c r="K1761" s="43">
        <f t="shared" si="136"/>
        <v>70827.04174500001</v>
      </c>
      <c r="L1761" s="43">
        <f t="shared" si="137"/>
        <v>46938.046500000004</v>
      </c>
      <c r="M1761" s="43">
        <f t="shared" si="138"/>
        <v>23888.995245000006</v>
      </c>
      <c r="N1761" s="42">
        <f t="shared" si="139"/>
        <v>0.33728636205092433</v>
      </c>
      <c r="O1761">
        <f>IF(AND(RawData[[#This Row],[Channel]]="Wholesale/Distributor", LEFT(RawData[[#This Row],[Month]], 4)="2025"),RawData[[#This Row],[List Price]]*(1-'2 - Diagnostics'!$B$1),RawData[[#This Row],[Net Price]])</f>
        <v>2.0556390000000002</v>
      </c>
      <c r="P1761">
        <f>RawData[[#This Row],[Units]]*RawData[[#This Row],[Counterfactual Net Price]]</f>
        <v>70827.04174500001</v>
      </c>
    </row>
    <row r="1762" spans="1:16">
      <c r="A1762" t="s">
        <v>286</v>
      </c>
      <c r="B1762" t="s">
        <v>285</v>
      </c>
      <c r="C1762" t="s">
        <v>280</v>
      </c>
      <c r="D1762" t="s">
        <v>231</v>
      </c>
      <c r="E1762" t="s">
        <v>254</v>
      </c>
      <c r="F1762">
        <v>38118</v>
      </c>
      <c r="G1762" s="44">
        <v>2.39</v>
      </c>
      <c r="H1762" s="42">
        <v>0.13059999999999999</v>
      </c>
      <c r="I1762" s="45">
        <v>1.3623000000000001</v>
      </c>
      <c r="J1762" s="44">
        <f t="shared" si="135"/>
        <v>2.0778659999999998</v>
      </c>
      <c r="K1762" s="43">
        <f t="shared" si="136"/>
        <v>79204.096187999996</v>
      </c>
      <c r="L1762" s="43">
        <f t="shared" si="137"/>
        <v>51928.151400000002</v>
      </c>
      <c r="M1762" s="43">
        <f t="shared" si="138"/>
        <v>27275.944787999993</v>
      </c>
      <c r="N1762" s="42">
        <f t="shared" si="139"/>
        <v>0.34437543133195303</v>
      </c>
      <c r="O1762">
        <f>IF(AND(RawData[[#This Row],[Channel]]="Wholesale/Distributor", LEFT(RawData[[#This Row],[Month]], 4)="2025"),RawData[[#This Row],[List Price]]*(1-'2 - Diagnostics'!$B$1),RawData[[#This Row],[Net Price]])</f>
        <v>2.0778659999999998</v>
      </c>
      <c r="P1762">
        <f>RawData[[#This Row],[Units]]*RawData[[#This Row],[Counterfactual Net Price]]</f>
        <v>79204.096187999996</v>
      </c>
    </row>
    <row r="1763" spans="1:16">
      <c r="A1763" t="s">
        <v>286</v>
      </c>
      <c r="B1763" t="s">
        <v>285</v>
      </c>
      <c r="C1763" t="s">
        <v>280</v>
      </c>
      <c r="D1763" t="s">
        <v>231</v>
      </c>
      <c r="E1763" t="s">
        <v>253</v>
      </c>
      <c r="F1763">
        <v>57992</v>
      </c>
      <c r="G1763" s="44">
        <v>2.39</v>
      </c>
      <c r="H1763" s="42">
        <v>0.1062</v>
      </c>
      <c r="I1763" s="45">
        <v>1.3623000000000001</v>
      </c>
      <c r="J1763" s="44">
        <f t="shared" si="135"/>
        <v>2.1361820000000002</v>
      </c>
      <c r="K1763" s="43">
        <f t="shared" si="136"/>
        <v>123881.46654400001</v>
      </c>
      <c r="L1763" s="43">
        <f t="shared" si="137"/>
        <v>79002.501600000003</v>
      </c>
      <c r="M1763" s="43">
        <f t="shared" si="138"/>
        <v>44878.964944000007</v>
      </c>
      <c r="N1763" s="42">
        <f t="shared" si="139"/>
        <v>0.36227343924815397</v>
      </c>
      <c r="O1763">
        <f>IF(AND(RawData[[#This Row],[Channel]]="Wholesale/Distributor", LEFT(RawData[[#This Row],[Month]], 4)="2025"),RawData[[#This Row],[List Price]]*(1-'2 - Diagnostics'!$B$1),RawData[[#This Row],[Net Price]])</f>
        <v>2.1361820000000002</v>
      </c>
      <c r="P1763">
        <f>RawData[[#This Row],[Units]]*RawData[[#This Row],[Counterfactual Net Price]]</f>
        <v>123881.46654400001</v>
      </c>
    </row>
    <row r="1764" spans="1:16">
      <c r="A1764" t="s">
        <v>286</v>
      </c>
      <c r="B1764" t="s">
        <v>285</v>
      </c>
      <c r="C1764" t="s">
        <v>280</v>
      </c>
      <c r="D1764" t="s">
        <v>231</v>
      </c>
      <c r="E1764" t="s">
        <v>252</v>
      </c>
      <c r="F1764">
        <v>59046</v>
      </c>
      <c r="G1764" s="44">
        <v>2.39</v>
      </c>
      <c r="H1764" s="42">
        <v>0.1535</v>
      </c>
      <c r="I1764" s="45">
        <v>1.3623000000000001</v>
      </c>
      <c r="J1764" s="44">
        <f t="shared" si="135"/>
        <v>2.0231350000000003</v>
      </c>
      <c r="K1764" s="43">
        <f t="shared" si="136"/>
        <v>119458.02921000002</v>
      </c>
      <c r="L1764" s="43">
        <f t="shared" si="137"/>
        <v>80438.3658</v>
      </c>
      <c r="M1764" s="43">
        <f t="shared" si="138"/>
        <v>39019.663410000023</v>
      </c>
      <c r="N1764" s="42">
        <f t="shared" si="139"/>
        <v>0.32663910218546971</v>
      </c>
      <c r="O1764">
        <f>IF(AND(RawData[[#This Row],[Channel]]="Wholesale/Distributor", LEFT(RawData[[#This Row],[Month]], 4)="2025"),RawData[[#This Row],[List Price]]*(1-'2 - Diagnostics'!$B$1),RawData[[#This Row],[Net Price]])</f>
        <v>2.0231350000000003</v>
      </c>
      <c r="P1764">
        <f>RawData[[#This Row],[Units]]*RawData[[#This Row],[Counterfactual Net Price]]</f>
        <v>119458.02921000002</v>
      </c>
    </row>
    <row r="1765" spans="1:16">
      <c r="A1765" t="s">
        <v>286</v>
      </c>
      <c r="B1765" t="s">
        <v>285</v>
      </c>
      <c r="C1765" t="s">
        <v>280</v>
      </c>
      <c r="D1765" t="s">
        <v>231</v>
      </c>
      <c r="E1765" t="s">
        <v>251</v>
      </c>
      <c r="F1765">
        <v>53028</v>
      </c>
      <c r="G1765" s="44">
        <v>2.39</v>
      </c>
      <c r="H1765" s="42">
        <v>0.1101</v>
      </c>
      <c r="I1765" s="45">
        <v>1.3623000000000001</v>
      </c>
      <c r="J1765" s="44">
        <f t="shared" si="135"/>
        <v>2.1268610000000003</v>
      </c>
      <c r="K1765" s="43">
        <f t="shared" si="136"/>
        <v>112783.18510800002</v>
      </c>
      <c r="L1765" s="43">
        <f t="shared" si="137"/>
        <v>72240.044399999999</v>
      </c>
      <c r="M1765" s="43">
        <f t="shared" si="138"/>
        <v>40543.140708000021</v>
      </c>
      <c r="N1765" s="42">
        <f t="shared" si="139"/>
        <v>0.35947859310034846</v>
      </c>
      <c r="O1765">
        <f>IF(AND(RawData[[#This Row],[Channel]]="Wholesale/Distributor", LEFT(RawData[[#This Row],[Month]], 4)="2025"),RawData[[#This Row],[List Price]]*(1-'2 - Diagnostics'!$B$1),RawData[[#This Row],[Net Price]])</f>
        <v>2.1268610000000003</v>
      </c>
      <c r="P1765">
        <f>RawData[[#This Row],[Units]]*RawData[[#This Row],[Counterfactual Net Price]]</f>
        <v>112783.18510800002</v>
      </c>
    </row>
    <row r="1766" spans="1:16">
      <c r="A1766" t="s">
        <v>286</v>
      </c>
      <c r="B1766" t="s">
        <v>285</v>
      </c>
      <c r="C1766" t="s">
        <v>280</v>
      </c>
      <c r="D1766" t="s">
        <v>231</v>
      </c>
      <c r="E1766" t="s">
        <v>250</v>
      </c>
      <c r="F1766">
        <v>28717</v>
      </c>
      <c r="G1766" s="44">
        <v>2.44</v>
      </c>
      <c r="H1766" s="42">
        <v>0.1283</v>
      </c>
      <c r="I1766" s="45">
        <v>1.3725000000000001</v>
      </c>
      <c r="J1766" s="44">
        <f t="shared" si="135"/>
        <v>2.1269480000000001</v>
      </c>
      <c r="K1766" s="43">
        <f t="shared" si="136"/>
        <v>61079.565716000005</v>
      </c>
      <c r="L1766" s="43">
        <f t="shared" si="137"/>
        <v>39414.082500000004</v>
      </c>
      <c r="M1766" s="43">
        <f t="shared" si="138"/>
        <v>21665.483216000001</v>
      </c>
      <c r="N1766" s="42">
        <f t="shared" si="139"/>
        <v>0.35470918894114944</v>
      </c>
      <c r="O1766">
        <f>IF(AND(RawData[[#This Row],[Channel]]="Wholesale/Distributor", LEFT(RawData[[#This Row],[Month]], 4)="2025"),RawData[[#This Row],[List Price]]*(1-'2 - Diagnostics'!$B$1),RawData[[#This Row],[Net Price]])</f>
        <v>2.1269480000000001</v>
      </c>
      <c r="P1766">
        <f>RawData[[#This Row],[Units]]*RawData[[#This Row],[Counterfactual Net Price]]</f>
        <v>61079.565716000005</v>
      </c>
    </row>
    <row r="1767" spans="1:16">
      <c r="A1767" t="s">
        <v>286</v>
      </c>
      <c r="B1767" t="s">
        <v>285</v>
      </c>
      <c r="C1767" t="s">
        <v>280</v>
      </c>
      <c r="D1767" t="s">
        <v>231</v>
      </c>
      <c r="E1767" t="s">
        <v>249</v>
      </c>
      <c r="F1767">
        <v>44106</v>
      </c>
      <c r="G1767" s="44">
        <v>2.44</v>
      </c>
      <c r="H1767" s="42">
        <v>0.12720000000000001</v>
      </c>
      <c r="I1767" s="45">
        <v>1.3827</v>
      </c>
      <c r="J1767" s="44">
        <f t="shared" si="135"/>
        <v>2.129632</v>
      </c>
      <c r="K1767" s="43">
        <f t="shared" si="136"/>
        <v>93929.548991999996</v>
      </c>
      <c r="L1767" s="43">
        <f t="shared" si="137"/>
        <v>60985.366200000004</v>
      </c>
      <c r="M1767" s="43">
        <f t="shared" si="138"/>
        <v>32944.182791999992</v>
      </c>
      <c r="N1767" s="42">
        <f t="shared" si="139"/>
        <v>0.35073289657555851</v>
      </c>
      <c r="O1767">
        <f>IF(AND(RawData[[#This Row],[Channel]]="Wholesale/Distributor", LEFT(RawData[[#This Row],[Month]], 4)="2025"),RawData[[#This Row],[List Price]]*(1-'2 - Diagnostics'!$B$1),RawData[[#This Row],[Net Price]])</f>
        <v>2.129632</v>
      </c>
      <c r="P1767">
        <f>RawData[[#This Row],[Units]]*RawData[[#This Row],[Counterfactual Net Price]]</f>
        <v>93929.548991999996</v>
      </c>
    </row>
    <row r="1768" spans="1:16">
      <c r="A1768" t="s">
        <v>286</v>
      </c>
      <c r="B1768" t="s">
        <v>285</v>
      </c>
      <c r="C1768" t="s">
        <v>280</v>
      </c>
      <c r="D1768" t="s">
        <v>231</v>
      </c>
      <c r="E1768" t="s">
        <v>248</v>
      </c>
      <c r="F1768">
        <v>43399</v>
      </c>
      <c r="G1768" s="44">
        <v>2.44</v>
      </c>
      <c r="H1768" s="42">
        <v>0.1353</v>
      </c>
      <c r="I1768" s="45">
        <v>1.393</v>
      </c>
      <c r="J1768" s="44">
        <f t="shared" si="135"/>
        <v>2.1098680000000001</v>
      </c>
      <c r="K1768" s="43">
        <f t="shared" si="136"/>
        <v>91566.161332000003</v>
      </c>
      <c r="L1768" s="43">
        <f t="shared" si="137"/>
        <v>60454.807000000001</v>
      </c>
      <c r="M1768" s="43">
        <f t="shared" si="138"/>
        <v>31111.354332000003</v>
      </c>
      <c r="N1768" s="42">
        <f t="shared" si="139"/>
        <v>0.33976912299726808</v>
      </c>
      <c r="O1768">
        <f>IF(AND(RawData[[#This Row],[Channel]]="Wholesale/Distributor", LEFT(RawData[[#This Row],[Month]], 4)="2025"),RawData[[#This Row],[List Price]]*(1-'2 - Diagnostics'!$B$1),RawData[[#This Row],[Net Price]])</f>
        <v>2.1098680000000001</v>
      </c>
      <c r="P1768">
        <f>RawData[[#This Row],[Units]]*RawData[[#This Row],[Counterfactual Net Price]]</f>
        <v>91566.161332000003</v>
      </c>
    </row>
    <row r="1769" spans="1:16">
      <c r="A1769" t="s">
        <v>286</v>
      </c>
      <c r="B1769" t="s">
        <v>285</v>
      </c>
      <c r="C1769" t="s">
        <v>280</v>
      </c>
      <c r="D1769" t="s">
        <v>231</v>
      </c>
      <c r="E1769" t="s">
        <v>247</v>
      </c>
      <c r="F1769">
        <v>43028</v>
      </c>
      <c r="G1769" s="44">
        <v>2.44</v>
      </c>
      <c r="H1769" s="42">
        <v>0.11</v>
      </c>
      <c r="I1769" s="45">
        <v>1.4032</v>
      </c>
      <c r="J1769" s="44">
        <f t="shared" si="135"/>
        <v>2.1716000000000002</v>
      </c>
      <c r="K1769" s="43">
        <f t="shared" si="136"/>
        <v>93439.604800000016</v>
      </c>
      <c r="L1769" s="43">
        <f t="shared" si="137"/>
        <v>60376.889600000002</v>
      </c>
      <c r="M1769" s="43">
        <f t="shared" si="138"/>
        <v>33062.715200000013</v>
      </c>
      <c r="N1769" s="42">
        <f t="shared" si="139"/>
        <v>0.35384048627739922</v>
      </c>
      <c r="O1769">
        <f>IF(AND(RawData[[#This Row],[Channel]]="Wholesale/Distributor", LEFT(RawData[[#This Row],[Month]], 4)="2025"),RawData[[#This Row],[List Price]]*(1-'2 - Diagnostics'!$B$1),RawData[[#This Row],[Net Price]])</f>
        <v>2.1716000000000002</v>
      </c>
      <c r="P1769">
        <f>RawData[[#This Row],[Units]]*RawData[[#This Row],[Counterfactual Net Price]]</f>
        <v>93439.604800000016</v>
      </c>
    </row>
    <row r="1770" spans="1:16">
      <c r="A1770" t="s">
        <v>286</v>
      </c>
      <c r="B1770" t="s">
        <v>285</v>
      </c>
      <c r="C1770" t="s">
        <v>280</v>
      </c>
      <c r="D1770" t="s">
        <v>231</v>
      </c>
      <c r="E1770" t="s">
        <v>246</v>
      </c>
      <c r="F1770">
        <v>36317</v>
      </c>
      <c r="G1770" s="44">
        <v>2.44</v>
      </c>
      <c r="H1770" s="42">
        <v>0.125</v>
      </c>
      <c r="I1770" s="45">
        <v>1.4134</v>
      </c>
      <c r="J1770" s="44">
        <f t="shared" si="135"/>
        <v>2.1349999999999998</v>
      </c>
      <c r="K1770" s="43">
        <f t="shared" si="136"/>
        <v>77536.794999999998</v>
      </c>
      <c r="L1770" s="43">
        <f t="shared" si="137"/>
        <v>51330.447800000002</v>
      </c>
      <c r="M1770" s="43">
        <f t="shared" si="138"/>
        <v>26206.347199999997</v>
      </c>
      <c r="N1770" s="42">
        <f t="shared" si="139"/>
        <v>0.33798594847775171</v>
      </c>
      <c r="O1770">
        <f>IF(AND(RawData[[#This Row],[Channel]]="Wholesale/Distributor", LEFT(RawData[[#This Row],[Month]], 4)="2025"),RawData[[#This Row],[List Price]]*(1-'2 - Diagnostics'!$B$1),RawData[[#This Row],[Net Price]])</f>
        <v>2.1349999999999998</v>
      </c>
      <c r="P1770">
        <f>RawData[[#This Row],[Units]]*RawData[[#This Row],[Counterfactual Net Price]]</f>
        <v>77536.794999999998</v>
      </c>
    </row>
    <row r="1771" spans="1:16">
      <c r="A1771" t="s">
        <v>286</v>
      </c>
      <c r="B1771" t="s">
        <v>285</v>
      </c>
      <c r="C1771" t="s">
        <v>280</v>
      </c>
      <c r="D1771" t="s">
        <v>231</v>
      </c>
      <c r="E1771" t="s">
        <v>245</v>
      </c>
      <c r="F1771">
        <v>34132</v>
      </c>
      <c r="G1771" s="44">
        <v>2.44</v>
      </c>
      <c r="H1771" s="42">
        <v>0.1178</v>
      </c>
      <c r="I1771" s="45">
        <v>1.4236</v>
      </c>
      <c r="J1771" s="44">
        <f t="shared" si="135"/>
        <v>2.152568</v>
      </c>
      <c r="K1771" s="43">
        <f t="shared" si="136"/>
        <v>73471.450976000007</v>
      </c>
      <c r="L1771" s="43">
        <f t="shared" si="137"/>
        <v>48590.315199999997</v>
      </c>
      <c r="M1771" s="43">
        <f t="shared" si="138"/>
        <v>24881.13577600001</v>
      </c>
      <c r="N1771" s="42">
        <f t="shared" si="139"/>
        <v>0.33865039339059216</v>
      </c>
      <c r="O1771">
        <f>IF(AND(RawData[[#This Row],[Channel]]="Wholesale/Distributor", LEFT(RawData[[#This Row],[Month]], 4)="2025"),RawData[[#This Row],[List Price]]*(1-'2 - Diagnostics'!$B$1),RawData[[#This Row],[Net Price]])</f>
        <v>2.152568</v>
      </c>
      <c r="P1771">
        <f>RawData[[#This Row],[Units]]*RawData[[#This Row],[Counterfactual Net Price]]</f>
        <v>73471.450976000007</v>
      </c>
    </row>
    <row r="1772" spans="1:16">
      <c r="A1772" t="s">
        <v>286</v>
      </c>
      <c r="B1772" t="s">
        <v>285</v>
      </c>
      <c r="C1772" t="s">
        <v>280</v>
      </c>
      <c r="D1772" t="s">
        <v>231</v>
      </c>
      <c r="E1772" t="s">
        <v>244</v>
      </c>
      <c r="F1772">
        <v>30669</v>
      </c>
      <c r="G1772" s="44">
        <v>2.5099999999999998</v>
      </c>
      <c r="H1772" s="42">
        <v>0.1353</v>
      </c>
      <c r="I1772" s="45">
        <v>1.4338</v>
      </c>
      <c r="J1772" s="44">
        <f t="shared" si="135"/>
        <v>2.1703969999999999</v>
      </c>
      <c r="K1772" s="43">
        <f t="shared" si="136"/>
        <v>66563.905593000003</v>
      </c>
      <c r="L1772" s="43">
        <f t="shared" si="137"/>
        <v>43973.212200000002</v>
      </c>
      <c r="M1772" s="43">
        <f t="shared" si="138"/>
        <v>22590.693393000001</v>
      </c>
      <c r="N1772" s="42">
        <f t="shared" si="139"/>
        <v>0.33938353213720807</v>
      </c>
      <c r="O1772">
        <f>IF(AND(RawData[[#This Row],[Channel]]="Wholesale/Distributor", LEFT(RawData[[#This Row],[Month]], 4)="2025"),RawData[[#This Row],[List Price]]*(1-'2 - Diagnostics'!$B$1),RawData[[#This Row],[Net Price]])</f>
        <v>2.1703969999999999</v>
      </c>
      <c r="P1772">
        <f>RawData[[#This Row],[Units]]*RawData[[#This Row],[Counterfactual Net Price]]</f>
        <v>66563.905593000003</v>
      </c>
    </row>
    <row r="1773" spans="1:16">
      <c r="A1773" t="s">
        <v>286</v>
      </c>
      <c r="B1773" t="s">
        <v>285</v>
      </c>
      <c r="C1773" t="s">
        <v>280</v>
      </c>
      <c r="D1773" t="s">
        <v>231</v>
      </c>
      <c r="E1773" t="s">
        <v>243</v>
      </c>
      <c r="F1773">
        <v>33713</v>
      </c>
      <c r="G1773" s="44">
        <v>2.5099999999999998</v>
      </c>
      <c r="H1773" s="42">
        <v>0.1361</v>
      </c>
      <c r="I1773" s="45">
        <v>1.444</v>
      </c>
      <c r="J1773" s="44">
        <f t="shared" si="135"/>
        <v>2.1683889999999999</v>
      </c>
      <c r="K1773" s="43">
        <f t="shared" si="136"/>
        <v>73102.898356999998</v>
      </c>
      <c r="L1773" s="43">
        <f t="shared" si="137"/>
        <v>48681.572</v>
      </c>
      <c r="M1773" s="43">
        <f t="shared" si="138"/>
        <v>24421.326356999998</v>
      </c>
      <c r="N1773" s="42">
        <f t="shared" si="139"/>
        <v>0.33406782639092891</v>
      </c>
      <c r="O1773">
        <f>IF(AND(RawData[[#This Row],[Channel]]="Wholesale/Distributor", LEFT(RawData[[#This Row],[Month]], 4)="2025"),RawData[[#This Row],[List Price]]*(1-'2 - Diagnostics'!$B$1),RawData[[#This Row],[Net Price]])</f>
        <v>2.1683889999999999</v>
      </c>
      <c r="P1773">
        <f>RawData[[#This Row],[Units]]*RawData[[#This Row],[Counterfactual Net Price]]</f>
        <v>73102.898356999998</v>
      </c>
    </row>
    <row r="1774" spans="1:16">
      <c r="A1774" t="s">
        <v>286</v>
      </c>
      <c r="B1774" t="s">
        <v>285</v>
      </c>
      <c r="C1774" t="s">
        <v>280</v>
      </c>
      <c r="D1774" t="s">
        <v>231</v>
      </c>
      <c r="E1774" t="s">
        <v>242</v>
      </c>
      <c r="F1774">
        <v>39019</v>
      </c>
      <c r="G1774" s="44">
        <v>2.5099999999999998</v>
      </c>
      <c r="H1774" s="42">
        <v>0.1203</v>
      </c>
      <c r="I1774" s="45">
        <v>1.4542999999999999</v>
      </c>
      <c r="J1774" s="44">
        <f t="shared" si="135"/>
        <v>2.2080470000000001</v>
      </c>
      <c r="K1774" s="43">
        <f t="shared" si="136"/>
        <v>86155.785893000007</v>
      </c>
      <c r="L1774" s="43">
        <f t="shared" si="137"/>
        <v>56745.331699999995</v>
      </c>
      <c r="M1774" s="43">
        <f t="shared" si="138"/>
        <v>29410.454193000012</v>
      </c>
      <c r="N1774" s="42">
        <f t="shared" si="139"/>
        <v>0.34136365756707182</v>
      </c>
      <c r="O1774">
        <f>IF(AND(RawData[[#This Row],[Channel]]="Wholesale/Distributor", LEFT(RawData[[#This Row],[Month]], 4)="2025"),RawData[[#This Row],[List Price]]*(1-'2 - Diagnostics'!$B$1),RawData[[#This Row],[Net Price]])</f>
        <v>2.2080470000000001</v>
      </c>
      <c r="P1774">
        <f>RawData[[#This Row],[Units]]*RawData[[#This Row],[Counterfactual Net Price]]</f>
        <v>86155.785893000007</v>
      </c>
    </row>
    <row r="1775" spans="1:16">
      <c r="A1775" t="s">
        <v>286</v>
      </c>
      <c r="B1775" t="s">
        <v>285</v>
      </c>
      <c r="C1775" t="s">
        <v>280</v>
      </c>
      <c r="D1775" t="s">
        <v>231</v>
      </c>
      <c r="E1775" t="s">
        <v>241</v>
      </c>
      <c r="F1775">
        <v>65291</v>
      </c>
      <c r="G1775" s="44">
        <v>2.5099999999999998</v>
      </c>
      <c r="H1775" s="42">
        <v>0.1457</v>
      </c>
      <c r="I1775" s="45">
        <v>1.4644999999999999</v>
      </c>
      <c r="J1775" s="44">
        <f t="shared" si="135"/>
        <v>2.1442929999999998</v>
      </c>
      <c r="K1775" s="43">
        <f t="shared" si="136"/>
        <v>140003.03426299998</v>
      </c>
      <c r="L1775" s="43">
        <f t="shared" si="137"/>
        <v>95618.669499999989</v>
      </c>
      <c r="M1775" s="43">
        <f t="shared" si="138"/>
        <v>44384.36476299999</v>
      </c>
      <c r="N1775" s="42">
        <f t="shared" si="139"/>
        <v>0.31702430591341757</v>
      </c>
      <c r="O1775">
        <f>IF(AND(RawData[[#This Row],[Channel]]="Wholesale/Distributor", LEFT(RawData[[#This Row],[Month]], 4)="2025"),RawData[[#This Row],[List Price]]*(1-'2 - Diagnostics'!$B$1),RawData[[#This Row],[Net Price]])</f>
        <v>2.1442929999999998</v>
      </c>
      <c r="P1775">
        <f>RawData[[#This Row],[Units]]*RawData[[#This Row],[Counterfactual Net Price]]</f>
        <v>140003.03426299998</v>
      </c>
    </row>
    <row r="1776" spans="1:16">
      <c r="A1776" t="s">
        <v>286</v>
      </c>
      <c r="B1776" t="s">
        <v>285</v>
      </c>
      <c r="C1776" t="s">
        <v>280</v>
      </c>
      <c r="D1776" t="s">
        <v>231</v>
      </c>
      <c r="E1776" t="s">
        <v>240</v>
      </c>
      <c r="F1776">
        <v>59154</v>
      </c>
      <c r="G1776" s="44">
        <v>2.5099999999999998</v>
      </c>
      <c r="H1776" s="42">
        <v>0.13850000000000001</v>
      </c>
      <c r="I1776" s="45">
        <v>1.4746999999999999</v>
      </c>
      <c r="J1776" s="44">
        <f t="shared" si="135"/>
        <v>2.1623649999999994</v>
      </c>
      <c r="K1776" s="43">
        <f t="shared" si="136"/>
        <v>127912.53920999996</v>
      </c>
      <c r="L1776" s="43">
        <f t="shared" si="137"/>
        <v>87234.4038</v>
      </c>
      <c r="M1776" s="43">
        <f t="shared" si="138"/>
        <v>40678.135409999959</v>
      </c>
      <c r="N1776" s="42">
        <f t="shared" si="139"/>
        <v>0.31801522869635768</v>
      </c>
      <c r="O1776">
        <f>IF(AND(RawData[[#This Row],[Channel]]="Wholesale/Distributor", LEFT(RawData[[#This Row],[Month]], 4)="2025"),RawData[[#This Row],[List Price]]*(1-'2 - Diagnostics'!$B$1),RawData[[#This Row],[Net Price]])</f>
        <v>2.1623649999999994</v>
      </c>
      <c r="P1776">
        <f>RawData[[#This Row],[Units]]*RawData[[#This Row],[Counterfactual Net Price]]</f>
        <v>127912.53920999996</v>
      </c>
    </row>
    <row r="1777" spans="1:16">
      <c r="A1777" t="s">
        <v>286</v>
      </c>
      <c r="B1777" t="s">
        <v>285</v>
      </c>
      <c r="C1777" t="s">
        <v>280</v>
      </c>
      <c r="D1777" t="s">
        <v>231</v>
      </c>
      <c r="E1777" t="s">
        <v>236</v>
      </c>
      <c r="F1777">
        <v>48463</v>
      </c>
      <c r="G1777" s="44">
        <v>2.5099999999999998</v>
      </c>
      <c r="H1777" s="42">
        <v>0.11219999999999999</v>
      </c>
      <c r="I1777" s="45">
        <v>1.4849000000000001</v>
      </c>
      <c r="J1777" s="44">
        <f t="shared" si="135"/>
        <v>2.2283779999999997</v>
      </c>
      <c r="K1777" s="43">
        <f t="shared" si="136"/>
        <v>107993.88301399999</v>
      </c>
      <c r="L1777" s="43">
        <f t="shared" si="137"/>
        <v>71962.708700000003</v>
      </c>
      <c r="M1777" s="43">
        <f t="shared" si="138"/>
        <v>36031.174313999989</v>
      </c>
      <c r="N1777" s="42">
        <f t="shared" si="139"/>
        <v>0.33364088139444914</v>
      </c>
      <c r="O1777">
        <f>IF(AND(RawData[[#This Row],[Channel]]="Wholesale/Distributor", LEFT(RawData[[#This Row],[Month]], 4)="2025"),RawData[[#This Row],[List Price]]*(1-'2 - Diagnostics'!$B$1),RawData[[#This Row],[Net Price]])</f>
        <v>2.2283779999999997</v>
      </c>
      <c r="P1777">
        <f>RawData[[#This Row],[Units]]*RawData[[#This Row],[Counterfactual Net Price]]</f>
        <v>107993.88301399999</v>
      </c>
    </row>
    <row r="1778" spans="1:16">
      <c r="A1778" t="s">
        <v>286</v>
      </c>
      <c r="B1778" t="s">
        <v>285</v>
      </c>
      <c r="C1778" t="s">
        <v>280</v>
      </c>
      <c r="D1778" t="s">
        <v>230</v>
      </c>
      <c r="E1778" t="s">
        <v>262</v>
      </c>
      <c r="F1778">
        <v>22560</v>
      </c>
      <c r="G1778" s="44">
        <v>2.39</v>
      </c>
      <c r="H1778" s="42">
        <v>0.15440000000000001</v>
      </c>
      <c r="I1778" s="45">
        <v>1.3623000000000001</v>
      </c>
      <c r="J1778" s="44">
        <f t="shared" si="135"/>
        <v>2.0209840000000003</v>
      </c>
      <c r="K1778" s="43">
        <f t="shared" si="136"/>
        <v>45593.399040000011</v>
      </c>
      <c r="L1778" s="43">
        <f t="shared" si="137"/>
        <v>30733.488000000001</v>
      </c>
      <c r="M1778" s="43">
        <f t="shared" si="138"/>
        <v>14859.91104000001</v>
      </c>
      <c r="N1778" s="42">
        <f t="shared" si="139"/>
        <v>0.32592242194891213</v>
      </c>
      <c r="O1778">
        <f>IF(AND(RawData[[#This Row],[Channel]]="Wholesale/Distributor", LEFT(RawData[[#This Row],[Month]], 4)="2025"),RawData[[#This Row],[List Price]]*(1-'2 - Diagnostics'!$B$1),RawData[[#This Row],[Net Price]])</f>
        <v>2.0209840000000003</v>
      </c>
      <c r="P1778">
        <f>RawData[[#This Row],[Units]]*RawData[[#This Row],[Counterfactual Net Price]]</f>
        <v>45593.399040000011</v>
      </c>
    </row>
    <row r="1779" spans="1:16">
      <c r="A1779" t="s">
        <v>286</v>
      </c>
      <c r="B1779" t="s">
        <v>285</v>
      </c>
      <c r="C1779" t="s">
        <v>280</v>
      </c>
      <c r="D1779" t="s">
        <v>230</v>
      </c>
      <c r="E1779" t="s">
        <v>261</v>
      </c>
      <c r="F1779">
        <v>27674</v>
      </c>
      <c r="G1779" s="44">
        <v>2.39</v>
      </c>
      <c r="H1779" s="42">
        <v>0.1762</v>
      </c>
      <c r="I1779" s="45">
        <v>1.3623000000000001</v>
      </c>
      <c r="J1779" s="44">
        <f t="shared" si="135"/>
        <v>1.968882</v>
      </c>
      <c r="K1779" s="43">
        <f t="shared" si="136"/>
        <v>54486.840468000002</v>
      </c>
      <c r="L1779" s="43">
        <f t="shared" si="137"/>
        <v>37700.290200000003</v>
      </c>
      <c r="M1779" s="43">
        <f t="shared" si="138"/>
        <v>16786.550267999999</v>
      </c>
      <c r="N1779" s="42">
        <f t="shared" si="139"/>
        <v>0.30808448652585574</v>
      </c>
      <c r="O1779">
        <f>IF(AND(RawData[[#This Row],[Channel]]="Wholesale/Distributor", LEFT(RawData[[#This Row],[Month]], 4)="2025"),RawData[[#This Row],[List Price]]*(1-'2 - Diagnostics'!$B$1),RawData[[#This Row],[Net Price]])</f>
        <v>1.968882</v>
      </c>
      <c r="P1779">
        <f>RawData[[#This Row],[Units]]*RawData[[#This Row],[Counterfactual Net Price]]</f>
        <v>54486.840468000002</v>
      </c>
    </row>
    <row r="1780" spans="1:16">
      <c r="A1780" t="s">
        <v>286</v>
      </c>
      <c r="B1780" t="s">
        <v>285</v>
      </c>
      <c r="C1780" t="s">
        <v>280</v>
      </c>
      <c r="D1780" t="s">
        <v>230</v>
      </c>
      <c r="E1780" t="s">
        <v>260</v>
      </c>
      <c r="F1780">
        <v>25603</v>
      </c>
      <c r="G1780" s="44">
        <v>2.39</v>
      </c>
      <c r="H1780" s="42">
        <v>0.18609999999999999</v>
      </c>
      <c r="I1780" s="45">
        <v>1.3623000000000001</v>
      </c>
      <c r="J1780" s="44">
        <f t="shared" si="135"/>
        <v>1.9452210000000003</v>
      </c>
      <c r="K1780" s="43">
        <f t="shared" si="136"/>
        <v>49803.493263000011</v>
      </c>
      <c r="L1780" s="43">
        <f t="shared" si="137"/>
        <v>34878.966899999999</v>
      </c>
      <c r="M1780" s="43">
        <f t="shared" si="138"/>
        <v>14924.526363000012</v>
      </c>
      <c r="N1780" s="42">
        <f t="shared" si="139"/>
        <v>0.29966826391448598</v>
      </c>
      <c r="O1780">
        <f>IF(AND(RawData[[#This Row],[Channel]]="Wholesale/Distributor", LEFT(RawData[[#This Row],[Month]], 4)="2025"),RawData[[#This Row],[List Price]]*(1-'2 - Diagnostics'!$B$1),RawData[[#This Row],[Net Price]])</f>
        <v>1.9452210000000003</v>
      </c>
      <c r="P1780">
        <f>RawData[[#This Row],[Units]]*RawData[[#This Row],[Counterfactual Net Price]]</f>
        <v>49803.493263000011</v>
      </c>
    </row>
    <row r="1781" spans="1:16">
      <c r="A1781" t="s">
        <v>286</v>
      </c>
      <c r="B1781" t="s">
        <v>285</v>
      </c>
      <c r="C1781" t="s">
        <v>280</v>
      </c>
      <c r="D1781" t="s">
        <v>230</v>
      </c>
      <c r="E1781" t="s">
        <v>259</v>
      </c>
      <c r="F1781">
        <v>28333</v>
      </c>
      <c r="G1781" s="44">
        <v>2.39</v>
      </c>
      <c r="H1781" s="42">
        <v>0.1676</v>
      </c>
      <c r="I1781" s="45">
        <v>1.3623000000000001</v>
      </c>
      <c r="J1781" s="44">
        <f t="shared" si="135"/>
        <v>1.9894360000000002</v>
      </c>
      <c r="K1781" s="43">
        <f t="shared" si="136"/>
        <v>56366.690188000008</v>
      </c>
      <c r="L1781" s="43">
        <f t="shared" si="137"/>
        <v>38598.045900000005</v>
      </c>
      <c r="M1781" s="43">
        <f t="shared" si="138"/>
        <v>17768.644288000003</v>
      </c>
      <c r="N1781" s="42">
        <f t="shared" si="139"/>
        <v>0.31523306102835175</v>
      </c>
      <c r="O1781">
        <f>IF(AND(RawData[[#This Row],[Channel]]="Wholesale/Distributor", LEFT(RawData[[#This Row],[Month]], 4)="2025"),RawData[[#This Row],[List Price]]*(1-'2 - Diagnostics'!$B$1),RawData[[#This Row],[Net Price]])</f>
        <v>1.9894360000000002</v>
      </c>
      <c r="P1781">
        <f>RawData[[#This Row],[Units]]*RawData[[#This Row],[Counterfactual Net Price]]</f>
        <v>56366.690188000008</v>
      </c>
    </row>
    <row r="1782" spans="1:16">
      <c r="A1782" t="s">
        <v>286</v>
      </c>
      <c r="B1782" t="s">
        <v>285</v>
      </c>
      <c r="C1782" t="s">
        <v>280</v>
      </c>
      <c r="D1782" t="s">
        <v>230</v>
      </c>
      <c r="E1782" t="s">
        <v>258</v>
      </c>
      <c r="F1782">
        <v>23394</v>
      </c>
      <c r="G1782" s="44">
        <v>2.39</v>
      </c>
      <c r="H1782" s="42">
        <v>0.1817</v>
      </c>
      <c r="I1782" s="45">
        <v>1.3623000000000001</v>
      </c>
      <c r="J1782" s="44">
        <f t="shared" si="135"/>
        <v>1.9557370000000001</v>
      </c>
      <c r="K1782" s="43">
        <f t="shared" si="136"/>
        <v>45752.511378000003</v>
      </c>
      <c r="L1782" s="43">
        <f t="shared" si="137"/>
        <v>31869.646200000003</v>
      </c>
      <c r="M1782" s="43">
        <f t="shared" si="138"/>
        <v>13882.865178</v>
      </c>
      <c r="N1782" s="42">
        <f t="shared" si="139"/>
        <v>0.30343394842967125</v>
      </c>
      <c r="O1782">
        <f>IF(AND(RawData[[#This Row],[Channel]]="Wholesale/Distributor", LEFT(RawData[[#This Row],[Month]], 4)="2025"),RawData[[#This Row],[List Price]]*(1-'2 - Diagnostics'!$B$1),RawData[[#This Row],[Net Price]])</f>
        <v>1.9557370000000001</v>
      </c>
      <c r="P1782">
        <f>RawData[[#This Row],[Units]]*RawData[[#This Row],[Counterfactual Net Price]]</f>
        <v>45752.511378000003</v>
      </c>
    </row>
    <row r="1783" spans="1:16">
      <c r="A1783" t="s">
        <v>286</v>
      </c>
      <c r="B1783" t="s">
        <v>285</v>
      </c>
      <c r="C1783" t="s">
        <v>280</v>
      </c>
      <c r="D1783" t="s">
        <v>230</v>
      </c>
      <c r="E1783" t="s">
        <v>257</v>
      </c>
      <c r="F1783">
        <v>19188</v>
      </c>
      <c r="G1783" s="44">
        <v>2.39</v>
      </c>
      <c r="H1783" s="42">
        <v>0.17749999999999999</v>
      </c>
      <c r="I1783" s="45">
        <v>1.3623000000000001</v>
      </c>
      <c r="J1783" s="44">
        <f t="shared" si="135"/>
        <v>1.9657750000000001</v>
      </c>
      <c r="K1783" s="43">
        <f t="shared" si="136"/>
        <v>37719.290699999998</v>
      </c>
      <c r="L1783" s="43">
        <f t="shared" si="137"/>
        <v>26139.812400000003</v>
      </c>
      <c r="M1783" s="43">
        <f t="shared" si="138"/>
        <v>11579.478299999995</v>
      </c>
      <c r="N1783" s="42">
        <f t="shared" si="139"/>
        <v>0.30699088145896647</v>
      </c>
      <c r="O1783">
        <f>IF(AND(RawData[[#This Row],[Channel]]="Wholesale/Distributor", LEFT(RawData[[#This Row],[Month]], 4)="2025"),RawData[[#This Row],[List Price]]*(1-'2 - Diagnostics'!$B$1),RawData[[#This Row],[Net Price]])</f>
        <v>1.9657750000000001</v>
      </c>
      <c r="P1783">
        <f>RawData[[#This Row],[Units]]*RawData[[#This Row],[Counterfactual Net Price]]</f>
        <v>37719.290699999998</v>
      </c>
    </row>
    <row r="1784" spans="1:16">
      <c r="A1784" t="s">
        <v>286</v>
      </c>
      <c r="B1784" t="s">
        <v>285</v>
      </c>
      <c r="C1784" t="s">
        <v>280</v>
      </c>
      <c r="D1784" t="s">
        <v>230</v>
      </c>
      <c r="E1784" t="s">
        <v>256</v>
      </c>
      <c r="F1784">
        <v>21714</v>
      </c>
      <c r="G1784" s="44">
        <v>2.39</v>
      </c>
      <c r="H1784" s="42">
        <v>0.2051</v>
      </c>
      <c r="I1784" s="45">
        <v>1.3623000000000001</v>
      </c>
      <c r="J1784" s="44">
        <f t="shared" si="135"/>
        <v>1.8998109999999999</v>
      </c>
      <c r="K1784" s="43">
        <f t="shared" si="136"/>
        <v>41252.496053999996</v>
      </c>
      <c r="L1784" s="43">
        <f t="shared" si="137"/>
        <v>29580.982200000002</v>
      </c>
      <c r="M1784" s="43">
        <f t="shared" si="138"/>
        <v>11671.513853999993</v>
      </c>
      <c r="N1784" s="42">
        <f t="shared" si="139"/>
        <v>0.28292867027299018</v>
      </c>
      <c r="O1784">
        <f>IF(AND(RawData[[#This Row],[Channel]]="Wholesale/Distributor", LEFT(RawData[[#This Row],[Month]], 4)="2025"),RawData[[#This Row],[List Price]]*(1-'2 - Diagnostics'!$B$1),RawData[[#This Row],[Net Price]])</f>
        <v>1.8998109999999999</v>
      </c>
      <c r="P1784">
        <f>RawData[[#This Row],[Units]]*RawData[[#This Row],[Counterfactual Net Price]]</f>
        <v>41252.496053999996</v>
      </c>
    </row>
    <row r="1785" spans="1:16">
      <c r="A1785" t="s">
        <v>286</v>
      </c>
      <c r="B1785" t="s">
        <v>285</v>
      </c>
      <c r="C1785" t="s">
        <v>280</v>
      </c>
      <c r="D1785" t="s">
        <v>230</v>
      </c>
      <c r="E1785" t="s">
        <v>255</v>
      </c>
      <c r="F1785">
        <v>23394</v>
      </c>
      <c r="G1785" s="44">
        <v>2.39</v>
      </c>
      <c r="H1785" s="42">
        <v>0.16209999999999999</v>
      </c>
      <c r="I1785" s="45">
        <v>1.3623000000000001</v>
      </c>
      <c r="J1785" s="44">
        <f t="shared" si="135"/>
        <v>2.0025810000000002</v>
      </c>
      <c r="K1785" s="43">
        <f t="shared" si="136"/>
        <v>46848.379914000005</v>
      </c>
      <c r="L1785" s="43">
        <f t="shared" si="137"/>
        <v>31869.646200000003</v>
      </c>
      <c r="M1785" s="43">
        <f t="shared" si="138"/>
        <v>14978.733714000002</v>
      </c>
      <c r="N1785" s="42">
        <f t="shared" si="139"/>
        <v>0.31972789115646261</v>
      </c>
      <c r="O1785">
        <f>IF(AND(RawData[[#This Row],[Channel]]="Wholesale/Distributor", LEFT(RawData[[#This Row],[Month]], 4)="2025"),RawData[[#This Row],[List Price]]*(1-'2 - Diagnostics'!$B$1),RawData[[#This Row],[Net Price]])</f>
        <v>2.0025810000000002</v>
      </c>
      <c r="P1785">
        <f>RawData[[#This Row],[Units]]*RawData[[#This Row],[Counterfactual Net Price]]</f>
        <v>46848.379914000005</v>
      </c>
    </row>
    <row r="1786" spans="1:16">
      <c r="A1786" t="s">
        <v>286</v>
      </c>
      <c r="B1786" t="s">
        <v>285</v>
      </c>
      <c r="C1786" t="s">
        <v>280</v>
      </c>
      <c r="D1786" t="s">
        <v>230</v>
      </c>
      <c r="E1786" t="s">
        <v>254</v>
      </c>
      <c r="F1786">
        <v>26880</v>
      </c>
      <c r="G1786" s="44">
        <v>2.39</v>
      </c>
      <c r="H1786" s="42">
        <v>0.1928</v>
      </c>
      <c r="I1786" s="45">
        <v>1.3623000000000001</v>
      </c>
      <c r="J1786" s="44">
        <f t="shared" si="135"/>
        <v>1.9292080000000003</v>
      </c>
      <c r="K1786" s="43">
        <f t="shared" si="136"/>
        <v>51857.111040000003</v>
      </c>
      <c r="L1786" s="43">
        <f t="shared" si="137"/>
        <v>36618.624000000003</v>
      </c>
      <c r="M1786" s="43">
        <f t="shared" si="138"/>
        <v>15238.48704</v>
      </c>
      <c r="N1786" s="42">
        <f t="shared" si="139"/>
        <v>0.29385530227948464</v>
      </c>
      <c r="O1786">
        <f>IF(AND(RawData[[#This Row],[Channel]]="Wholesale/Distributor", LEFT(RawData[[#This Row],[Month]], 4)="2025"),RawData[[#This Row],[List Price]]*(1-'2 - Diagnostics'!$B$1),RawData[[#This Row],[Net Price]])</f>
        <v>1.9292080000000003</v>
      </c>
      <c r="P1786">
        <f>RawData[[#This Row],[Units]]*RawData[[#This Row],[Counterfactual Net Price]]</f>
        <v>51857.111040000003</v>
      </c>
    </row>
    <row r="1787" spans="1:16">
      <c r="A1787" t="s">
        <v>286</v>
      </c>
      <c r="B1787" t="s">
        <v>285</v>
      </c>
      <c r="C1787" t="s">
        <v>280</v>
      </c>
      <c r="D1787" t="s">
        <v>230</v>
      </c>
      <c r="E1787" t="s">
        <v>253</v>
      </c>
      <c r="F1787">
        <v>40311</v>
      </c>
      <c r="G1787" s="44">
        <v>2.39</v>
      </c>
      <c r="H1787" s="42">
        <v>0.1918</v>
      </c>
      <c r="I1787" s="45">
        <v>1.3623000000000001</v>
      </c>
      <c r="J1787" s="44">
        <f t="shared" si="135"/>
        <v>1.9315980000000001</v>
      </c>
      <c r="K1787" s="43">
        <f t="shared" si="136"/>
        <v>77864.646978000004</v>
      </c>
      <c r="L1787" s="43">
        <f t="shared" si="137"/>
        <v>54915.675300000003</v>
      </c>
      <c r="M1787" s="43">
        <f t="shared" si="138"/>
        <v>22948.971678000002</v>
      </c>
      <c r="N1787" s="42">
        <f t="shared" si="139"/>
        <v>0.29472902746844842</v>
      </c>
      <c r="O1787">
        <f>IF(AND(RawData[[#This Row],[Channel]]="Wholesale/Distributor", LEFT(RawData[[#This Row],[Month]], 4)="2025"),RawData[[#This Row],[List Price]]*(1-'2 - Diagnostics'!$B$1),RawData[[#This Row],[Net Price]])</f>
        <v>1.9315980000000001</v>
      </c>
      <c r="P1787">
        <f>RawData[[#This Row],[Units]]*RawData[[#This Row],[Counterfactual Net Price]]</f>
        <v>77864.646978000004</v>
      </c>
    </row>
    <row r="1788" spans="1:16">
      <c r="A1788" t="s">
        <v>286</v>
      </c>
      <c r="B1788" t="s">
        <v>285</v>
      </c>
      <c r="C1788" t="s">
        <v>280</v>
      </c>
      <c r="D1788" t="s">
        <v>230</v>
      </c>
      <c r="E1788" t="s">
        <v>252</v>
      </c>
      <c r="F1788">
        <v>41876</v>
      </c>
      <c r="G1788" s="44">
        <v>2.39</v>
      </c>
      <c r="H1788" s="42">
        <v>0.1789</v>
      </c>
      <c r="I1788" s="45">
        <v>1.3623000000000001</v>
      </c>
      <c r="J1788" s="44">
        <f t="shared" si="135"/>
        <v>1.962429</v>
      </c>
      <c r="K1788" s="43">
        <f t="shared" si="136"/>
        <v>82178.676804000002</v>
      </c>
      <c r="L1788" s="43">
        <f t="shared" si="137"/>
        <v>57047.674800000001</v>
      </c>
      <c r="M1788" s="43">
        <f t="shared" si="138"/>
        <v>25131.002004000002</v>
      </c>
      <c r="N1788" s="42">
        <f t="shared" si="139"/>
        <v>0.30580928023383269</v>
      </c>
      <c r="O1788">
        <f>IF(AND(RawData[[#This Row],[Channel]]="Wholesale/Distributor", LEFT(RawData[[#This Row],[Month]], 4)="2025"),RawData[[#This Row],[List Price]]*(1-'2 - Diagnostics'!$B$1),RawData[[#This Row],[Net Price]])</f>
        <v>1.962429</v>
      </c>
      <c r="P1788">
        <f>RawData[[#This Row],[Units]]*RawData[[#This Row],[Counterfactual Net Price]]</f>
        <v>82178.676804000002</v>
      </c>
    </row>
    <row r="1789" spans="1:16">
      <c r="A1789" t="s">
        <v>286</v>
      </c>
      <c r="B1789" t="s">
        <v>285</v>
      </c>
      <c r="C1789" t="s">
        <v>280</v>
      </c>
      <c r="D1789" t="s">
        <v>230</v>
      </c>
      <c r="E1789" t="s">
        <v>251</v>
      </c>
      <c r="F1789">
        <v>31990</v>
      </c>
      <c r="G1789" s="44">
        <v>2.39</v>
      </c>
      <c r="H1789" s="42">
        <v>0.1515</v>
      </c>
      <c r="I1789" s="45">
        <v>1.3623000000000001</v>
      </c>
      <c r="J1789" s="44">
        <f t="shared" si="135"/>
        <v>2.0279150000000001</v>
      </c>
      <c r="K1789" s="43">
        <f t="shared" si="136"/>
        <v>64873.000850000004</v>
      </c>
      <c r="L1789" s="43">
        <f t="shared" si="137"/>
        <v>43579.976999999999</v>
      </c>
      <c r="M1789" s="43">
        <f t="shared" si="138"/>
        <v>21293.023850000005</v>
      </c>
      <c r="N1789" s="42">
        <f t="shared" si="139"/>
        <v>0.32822628167354162</v>
      </c>
      <c r="O1789">
        <f>IF(AND(RawData[[#This Row],[Channel]]="Wholesale/Distributor", LEFT(RawData[[#This Row],[Month]], 4)="2025"),RawData[[#This Row],[List Price]]*(1-'2 - Diagnostics'!$B$1),RawData[[#This Row],[Net Price]])</f>
        <v>2.0279150000000001</v>
      </c>
      <c r="P1789">
        <f>RawData[[#This Row],[Units]]*RawData[[#This Row],[Counterfactual Net Price]]</f>
        <v>64873.000850000004</v>
      </c>
    </row>
    <row r="1790" spans="1:16">
      <c r="A1790" t="s">
        <v>286</v>
      </c>
      <c r="B1790" t="s">
        <v>285</v>
      </c>
      <c r="C1790" t="s">
        <v>280</v>
      </c>
      <c r="D1790" t="s">
        <v>230</v>
      </c>
      <c r="E1790" t="s">
        <v>250</v>
      </c>
      <c r="F1790">
        <v>21322</v>
      </c>
      <c r="G1790" s="44">
        <v>2.44</v>
      </c>
      <c r="H1790" s="42">
        <v>0.18279999999999999</v>
      </c>
      <c r="I1790" s="45">
        <v>1.3725000000000001</v>
      </c>
      <c r="J1790" s="44">
        <f t="shared" si="135"/>
        <v>1.993968</v>
      </c>
      <c r="K1790" s="43">
        <f t="shared" si="136"/>
        <v>42515.385695999998</v>
      </c>
      <c r="L1790" s="43">
        <f t="shared" si="137"/>
        <v>29264.445</v>
      </c>
      <c r="M1790" s="43">
        <f t="shared" si="138"/>
        <v>13250.940695999998</v>
      </c>
      <c r="N1790" s="42">
        <f t="shared" si="139"/>
        <v>0.31167400881057267</v>
      </c>
      <c r="O1790">
        <f>IF(AND(RawData[[#This Row],[Channel]]="Wholesale/Distributor", LEFT(RawData[[#This Row],[Month]], 4)="2025"),RawData[[#This Row],[List Price]]*(1-'2 - Diagnostics'!$B$1),RawData[[#This Row],[Net Price]])</f>
        <v>1.993968</v>
      </c>
      <c r="P1790">
        <f>RawData[[#This Row],[Units]]*RawData[[#This Row],[Counterfactual Net Price]]</f>
        <v>42515.385695999998</v>
      </c>
    </row>
    <row r="1791" spans="1:16">
      <c r="A1791" t="s">
        <v>286</v>
      </c>
      <c r="B1791" t="s">
        <v>285</v>
      </c>
      <c r="C1791" t="s">
        <v>280</v>
      </c>
      <c r="D1791" t="s">
        <v>230</v>
      </c>
      <c r="E1791" t="s">
        <v>249</v>
      </c>
      <c r="F1791">
        <v>26732</v>
      </c>
      <c r="G1791" s="44">
        <v>2.44</v>
      </c>
      <c r="H1791" s="42">
        <v>0.15989999999999999</v>
      </c>
      <c r="I1791" s="45">
        <v>1.3827</v>
      </c>
      <c r="J1791" s="44">
        <f t="shared" si="135"/>
        <v>2.0498440000000002</v>
      </c>
      <c r="K1791" s="43">
        <f t="shared" si="136"/>
        <v>54796.429808000008</v>
      </c>
      <c r="L1791" s="43">
        <f t="shared" si="137"/>
        <v>36962.3364</v>
      </c>
      <c r="M1791" s="43">
        <f t="shared" si="138"/>
        <v>17834.093408000008</v>
      </c>
      <c r="N1791" s="42">
        <f t="shared" si="139"/>
        <v>0.32546086433894489</v>
      </c>
      <c r="O1791">
        <f>IF(AND(RawData[[#This Row],[Channel]]="Wholesale/Distributor", LEFT(RawData[[#This Row],[Month]], 4)="2025"),RawData[[#This Row],[List Price]]*(1-'2 - Diagnostics'!$B$1),RawData[[#This Row],[Net Price]])</f>
        <v>2.0498440000000002</v>
      </c>
      <c r="P1791">
        <f>RawData[[#This Row],[Units]]*RawData[[#This Row],[Counterfactual Net Price]]</f>
        <v>54796.429808000008</v>
      </c>
    </row>
    <row r="1792" spans="1:16">
      <c r="A1792" t="s">
        <v>286</v>
      </c>
      <c r="B1792" t="s">
        <v>285</v>
      </c>
      <c r="C1792" t="s">
        <v>280</v>
      </c>
      <c r="D1792" t="s">
        <v>230</v>
      </c>
      <c r="E1792" t="s">
        <v>248</v>
      </c>
      <c r="F1792">
        <v>26889</v>
      </c>
      <c r="G1792" s="44">
        <v>2.44</v>
      </c>
      <c r="H1792" s="42">
        <v>0.21079999999999999</v>
      </c>
      <c r="I1792" s="45">
        <v>1.393</v>
      </c>
      <c r="J1792" s="44">
        <f t="shared" si="135"/>
        <v>1.925648</v>
      </c>
      <c r="K1792" s="43">
        <f t="shared" si="136"/>
        <v>51778.749071999999</v>
      </c>
      <c r="L1792" s="43">
        <f t="shared" si="137"/>
        <v>37456.377</v>
      </c>
      <c r="M1792" s="43">
        <f t="shared" si="138"/>
        <v>14322.372071999998</v>
      </c>
      <c r="N1792" s="42">
        <f t="shared" si="139"/>
        <v>0.27660714730833463</v>
      </c>
      <c r="O1792">
        <f>IF(AND(RawData[[#This Row],[Channel]]="Wholesale/Distributor", LEFT(RawData[[#This Row],[Month]], 4)="2025"),RawData[[#This Row],[List Price]]*(1-'2 - Diagnostics'!$B$1),RawData[[#This Row],[Net Price]])</f>
        <v>1.925648</v>
      </c>
      <c r="P1792">
        <f>RawData[[#This Row],[Units]]*RawData[[#This Row],[Counterfactual Net Price]]</f>
        <v>51778.749071999999</v>
      </c>
    </row>
    <row r="1793" spans="1:16">
      <c r="A1793" t="s">
        <v>286</v>
      </c>
      <c r="B1793" t="s">
        <v>285</v>
      </c>
      <c r="C1793" t="s">
        <v>280</v>
      </c>
      <c r="D1793" t="s">
        <v>230</v>
      </c>
      <c r="E1793" t="s">
        <v>247</v>
      </c>
      <c r="F1793">
        <v>27101</v>
      </c>
      <c r="G1793" s="44">
        <v>2.44</v>
      </c>
      <c r="H1793" s="42">
        <v>0.17910000000000001</v>
      </c>
      <c r="I1793" s="45">
        <v>1.4032</v>
      </c>
      <c r="J1793" s="44">
        <f t="shared" si="135"/>
        <v>2.002996</v>
      </c>
      <c r="K1793" s="43">
        <f t="shared" si="136"/>
        <v>54283.194596000001</v>
      </c>
      <c r="L1793" s="43">
        <f t="shared" si="137"/>
        <v>38028.123200000002</v>
      </c>
      <c r="M1793" s="43">
        <f t="shared" si="138"/>
        <v>16255.071395999999</v>
      </c>
      <c r="N1793" s="42">
        <f t="shared" si="139"/>
        <v>0.29944942476170694</v>
      </c>
      <c r="O1793">
        <f>IF(AND(RawData[[#This Row],[Channel]]="Wholesale/Distributor", LEFT(RawData[[#This Row],[Month]], 4)="2025"),RawData[[#This Row],[List Price]]*(1-'2 - Diagnostics'!$B$1),RawData[[#This Row],[Net Price]])</f>
        <v>2.002996</v>
      </c>
      <c r="P1793">
        <f>RawData[[#This Row],[Units]]*RawData[[#This Row],[Counterfactual Net Price]]</f>
        <v>54283.194596000001</v>
      </c>
    </row>
    <row r="1794" spans="1:16">
      <c r="A1794" t="s">
        <v>286</v>
      </c>
      <c r="B1794" t="s">
        <v>285</v>
      </c>
      <c r="C1794" t="s">
        <v>280</v>
      </c>
      <c r="D1794" t="s">
        <v>230</v>
      </c>
      <c r="E1794" t="s">
        <v>246</v>
      </c>
      <c r="F1794">
        <v>22529</v>
      </c>
      <c r="G1794" s="44">
        <v>2.44</v>
      </c>
      <c r="H1794" s="42">
        <v>0.21049999999999999</v>
      </c>
      <c r="I1794" s="45">
        <v>1.4134</v>
      </c>
      <c r="J1794" s="44">
        <f t="shared" ref="J1794:J1857" si="140">G1794*(1-H1794)</f>
        <v>1.92638</v>
      </c>
      <c r="K1794" s="43">
        <f t="shared" ref="K1794:K1857" si="141">F1794*J1794</f>
        <v>43399.41502</v>
      </c>
      <c r="L1794" s="43">
        <f t="shared" ref="L1794:L1857" si="142">F1794*I1794</f>
        <v>31842.488600000001</v>
      </c>
      <c r="M1794" s="43">
        <f t="shared" ref="M1794:M1857" si="143">K1794-L1794</f>
        <v>11556.92642</v>
      </c>
      <c r="N1794" s="42">
        <f t="shared" ref="N1794:N1857" si="144">IFERROR(M1794/K1794,"")</f>
        <v>0.26629221648895857</v>
      </c>
      <c r="O1794">
        <f>IF(AND(RawData[[#This Row],[Channel]]="Wholesale/Distributor", LEFT(RawData[[#This Row],[Month]], 4)="2025"),RawData[[#This Row],[List Price]]*(1-'2 - Diagnostics'!$B$1),RawData[[#This Row],[Net Price]])</f>
        <v>1.92638</v>
      </c>
      <c r="P1794">
        <f>RawData[[#This Row],[Units]]*RawData[[#This Row],[Counterfactual Net Price]]</f>
        <v>43399.41502</v>
      </c>
    </row>
    <row r="1795" spans="1:16">
      <c r="A1795" t="s">
        <v>286</v>
      </c>
      <c r="B1795" t="s">
        <v>285</v>
      </c>
      <c r="C1795" t="s">
        <v>280</v>
      </c>
      <c r="D1795" t="s">
        <v>230</v>
      </c>
      <c r="E1795" t="s">
        <v>245</v>
      </c>
      <c r="F1795">
        <v>19335</v>
      </c>
      <c r="G1795" s="44">
        <v>2.44</v>
      </c>
      <c r="H1795" s="42">
        <v>0.183</v>
      </c>
      <c r="I1795" s="45">
        <v>1.4236</v>
      </c>
      <c r="J1795" s="44">
        <f t="shared" si="140"/>
        <v>1.9934799999999999</v>
      </c>
      <c r="K1795" s="43">
        <f t="shared" si="141"/>
        <v>38543.935799999999</v>
      </c>
      <c r="L1795" s="43">
        <f t="shared" si="142"/>
        <v>27525.306</v>
      </c>
      <c r="M1795" s="43">
        <f t="shared" si="143"/>
        <v>11018.629799999999</v>
      </c>
      <c r="N1795" s="42">
        <f t="shared" si="144"/>
        <v>0.28587194253265641</v>
      </c>
      <c r="O1795">
        <f>IF(AND(RawData[[#This Row],[Channel]]="Wholesale/Distributor", LEFT(RawData[[#This Row],[Month]], 4)="2025"),RawData[[#This Row],[List Price]]*(1-'2 - Diagnostics'!$B$1),RawData[[#This Row],[Net Price]])</f>
        <v>1.9934799999999999</v>
      </c>
      <c r="P1795">
        <f>RawData[[#This Row],[Units]]*RawData[[#This Row],[Counterfactual Net Price]]</f>
        <v>38543.935799999999</v>
      </c>
    </row>
    <row r="1796" spans="1:16">
      <c r="A1796" t="s">
        <v>286</v>
      </c>
      <c r="B1796" t="s">
        <v>285</v>
      </c>
      <c r="C1796" t="s">
        <v>280</v>
      </c>
      <c r="D1796" t="s">
        <v>230</v>
      </c>
      <c r="E1796" t="s">
        <v>244</v>
      </c>
      <c r="F1796">
        <v>18505</v>
      </c>
      <c r="G1796" s="44">
        <v>2.5099999999999998</v>
      </c>
      <c r="H1796" s="42">
        <v>0.17180000000000001</v>
      </c>
      <c r="I1796" s="45">
        <v>1.4338</v>
      </c>
      <c r="J1796" s="44">
        <f t="shared" si="140"/>
        <v>2.0787819999999999</v>
      </c>
      <c r="K1796" s="43">
        <f t="shared" si="141"/>
        <v>38467.860909999996</v>
      </c>
      <c r="L1796" s="43">
        <f t="shared" si="142"/>
        <v>26532.469000000001</v>
      </c>
      <c r="M1796" s="43">
        <f t="shared" si="143"/>
        <v>11935.391909999995</v>
      </c>
      <c r="N1796" s="42">
        <f t="shared" si="144"/>
        <v>0.3102691864755418</v>
      </c>
      <c r="O1796">
        <f>IF(AND(RawData[[#This Row],[Channel]]="Wholesale/Distributor", LEFT(RawData[[#This Row],[Month]], 4)="2025"),RawData[[#This Row],[List Price]]*(1-'2 - Diagnostics'!$B$1),RawData[[#This Row],[Net Price]])</f>
        <v>2.0787819999999999</v>
      </c>
      <c r="P1796">
        <f>RawData[[#This Row],[Units]]*RawData[[#This Row],[Counterfactual Net Price]]</f>
        <v>38467.860909999996</v>
      </c>
    </row>
    <row r="1797" spans="1:16">
      <c r="A1797" t="s">
        <v>286</v>
      </c>
      <c r="B1797" t="s">
        <v>285</v>
      </c>
      <c r="C1797" t="s">
        <v>280</v>
      </c>
      <c r="D1797" t="s">
        <v>230</v>
      </c>
      <c r="E1797" t="s">
        <v>243</v>
      </c>
      <c r="F1797">
        <v>21976</v>
      </c>
      <c r="G1797" s="44">
        <v>2.5099999999999998</v>
      </c>
      <c r="H1797" s="42">
        <v>0.20019999999999999</v>
      </c>
      <c r="I1797" s="45">
        <v>1.444</v>
      </c>
      <c r="J1797" s="44">
        <f t="shared" si="140"/>
        <v>2.007498</v>
      </c>
      <c r="K1797" s="43">
        <f t="shared" si="141"/>
        <v>44116.776048</v>
      </c>
      <c r="L1797" s="43">
        <f t="shared" si="142"/>
        <v>31733.343999999997</v>
      </c>
      <c r="M1797" s="43">
        <f t="shared" si="143"/>
        <v>12383.432048000002</v>
      </c>
      <c r="N1797" s="42">
        <f t="shared" si="144"/>
        <v>0.28069666819095218</v>
      </c>
      <c r="O1797">
        <f>IF(AND(RawData[[#This Row],[Channel]]="Wholesale/Distributor", LEFT(RawData[[#This Row],[Month]], 4)="2025"),RawData[[#This Row],[List Price]]*(1-'2 - Diagnostics'!$B$1),RawData[[#This Row],[Net Price]])</f>
        <v>2.007498</v>
      </c>
      <c r="P1797">
        <f>RawData[[#This Row],[Units]]*RawData[[#This Row],[Counterfactual Net Price]]</f>
        <v>44116.776048</v>
      </c>
    </row>
    <row r="1798" spans="1:16">
      <c r="A1798" t="s">
        <v>286</v>
      </c>
      <c r="B1798" t="s">
        <v>285</v>
      </c>
      <c r="C1798" t="s">
        <v>280</v>
      </c>
      <c r="D1798" t="s">
        <v>230</v>
      </c>
      <c r="E1798" t="s">
        <v>242</v>
      </c>
      <c r="F1798">
        <v>28971</v>
      </c>
      <c r="G1798" s="44">
        <v>2.5099999999999998</v>
      </c>
      <c r="H1798" s="42">
        <v>0.1867</v>
      </c>
      <c r="I1798" s="45">
        <v>1.4542999999999999</v>
      </c>
      <c r="J1798" s="44">
        <f t="shared" si="140"/>
        <v>2.0413829999999997</v>
      </c>
      <c r="K1798" s="43">
        <f t="shared" si="141"/>
        <v>59140.906892999992</v>
      </c>
      <c r="L1798" s="43">
        <f t="shared" si="142"/>
        <v>42132.525300000001</v>
      </c>
      <c r="M1798" s="43">
        <f t="shared" si="143"/>
        <v>17008.381592999991</v>
      </c>
      <c r="N1798" s="42">
        <f t="shared" si="144"/>
        <v>0.28759081465849368</v>
      </c>
      <c r="O1798">
        <f>IF(AND(RawData[[#This Row],[Channel]]="Wholesale/Distributor", LEFT(RawData[[#This Row],[Month]], 4)="2025"),RawData[[#This Row],[List Price]]*(1-'2 - Diagnostics'!$B$1),RawData[[#This Row],[Net Price]])</f>
        <v>2.0413829999999997</v>
      </c>
      <c r="P1798">
        <f>RawData[[#This Row],[Units]]*RawData[[#This Row],[Counterfactual Net Price]]</f>
        <v>59140.906892999992</v>
      </c>
    </row>
    <row r="1799" spans="1:16">
      <c r="A1799" t="s">
        <v>286</v>
      </c>
      <c r="B1799" t="s">
        <v>285</v>
      </c>
      <c r="C1799" t="s">
        <v>280</v>
      </c>
      <c r="D1799" t="s">
        <v>230</v>
      </c>
      <c r="E1799" t="s">
        <v>241</v>
      </c>
      <c r="F1799">
        <v>36978</v>
      </c>
      <c r="G1799" s="44">
        <v>2.5099999999999998</v>
      </c>
      <c r="H1799" s="42">
        <v>0.21740000000000001</v>
      </c>
      <c r="I1799" s="45">
        <v>1.4644999999999999</v>
      </c>
      <c r="J1799" s="44">
        <f t="shared" si="140"/>
        <v>1.9643259999999998</v>
      </c>
      <c r="K1799" s="43">
        <f t="shared" si="141"/>
        <v>72636.846827999994</v>
      </c>
      <c r="L1799" s="43">
        <f t="shared" si="142"/>
        <v>54154.280999999995</v>
      </c>
      <c r="M1799" s="43">
        <f t="shared" si="143"/>
        <v>18482.565827999999</v>
      </c>
      <c r="N1799" s="42">
        <f t="shared" si="144"/>
        <v>0.25445165415516569</v>
      </c>
      <c r="O1799">
        <f>IF(AND(RawData[[#This Row],[Channel]]="Wholesale/Distributor", LEFT(RawData[[#This Row],[Month]], 4)="2025"),RawData[[#This Row],[List Price]]*(1-'2 - Diagnostics'!$B$1),RawData[[#This Row],[Net Price]])</f>
        <v>1.9643259999999998</v>
      </c>
      <c r="P1799">
        <f>RawData[[#This Row],[Units]]*RawData[[#This Row],[Counterfactual Net Price]]</f>
        <v>72636.846827999994</v>
      </c>
    </row>
    <row r="1800" spans="1:16">
      <c r="A1800" t="s">
        <v>286</v>
      </c>
      <c r="B1800" t="s">
        <v>285</v>
      </c>
      <c r="C1800" t="s">
        <v>280</v>
      </c>
      <c r="D1800" t="s">
        <v>230</v>
      </c>
      <c r="E1800" t="s">
        <v>240</v>
      </c>
      <c r="F1800">
        <v>39219</v>
      </c>
      <c r="G1800" s="44">
        <v>2.5099999999999998</v>
      </c>
      <c r="H1800" s="42">
        <v>0.1714</v>
      </c>
      <c r="I1800" s="45">
        <v>1.4746999999999999</v>
      </c>
      <c r="J1800" s="44">
        <f t="shared" si="140"/>
        <v>2.0797859999999999</v>
      </c>
      <c r="K1800" s="43">
        <f t="shared" si="141"/>
        <v>81567.127133999995</v>
      </c>
      <c r="L1800" s="43">
        <f t="shared" si="142"/>
        <v>57836.259299999998</v>
      </c>
      <c r="M1800" s="43">
        <f t="shared" si="143"/>
        <v>23730.867833999997</v>
      </c>
      <c r="N1800" s="42">
        <f t="shared" si="144"/>
        <v>0.29093666367597432</v>
      </c>
      <c r="O1800">
        <f>IF(AND(RawData[[#This Row],[Channel]]="Wholesale/Distributor", LEFT(RawData[[#This Row],[Month]], 4)="2025"),RawData[[#This Row],[List Price]]*(1-'2 - Diagnostics'!$B$1),RawData[[#This Row],[Net Price]])</f>
        <v>2.0797859999999999</v>
      </c>
      <c r="P1800">
        <f>RawData[[#This Row],[Units]]*RawData[[#This Row],[Counterfactual Net Price]]</f>
        <v>81567.127133999995</v>
      </c>
    </row>
    <row r="1801" spans="1:16">
      <c r="A1801" t="s">
        <v>286</v>
      </c>
      <c r="B1801" t="s">
        <v>285</v>
      </c>
      <c r="C1801" t="s">
        <v>280</v>
      </c>
      <c r="D1801" t="s">
        <v>230</v>
      </c>
      <c r="E1801" t="s">
        <v>236</v>
      </c>
      <c r="F1801">
        <v>28969</v>
      </c>
      <c r="G1801" s="44">
        <v>2.5099999999999998</v>
      </c>
      <c r="H1801" s="42">
        <v>0.2009</v>
      </c>
      <c r="I1801" s="45">
        <v>1.4849000000000001</v>
      </c>
      <c r="J1801" s="44">
        <f t="shared" si="140"/>
        <v>2.005741</v>
      </c>
      <c r="K1801" s="43">
        <f t="shared" si="141"/>
        <v>58104.311028999997</v>
      </c>
      <c r="L1801" s="43">
        <f t="shared" si="142"/>
        <v>43016.068100000004</v>
      </c>
      <c r="M1801" s="43">
        <f t="shared" si="143"/>
        <v>15088.242928999993</v>
      </c>
      <c r="N1801" s="42">
        <f t="shared" si="144"/>
        <v>0.25967510261793508</v>
      </c>
      <c r="O1801">
        <f>IF(AND(RawData[[#This Row],[Channel]]="Wholesale/Distributor", LEFT(RawData[[#This Row],[Month]], 4)="2025"),RawData[[#This Row],[List Price]]*(1-'2 - Diagnostics'!$B$1),RawData[[#This Row],[Net Price]])</f>
        <v>2.005741</v>
      </c>
      <c r="P1801">
        <f>RawData[[#This Row],[Units]]*RawData[[#This Row],[Counterfactual Net Price]]</f>
        <v>58104.311028999997</v>
      </c>
    </row>
    <row r="1802" spans="1:16">
      <c r="A1802" t="s">
        <v>286</v>
      </c>
      <c r="B1802" t="s">
        <v>285</v>
      </c>
      <c r="C1802" t="s">
        <v>280</v>
      </c>
      <c r="D1802" t="s">
        <v>232</v>
      </c>
      <c r="E1802" t="s">
        <v>262</v>
      </c>
      <c r="F1802">
        <v>18379</v>
      </c>
      <c r="G1802" s="44">
        <v>2.39</v>
      </c>
      <c r="H1802" s="42">
        <v>7.4200000000000002E-2</v>
      </c>
      <c r="I1802" s="45">
        <v>1.3623000000000001</v>
      </c>
      <c r="J1802" s="44">
        <f t="shared" si="140"/>
        <v>2.2126619999999999</v>
      </c>
      <c r="K1802" s="43">
        <f t="shared" si="141"/>
        <v>40666.514898000001</v>
      </c>
      <c r="L1802" s="43">
        <f t="shared" si="142"/>
        <v>25037.7117</v>
      </c>
      <c r="M1802" s="43">
        <f t="shared" si="143"/>
        <v>15628.803198000001</v>
      </c>
      <c r="N1802" s="42">
        <f t="shared" si="144"/>
        <v>0.38431626701231369</v>
      </c>
      <c r="O1802">
        <f>IF(AND(RawData[[#This Row],[Channel]]="Wholesale/Distributor", LEFT(RawData[[#This Row],[Month]], 4)="2025"),RawData[[#This Row],[List Price]]*(1-'2 - Diagnostics'!$B$1),RawData[[#This Row],[Net Price]])</f>
        <v>2.2126619999999999</v>
      </c>
      <c r="P1802">
        <f>RawData[[#This Row],[Units]]*RawData[[#This Row],[Counterfactual Net Price]]</f>
        <v>40666.514898000001</v>
      </c>
    </row>
    <row r="1803" spans="1:16">
      <c r="A1803" t="s">
        <v>286</v>
      </c>
      <c r="B1803" t="s">
        <v>285</v>
      </c>
      <c r="C1803" t="s">
        <v>280</v>
      </c>
      <c r="D1803" t="s">
        <v>232</v>
      </c>
      <c r="E1803" t="s">
        <v>261</v>
      </c>
      <c r="F1803">
        <v>19194</v>
      </c>
      <c r="G1803" s="44">
        <v>2.39</v>
      </c>
      <c r="H1803" s="42">
        <v>6.4600000000000005E-2</v>
      </c>
      <c r="I1803" s="45">
        <v>1.3623000000000001</v>
      </c>
      <c r="J1803" s="44">
        <f t="shared" si="140"/>
        <v>2.2356060000000002</v>
      </c>
      <c r="K1803" s="43">
        <f t="shared" si="141"/>
        <v>42910.221564000007</v>
      </c>
      <c r="L1803" s="43">
        <f t="shared" si="142"/>
        <v>26147.986200000003</v>
      </c>
      <c r="M1803" s="43">
        <f t="shared" si="143"/>
        <v>16762.235364000004</v>
      </c>
      <c r="N1803" s="42">
        <f t="shared" si="144"/>
        <v>0.39063502245028869</v>
      </c>
      <c r="O1803">
        <f>IF(AND(RawData[[#This Row],[Channel]]="Wholesale/Distributor", LEFT(RawData[[#This Row],[Month]], 4)="2025"),RawData[[#This Row],[List Price]]*(1-'2 - Diagnostics'!$B$1),RawData[[#This Row],[Net Price]])</f>
        <v>2.2356060000000002</v>
      </c>
      <c r="P1803">
        <f>RawData[[#This Row],[Units]]*RawData[[#This Row],[Counterfactual Net Price]]</f>
        <v>42910.221564000007</v>
      </c>
    </row>
    <row r="1804" spans="1:16">
      <c r="A1804" t="s">
        <v>286</v>
      </c>
      <c r="B1804" t="s">
        <v>285</v>
      </c>
      <c r="C1804" t="s">
        <v>280</v>
      </c>
      <c r="D1804" t="s">
        <v>232</v>
      </c>
      <c r="E1804" t="s">
        <v>260</v>
      </c>
      <c r="F1804">
        <v>21367</v>
      </c>
      <c r="G1804" s="44">
        <v>2.39</v>
      </c>
      <c r="H1804" s="42">
        <v>5.8099999999999999E-2</v>
      </c>
      <c r="I1804" s="45">
        <v>1.3623000000000001</v>
      </c>
      <c r="J1804" s="44">
        <f t="shared" si="140"/>
        <v>2.2511410000000001</v>
      </c>
      <c r="K1804" s="43">
        <f t="shared" si="141"/>
        <v>48100.129746999999</v>
      </c>
      <c r="L1804" s="43">
        <f t="shared" si="142"/>
        <v>29108.2641</v>
      </c>
      <c r="M1804" s="43">
        <f t="shared" si="143"/>
        <v>18991.865646999999</v>
      </c>
      <c r="N1804" s="42">
        <f t="shared" si="144"/>
        <v>0.39484021658350144</v>
      </c>
      <c r="O1804">
        <f>IF(AND(RawData[[#This Row],[Channel]]="Wholesale/Distributor", LEFT(RawData[[#This Row],[Month]], 4)="2025"),RawData[[#This Row],[List Price]]*(1-'2 - Diagnostics'!$B$1),RawData[[#This Row],[Net Price]])</f>
        <v>2.2511410000000001</v>
      </c>
      <c r="P1804">
        <f>RawData[[#This Row],[Units]]*RawData[[#This Row],[Counterfactual Net Price]]</f>
        <v>48100.129746999999</v>
      </c>
    </row>
    <row r="1805" spans="1:16">
      <c r="A1805" t="s">
        <v>286</v>
      </c>
      <c r="B1805" t="s">
        <v>285</v>
      </c>
      <c r="C1805" t="s">
        <v>280</v>
      </c>
      <c r="D1805" t="s">
        <v>232</v>
      </c>
      <c r="E1805" t="s">
        <v>259</v>
      </c>
      <c r="F1805">
        <v>19706</v>
      </c>
      <c r="G1805" s="44">
        <v>2.39</v>
      </c>
      <c r="H1805" s="42">
        <v>6.4699999999999994E-2</v>
      </c>
      <c r="I1805" s="45">
        <v>1.3623000000000001</v>
      </c>
      <c r="J1805" s="44">
        <f t="shared" si="140"/>
        <v>2.2353670000000001</v>
      </c>
      <c r="K1805" s="43">
        <f t="shared" si="141"/>
        <v>44050.142102000005</v>
      </c>
      <c r="L1805" s="43">
        <f t="shared" si="142"/>
        <v>26845.483800000002</v>
      </c>
      <c r="M1805" s="43">
        <f t="shared" si="143"/>
        <v>17204.658302000003</v>
      </c>
      <c r="N1805" s="42">
        <f t="shared" si="144"/>
        <v>0.39056987062974452</v>
      </c>
      <c r="O1805">
        <f>IF(AND(RawData[[#This Row],[Channel]]="Wholesale/Distributor", LEFT(RawData[[#This Row],[Month]], 4)="2025"),RawData[[#This Row],[List Price]]*(1-'2 - Diagnostics'!$B$1),RawData[[#This Row],[Net Price]])</f>
        <v>2.2353670000000001</v>
      </c>
      <c r="P1805">
        <f>RawData[[#This Row],[Units]]*RawData[[#This Row],[Counterfactual Net Price]]</f>
        <v>44050.142102000005</v>
      </c>
    </row>
    <row r="1806" spans="1:16">
      <c r="A1806" t="s">
        <v>286</v>
      </c>
      <c r="B1806" t="s">
        <v>285</v>
      </c>
      <c r="C1806" t="s">
        <v>280</v>
      </c>
      <c r="D1806" t="s">
        <v>232</v>
      </c>
      <c r="E1806" t="s">
        <v>258</v>
      </c>
      <c r="F1806">
        <v>19228</v>
      </c>
      <c r="G1806" s="44">
        <v>2.39</v>
      </c>
      <c r="H1806" s="42">
        <v>4.9599999999999998E-2</v>
      </c>
      <c r="I1806" s="45">
        <v>1.3623000000000001</v>
      </c>
      <c r="J1806" s="44">
        <f t="shared" si="140"/>
        <v>2.2714560000000001</v>
      </c>
      <c r="K1806" s="43">
        <f t="shared" si="141"/>
        <v>43675.555968000001</v>
      </c>
      <c r="L1806" s="43">
        <f t="shared" si="142"/>
        <v>26194.304400000001</v>
      </c>
      <c r="M1806" s="43">
        <f t="shared" si="143"/>
        <v>17481.251568</v>
      </c>
      <c r="N1806" s="42">
        <f t="shared" si="144"/>
        <v>0.40025252525252525</v>
      </c>
      <c r="O1806">
        <f>IF(AND(RawData[[#This Row],[Channel]]="Wholesale/Distributor", LEFT(RawData[[#This Row],[Month]], 4)="2025"),RawData[[#This Row],[List Price]]*(1-'2 - Diagnostics'!$B$1),RawData[[#This Row],[Net Price]])</f>
        <v>2.2714560000000001</v>
      </c>
      <c r="P1806">
        <f>RawData[[#This Row],[Units]]*RawData[[#This Row],[Counterfactual Net Price]]</f>
        <v>43675.555968000001</v>
      </c>
    </row>
    <row r="1807" spans="1:16">
      <c r="A1807" t="s">
        <v>286</v>
      </c>
      <c r="B1807" t="s">
        <v>285</v>
      </c>
      <c r="C1807" t="s">
        <v>280</v>
      </c>
      <c r="D1807" t="s">
        <v>232</v>
      </c>
      <c r="E1807" t="s">
        <v>257</v>
      </c>
      <c r="F1807">
        <v>17990</v>
      </c>
      <c r="G1807" s="44">
        <v>2.39</v>
      </c>
      <c r="H1807" s="42">
        <v>4.2299999999999997E-2</v>
      </c>
      <c r="I1807" s="45">
        <v>1.3623000000000001</v>
      </c>
      <c r="J1807" s="44">
        <f t="shared" si="140"/>
        <v>2.2889029999999999</v>
      </c>
      <c r="K1807" s="43">
        <f t="shared" si="141"/>
        <v>41177.364969999995</v>
      </c>
      <c r="L1807" s="43">
        <f t="shared" si="142"/>
        <v>24507.777000000002</v>
      </c>
      <c r="M1807" s="43">
        <f t="shared" si="143"/>
        <v>16669.587969999993</v>
      </c>
      <c r="N1807" s="42">
        <f t="shared" si="144"/>
        <v>0.40482405763809115</v>
      </c>
      <c r="O1807">
        <f>IF(AND(RawData[[#This Row],[Channel]]="Wholesale/Distributor", LEFT(RawData[[#This Row],[Month]], 4)="2025"),RawData[[#This Row],[List Price]]*(1-'2 - Diagnostics'!$B$1),RawData[[#This Row],[Net Price]])</f>
        <v>2.2889029999999999</v>
      </c>
      <c r="P1807">
        <f>RawData[[#This Row],[Units]]*RawData[[#This Row],[Counterfactual Net Price]]</f>
        <v>41177.364969999995</v>
      </c>
    </row>
    <row r="1808" spans="1:16">
      <c r="A1808" t="s">
        <v>286</v>
      </c>
      <c r="B1808" t="s">
        <v>285</v>
      </c>
      <c r="C1808" t="s">
        <v>280</v>
      </c>
      <c r="D1808" t="s">
        <v>232</v>
      </c>
      <c r="E1808" t="s">
        <v>256</v>
      </c>
      <c r="F1808">
        <v>15543</v>
      </c>
      <c r="G1808" s="44">
        <v>2.39</v>
      </c>
      <c r="H1808" s="42">
        <v>4.5400000000000003E-2</v>
      </c>
      <c r="I1808" s="45">
        <v>1.3623000000000001</v>
      </c>
      <c r="J1808" s="44">
        <f t="shared" si="140"/>
        <v>2.2814939999999999</v>
      </c>
      <c r="K1808" s="43">
        <f t="shared" si="141"/>
        <v>35461.261242</v>
      </c>
      <c r="L1808" s="43">
        <f t="shared" si="142"/>
        <v>21174.228900000002</v>
      </c>
      <c r="M1808" s="43">
        <f t="shared" si="143"/>
        <v>14287.032341999999</v>
      </c>
      <c r="N1808" s="42">
        <f t="shared" si="144"/>
        <v>0.40289126335637959</v>
      </c>
      <c r="O1808">
        <f>IF(AND(RawData[[#This Row],[Channel]]="Wholesale/Distributor", LEFT(RawData[[#This Row],[Month]], 4)="2025"),RawData[[#This Row],[List Price]]*(1-'2 - Diagnostics'!$B$1),RawData[[#This Row],[Net Price]])</f>
        <v>2.2814939999999999</v>
      </c>
      <c r="P1808">
        <f>RawData[[#This Row],[Units]]*RawData[[#This Row],[Counterfactual Net Price]]</f>
        <v>35461.261242</v>
      </c>
    </row>
    <row r="1809" spans="1:16">
      <c r="A1809" t="s">
        <v>286</v>
      </c>
      <c r="B1809" t="s">
        <v>285</v>
      </c>
      <c r="C1809" t="s">
        <v>280</v>
      </c>
      <c r="D1809" t="s">
        <v>232</v>
      </c>
      <c r="E1809" t="s">
        <v>255</v>
      </c>
      <c r="F1809">
        <v>15861</v>
      </c>
      <c r="G1809" s="44">
        <v>2.39</v>
      </c>
      <c r="H1809" s="42">
        <v>5.8599999999999999E-2</v>
      </c>
      <c r="I1809" s="45">
        <v>1.3623000000000001</v>
      </c>
      <c r="J1809" s="44">
        <f t="shared" si="140"/>
        <v>2.249946</v>
      </c>
      <c r="K1809" s="43">
        <f t="shared" si="141"/>
        <v>35686.393506</v>
      </c>
      <c r="L1809" s="43">
        <f t="shared" si="142"/>
        <v>21607.440300000002</v>
      </c>
      <c r="M1809" s="43">
        <f t="shared" si="143"/>
        <v>14078.953205999998</v>
      </c>
      <c r="N1809" s="42">
        <f t="shared" si="144"/>
        <v>0.3945188017845761</v>
      </c>
      <c r="O1809">
        <f>IF(AND(RawData[[#This Row],[Channel]]="Wholesale/Distributor", LEFT(RawData[[#This Row],[Month]], 4)="2025"),RawData[[#This Row],[List Price]]*(1-'2 - Diagnostics'!$B$1),RawData[[#This Row],[Net Price]])</f>
        <v>2.249946</v>
      </c>
      <c r="P1809">
        <f>RawData[[#This Row],[Units]]*RawData[[#This Row],[Counterfactual Net Price]]</f>
        <v>35686.393506</v>
      </c>
    </row>
    <row r="1810" spans="1:16">
      <c r="A1810" t="s">
        <v>286</v>
      </c>
      <c r="B1810" t="s">
        <v>285</v>
      </c>
      <c r="C1810" t="s">
        <v>280</v>
      </c>
      <c r="D1810" t="s">
        <v>232</v>
      </c>
      <c r="E1810" t="s">
        <v>254</v>
      </c>
      <c r="F1810">
        <v>23036</v>
      </c>
      <c r="G1810" s="44">
        <v>2.39</v>
      </c>
      <c r="H1810" s="42">
        <v>4.2999999999999997E-2</v>
      </c>
      <c r="I1810" s="45">
        <v>1.3623000000000001</v>
      </c>
      <c r="J1810" s="44">
        <f t="shared" si="140"/>
        <v>2.2872300000000001</v>
      </c>
      <c r="K1810" s="43">
        <f t="shared" si="141"/>
        <v>52688.630280000005</v>
      </c>
      <c r="L1810" s="43">
        <f t="shared" si="142"/>
        <v>31381.942800000001</v>
      </c>
      <c r="M1810" s="43">
        <f t="shared" si="143"/>
        <v>21306.687480000004</v>
      </c>
      <c r="N1810" s="42">
        <f t="shared" si="144"/>
        <v>0.40438871473354238</v>
      </c>
      <c r="O1810">
        <f>IF(AND(RawData[[#This Row],[Channel]]="Wholesale/Distributor", LEFT(RawData[[#This Row],[Month]], 4)="2025"),RawData[[#This Row],[List Price]]*(1-'2 - Diagnostics'!$B$1),RawData[[#This Row],[Net Price]])</f>
        <v>2.2872300000000001</v>
      </c>
      <c r="P1810">
        <f>RawData[[#This Row],[Units]]*RawData[[#This Row],[Counterfactual Net Price]]</f>
        <v>52688.630280000005</v>
      </c>
    </row>
    <row r="1811" spans="1:16">
      <c r="A1811" t="s">
        <v>286</v>
      </c>
      <c r="B1811" t="s">
        <v>285</v>
      </c>
      <c r="C1811" t="s">
        <v>280</v>
      </c>
      <c r="D1811" t="s">
        <v>232</v>
      </c>
      <c r="E1811" t="s">
        <v>253</v>
      </c>
      <c r="F1811">
        <v>32153</v>
      </c>
      <c r="G1811" s="44">
        <v>2.39</v>
      </c>
      <c r="H1811" s="42">
        <v>4.7300000000000002E-2</v>
      </c>
      <c r="I1811" s="45">
        <v>1.3623000000000001</v>
      </c>
      <c r="J1811" s="44">
        <f t="shared" si="140"/>
        <v>2.2769530000000002</v>
      </c>
      <c r="K1811" s="43">
        <f t="shared" si="141"/>
        <v>73210.869809000011</v>
      </c>
      <c r="L1811" s="43">
        <f t="shared" si="142"/>
        <v>43802.031900000002</v>
      </c>
      <c r="M1811" s="43">
        <f t="shared" si="143"/>
        <v>29408.837909000009</v>
      </c>
      <c r="N1811" s="42">
        <f t="shared" si="144"/>
        <v>0.40170043035583086</v>
      </c>
      <c r="O1811">
        <f>IF(AND(RawData[[#This Row],[Channel]]="Wholesale/Distributor", LEFT(RawData[[#This Row],[Month]], 4)="2025"),RawData[[#This Row],[List Price]]*(1-'2 - Diagnostics'!$B$1),RawData[[#This Row],[Net Price]])</f>
        <v>2.2769530000000002</v>
      </c>
      <c r="P1811">
        <f>RawData[[#This Row],[Units]]*RawData[[#This Row],[Counterfactual Net Price]]</f>
        <v>73210.869809000011</v>
      </c>
    </row>
    <row r="1812" spans="1:16">
      <c r="A1812" t="s">
        <v>286</v>
      </c>
      <c r="B1812" t="s">
        <v>285</v>
      </c>
      <c r="C1812" t="s">
        <v>280</v>
      </c>
      <c r="D1812" t="s">
        <v>232</v>
      </c>
      <c r="E1812" t="s">
        <v>252</v>
      </c>
      <c r="F1812">
        <v>34180</v>
      </c>
      <c r="G1812" s="44">
        <v>2.39</v>
      </c>
      <c r="H1812" s="42">
        <v>4.3700000000000003E-2</v>
      </c>
      <c r="I1812" s="45">
        <v>1.3623000000000001</v>
      </c>
      <c r="J1812" s="44">
        <f t="shared" si="140"/>
        <v>2.2855570000000003</v>
      </c>
      <c r="K1812" s="43">
        <f t="shared" si="141"/>
        <v>78120.338260000004</v>
      </c>
      <c r="L1812" s="43">
        <f t="shared" si="142"/>
        <v>46563.414000000004</v>
      </c>
      <c r="M1812" s="43">
        <f t="shared" si="143"/>
        <v>31556.92426</v>
      </c>
      <c r="N1812" s="42">
        <f t="shared" si="144"/>
        <v>0.4039527344975426</v>
      </c>
      <c r="O1812">
        <f>IF(AND(RawData[[#This Row],[Channel]]="Wholesale/Distributor", LEFT(RawData[[#This Row],[Month]], 4)="2025"),RawData[[#This Row],[List Price]]*(1-'2 - Diagnostics'!$B$1),RawData[[#This Row],[Net Price]])</f>
        <v>2.2855570000000003</v>
      </c>
      <c r="P1812">
        <f>RawData[[#This Row],[Units]]*RawData[[#This Row],[Counterfactual Net Price]]</f>
        <v>78120.338260000004</v>
      </c>
    </row>
    <row r="1813" spans="1:16">
      <c r="A1813" t="s">
        <v>286</v>
      </c>
      <c r="B1813" t="s">
        <v>285</v>
      </c>
      <c r="C1813" t="s">
        <v>280</v>
      </c>
      <c r="D1813" t="s">
        <v>232</v>
      </c>
      <c r="E1813" t="s">
        <v>251</v>
      </c>
      <c r="F1813">
        <v>25647</v>
      </c>
      <c r="G1813" s="44">
        <v>2.39</v>
      </c>
      <c r="H1813" s="42">
        <v>6.0499999999999998E-2</v>
      </c>
      <c r="I1813" s="45">
        <v>1.3623000000000001</v>
      </c>
      <c r="J1813" s="44">
        <f t="shared" si="140"/>
        <v>2.2454050000000003</v>
      </c>
      <c r="K1813" s="43">
        <f t="shared" si="141"/>
        <v>57587.902035000006</v>
      </c>
      <c r="L1813" s="43">
        <f t="shared" si="142"/>
        <v>34938.908100000001</v>
      </c>
      <c r="M1813" s="43">
        <f t="shared" si="143"/>
        <v>22648.993935000006</v>
      </c>
      <c r="N1813" s="42">
        <f t="shared" si="144"/>
        <v>0.39329430548163924</v>
      </c>
      <c r="O1813">
        <f>IF(AND(RawData[[#This Row],[Channel]]="Wholesale/Distributor", LEFT(RawData[[#This Row],[Month]], 4)="2025"),RawData[[#This Row],[List Price]]*(1-'2 - Diagnostics'!$B$1),RawData[[#This Row],[Net Price]])</f>
        <v>2.2454050000000003</v>
      </c>
      <c r="P1813">
        <f>RawData[[#This Row],[Units]]*RawData[[#This Row],[Counterfactual Net Price]]</f>
        <v>57587.902035000006</v>
      </c>
    </row>
    <row r="1814" spans="1:16">
      <c r="A1814" t="s">
        <v>286</v>
      </c>
      <c r="B1814" t="s">
        <v>285</v>
      </c>
      <c r="C1814" t="s">
        <v>280</v>
      </c>
      <c r="D1814" t="s">
        <v>232</v>
      </c>
      <c r="E1814" t="s">
        <v>250</v>
      </c>
      <c r="F1814">
        <v>16964</v>
      </c>
      <c r="G1814" s="44">
        <v>2.44</v>
      </c>
      <c r="H1814" s="42">
        <v>7.0199999999999999E-2</v>
      </c>
      <c r="I1814" s="45">
        <v>1.3725000000000001</v>
      </c>
      <c r="J1814" s="44">
        <f t="shared" si="140"/>
        <v>2.2687119999999998</v>
      </c>
      <c r="K1814" s="43">
        <f t="shared" si="141"/>
        <v>38486.430367999994</v>
      </c>
      <c r="L1814" s="43">
        <f t="shared" si="142"/>
        <v>23283.09</v>
      </c>
      <c r="M1814" s="43">
        <f t="shared" si="143"/>
        <v>15203.340367999994</v>
      </c>
      <c r="N1814" s="42">
        <f t="shared" si="144"/>
        <v>0.39503118950311883</v>
      </c>
      <c r="O1814">
        <f>IF(AND(RawData[[#This Row],[Channel]]="Wholesale/Distributor", LEFT(RawData[[#This Row],[Month]], 4)="2025"),RawData[[#This Row],[List Price]]*(1-'2 - Diagnostics'!$B$1),RawData[[#This Row],[Net Price]])</f>
        <v>2.2687119999999998</v>
      </c>
      <c r="P1814">
        <f>RawData[[#This Row],[Units]]*RawData[[#This Row],[Counterfactual Net Price]]</f>
        <v>38486.430367999994</v>
      </c>
    </row>
    <row r="1815" spans="1:16">
      <c r="A1815" t="s">
        <v>286</v>
      </c>
      <c r="B1815" t="s">
        <v>285</v>
      </c>
      <c r="C1815" t="s">
        <v>280</v>
      </c>
      <c r="D1815" t="s">
        <v>232</v>
      </c>
      <c r="E1815" t="s">
        <v>249</v>
      </c>
      <c r="F1815">
        <v>21118</v>
      </c>
      <c r="G1815" s="44">
        <v>2.44</v>
      </c>
      <c r="H1815" s="42">
        <v>4.07E-2</v>
      </c>
      <c r="I1815" s="45">
        <v>1.3827</v>
      </c>
      <c r="J1815" s="44">
        <f t="shared" si="140"/>
        <v>2.3406920000000002</v>
      </c>
      <c r="K1815" s="43">
        <f t="shared" si="141"/>
        <v>49430.733656000004</v>
      </c>
      <c r="L1815" s="43">
        <f t="shared" si="142"/>
        <v>29199.8586</v>
      </c>
      <c r="M1815" s="43">
        <f t="shared" si="143"/>
        <v>20230.875056000004</v>
      </c>
      <c r="N1815" s="42">
        <f t="shared" si="144"/>
        <v>0.4092772564694544</v>
      </c>
      <c r="O1815">
        <f>IF(AND(RawData[[#This Row],[Channel]]="Wholesale/Distributor", LEFT(RawData[[#This Row],[Month]], 4)="2025"),RawData[[#This Row],[List Price]]*(1-'2 - Diagnostics'!$B$1),RawData[[#This Row],[Net Price]])</f>
        <v>2.3406920000000002</v>
      </c>
      <c r="P1815">
        <f>RawData[[#This Row],[Units]]*RawData[[#This Row],[Counterfactual Net Price]]</f>
        <v>49430.733656000004</v>
      </c>
    </row>
    <row r="1816" spans="1:16">
      <c r="A1816" t="s">
        <v>286</v>
      </c>
      <c r="B1816" t="s">
        <v>285</v>
      </c>
      <c r="C1816" t="s">
        <v>280</v>
      </c>
      <c r="D1816" t="s">
        <v>232</v>
      </c>
      <c r="E1816" t="s">
        <v>248</v>
      </c>
      <c r="F1816">
        <v>22858</v>
      </c>
      <c r="G1816" s="44">
        <v>2.44</v>
      </c>
      <c r="H1816" s="42">
        <v>5.6300000000000003E-2</v>
      </c>
      <c r="I1816" s="45">
        <v>1.393</v>
      </c>
      <c r="J1816" s="44">
        <f t="shared" si="140"/>
        <v>2.3026279999999999</v>
      </c>
      <c r="K1816" s="43">
        <f t="shared" si="141"/>
        <v>52633.470823999996</v>
      </c>
      <c r="L1816" s="43">
        <f t="shared" si="142"/>
        <v>31841.194</v>
      </c>
      <c r="M1816" s="43">
        <f t="shared" si="143"/>
        <v>20792.276823999997</v>
      </c>
      <c r="N1816" s="42">
        <f t="shared" si="144"/>
        <v>0.3950390597178528</v>
      </c>
      <c r="O1816">
        <f>IF(AND(RawData[[#This Row],[Channel]]="Wholesale/Distributor", LEFT(RawData[[#This Row],[Month]], 4)="2025"),RawData[[#This Row],[List Price]]*(1-'2 - Diagnostics'!$B$1),RawData[[#This Row],[Net Price]])</f>
        <v>2.3026279999999999</v>
      </c>
      <c r="P1816">
        <f>RawData[[#This Row],[Units]]*RawData[[#This Row],[Counterfactual Net Price]]</f>
        <v>52633.470823999996</v>
      </c>
    </row>
    <row r="1817" spans="1:16">
      <c r="A1817" t="s">
        <v>286</v>
      </c>
      <c r="B1817" t="s">
        <v>285</v>
      </c>
      <c r="C1817" t="s">
        <v>280</v>
      </c>
      <c r="D1817" t="s">
        <v>232</v>
      </c>
      <c r="E1817" t="s">
        <v>247</v>
      </c>
      <c r="F1817">
        <v>23174</v>
      </c>
      <c r="G1817" s="44">
        <v>2.44</v>
      </c>
      <c r="H1817" s="42">
        <v>6.1899999999999997E-2</v>
      </c>
      <c r="I1817" s="45">
        <v>1.4032</v>
      </c>
      <c r="J1817" s="44">
        <f t="shared" si="140"/>
        <v>2.288964</v>
      </c>
      <c r="K1817" s="43">
        <f t="shared" si="141"/>
        <v>53044.451736000003</v>
      </c>
      <c r="L1817" s="43">
        <f t="shared" si="142"/>
        <v>32517.756799999999</v>
      </c>
      <c r="M1817" s="43">
        <f t="shared" si="143"/>
        <v>20526.694936000004</v>
      </c>
      <c r="N1817" s="42">
        <f t="shared" si="144"/>
        <v>0.38697157316585151</v>
      </c>
      <c r="O1817">
        <f>IF(AND(RawData[[#This Row],[Channel]]="Wholesale/Distributor", LEFT(RawData[[#This Row],[Month]], 4)="2025"),RawData[[#This Row],[List Price]]*(1-'2 - Diagnostics'!$B$1),RawData[[#This Row],[Net Price]])</f>
        <v>2.288964</v>
      </c>
      <c r="P1817">
        <f>RawData[[#This Row],[Units]]*RawData[[#This Row],[Counterfactual Net Price]]</f>
        <v>53044.451736000003</v>
      </c>
    </row>
    <row r="1818" spans="1:16">
      <c r="A1818" t="s">
        <v>286</v>
      </c>
      <c r="B1818" t="s">
        <v>285</v>
      </c>
      <c r="C1818" t="s">
        <v>280</v>
      </c>
      <c r="D1818" t="s">
        <v>232</v>
      </c>
      <c r="E1818" t="s">
        <v>246</v>
      </c>
      <c r="F1818">
        <v>17218</v>
      </c>
      <c r="G1818" s="44">
        <v>2.44</v>
      </c>
      <c r="H1818" s="42">
        <v>4.87E-2</v>
      </c>
      <c r="I1818" s="45">
        <v>1.4134</v>
      </c>
      <c r="J1818" s="44">
        <f t="shared" si="140"/>
        <v>2.3211720000000002</v>
      </c>
      <c r="K1818" s="43">
        <f t="shared" si="141"/>
        <v>39965.939496000006</v>
      </c>
      <c r="L1818" s="43">
        <f t="shared" si="142"/>
        <v>24335.921200000001</v>
      </c>
      <c r="M1818" s="43">
        <f t="shared" si="143"/>
        <v>15630.018296000006</v>
      </c>
      <c r="N1818" s="42">
        <f t="shared" si="144"/>
        <v>0.39108346990227361</v>
      </c>
      <c r="O1818">
        <f>IF(AND(RawData[[#This Row],[Channel]]="Wholesale/Distributor", LEFT(RawData[[#This Row],[Month]], 4)="2025"),RawData[[#This Row],[List Price]]*(1-'2 - Diagnostics'!$B$1),RawData[[#This Row],[Net Price]])</f>
        <v>2.3211720000000002</v>
      </c>
      <c r="P1818">
        <f>RawData[[#This Row],[Units]]*RawData[[#This Row],[Counterfactual Net Price]]</f>
        <v>39965.939496000006</v>
      </c>
    </row>
    <row r="1819" spans="1:16">
      <c r="A1819" t="s">
        <v>286</v>
      </c>
      <c r="B1819" t="s">
        <v>285</v>
      </c>
      <c r="C1819" t="s">
        <v>280</v>
      </c>
      <c r="D1819" t="s">
        <v>232</v>
      </c>
      <c r="E1819" t="s">
        <v>245</v>
      </c>
      <c r="F1819">
        <v>16836</v>
      </c>
      <c r="G1819" s="44">
        <v>2.44</v>
      </c>
      <c r="H1819" s="42">
        <v>3.7100000000000001E-2</v>
      </c>
      <c r="I1819" s="45">
        <v>1.4236</v>
      </c>
      <c r="J1819" s="44">
        <f t="shared" si="140"/>
        <v>2.3494759999999997</v>
      </c>
      <c r="K1819" s="43">
        <f t="shared" si="141"/>
        <v>39555.777935999991</v>
      </c>
      <c r="L1819" s="43">
        <f t="shared" si="142"/>
        <v>23967.729599999999</v>
      </c>
      <c r="M1819" s="43">
        <f t="shared" si="143"/>
        <v>15588.048335999993</v>
      </c>
      <c r="N1819" s="42">
        <f t="shared" si="144"/>
        <v>0.39407765816718271</v>
      </c>
      <c r="O1819">
        <f>IF(AND(RawData[[#This Row],[Channel]]="Wholesale/Distributor", LEFT(RawData[[#This Row],[Month]], 4)="2025"),RawData[[#This Row],[List Price]]*(1-'2 - Diagnostics'!$B$1),RawData[[#This Row],[Net Price]])</f>
        <v>2.3494759999999997</v>
      </c>
      <c r="P1819">
        <f>RawData[[#This Row],[Units]]*RawData[[#This Row],[Counterfactual Net Price]]</f>
        <v>39555.777935999991</v>
      </c>
    </row>
    <row r="1820" spans="1:16">
      <c r="A1820" t="s">
        <v>286</v>
      </c>
      <c r="B1820" t="s">
        <v>285</v>
      </c>
      <c r="C1820" t="s">
        <v>280</v>
      </c>
      <c r="D1820" t="s">
        <v>232</v>
      </c>
      <c r="E1820" t="s">
        <v>244</v>
      </c>
      <c r="F1820">
        <v>15742</v>
      </c>
      <c r="G1820" s="44">
        <v>2.5099999999999998</v>
      </c>
      <c r="H1820" s="42">
        <v>6.3399999999999998E-2</v>
      </c>
      <c r="I1820" s="45">
        <v>1.4338</v>
      </c>
      <c r="J1820" s="44">
        <f t="shared" si="140"/>
        <v>2.3508659999999999</v>
      </c>
      <c r="K1820" s="43">
        <f t="shared" si="141"/>
        <v>37007.332571999999</v>
      </c>
      <c r="L1820" s="43">
        <f t="shared" si="142"/>
        <v>22570.8796</v>
      </c>
      <c r="M1820" s="43">
        <f t="shared" si="143"/>
        <v>14436.452971999999</v>
      </c>
      <c r="N1820" s="42">
        <f t="shared" si="144"/>
        <v>0.39009709613393528</v>
      </c>
      <c r="O1820">
        <f>IF(AND(RawData[[#This Row],[Channel]]="Wholesale/Distributor", LEFT(RawData[[#This Row],[Month]], 4)="2025"),RawData[[#This Row],[List Price]]*(1-'2 - Diagnostics'!$B$1),RawData[[#This Row],[Net Price]])</f>
        <v>2.3508659999999999</v>
      </c>
      <c r="P1820">
        <f>RawData[[#This Row],[Units]]*RawData[[#This Row],[Counterfactual Net Price]]</f>
        <v>37007.332571999999</v>
      </c>
    </row>
    <row r="1821" spans="1:16">
      <c r="A1821" t="s">
        <v>286</v>
      </c>
      <c r="B1821" t="s">
        <v>285</v>
      </c>
      <c r="C1821" t="s">
        <v>280</v>
      </c>
      <c r="D1821" t="s">
        <v>232</v>
      </c>
      <c r="E1821" t="s">
        <v>243</v>
      </c>
      <c r="F1821">
        <v>18343</v>
      </c>
      <c r="G1821" s="44">
        <v>2.5099999999999998</v>
      </c>
      <c r="H1821" s="42">
        <v>3.6499999999999998E-2</v>
      </c>
      <c r="I1821" s="45">
        <v>1.444</v>
      </c>
      <c r="J1821" s="44">
        <f t="shared" si="140"/>
        <v>2.4183849999999998</v>
      </c>
      <c r="K1821" s="43">
        <f t="shared" si="141"/>
        <v>44360.436054999998</v>
      </c>
      <c r="L1821" s="43">
        <f t="shared" si="142"/>
        <v>26487.291999999998</v>
      </c>
      <c r="M1821" s="43">
        <f t="shared" si="143"/>
        <v>17873.144055000001</v>
      </c>
      <c r="N1821" s="42">
        <f t="shared" si="144"/>
        <v>0.40290731211118169</v>
      </c>
      <c r="O1821">
        <f>IF(AND(RawData[[#This Row],[Channel]]="Wholesale/Distributor", LEFT(RawData[[#This Row],[Month]], 4)="2025"),RawData[[#This Row],[List Price]]*(1-'2 - Diagnostics'!$B$1),RawData[[#This Row],[Net Price]])</f>
        <v>2.4183849999999998</v>
      </c>
      <c r="P1821">
        <f>RawData[[#This Row],[Units]]*RawData[[#This Row],[Counterfactual Net Price]]</f>
        <v>44360.436054999998</v>
      </c>
    </row>
    <row r="1822" spans="1:16">
      <c r="A1822" t="s">
        <v>286</v>
      </c>
      <c r="B1822" t="s">
        <v>285</v>
      </c>
      <c r="C1822" t="s">
        <v>280</v>
      </c>
      <c r="D1822" t="s">
        <v>232</v>
      </c>
      <c r="E1822" t="s">
        <v>242</v>
      </c>
      <c r="F1822">
        <v>18757</v>
      </c>
      <c r="G1822" s="44">
        <v>2.5099999999999998</v>
      </c>
      <c r="H1822" s="42">
        <v>6.6600000000000006E-2</v>
      </c>
      <c r="I1822" s="45">
        <v>1.4542999999999999</v>
      </c>
      <c r="J1822" s="44">
        <f t="shared" si="140"/>
        <v>2.3428339999999999</v>
      </c>
      <c r="K1822" s="43">
        <f t="shared" si="141"/>
        <v>43944.537337999995</v>
      </c>
      <c r="L1822" s="43">
        <f t="shared" si="142"/>
        <v>27278.305099999998</v>
      </c>
      <c r="M1822" s="43">
        <f t="shared" si="143"/>
        <v>16666.232237999997</v>
      </c>
      <c r="N1822" s="42">
        <f t="shared" si="144"/>
        <v>0.37925606338306511</v>
      </c>
      <c r="O1822">
        <f>IF(AND(RawData[[#This Row],[Channel]]="Wholesale/Distributor", LEFT(RawData[[#This Row],[Month]], 4)="2025"),RawData[[#This Row],[List Price]]*(1-'2 - Diagnostics'!$B$1),RawData[[#This Row],[Net Price]])</f>
        <v>2.3428339999999999</v>
      </c>
      <c r="P1822">
        <f>RawData[[#This Row],[Units]]*RawData[[#This Row],[Counterfactual Net Price]]</f>
        <v>43944.537337999995</v>
      </c>
    </row>
    <row r="1823" spans="1:16">
      <c r="A1823" t="s">
        <v>286</v>
      </c>
      <c r="B1823" t="s">
        <v>285</v>
      </c>
      <c r="C1823" t="s">
        <v>280</v>
      </c>
      <c r="D1823" t="s">
        <v>232</v>
      </c>
      <c r="E1823" t="s">
        <v>241</v>
      </c>
      <c r="F1823">
        <v>30877</v>
      </c>
      <c r="G1823" s="44">
        <v>2.5099999999999998</v>
      </c>
      <c r="H1823" s="42">
        <v>4.3499999999999997E-2</v>
      </c>
      <c r="I1823" s="45">
        <v>1.4644999999999999</v>
      </c>
      <c r="J1823" s="44">
        <f t="shared" si="140"/>
        <v>2.4008149999999997</v>
      </c>
      <c r="K1823" s="43">
        <f t="shared" si="141"/>
        <v>74129.964754999994</v>
      </c>
      <c r="L1823" s="43">
        <f t="shared" si="142"/>
        <v>45219.366499999996</v>
      </c>
      <c r="M1823" s="43">
        <f t="shared" si="143"/>
        <v>28910.598254999997</v>
      </c>
      <c r="N1823" s="42">
        <f t="shared" si="144"/>
        <v>0.38999881290311833</v>
      </c>
      <c r="O1823">
        <f>IF(AND(RawData[[#This Row],[Channel]]="Wholesale/Distributor", LEFT(RawData[[#This Row],[Month]], 4)="2025"),RawData[[#This Row],[List Price]]*(1-'2 - Diagnostics'!$B$1),RawData[[#This Row],[Net Price]])</f>
        <v>2.4008149999999997</v>
      </c>
      <c r="P1823">
        <f>RawData[[#This Row],[Units]]*RawData[[#This Row],[Counterfactual Net Price]]</f>
        <v>74129.964754999994</v>
      </c>
    </row>
    <row r="1824" spans="1:16">
      <c r="A1824" t="s">
        <v>286</v>
      </c>
      <c r="B1824" t="s">
        <v>285</v>
      </c>
      <c r="C1824" t="s">
        <v>280</v>
      </c>
      <c r="D1824" t="s">
        <v>232</v>
      </c>
      <c r="E1824" t="s">
        <v>240</v>
      </c>
      <c r="F1824">
        <v>32444</v>
      </c>
      <c r="G1824" s="44">
        <v>2.5099999999999998</v>
      </c>
      <c r="H1824" s="42">
        <v>3.5200000000000002E-2</v>
      </c>
      <c r="I1824" s="45">
        <v>1.4746999999999999</v>
      </c>
      <c r="J1824" s="44">
        <f t="shared" si="140"/>
        <v>2.4216479999999998</v>
      </c>
      <c r="K1824" s="43">
        <f t="shared" si="141"/>
        <v>78567.947711999994</v>
      </c>
      <c r="L1824" s="43">
        <f t="shared" si="142"/>
        <v>47845.166799999999</v>
      </c>
      <c r="M1824" s="43">
        <f t="shared" si="143"/>
        <v>30722.780911999995</v>
      </c>
      <c r="N1824" s="42">
        <f t="shared" si="144"/>
        <v>0.39103453515952769</v>
      </c>
      <c r="O1824">
        <f>IF(AND(RawData[[#This Row],[Channel]]="Wholesale/Distributor", LEFT(RawData[[#This Row],[Month]], 4)="2025"),RawData[[#This Row],[List Price]]*(1-'2 - Diagnostics'!$B$1),RawData[[#This Row],[Net Price]])</f>
        <v>2.4216479999999998</v>
      </c>
      <c r="P1824">
        <f>RawData[[#This Row],[Units]]*RawData[[#This Row],[Counterfactual Net Price]]</f>
        <v>78567.947711999994</v>
      </c>
    </row>
    <row r="1825" spans="1:16">
      <c r="A1825" t="s">
        <v>286</v>
      </c>
      <c r="B1825" t="s">
        <v>285</v>
      </c>
      <c r="C1825" t="s">
        <v>280</v>
      </c>
      <c r="D1825" t="s">
        <v>232</v>
      </c>
      <c r="E1825" t="s">
        <v>236</v>
      </c>
      <c r="F1825">
        <v>29760</v>
      </c>
      <c r="G1825" s="44">
        <v>2.5099999999999998</v>
      </c>
      <c r="H1825" s="42">
        <v>4.6100000000000002E-2</v>
      </c>
      <c r="I1825" s="45">
        <v>1.4849000000000001</v>
      </c>
      <c r="J1825" s="44">
        <f t="shared" si="140"/>
        <v>2.3942889999999997</v>
      </c>
      <c r="K1825" s="43">
        <f t="shared" si="141"/>
        <v>71254.040639999992</v>
      </c>
      <c r="L1825" s="43">
        <f t="shared" si="142"/>
        <v>44190.624000000003</v>
      </c>
      <c r="M1825" s="43">
        <f t="shared" si="143"/>
        <v>27063.416639999989</v>
      </c>
      <c r="N1825" s="42">
        <f t="shared" si="144"/>
        <v>0.37981588688750595</v>
      </c>
      <c r="O1825">
        <f>IF(AND(RawData[[#This Row],[Channel]]="Wholesale/Distributor", LEFT(RawData[[#This Row],[Month]], 4)="2025"),RawData[[#This Row],[List Price]]*(1-'2 - Diagnostics'!$B$1),RawData[[#This Row],[Net Price]])</f>
        <v>2.3942889999999997</v>
      </c>
      <c r="P1825">
        <f>RawData[[#This Row],[Units]]*RawData[[#This Row],[Counterfactual Net Price]]</f>
        <v>71254.040639999992</v>
      </c>
    </row>
    <row r="1826" spans="1:16">
      <c r="A1826" t="s">
        <v>286</v>
      </c>
      <c r="B1826" t="s">
        <v>285</v>
      </c>
      <c r="C1826" t="s">
        <v>280</v>
      </c>
      <c r="D1826" t="s">
        <v>226</v>
      </c>
      <c r="E1826" t="s">
        <v>262</v>
      </c>
      <c r="F1826">
        <v>27242</v>
      </c>
      <c r="G1826" s="44">
        <v>2.39</v>
      </c>
      <c r="H1826" s="42">
        <v>9.0800000000000006E-2</v>
      </c>
      <c r="I1826" s="45">
        <v>1.3623000000000001</v>
      </c>
      <c r="J1826" s="44">
        <f t="shared" si="140"/>
        <v>2.1729880000000001</v>
      </c>
      <c r="K1826" s="43">
        <f t="shared" si="141"/>
        <v>59196.539096</v>
      </c>
      <c r="L1826" s="43">
        <f t="shared" si="142"/>
        <v>37111.776600000005</v>
      </c>
      <c r="M1826" s="43">
        <f t="shared" si="143"/>
        <v>22084.762495999996</v>
      </c>
      <c r="N1826" s="42">
        <f t="shared" si="144"/>
        <v>0.37307523097228323</v>
      </c>
      <c r="O1826">
        <f>IF(AND(RawData[[#This Row],[Channel]]="Wholesale/Distributor", LEFT(RawData[[#This Row],[Month]], 4)="2025"),RawData[[#This Row],[List Price]]*(1-'2 - Diagnostics'!$B$1),RawData[[#This Row],[Net Price]])</f>
        <v>2.1729880000000001</v>
      </c>
      <c r="P1826">
        <f>RawData[[#This Row],[Units]]*RawData[[#This Row],[Counterfactual Net Price]]</f>
        <v>59196.539096</v>
      </c>
    </row>
    <row r="1827" spans="1:16">
      <c r="A1827" t="s">
        <v>286</v>
      </c>
      <c r="B1827" t="s">
        <v>285</v>
      </c>
      <c r="C1827" t="s">
        <v>280</v>
      </c>
      <c r="D1827" t="s">
        <v>226</v>
      </c>
      <c r="E1827" t="s">
        <v>261</v>
      </c>
      <c r="F1827">
        <v>33786</v>
      </c>
      <c r="G1827" s="44">
        <v>2.39</v>
      </c>
      <c r="H1827" s="42">
        <v>9.3899999999999997E-2</v>
      </c>
      <c r="I1827" s="45">
        <v>1.3623000000000001</v>
      </c>
      <c r="J1827" s="44">
        <f t="shared" si="140"/>
        <v>2.1655790000000001</v>
      </c>
      <c r="K1827" s="43">
        <f t="shared" si="141"/>
        <v>73166.25209400001</v>
      </c>
      <c r="L1827" s="43">
        <f t="shared" si="142"/>
        <v>46026.667800000003</v>
      </c>
      <c r="M1827" s="43">
        <f t="shared" si="143"/>
        <v>27139.584294000008</v>
      </c>
      <c r="N1827" s="42">
        <f t="shared" si="144"/>
        <v>0.37093036088731934</v>
      </c>
      <c r="O1827">
        <f>IF(AND(RawData[[#This Row],[Channel]]="Wholesale/Distributor", LEFT(RawData[[#This Row],[Month]], 4)="2025"),RawData[[#This Row],[List Price]]*(1-'2 - Diagnostics'!$B$1),RawData[[#This Row],[Net Price]])</f>
        <v>2.1655790000000001</v>
      </c>
      <c r="P1827">
        <f>RawData[[#This Row],[Units]]*RawData[[#This Row],[Counterfactual Net Price]]</f>
        <v>73166.25209400001</v>
      </c>
    </row>
    <row r="1828" spans="1:16">
      <c r="A1828" t="s">
        <v>286</v>
      </c>
      <c r="B1828" t="s">
        <v>285</v>
      </c>
      <c r="C1828" t="s">
        <v>280</v>
      </c>
      <c r="D1828" t="s">
        <v>226</v>
      </c>
      <c r="E1828" t="s">
        <v>260</v>
      </c>
      <c r="F1828">
        <v>32547</v>
      </c>
      <c r="G1828" s="44">
        <v>2.39</v>
      </c>
      <c r="H1828" s="42">
        <v>0.1008</v>
      </c>
      <c r="I1828" s="45">
        <v>1.3623000000000001</v>
      </c>
      <c r="J1828" s="44">
        <f t="shared" si="140"/>
        <v>2.1490880000000003</v>
      </c>
      <c r="K1828" s="43">
        <f t="shared" si="141"/>
        <v>69946.367136000015</v>
      </c>
      <c r="L1828" s="43">
        <f t="shared" si="142"/>
        <v>44338.778100000003</v>
      </c>
      <c r="M1828" s="43">
        <f t="shared" si="143"/>
        <v>25607.589036000012</v>
      </c>
      <c r="N1828" s="42">
        <f t="shared" si="144"/>
        <v>0.36610320284697517</v>
      </c>
      <c r="O1828">
        <f>IF(AND(RawData[[#This Row],[Channel]]="Wholesale/Distributor", LEFT(RawData[[#This Row],[Month]], 4)="2025"),RawData[[#This Row],[List Price]]*(1-'2 - Diagnostics'!$B$1),RawData[[#This Row],[Net Price]])</f>
        <v>2.1490880000000003</v>
      </c>
      <c r="P1828">
        <f>RawData[[#This Row],[Units]]*RawData[[#This Row],[Counterfactual Net Price]]</f>
        <v>69946.367136000015</v>
      </c>
    </row>
    <row r="1829" spans="1:16">
      <c r="A1829" t="s">
        <v>286</v>
      </c>
      <c r="B1829" t="s">
        <v>285</v>
      </c>
      <c r="C1829" t="s">
        <v>280</v>
      </c>
      <c r="D1829" t="s">
        <v>226</v>
      </c>
      <c r="E1829" t="s">
        <v>259</v>
      </c>
      <c r="F1829">
        <v>33579</v>
      </c>
      <c r="G1829" s="44">
        <v>2.39</v>
      </c>
      <c r="H1829" s="42">
        <v>9.5200000000000007E-2</v>
      </c>
      <c r="I1829" s="45">
        <v>1.3623000000000001</v>
      </c>
      <c r="J1829" s="44">
        <f t="shared" si="140"/>
        <v>2.1624720000000002</v>
      </c>
      <c r="K1829" s="43">
        <f t="shared" si="141"/>
        <v>72613.647288000007</v>
      </c>
      <c r="L1829" s="43">
        <f t="shared" si="142"/>
        <v>45744.671699999999</v>
      </c>
      <c r="M1829" s="43">
        <f t="shared" si="143"/>
        <v>26868.975588000008</v>
      </c>
      <c r="N1829" s="42">
        <f t="shared" si="144"/>
        <v>0.37002652519893908</v>
      </c>
      <c r="O1829">
        <f>IF(AND(RawData[[#This Row],[Channel]]="Wholesale/Distributor", LEFT(RawData[[#This Row],[Month]], 4)="2025"),RawData[[#This Row],[List Price]]*(1-'2 - Diagnostics'!$B$1),RawData[[#This Row],[Net Price]])</f>
        <v>2.1624720000000002</v>
      </c>
      <c r="P1829">
        <f>RawData[[#This Row],[Units]]*RawData[[#This Row],[Counterfactual Net Price]]</f>
        <v>72613.647288000007</v>
      </c>
    </row>
    <row r="1830" spans="1:16">
      <c r="A1830" t="s">
        <v>286</v>
      </c>
      <c r="B1830" t="s">
        <v>285</v>
      </c>
      <c r="C1830" t="s">
        <v>280</v>
      </c>
      <c r="D1830" t="s">
        <v>226</v>
      </c>
      <c r="E1830" t="s">
        <v>258</v>
      </c>
      <c r="F1830">
        <v>25896</v>
      </c>
      <c r="G1830" s="44">
        <v>2.39</v>
      </c>
      <c r="H1830" s="42">
        <v>0.1187</v>
      </c>
      <c r="I1830" s="45">
        <v>1.3623000000000001</v>
      </c>
      <c r="J1830" s="44">
        <f t="shared" si="140"/>
        <v>2.1063070000000002</v>
      </c>
      <c r="K1830" s="43">
        <f t="shared" si="141"/>
        <v>54544.926072000002</v>
      </c>
      <c r="L1830" s="43">
        <f t="shared" si="142"/>
        <v>35278.120800000004</v>
      </c>
      <c r="M1830" s="43">
        <f t="shared" si="143"/>
        <v>19266.805271999998</v>
      </c>
      <c r="N1830" s="42">
        <f t="shared" si="144"/>
        <v>0.35322818563485753</v>
      </c>
      <c r="O1830">
        <f>IF(AND(RawData[[#This Row],[Channel]]="Wholesale/Distributor", LEFT(RawData[[#This Row],[Month]], 4)="2025"),RawData[[#This Row],[List Price]]*(1-'2 - Diagnostics'!$B$1),RawData[[#This Row],[Net Price]])</f>
        <v>2.1063070000000002</v>
      </c>
      <c r="P1830">
        <f>RawData[[#This Row],[Units]]*RawData[[#This Row],[Counterfactual Net Price]]</f>
        <v>54544.926072000002</v>
      </c>
    </row>
    <row r="1831" spans="1:16">
      <c r="A1831" t="s">
        <v>286</v>
      </c>
      <c r="B1831" t="s">
        <v>285</v>
      </c>
      <c r="C1831" t="s">
        <v>280</v>
      </c>
      <c r="D1831" t="s">
        <v>226</v>
      </c>
      <c r="E1831" t="s">
        <v>257</v>
      </c>
      <c r="F1831">
        <v>23284</v>
      </c>
      <c r="G1831" s="44">
        <v>2.39</v>
      </c>
      <c r="H1831" s="42">
        <v>9.01E-2</v>
      </c>
      <c r="I1831" s="45">
        <v>1.3623000000000001</v>
      </c>
      <c r="J1831" s="44">
        <f t="shared" si="140"/>
        <v>2.1746610000000004</v>
      </c>
      <c r="K1831" s="43">
        <f t="shared" si="141"/>
        <v>50634.806724000009</v>
      </c>
      <c r="L1831" s="43">
        <f t="shared" si="142"/>
        <v>31719.7932</v>
      </c>
      <c r="M1831" s="43">
        <f t="shared" si="143"/>
        <v>18915.013524000009</v>
      </c>
      <c r="N1831" s="42">
        <f t="shared" si="144"/>
        <v>0.37355753379492262</v>
      </c>
      <c r="O1831">
        <f>IF(AND(RawData[[#This Row],[Channel]]="Wholesale/Distributor", LEFT(RawData[[#This Row],[Month]], 4)="2025"),RawData[[#This Row],[List Price]]*(1-'2 - Diagnostics'!$B$1),RawData[[#This Row],[Net Price]])</f>
        <v>2.1746610000000004</v>
      </c>
      <c r="P1831">
        <f>RawData[[#This Row],[Units]]*RawData[[#This Row],[Counterfactual Net Price]]</f>
        <v>50634.806724000009</v>
      </c>
    </row>
    <row r="1832" spans="1:16">
      <c r="A1832" t="s">
        <v>286</v>
      </c>
      <c r="B1832" t="s">
        <v>285</v>
      </c>
      <c r="C1832" t="s">
        <v>280</v>
      </c>
      <c r="D1832" t="s">
        <v>226</v>
      </c>
      <c r="E1832" t="s">
        <v>256</v>
      </c>
      <c r="F1832">
        <v>23424</v>
      </c>
      <c r="G1832" s="44">
        <v>2.39</v>
      </c>
      <c r="H1832" s="42">
        <v>9.6000000000000002E-2</v>
      </c>
      <c r="I1832" s="45">
        <v>1.3623000000000001</v>
      </c>
      <c r="J1832" s="44">
        <f t="shared" si="140"/>
        <v>2.1605600000000003</v>
      </c>
      <c r="K1832" s="43">
        <f t="shared" si="141"/>
        <v>50608.957440000006</v>
      </c>
      <c r="L1832" s="43">
        <f t="shared" si="142"/>
        <v>31910.515200000002</v>
      </c>
      <c r="M1832" s="43">
        <f t="shared" si="143"/>
        <v>18698.442240000004</v>
      </c>
      <c r="N1832" s="42">
        <f t="shared" si="144"/>
        <v>0.36946902654867259</v>
      </c>
      <c r="O1832">
        <f>IF(AND(RawData[[#This Row],[Channel]]="Wholesale/Distributor", LEFT(RawData[[#This Row],[Month]], 4)="2025"),RawData[[#This Row],[List Price]]*(1-'2 - Diagnostics'!$B$1),RawData[[#This Row],[Net Price]])</f>
        <v>2.1605600000000003</v>
      </c>
      <c r="P1832">
        <f>RawData[[#This Row],[Units]]*RawData[[#This Row],[Counterfactual Net Price]]</f>
        <v>50608.957440000006</v>
      </c>
    </row>
    <row r="1833" spans="1:16">
      <c r="A1833" t="s">
        <v>286</v>
      </c>
      <c r="B1833" t="s">
        <v>285</v>
      </c>
      <c r="C1833" t="s">
        <v>280</v>
      </c>
      <c r="D1833" t="s">
        <v>226</v>
      </c>
      <c r="E1833" t="s">
        <v>255</v>
      </c>
      <c r="F1833">
        <v>25534</v>
      </c>
      <c r="G1833" s="44">
        <v>2.39</v>
      </c>
      <c r="H1833" s="42">
        <v>9.4700000000000006E-2</v>
      </c>
      <c r="I1833" s="45">
        <v>1.3623000000000001</v>
      </c>
      <c r="J1833" s="44">
        <f t="shared" si="140"/>
        <v>2.1636670000000002</v>
      </c>
      <c r="K1833" s="43">
        <f t="shared" si="141"/>
        <v>55247.073178000006</v>
      </c>
      <c r="L1833" s="43">
        <f t="shared" si="142"/>
        <v>34784.968200000003</v>
      </c>
      <c r="M1833" s="43">
        <f t="shared" si="143"/>
        <v>20462.104978000003</v>
      </c>
      <c r="N1833" s="42">
        <f t="shared" si="144"/>
        <v>0.37037446150447367</v>
      </c>
      <c r="O1833">
        <f>IF(AND(RawData[[#This Row],[Channel]]="Wholesale/Distributor", LEFT(RawData[[#This Row],[Month]], 4)="2025"),RawData[[#This Row],[List Price]]*(1-'2 - Diagnostics'!$B$1),RawData[[#This Row],[Net Price]])</f>
        <v>2.1636670000000002</v>
      </c>
      <c r="P1833">
        <f>RawData[[#This Row],[Units]]*RawData[[#This Row],[Counterfactual Net Price]]</f>
        <v>55247.073178000006</v>
      </c>
    </row>
    <row r="1834" spans="1:16">
      <c r="A1834" t="s">
        <v>286</v>
      </c>
      <c r="B1834" t="s">
        <v>285</v>
      </c>
      <c r="C1834" t="s">
        <v>280</v>
      </c>
      <c r="D1834" t="s">
        <v>226</v>
      </c>
      <c r="E1834" t="s">
        <v>254</v>
      </c>
      <c r="F1834">
        <v>30350</v>
      </c>
      <c r="G1834" s="44">
        <v>2.39</v>
      </c>
      <c r="H1834" s="42">
        <v>6.6299999999999998E-2</v>
      </c>
      <c r="I1834" s="45">
        <v>1.3623000000000001</v>
      </c>
      <c r="J1834" s="44">
        <f t="shared" si="140"/>
        <v>2.2315430000000003</v>
      </c>
      <c r="K1834" s="43">
        <f t="shared" si="141"/>
        <v>67727.330050000004</v>
      </c>
      <c r="L1834" s="43">
        <f t="shared" si="142"/>
        <v>41345.805</v>
      </c>
      <c r="M1834" s="43">
        <f t="shared" si="143"/>
        <v>26381.525050000004</v>
      </c>
      <c r="N1834" s="42">
        <f t="shared" si="144"/>
        <v>0.38952554353646784</v>
      </c>
      <c r="O1834">
        <f>IF(AND(RawData[[#This Row],[Channel]]="Wholesale/Distributor", LEFT(RawData[[#This Row],[Month]], 4)="2025"),RawData[[#This Row],[List Price]]*(1-'2 - Diagnostics'!$B$1),RawData[[#This Row],[Net Price]])</f>
        <v>2.2315430000000003</v>
      </c>
      <c r="P1834">
        <f>RawData[[#This Row],[Units]]*RawData[[#This Row],[Counterfactual Net Price]]</f>
        <v>67727.330050000004</v>
      </c>
    </row>
    <row r="1835" spans="1:16">
      <c r="A1835" t="s">
        <v>286</v>
      </c>
      <c r="B1835" t="s">
        <v>285</v>
      </c>
      <c r="C1835" t="s">
        <v>280</v>
      </c>
      <c r="D1835" t="s">
        <v>226</v>
      </c>
      <c r="E1835" t="s">
        <v>253</v>
      </c>
      <c r="F1835">
        <v>45368</v>
      </c>
      <c r="G1835" s="44">
        <v>2.39</v>
      </c>
      <c r="H1835" s="42">
        <v>7.3499999999999996E-2</v>
      </c>
      <c r="I1835" s="45">
        <v>1.3623000000000001</v>
      </c>
      <c r="J1835" s="44">
        <f t="shared" si="140"/>
        <v>2.2143350000000002</v>
      </c>
      <c r="K1835" s="43">
        <f t="shared" si="141"/>
        <v>100459.95028</v>
      </c>
      <c r="L1835" s="43">
        <f t="shared" si="142"/>
        <v>61804.826400000005</v>
      </c>
      <c r="M1835" s="43">
        <f t="shared" si="143"/>
        <v>38655.123879999999</v>
      </c>
      <c r="N1835" s="42">
        <f t="shared" si="144"/>
        <v>0.38478143550998378</v>
      </c>
      <c r="O1835">
        <f>IF(AND(RawData[[#This Row],[Channel]]="Wholesale/Distributor", LEFT(RawData[[#This Row],[Month]], 4)="2025"),RawData[[#This Row],[List Price]]*(1-'2 - Diagnostics'!$B$1),RawData[[#This Row],[Net Price]])</f>
        <v>2.2143350000000002</v>
      </c>
      <c r="P1835">
        <f>RawData[[#This Row],[Units]]*RawData[[#This Row],[Counterfactual Net Price]]</f>
        <v>100459.95028</v>
      </c>
    </row>
    <row r="1836" spans="1:16">
      <c r="A1836" t="s">
        <v>286</v>
      </c>
      <c r="B1836" t="s">
        <v>285</v>
      </c>
      <c r="C1836" t="s">
        <v>280</v>
      </c>
      <c r="D1836" t="s">
        <v>226</v>
      </c>
      <c r="E1836" t="s">
        <v>252</v>
      </c>
      <c r="F1836">
        <v>42403</v>
      </c>
      <c r="G1836" s="44">
        <v>2.39</v>
      </c>
      <c r="H1836" s="42">
        <v>9.2100000000000001E-2</v>
      </c>
      <c r="I1836" s="45">
        <v>1.3623000000000001</v>
      </c>
      <c r="J1836" s="44">
        <f t="shared" si="140"/>
        <v>2.1698810000000002</v>
      </c>
      <c r="K1836" s="43">
        <f t="shared" si="141"/>
        <v>92009.464043000014</v>
      </c>
      <c r="L1836" s="43">
        <f t="shared" si="142"/>
        <v>57765.606900000006</v>
      </c>
      <c r="M1836" s="43">
        <f t="shared" si="143"/>
        <v>34243.857143000008</v>
      </c>
      <c r="N1836" s="42">
        <f t="shared" si="144"/>
        <v>0.37217755259389806</v>
      </c>
      <c r="O1836">
        <f>IF(AND(RawData[[#This Row],[Channel]]="Wholesale/Distributor", LEFT(RawData[[#This Row],[Month]], 4)="2025"),RawData[[#This Row],[List Price]]*(1-'2 - Diagnostics'!$B$1),RawData[[#This Row],[Net Price]])</f>
        <v>2.1698810000000002</v>
      </c>
      <c r="P1836">
        <f>RawData[[#This Row],[Units]]*RawData[[#This Row],[Counterfactual Net Price]]</f>
        <v>92009.464043000014</v>
      </c>
    </row>
    <row r="1837" spans="1:16">
      <c r="A1837" t="s">
        <v>286</v>
      </c>
      <c r="B1837" t="s">
        <v>285</v>
      </c>
      <c r="C1837" t="s">
        <v>280</v>
      </c>
      <c r="D1837" t="s">
        <v>226</v>
      </c>
      <c r="E1837" t="s">
        <v>251</v>
      </c>
      <c r="F1837">
        <v>40836</v>
      </c>
      <c r="G1837" s="44">
        <v>2.39</v>
      </c>
      <c r="H1837" s="42">
        <v>9.7900000000000001E-2</v>
      </c>
      <c r="I1837" s="45">
        <v>1.3623000000000001</v>
      </c>
      <c r="J1837" s="44">
        <f t="shared" si="140"/>
        <v>2.1560190000000001</v>
      </c>
      <c r="K1837" s="43">
        <f t="shared" si="141"/>
        <v>88043.191884</v>
      </c>
      <c r="L1837" s="43">
        <f t="shared" si="142"/>
        <v>55630.882799999999</v>
      </c>
      <c r="M1837" s="43">
        <f t="shared" si="143"/>
        <v>32412.309084</v>
      </c>
      <c r="N1837" s="42">
        <f t="shared" si="144"/>
        <v>0.36814100432324576</v>
      </c>
      <c r="O1837">
        <f>IF(AND(RawData[[#This Row],[Channel]]="Wholesale/Distributor", LEFT(RawData[[#This Row],[Month]], 4)="2025"),RawData[[#This Row],[List Price]]*(1-'2 - Diagnostics'!$B$1),RawData[[#This Row],[Net Price]])</f>
        <v>2.1560190000000001</v>
      </c>
      <c r="P1837">
        <f>RawData[[#This Row],[Units]]*RawData[[#This Row],[Counterfactual Net Price]]</f>
        <v>88043.191884</v>
      </c>
    </row>
    <row r="1838" spans="1:16">
      <c r="A1838" t="s">
        <v>286</v>
      </c>
      <c r="B1838" t="s">
        <v>285</v>
      </c>
      <c r="C1838" t="s">
        <v>280</v>
      </c>
      <c r="D1838" t="s">
        <v>226</v>
      </c>
      <c r="E1838" t="s">
        <v>250</v>
      </c>
      <c r="F1838">
        <v>25591</v>
      </c>
      <c r="G1838" s="44">
        <v>2.44</v>
      </c>
      <c r="H1838" s="42">
        <v>7.5999999999999998E-2</v>
      </c>
      <c r="I1838" s="45">
        <v>1.3725000000000001</v>
      </c>
      <c r="J1838" s="44">
        <f t="shared" si="140"/>
        <v>2.2545600000000001</v>
      </c>
      <c r="K1838" s="43">
        <f t="shared" si="141"/>
        <v>57696.444960000001</v>
      </c>
      <c r="L1838" s="43">
        <f t="shared" si="142"/>
        <v>35123.647499999999</v>
      </c>
      <c r="M1838" s="43">
        <f t="shared" si="143"/>
        <v>22572.797460000002</v>
      </c>
      <c r="N1838" s="42">
        <f t="shared" si="144"/>
        <v>0.39123376623376627</v>
      </c>
      <c r="O1838">
        <f>IF(AND(RawData[[#This Row],[Channel]]="Wholesale/Distributor", LEFT(RawData[[#This Row],[Month]], 4)="2025"),RawData[[#This Row],[List Price]]*(1-'2 - Diagnostics'!$B$1),RawData[[#This Row],[Net Price]])</f>
        <v>2.2204000000000002</v>
      </c>
      <c r="P1838">
        <f>RawData[[#This Row],[Units]]*RawData[[#This Row],[Counterfactual Net Price]]</f>
        <v>56822.256400000006</v>
      </c>
    </row>
    <row r="1839" spans="1:16">
      <c r="A1839" t="s">
        <v>286</v>
      </c>
      <c r="B1839" t="s">
        <v>285</v>
      </c>
      <c r="C1839" t="s">
        <v>280</v>
      </c>
      <c r="D1839" t="s">
        <v>226</v>
      </c>
      <c r="E1839" t="s">
        <v>249</v>
      </c>
      <c r="F1839">
        <v>27509</v>
      </c>
      <c r="G1839" s="44">
        <v>2.44</v>
      </c>
      <c r="H1839" s="42">
        <v>0.14960000000000001</v>
      </c>
      <c r="I1839" s="45">
        <v>1.3827</v>
      </c>
      <c r="J1839" s="44">
        <f t="shared" si="140"/>
        <v>2.0749759999999999</v>
      </c>
      <c r="K1839" s="43">
        <f t="shared" si="141"/>
        <v>57080.514783999999</v>
      </c>
      <c r="L1839" s="43">
        <f t="shared" si="142"/>
        <v>38036.694300000003</v>
      </c>
      <c r="M1839" s="43">
        <f t="shared" si="143"/>
        <v>19043.820483999996</v>
      </c>
      <c r="N1839" s="42">
        <f t="shared" si="144"/>
        <v>0.33363084681461369</v>
      </c>
      <c r="O1839">
        <f>IF(AND(RawData[[#This Row],[Channel]]="Wholesale/Distributor", LEFT(RawData[[#This Row],[Month]], 4)="2025"),RawData[[#This Row],[List Price]]*(1-'2 - Diagnostics'!$B$1),RawData[[#This Row],[Net Price]])</f>
        <v>2.2204000000000002</v>
      </c>
      <c r="P1839">
        <f>RawData[[#This Row],[Units]]*RawData[[#This Row],[Counterfactual Net Price]]</f>
        <v>61080.983600000007</v>
      </c>
    </row>
    <row r="1840" spans="1:16">
      <c r="A1840" t="s">
        <v>286</v>
      </c>
      <c r="B1840" t="s">
        <v>285</v>
      </c>
      <c r="C1840" t="s">
        <v>280</v>
      </c>
      <c r="D1840" t="s">
        <v>226</v>
      </c>
      <c r="E1840" t="s">
        <v>248</v>
      </c>
      <c r="F1840">
        <v>28177</v>
      </c>
      <c r="G1840" s="44">
        <v>2.44</v>
      </c>
      <c r="H1840" s="42">
        <v>0.14419999999999999</v>
      </c>
      <c r="I1840" s="45">
        <v>1.393</v>
      </c>
      <c r="J1840" s="44">
        <f t="shared" si="140"/>
        <v>2.088152</v>
      </c>
      <c r="K1840" s="43">
        <f t="shared" si="141"/>
        <v>58837.858904000001</v>
      </c>
      <c r="L1840" s="43">
        <f t="shared" si="142"/>
        <v>39250.561000000002</v>
      </c>
      <c r="M1840" s="43">
        <f t="shared" si="143"/>
        <v>19587.297903999999</v>
      </c>
      <c r="N1840" s="42">
        <f t="shared" si="144"/>
        <v>0.33290296874940134</v>
      </c>
      <c r="O1840">
        <f>IF(AND(RawData[[#This Row],[Channel]]="Wholesale/Distributor", LEFT(RawData[[#This Row],[Month]], 4)="2025"),RawData[[#This Row],[List Price]]*(1-'2 - Diagnostics'!$B$1),RawData[[#This Row],[Net Price]])</f>
        <v>2.2204000000000002</v>
      </c>
      <c r="P1840">
        <f>RawData[[#This Row],[Units]]*RawData[[#This Row],[Counterfactual Net Price]]</f>
        <v>62564.210800000001</v>
      </c>
    </row>
    <row r="1841" spans="1:16">
      <c r="A1841" t="s">
        <v>286</v>
      </c>
      <c r="B1841" t="s">
        <v>285</v>
      </c>
      <c r="C1841" t="s">
        <v>280</v>
      </c>
      <c r="D1841" t="s">
        <v>226</v>
      </c>
      <c r="E1841" t="s">
        <v>247</v>
      </c>
      <c r="F1841">
        <v>30322</v>
      </c>
      <c r="G1841" s="44">
        <v>2.44</v>
      </c>
      <c r="H1841" s="42">
        <v>0.1512</v>
      </c>
      <c r="I1841" s="45">
        <v>1.4032</v>
      </c>
      <c r="J1841" s="44">
        <f t="shared" si="140"/>
        <v>2.071072</v>
      </c>
      <c r="K1841" s="43">
        <f t="shared" si="141"/>
        <v>62799.045184000002</v>
      </c>
      <c r="L1841" s="43">
        <f t="shared" si="142"/>
        <v>42547.830399999999</v>
      </c>
      <c r="M1841" s="43">
        <f t="shared" si="143"/>
        <v>20251.214784000003</v>
      </c>
      <c r="N1841" s="42">
        <f t="shared" si="144"/>
        <v>0.32247647595061885</v>
      </c>
      <c r="O1841">
        <f>IF(AND(RawData[[#This Row],[Channel]]="Wholesale/Distributor", LEFT(RawData[[#This Row],[Month]], 4)="2025"),RawData[[#This Row],[List Price]]*(1-'2 - Diagnostics'!$B$1),RawData[[#This Row],[Net Price]])</f>
        <v>2.2204000000000002</v>
      </c>
      <c r="P1841">
        <f>RawData[[#This Row],[Units]]*RawData[[#This Row],[Counterfactual Net Price]]</f>
        <v>67326.968800000002</v>
      </c>
    </row>
    <row r="1842" spans="1:16">
      <c r="A1842" t="s">
        <v>286</v>
      </c>
      <c r="B1842" t="s">
        <v>285</v>
      </c>
      <c r="C1842" t="s">
        <v>280</v>
      </c>
      <c r="D1842" t="s">
        <v>226</v>
      </c>
      <c r="E1842" t="s">
        <v>246</v>
      </c>
      <c r="F1842">
        <v>24906</v>
      </c>
      <c r="G1842" s="44">
        <v>2.44</v>
      </c>
      <c r="H1842" s="42">
        <v>0.1734</v>
      </c>
      <c r="I1842" s="45">
        <v>1.4134</v>
      </c>
      <c r="J1842" s="44">
        <f t="shared" si="140"/>
        <v>2.0169039999999998</v>
      </c>
      <c r="K1842" s="43">
        <f t="shared" si="141"/>
        <v>50233.011023999992</v>
      </c>
      <c r="L1842" s="43">
        <f t="shared" si="142"/>
        <v>35202.140399999997</v>
      </c>
      <c r="M1842" s="43">
        <f t="shared" si="143"/>
        <v>15030.870623999996</v>
      </c>
      <c r="N1842" s="42">
        <f t="shared" si="144"/>
        <v>0.29922296747886856</v>
      </c>
      <c r="O1842">
        <f>IF(AND(RawData[[#This Row],[Channel]]="Wholesale/Distributor", LEFT(RawData[[#This Row],[Month]], 4)="2025"),RawData[[#This Row],[List Price]]*(1-'2 - Diagnostics'!$B$1),RawData[[#This Row],[Net Price]])</f>
        <v>2.2204000000000002</v>
      </c>
      <c r="P1842">
        <f>RawData[[#This Row],[Units]]*RawData[[#This Row],[Counterfactual Net Price]]</f>
        <v>55301.282400000004</v>
      </c>
    </row>
    <row r="1843" spans="1:16">
      <c r="A1843" t="s">
        <v>286</v>
      </c>
      <c r="B1843" t="s">
        <v>285</v>
      </c>
      <c r="C1843" t="s">
        <v>280</v>
      </c>
      <c r="D1843" t="s">
        <v>226</v>
      </c>
      <c r="E1843" t="s">
        <v>245</v>
      </c>
      <c r="F1843">
        <v>24850</v>
      </c>
      <c r="G1843" s="44">
        <v>2.44</v>
      </c>
      <c r="H1843" s="42">
        <v>0.17330000000000001</v>
      </c>
      <c r="I1843" s="45">
        <v>1.4236</v>
      </c>
      <c r="J1843" s="44">
        <f t="shared" si="140"/>
        <v>2.0171479999999997</v>
      </c>
      <c r="K1843" s="43">
        <f t="shared" si="141"/>
        <v>50126.127799999995</v>
      </c>
      <c r="L1843" s="43">
        <f t="shared" si="142"/>
        <v>35376.46</v>
      </c>
      <c r="M1843" s="43">
        <f t="shared" si="143"/>
        <v>14749.667799999996</v>
      </c>
      <c r="N1843" s="42">
        <f t="shared" si="144"/>
        <v>0.29425109114452674</v>
      </c>
      <c r="O1843">
        <f>IF(AND(RawData[[#This Row],[Channel]]="Wholesale/Distributor", LEFT(RawData[[#This Row],[Month]], 4)="2025"),RawData[[#This Row],[List Price]]*(1-'2 - Diagnostics'!$B$1),RawData[[#This Row],[Net Price]])</f>
        <v>2.2204000000000002</v>
      </c>
      <c r="P1843">
        <f>RawData[[#This Row],[Units]]*RawData[[#This Row],[Counterfactual Net Price]]</f>
        <v>55176.94</v>
      </c>
    </row>
    <row r="1844" spans="1:16">
      <c r="A1844" t="s">
        <v>286</v>
      </c>
      <c r="B1844" t="s">
        <v>285</v>
      </c>
      <c r="C1844" t="s">
        <v>280</v>
      </c>
      <c r="D1844" t="s">
        <v>226</v>
      </c>
      <c r="E1844" t="s">
        <v>244</v>
      </c>
      <c r="F1844">
        <v>21463</v>
      </c>
      <c r="G1844" s="44">
        <v>2.5099999999999998</v>
      </c>
      <c r="H1844" s="42">
        <v>0.19900000000000001</v>
      </c>
      <c r="I1844" s="45">
        <v>1.4338</v>
      </c>
      <c r="J1844" s="44">
        <f t="shared" si="140"/>
        <v>2.0105099999999996</v>
      </c>
      <c r="K1844" s="43">
        <f t="shared" si="141"/>
        <v>43151.576129999994</v>
      </c>
      <c r="L1844" s="43">
        <f t="shared" si="142"/>
        <v>30773.649399999998</v>
      </c>
      <c r="M1844" s="43">
        <f t="shared" si="143"/>
        <v>12377.926729999996</v>
      </c>
      <c r="N1844" s="42">
        <f t="shared" si="144"/>
        <v>0.28684761577908086</v>
      </c>
      <c r="O1844">
        <f>IF(AND(RawData[[#This Row],[Channel]]="Wholesale/Distributor", LEFT(RawData[[#This Row],[Month]], 4)="2025"),RawData[[#This Row],[List Price]]*(1-'2 - Diagnostics'!$B$1),RawData[[#This Row],[Net Price]])</f>
        <v>2.2841</v>
      </c>
      <c r="P1844">
        <f>RawData[[#This Row],[Units]]*RawData[[#This Row],[Counterfactual Net Price]]</f>
        <v>49023.638299999999</v>
      </c>
    </row>
    <row r="1845" spans="1:16">
      <c r="A1845" t="s">
        <v>286</v>
      </c>
      <c r="B1845" t="s">
        <v>285</v>
      </c>
      <c r="C1845" t="s">
        <v>280</v>
      </c>
      <c r="D1845" t="s">
        <v>226</v>
      </c>
      <c r="E1845" t="s">
        <v>243</v>
      </c>
      <c r="F1845">
        <v>23849</v>
      </c>
      <c r="G1845" s="44">
        <v>2.5099999999999998</v>
      </c>
      <c r="H1845" s="42">
        <v>0.21640000000000001</v>
      </c>
      <c r="I1845" s="45">
        <v>1.444</v>
      </c>
      <c r="J1845" s="44">
        <f t="shared" si="140"/>
        <v>1.9668359999999998</v>
      </c>
      <c r="K1845" s="43">
        <f t="shared" si="141"/>
        <v>46907.071763999993</v>
      </c>
      <c r="L1845" s="43">
        <f t="shared" si="142"/>
        <v>34437.955999999998</v>
      </c>
      <c r="M1845" s="43">
        <f t="shared" si="143"/>
        <v>12469.115763999995</v>
      </c>
      <c r="N1845" s="42">
        <f t="shared" si="144"/>
        <v>0.26582592549658429</v>
      </c>
      <c r="O1845">
        <f>IF(AND(RawData[[#This Row],[Channel]]="Wholesale/Distributor", LEFT(RawData[[#This Row],[Month]], 4)="2025"),RawData[[#This Row],[List Price]]*(1-'2 - Diagnostics'!$B$1),RawData[[#This Row],[Net Price]])</f>
        <v>2.2841</v>
      </c>
      <c r="P1845">
        <f>RawData[[#This Row],[Units]]*RawData[[#This Row],[Counterfactual Net Price]]</f>
        <v>54473.500899999999</v>
      </c>
    </row>
    <row r="1846" spans="1:16">
      <c r="A1846" t="s">
        <v>286</v>
      </c>
      <c r="B1846" t="s">
        <v>285</v>
      </c>
      <c r="C1846" t="s">
        <v>280</v>
      </c>
      <c r="D1846" t="s">
        <v>226</v>
      </c>
      <c r="E1846" t="s">
        <v>242</v>
      </c>
      <c r="F1846">
        <v>35996</v>
      </c>
      <c r="G1846" s="44">
        <v>2.5099999999999998</v>
      </c>
      <c r="H1846" s="42">
        <v>0.24529999999999999</v>
      </c>
      <c r="I1846" s="45">
        <v>1.4542999999999999</v>
      </c>
      <c r="J1846" s="44">
        <f t="shared" si="140"/>
        <v>1.8942969999999999</v>
      </c>
      <c r="K1846" s="43">
        <f t="shared" si="141"/>
        <v>68187.114812</v>
      </c>
      <c r="L1846" s="43">
        <f t="shared" si="142"/>
        <v>52348.982799999998</v>
      </c>
      <c r="M1846" s="43">
        <f t="shared" si="143"/>
        <v>15838.132012000002</v>
      </c>
      <c r="N1846" s="42">
        <f t="shared" si="144"/>
        <v>0.23227455884689679</v>
      </c>
      <c r="O1846">
        <f>IF(AND(RawData[[#This Row],[Channel]]="Wholesale/Distributor", LEFT(RawData[[#This Row],[Month]], 4)="2025"),RawData[[#This Row],[List Price]]*(1-'2 - Diagnostics'!$B$1),RawData[[#This Row],[Net Price]])</f>
        <v>2.2841</v>
      </c>
      <c r="P1846">
        <f>RawData[[#This Row],[Units]]*RawData[[#This Row],[Counterfactual Net Price]]</f>
        <v>82218.463600000003</v>
      </c>
    </row>
    <row r="1847" spans="1:16">
      <c r="A1847" t="s">
        <v>286</v>
      </c>
      <c r="B1847" t="s">
        <v>285</v>
      </c>
      <c r="C1847" t="s">
        <v>280</v>
      </c>
      <c r="D1847" t="s">
        <v>226</v>
      </c>
      <c r="E1847" t="s">
        <v>241</v>
      </c>
      <c r="F1847">
        <v>47141</v>
      </c>
      <c r="G1847" s="44">
        <v>2.5099999999999998</v>
      </c>
      <c r="H1847" s="42">
        <v>0.2387</v>
      </c>
      <c r="I1847" s="45">
        <v>1.4644999999999999</v>
      </c>
      <c r="J1847" s="44">
        <f t="shared" si="140"/>
        <v>1.9108629999999998</v>
      </c>
      <c r="K1847" s="43">
        <f t="shared" si="141"/>
        <v>90079.992682999989</v>
      </c>
      <c r="L1847" s="43">
        <f t="shared" si="142"/>
        <v>69037.994500000001</v>
      </c>
      <c r="M1847" s="43">
        <f t="shared" si="143"/>
        <v>21041.998182999989</v>
      </c>
      <c r="N1847" s="42">
        <f t="shared" si="144"/>
        <v>0.23359236114781637</v>
      </c>
      <c r="O1847">
        <f>IF(AND(RawData[[#This Row],[Channel]]="Wholesale/Distributor", LEFT(RawData[[#This Row],[Month]], 4)="2025"),RawData[[#This Row],[List Price]]*(1-'2 - Diagnostics'!$B$1),RawData[[#This Row],[Net Price]])</f>
        <v>2.2841</v>
      </c>
      <c r="P1847">
        <f>RawData[[#This Row],[Units]]*RawData[[#This Row],[Counterfactual Net Price]]</f>
        <v>107674.75810000001</v>
      </c>
    </row>
    <row r="1848" spans="1:16">
      <c r="A1848" t="s">
        <v>286</v>
      </c>
      <c r="B1848" t="s">
        <v>285</v>
      </c>
      <c r="C1848" t="s">
        <v>280</v>
      </c>
      <c r="D1848" t="s">
        <v>226</v>
      </c>
      <c r="E1848" t="s">
        <v>240</v>
      </c>
      <c r="F1848">
        <v>41296</v>
      </c>
      <c r="G1848" s="44">
        <v>2.5099999999999998</v>
      </c>
      <c r="H1848" s="42">
        <v>0.23519999999999999</v>
      </c>
      <c r="I1848" s="45">
        <v>1.4746999999999999</v>
      </c>
      <c r="J1848" s="44">
        <f t="shared" si="140"/>
        <v>1.919648</v>
      </c>
      <c r="K1848" s="43">
        <f t="shared" si="141"/>
        <v>79273.783808000007</v>
      </c>
      <c r="L1848" s="43">
        <f t="shared" si="142"/>
        <v>60899.211199999998</v>
      </c>
      <c r="M1848" s="43">
        <f t="shared" si="143"/>
        <v>18374.572608000009</v>
      </c>
      <c r="N1848" s="42">
        <f t="shared" si="144"/>
        <v>0.23178624414475998</v>
      </c>
      <c r="O1848">
        <f>IF(AND(RawData[[#This Row],[Channel]]="Wholesale/Distributor", LEFT(RawData[[#This Row],[Month]], 4)="2025"),RawData[[#This Row],[List Price]]*(1-'2 - Diagnostics'!$B$1),RawData[[#This Row],[Net Price]])</f>
        <v>2.2841</v>
      </c>
      <c r="P1848">
        <f>RawData[[#This Row],[Units]]*RawData[[#This Row],[Counterfactual Net Price]]</f>
        <v>94324.193599999999</v>
      </c>
    </row>
    <row r="1849" spans="1:16">
      <c r="A1849" t="s">
        <v>286</v>
      </c>
      <c r="B1849" t="s">
        <v>285</v>
      </c>
      <c r="C1849" t="s">
        <v>280</v>
      </c>
      <c r="D1849" t="s">
        <v>226</v>
      </c>
      <c r="E1849" t="s">
        <v>236</v>
      </c>
      <c r="F1849">
        <v>42603</v>
      </c>
      <c r="G1849" s="44">
        <v>2.5099999999999998</v>
      </c>
      <c r="H1849" s="42">
        <v>0.25819999999999999</v>
      </c>
      <c r="I1849" s="45">
        <v>1.4849000000000001</v>
      </c>
      <c r="J1849" s="44">
        <f t="shared" si="140"/>
        <v>1.861918</v>
      </c>
      <c r="K1849" s="43">
        <f t="shared" si="141"/>
        <v>79323.292554</v>
      </c>
      <c r="L1849" s="43">
        <f t="shared" si="142"/>
        <v>63261.194700000007</v>
      </c>
      <c r="M1849" s="43">
        <f t="shared" si="143"/>
        <v>16062.097853999992</v>
      </c>
      <c r="N1849" s="42">
        <f t="shared" si="144"/>
        <v>0.20248904624156372</v>
      </c>
      <c r="O1849">
        <f>IF(AND(RawData[[#This Row],[Channel]]="Wholesale/Distributor", LEFT(RawData[[#This Row],[Month]], 4)="2025"),RawData[[#This Row],[List Price]]*(1-'2 - Diagnostics'!$B$1),RawData[[#This Row],[Net Price]])</f>
        <v>2.2841</v>
      </c>
      <c r="P1849">
        <f>RawData[[#This Row],[Units]]*RawData[[#This Row],[Counterfactual Net Price]]</f>
        <v>97309.512300000002</v>
      </c>
    </row>
    <row r="1850" spans="1:16">
      <c r="A1850" t="s">
        <v>286</v>
      </c>
      <c r="B1850" t="s">
        <v>285</v>
      </c>
      <c r="C1850" t="s">
        <v>280</v>
      </c>
      <c r="D1850" t="s">
        <v>229</v>
      </c>
      <c r="E1850" t="s">
        <v>262</v>
      </c>
      <c r="F1850">
        <v>10913</v>
      </c>
      <c r="G1850" s="44">
        <v>2.39</v>
      </c>
      <c r="H1850" s="42">
        <v>6.7500000000000004E-2</v>
      </c>
      <c r="I1850" s="45">
        <v>1.3623000000000001</v>
      </c>
      <c r="J1850" s="44">
        <f t="shared" si="140"/>
        <v>2.228675</v>
      </c>
      <c r="K1850" s="43">
        <f t="shared" si="141"/>
        <v>24321.530275000001</v>
      </c>
      <c r="L1850" s="43">
        <f t="shared" si="142"/>
        <v>14866.779900000001</v>
      </c>
      <c r="M1850" s="43">
        <f t="shared" si="143"/>
        <v>9454.7503749999996</v>
      </c>
      <c r="N1850" s="42">
        <f t="shared" si="144"/>
        <v>0.38873994638069703</v>
      </c>
      <c r="O1850">
        <f>IF(AND(RawData[[#This Row],[Channel]]="Wholesale/Distributor", LEFT(RawData[[#This Row],[Month]], 4)="2025"),RawData[[#This Row],[List Price]]*(1-'2 - Diagnostics'!$B$1),RawData[[#This Row],[Net Price]])</f>
        <v>2.228675</v>
      </c>
      <c r="P1850">
        <f>RawData[[#This Row],[Units]]*RawData[[#This Row],[Counterfactual Net Price]]</f>
        <v>24321.530275000001</v>
      </c>
    </row>
    <row r="1851" spans="1:16">
      <c r="A1851" t="s">
        <v>286</v>
      </c>
      <c r="B1851" t="s">
        <v>285</v>
      </c>
      <c r="C1851" t="s">
        <v>280</v>
      </c>
      <c r="D1851" t="s">
        <v>229</v>
      </c>
      <c r="E1851" t="s">
        <v>261</v>
      </c>
      <c r="F1851">
        <v>13121</v>
      </c>
      <c r="G1851" s="44">
        <v>2.39</v>
      </c>
      <c r="H1851" s="42">
        <v>5.16E-2</v>
      </c>
      <c r="I1851" s="45">
        <v>1.3623000000000001</v>
      </c>
      <c r="J1851" s="44">
        <f t="shared" si="140"/>
        <v>2.2666760000000004</v>
      </c>
      <c r="K1851" s="43">
        <f t="shared" si="141"/>
        <v>29741.055796000004</v>
      </c>
      <c r="L1851" s="43">
        <f t="shared" si="142"/>
        <v>17874.738300000001</v>
      </c>
      <c r="M1851" s="43">
        <f t="shared" si="143"/>
        <v>11866.317496000003</v>
      </c>
      <c r="N1851" s="42">
        <f t="shared" si="144"/>
        <v>0.39898776887389292</v>
      </c>
      <c r="O1851">
        <f>IF(AND(RawData[[#This Row],[Channel]]="Wholesale/Distributor", LEFT(RawData[[#This Row],[Month]], 4)="2025"),RawData[[#This Row],[List Price]]*(1-'2 - Diagnostics'!$B$1),RawData[[#This Row],[Net Price]])</f>
        <v>2.2666760000000004</v>
      </c>
      <c r="P1851">
        <f>RawData[[#This Row],[Units]]*RawData[[#This Row],[Counterfactual Net Price]]</f>
        <v>29741.055796000004</v>
      </c>
    </row>
    <row r="1852" spans="1:16">
      <c r="A1852" t="s">
        <v>286</v>
      </c>
      <c r="B1852" t="s">
        <v>285</v>
      </c>
      <c r="C1852" t="s">
        <v>280</v>
      </c>
      <c r="D1852" t="s">
        <v>229</v>
      </c>
      <c r="E1852" t="s">
        <v>260</v>
      </c>
      <c r="F1852">
        <v>14125</v>
      </c>
      <c r="G1852" s="44">
        <v>2.39</v>
      </c>
      <c r="H1852" s="42">
        <v>5.6599999999999998E-2</v>
      </c>
      <c r="I1852" s="45">
        <v>1.3623000000000001</v>
      </c>
      <c r="J1852" s="44">
        <f t="shared" si="140"/>
        <v>2.2547260000000002</v>
      </c>
      <c r="K1852" s="43">
        <f t="shared" si="141"/>
        <v>31848.004750000004</v>
      </c>
      <c r="L1852" s="43">
        <f t="shared" si="142"/>
        <v>19242.487499999999</v>
      </c>
      <c r="M1852" s="43">
        <f t="shared" si="143"/>
        <v>12605.517250000004</v>
      </c>
      <c r="N1852" s="42">
        <f t="shared" si="144"/>
        <v>0.39580241679033296</v>
      </c>
      <c r="O1852">
        <f>IF(AND(RawData[[#This Row],[Channel]]="Wholesale/Distributor", LEFT(RawData[[#This Row],[Month]], 4)="2025"),RawData[[#This Row],[List Price]]*(1-'2 - Diagnostics'!$B$1),RawData[[#This Row],[Net Price]])</f>
        <v>2.2547260000000002</v>
      </c>
      <c r="P1852">
        <f>RawData[[#This Row],[Units]]*RawData[[#This Row],[Counterfactual Net Price]]</f>
        <v>31848.004750000004</v>
      </c>
    </row>
    <row r="1853" spans="1:16">
      <c r="A1853" t="s">
        <v>286</v>
      </c>
      <c r="B1853" t="s">
        <v>285</v>
      </c>
      <c r="C1853" t="s">
        <v>280</v>
      </c>
      <c r="D1853" t="s">
        <v>229</v>
      </c>
      <c r="E1853" t="s">
        <v>259</v>
      </c>
      <c r="F1853">
        <v>14080</v>
      </c>
      <c r="G1853" s="44">
        <v>2.39</v>
      </c>
      <c r="H1853" s="42">
        <v>5.8299999999999998E-2</v>
      </c>
      <c r="I1853" s="45">
        <v>1.3623000000000001</v>
      </c>
      <c r="J1853" s="44">
        <f t="shared" si="140"/>
        <v>2.2506629999999999</v>
      </c>
      <c r="K1853" s="43">
        <f t="shared" si="141"/>
        <v>31689.335039999998</v>
      </c>
      <c r="L1853" s="43">
        <f t="shared" si="142"/>
        <v>19181.184000000001</v>
      </c>
      <c r="M1853" s="43">
        <f t="shared" si="143"/>
        <v>12508.151039999997</v>
      </c>
      <c r="N1853" s="42">
        <f t="shared" si="144"/>
        <v>0.39471169162153547</v>
      </c>
      <c r="O1853">
        <f>IF(AND(RawData[[#This Row],[Channel]]="Wholesale/Distributor", LEFT(RawData[[#This Row],[Month]], 4)="2025"),RawData[[#This Row],[List Price]]*(1-'2 - Diagnostics'!$B$1),RawData[[#This Row],[Net Price]])</f>
        <v>2.2506629999999999</v>
      </c>
      <c r="P1853">
        <f>RawData[[#This Row],[Units]]*RawData[[#This Row],[Counterfactual Net Price]]</f>
        <v>31689.335039999998</v>
      </c>
    </row>
    <row r="1854" spans="1:16">
      <c r="A1854" t="s">
        <v>286</v>
      </c>
      <c r="B1854" t="s">
        <v>285</v>
      </c>
      <c r="C1854" t="s">
        <v>280</v>
      </c>
      <c r="D1854" t="s">
        <v>229</v>
      </c>
      <c r="E1854" t="s">
        <v>258</v>
      </c>
      <c r="F1854">
        <v>12594</v>
      </c>
      <c r="G1854" s="44">
        <v>2.39</v>
      </c>
      <c r="H1854" s="42">
        <v>6.6500000000000004E-2</v>
      </c>
      <c r="I1854" s="45">
        <v>1.3623000000000001</v>
      </c>
      <c r="J1854" s="44">
        <f t="shared" si="140"/>
        <v>2.2310650000000001</v>
      </c>
      <c r="K1854" s="43">
        <f t="shared" si="141"/>
        <v>28098.032610000002</v>
      </c>
      <c r="L1854" s="43">
        <f t="shared" si="142"/>
        <v>17156.806199999999</v>
      </c>
      <c r="M1854" s="43">
        <f t="shared" si="143"/>
        <v>10941.226410000003</v>
      </c>
      <c r="N1854" s="42">
        <f t="shared" si="144"/>
        <v>0.38939475093733272</v>
      </c>
      <c r="O1854">
        <f>IF(AND(RawData[[#This Row],[Channel]]="Wholesale/Distributor", LEFT(RawData[[#This Row],[Month]], 4)="2025"),RawData[[#This Row],[List Price]]*(1-'2 - Diagnostics'!$B$1),RawData[[#This Row],[Net Price]])</f>
        <v>2.2310650000000001</v>
      </c>
      <c r="P1854">
        <f>RawData[[#This Row],[Units]]*RawData[[#This Row],[Counterfactual Net Price]]</f>
        <v>28098.032610000002</v>
      </c>
    </row>
    <row r="1855" spans="1:16">
      <c r="A1855" t="s">
        <v>286</v>
      </c>
      <c r="B1855" t="s">
        <v>285</v>
      </c>
      <c r="C1855" t="s">
        <v>280</v>
      </c>
      <c r="D1855" t="s">
        <v>229</v>
      </c>
      <c r="E1855" t="s">
        <v>257</v>
      </c>
      <c r="F1855">
        <v>11332</v>
      </c>
      <c r="G1855" s="44">
        <v>2.39</v>
      </c>
      <c r="H1855" s="42">
        <v>7.9000000000000001E-2</v>
      </c>
      <c r="I1855" s="45">
        <v>1.3623000000000001</v>
      </c>
      <c r="J1855" s="44">
        <f t="shared" si="140"/>
        <v>2.2011900000000004</v>
      </c>
      <c r="K1855" s="43">
        <f t="shared" si="141"/>
        <v>24943.885080000004</v>
      </c>
      <c r="L1855" s="43">
        <f t="shared" si="142"/>
        <v>15437.5836</v>
      </c>
      <c r="M1855" s="43">
        <f t="shared" si="143"/>
        <v>9506.3014800000037</v>
      </c>
      <c r="N1855" s="42">
        <f t="shared" si="144"/>
        <v>0.38110749185667764</v>
      </c>
      <c r="O1855">
        <f>IF(AND(RawData[[#This Row],[Channel]]="Wholesale/Distributor", LEFT(RawData[[#This Row],[Month]], 4)="2025"),RawData[[#This Row],[List Price]]*(1-'2 - Diagnostics'!$B$1),RawData[[#This Row],[Net Price]])</f>
        <v>2.2011900000000004</v>
      </c>
      <c r="P1855">
        <f>RawData[[#This Row],[Units]]*RawData[[#This Row],[Counterfactual Net Price]]</f>
        <v>24943.885080000004</v>
      </c>
    </row>
    <row r="1856" spans="1:16">
      <c r="A1856" t="s">
        <v>286</v>
      </c>
      <c r="B1856" t="s">
        <v>285</v>
      </c>
      <c r="C1856" t="s">
        <v>280</v>
      </c>
      <c r="D1856" t="s">
        <v>229</v>
      </c>
      <c r="E1856" t="s">
        <v>256</v>
      </c>
      <c r="F1856">
        <v>10693</v>
      </c>
      <c r="G1856" s="44">
        <v>2.39</v>
      </c>
      <c r="H1856" s="42">
        <v>6.5799999999999997E-2</v>
      </c>
      <c r="I1856" s="45">
        <v>1.3623000000000001</v>
      </c>
      <c r="J1856" s="44">
        <f t="shared" si="140"/>
        <v>2.2327380000000003</v>
      </c>
      <c r="K1856" s="43">
        <f t="shared" si="141"/>
        <v>23874.667434000003</v>
      </c>
      <c r="L1856" s="43">
        <f t="shared" si="142"/>
        <v>14567.073900000001</v>
      </c>
      <c r="M1856" s="43">
        <f t="shared" si="143"/>
        <v>9307.5935340000015</v>
      </c>
      <c r="N1856" s="42">
        <f t="shared" si="144"/>
        <v>0.38985228002569045</v>
      </c>
      <c r="O1856">
        <f>IF(AND(RawData[[#This Row],[Channel]]="Wholesale/Distributor", LEFT(RawData[[#This Row],[Month]], 4)="2025"),RawData[[#This Row],[List Price]]*(1-'2 - Diagnostics'!$B$1),RawData[[#This Row],[Net Price]])</f>
        <v>2.2327380000000003</v>
      </c>
      <c r="P1856">
        <f>RawData[[#This Row],[Units]]*RawData[[#This Row],[Counterfactual Net Price]]</f>
        <v>23874.667434000003</v>
      </c>
    </row>
    <row r="1857" spans="1:16">
      <c r="A1857" t="s">
        <v>286</v>
      </c>
      <c r="B1857" t="s">
        <v>285</v>
      </c>
      <c r="C1857" t="s">
        <v>280</v>
      </c>
      <c r="D1857" t="s">
        <v>229</v>
      </c>
      <c r="E1857" t="s">
        <v>255</v>
      </c>
      <c r="F1857">
        <v>12550</v>
      </c>
      <c r="G1857" s="44">
        <v>2.39</v>
      </c>
      <c r="H1857" s="42">
        <v>0.08</v>
      </c>
      <c r="I1857" s="45">
        <v>1.3623000000000001</v>
      </c>
      <c r="J1857" s="44">
        <f t="shared" si="140"/>
        <v>2.1988000000000003</v>
      </c>
      <c r="K1857" s="43">
        <f t="shared" si="141"/>
        <v>27594.940000000002</v>
      </c>
      <c r="L1857" s="43">
        <f t="shared" si="142"/>
        <v>17096.865000000002</v>
      </c>
      <c r="M1857" s="43">
        <f t="shared" si="143"/>
        <v>10498.075000000001</v>
      </c>
      <c r="N1857" s="42">
        <f t="shared" si="144"/>
        <v>0.38043478260869562</v>
      </c>
      <c r="O1857">
        <f>IF(AND(RawData[[#This Row],[Channel]]="Wholesale/Distributor", LEFT(RawData[[#This Row],[Month]], 4)="2025"),RawData[[#This Row],[List Price]]*(1-'2 - Diagnostics'!$B$1),RawData[[#This Row],[Net Price]])</f>
        <v>2.1988000000000003</v>
      </c>
      <c r="P1857">
        <f>RawData[[#This Row],[Units]]*RawData[[#This Row],[Counterfactual Net Price]]</f>
        <v>27594.940000000002</v>
      </c>
    </row>
    <row r="1858" spans="1:16">
      <c r="A1858" t="s">
        <v>286</v>
      </c>
      <c r="B1858" t="s">
        <v>285</v>
      </c>
      <c r="C1858" t="s">
        <v>280</v>
      </c>
      <c r="D1858" t="s">
        <v>229</v>
      </c>
      <c r="E1858" t="s">
        <v>254</v>
      </c>
      <c r="F1858">
        <v>14029</v>
      </c>
      <c r="G1858" s="44">
        <v>2.39</v>
      </c>
      <c r="H1858" s="42">
        <v>7.1199999999999999E-2</v>
      </c>
      <c r="I1858" s="45">
        <v>1.3623000000000001</v>
      </c>
      <c r="J1858" s="44">
        <f t="shared" ref="J1858:J1921" si="145">G1858*(1-H1858)</f>
        <v>2.2198319999999998</v>
      </c>
      <c r="K1858" s="43">
        <f t="shared" ref="K1858:K1921" si="146">F1858*J1858</f>
        <v>31142.023127999997</v>
      </c>
      <c r="L1858" s="43">
        <f t="shared" ref="L1858:L1921" si="147">F1858*I1858</f>
        <v>19111.706700000002</v>
      </c>
      <c r="M1858" s="43">
        <f t="shared" ref="M1858:M1921" si="148">K1858-L1858</f>
        <v>12030.316427999995</v>
      </c>
      <c r="N1858" s="42">
        <f t="shared" ref="N1858:N1921" si="149">IFERROR(M1858/K1858,"")</f>
        <v>0.38630490956072339</v>
      </c>
      <c r="O1858">
        <f>IF(AND(RawData[[#This Row],[Channel]]="Wholesale/Distributor", LEFT(RawData[[#This Row],[Month]], 4)="2025"),RawData[[#This Row],[List Price]]*(1-'2 - Diagnostics'!$B$1),RawData[[#This Row],[Net Price]])</f>
        <v>2.2198319999999998</v>
      </c>
      <c r="P1858">
        <f>RawData[[#This Row],[Units]]*RawData[[#This Row],[Counterfactual Net Price]]</f>
        <v>31142.023127999997</v>
      </c>
    </row>
    <row r="1859" spans="1:16">
      <c r="A1859" t="s">
        <v>286</v>
      </c>
      <c r="B1859" t="s">
        <v>285</v>
      </c>
      <c r="C1859" t="s">
        <v>280</v>
      </c>
      <c r="D1859" t="s">
        <v>229</v>
      </c>
      <c r="E1859" t="s">
        <v>253</v>
      </c>
      <c r="F1859">
        <v>19780</v>
      </c>
      <c r="G1859" s="44">
        <v>2.39</v>
      </c>
      <c r="H1859" s="42">
        <v>5.7099999999999998E-2</v>
      </c>
      <c r="I1859" s="45">
        <v>1.3623000000000001</v>
      </c>
      <c r="J1859" s="44">
        <f t="shared" si="145"/>
        <v>2.2535310000000002</v>
      </c>
      <c r="K1859" s="43">
        <f t="shared" si="146"/>
        <v>44574.843180000003</v>
      </c>
      <c r="L1859" s="43">
        <f t="shared" si="147"/>
        <v>26946.294000000002</v>
      </c>
      <c r="M1859" s="43">
        <f t="shared" si="148"/>
        <v>17628.549180000002</v>
      </c>
      <c r="N1859" s="42">
        <f t="shared" si="149"/>
        <v>0.39548202354438433</v>
      </c>
      <c r="O1859">
        <f>IF(AND(RawData[[#This Row],[Channel]]="Wholesale/Distributor", LEFT(RawData[[#This Row],[Month]], 4)="2025"),RawData[[#This Row],[List Price]]*(1-'2 - Diagnostics'!$B$1),RawData[[#This Row],[Net Price]])</f>
        <v>2.2535310000000002</v>
      </c>
      <c r="P1859">
        <f>RawData[[#This Row],[Units]]*RawData[[#This Row],[Counterfactual Net Price]]</f>
        <v>44574.843180000003</v>
      </c>
    </row>
    <row r="1860" spans="1:16">
      <c r="A1860" t="s">
        <v>286</v>
      </c>
      <c r="B1860" t="s">
        <v>285</v>
      </c>
      <c r="C1860" t="s">
        <v>280</v>
      </c>
      <c r="D1860" t="s">
        <v>229</v>
      </c>
      <c r="E1860" t="s">
        <v>252</v>
      </c>
      <c r="F1860">
        <v>23474</v>
      </c>
      <c r="G1860" s="44">
        <v>2.39</v>
      </c>
      <c r="H1860" s="42">
        <v>7.6700000000000004E-2</v>
      </c>
      <c r="I1860" s="45">
        <v>1.3623000000000001</v>
      </c>
      <c r="J1860" s="44">
        <f t="shared" si="145"/>
        <v>2.2066870000000001</v>
      </c>
      <c r="K1860" s="43">
        <f t="shared" si="146"/>
        <v>51799.770638000002</v>
      </c>
      <c r="L1860" s="43">
        <f t="shared" si="147"/>
        <v>31978.630200000003</v>
      </c>
      <c r="M1860" s="43">
        <f t="shared" si="148"/>
        <v>19821.140437999999</v>
      </c>
      <c r="N1860" s="42">
        <f t="shared" si="149"/>
        <v>0.38264919311166462</v>
      </c>
      <c r="O1860">
        <f>IF(AND(RawData[[#This Row],[Channel]]="Wholesale/Distributor", LEFT(RawData[[#This Row],[Month]], 4)="2025"),RawData[[#This Row],[List Price]]*(1-'2 - Diagnostics'!$B$1),RawData[[#This Row],[Net Price]])</f>
        <v>2.2066870000000001</v>
      </c>
      <c r="P1860">
        <f>RawData[[#This Row],[Units]]*RawData[[#This Row],[Counterfactual Net Price]]</f>
        <v>51799.770638000002</v>
      </c>
    </row>
    <row r="1861" spans="1:16">
      <c r="A1861" t="s">
        <v>286</v>
      </c>
      <c r="B1861" t="s">
        <v>285</v>
      </c>
      <c r="C1861" t="s">
        <v>280</v>
      </c>
      <c r="D1861" t="s">
        <v>229</v>
      </c>
      <c r="E1861" t="s">
        <v>251</v>
      </c>
      <c r="F1861">
        <v>18806</v>
      </c>
      <c r="G1861" s="44">
        <v>2.39</v>
      </c>
      <c r="H1861" s="42">
        <v>7.4200000000000002E-2</v>
      </c>
      <c r="I1861" s="45">
        <v>1.3623000000000001</v>
      </c>
      <c r="J1861" s="44">
        <f t="shared" si="145"/>
        <v>2.2126619999999999</v>
      </c>
      <c r="K1861" s="43">
        <f t="shared" si="146"/>
        <v>41611.321572000001</v>
      </c>
      <c r="L1861" s="43">
        <f t="shared" si="147"/>
        <v>25619.413800000002</v>
      </c>
      <c r="M1861" s="43">
        <f t="shared" si="148"/>
        <v>15991.907771999999</v>
      </c>
      <c r="N1861" s="42">
        <f t="shared" si="149"/>
        <v>0.38431626701231364</v>
      </c>
      <c r="O1861">
        <f>IF(AND(RawData[[#This Row],[Channel]]="Wholesale/Distributor", LEFT(RawData[[#This Row],[Month]], 4)="2025"),RawData[[#This Row],[List Price]]*(1-'2 - Diagnostics'!$B$1),RawData[[#This Row],[Net Price]])</f>
        <v>2.2126619999999999</v>
      </c>
      <c r="P1861">
        <f>RawData[[#This Row],[Units]]*RawData[[#This Row],[Counterfactual Net Price]]</f>
        <v>41611.321572000001</v>
      </c>
    </row>
    <row r="1862" spans="1:16">
      <c r="A1862" t="s">
        <v>286</v>
      </c>
      <c r="B1862" t="s">
        <v>285</v>
      </c>
      <c r="C1862" t="s">
        <v>280</v>
      </c>
      <c r="D1862" t="s">
        <v>229</v>
      </c>
      <c r="E1862" t="s">
        <v>250</v>
      </c>
      <c r="F1862">
        <v>11397</v>
      </c>
      <c r="G1862" s="44">
        <v>2.44</v>
      </c>
      <c r="H1862" s="42">
        <v>8.0399999999999999E-2</v>
      </c>
      <c r="I1862" s="45">
        <v>1.3725000000000001</v>
      </c>
      <c r="J1862" s="44">
        <f t="shared" si="145"/>
        <v>2.243824</v>
      </c>
      <c r="K1862" s="43">
        <f t="shared" si="146"/>
        <v>25572.862128000001</v>
      </c>
      <c r="L1862" s="43">
        <f t="shared" si="147"/>
        <v>15642.3825</v>
      </c>
      <c r="M1862" s="43">
        <f t="shared" si="148"/>
        <v>9930.479628000001</v>
      </c>
      <c r="N1862" s="42">
        <f t="shared" si="149"/>
        <v>0.38832100913440631</v>
      </c>
      <c r="O1862">
        <f>IF(AND(RawData[[#This Row],[Channel]]="Wholesale/Distributor", LEFT(RawData[[#This Row],[Month]], 4)="2025"),RawData[[#This Row],[List Price]]*(1-'2 - Diagnostics'!$B$1),RawData[[#This Row],[Net Price]])</f>
        <v>2.243824</v>
      </c>
      <c r="P1862">
        <f>RawData[[#This Row],[Units]]*RawData[[#This Row],[Counterfactual Net Price]]</f>
        <v>25572.862128000001</v>
      </c>
    </row>
    <row r="1863" spans="1:16">
      <c r="A1863" t="s">
        <v>286</v>
      </c>
      <c r="B1863" t="s">
        <v>285</v>
      </c>
      <c r="C1863" t="s">
        <v>280</v>
      </c>
      <c r="D1863" t="s">
        <v>229</v>
      </c>
      <c r="E1863" t="s">
        <v>249</v>
      </c>
      <c r="F1863">
        <v>14952</v>
      </c>
      <c r="G1863" s="44">
        <v>2.44</v>
      </c>
      <c r="H1863" s="42">
        <v>8.3699999999999997E-2</v>
      </c>
      <c r="I1863" s="45">
        <v>1.3827</v>
      </c>
      <c r="J1863" s="44">
        <f t="shared" si="145"/>
        <v>2.2357719999999999</v>
      </c>
      <c r="K1863" s="43">
        <f t="shared" si="146"/>
        <v>33429.262943999995</v>
      </c>
      <c r="L1863" s="43">
        <f t="shared" si="147"/>
        <v>20674.130400000002</v>
      </c>
      <c r="M1863" s="43">
        <f t="shared" si="148"/>
        <v>12755.132543999993</v>
      </c>
      <c r="N1863" s="42">
        <f t="shared" si="149"/>
        <v>0.38155590104894399</v>
      </c>
      <c r="O1863">
        <f>IF(AND(RawData[[#This Row],[Channel]]="Wholesale/Distributor", LEFT(RawData[[#This Row],[Month]], 4)="2025"),RawData[[#This Row],[List Price]]*(1-'2 - Diagnostics'!$B$1),RawData[[#This Row],[Net Price]])</f>
        <v>2.2357719999999999</v>
      </c>
      <c r="P1863">
        <f>RawData[[#This Row],[Units]]*RawData[[#This Row],[Counterfactual Net Price]]</f>
        <v>33429.262943999995</v>
      </c>
    </row>
    <row r="1864" spans="1:16">
      <c r="A1864" t="s">
        <v>286</v>
      </c>
      <c r="B1864" t="s">
        <v>285</v>
      </c>
      <c r="C1864" t="s">
        <v>280</v>
      </c>
      <c r="D1864" t="s">
        <v>229</v>
      </c>
      <c r="E1864" t="s">
        <v>248</v>
      </c>
      <c r="F1864">
        <v>13934</v>
      </c>
      <c r="G1864" s="44">
        <v>2.44</v>
      </c>
      <c r="H1864" s="42">
        <v>9.0800000000000006E-2</v>
      </c>
      <c r="I1864" s="45">
        <v>1.393</v>
      </c>
      <c r="J1864" s="44">
        <f t="shared" si="145"/>
        <v>2.218448</v>
      </c>
      <c r="K1864" s="43">
        <f t="shared" si="146"/>
        <v>30911.854432</v>
      </c>
      <c r="L1864" s="43">
        <f t="shared" si="147"/>
        <v>19410.062000000002</v>
      </c>
      <c r="M1864" s="43">
        <f t="shared" si="148"/>
        <v>11501.792431999998</v>
      </c>
      <c r="N1864" s="42">
        <f t="shared" si="149"/>
        <v>0.37208354669570792</v>
      </c>
      <c r="O1864">
        <f>IF(AND(RawData[[#This Row],[Channel]]="Wholesale/Distributor", LEFT(RawData[[#This Row],[Month]], 4)="2025"),RawData[[#This Row],[List Price]]*(1-'2 - Diagnostics'!$B$1),RawData[[#This Row],[Net Price]])</f>
        <v>2.218448</v>
      </c>
      <c r="P1864">
        <f>RawData[[#This Row],[Units]]*RawData[[#This Row],[Counterfactual Net Price]]</f>
        <v>30911.854432</v>
      </c>
    </row>
    <row r="1865" spans="1:16">
      <c r="A1865" t="s">
        <v>286</v>
      </c>
      <c r="B1865" t="s">
        <v>285</v>
      </c>
      <c r="C1865" t="s">
        <v>280</v>
      </c>
      <c r="D1865" t="s">
        <v>229</v>
      </c>
      <c r="E1865" t="s">
        <v>247</v>
      </c>
      <c r="F1865">
        <v>14937</v>
      </c>
      <c r="G1865" s="44">
        <v>2.44</v>
      </c>
      <c r="H1865" s="42">
        <v>7.9500000000000001E-2</v>
      </c>
      <c r="I1865" s="45">
        <v>1.4032</v>
      </c>
      <c r="J1865" s="44">
        <f t="shared" si="145"/>
        <v>2.2460200000000001</v>
      </c>
      <c r="K1865" s="43">
        <f t="shared" si="146"/>
        <v>33548.800739999999</v>
      </c>
      <c r="L1865" s="43">
        <f t="shared" si="147"/>
        <v>20959.598399999999</v>
      </c>
      <c r="M1865" s="43">
        <f t="shared" si="148"/>
        <v>12589.20234</v>
      </c>
      <c r="N1865" s="42">
        <f t="shared" si="149"/>
        <v>0.37525044300585036</v>
      </c>
      <c r="O1865">
        <f>IF(AND(RawData[[#This Row],[Channel]]="Wholesale/Distributor", LEFT(RawData[[#This Row],[Month]], 4)="2025"),RawData[[#This Row],[List Price]]*(1-'2 - Diagnostics'!$B$1),RawData[[#This Row],[Net Price]])</f>
        <v>2.2460200000000001</v>
      </c>
      <c r="P1865">
        <f>RawData[[#This Row],[Units]]*RawData[[#This Row],[Counterfactual Net Price]]</f>
        <v>33548.800739999999</v>
      </c>
    </row>
    <row r="1866" spans="1:16">
      <c r="A1866" t="s">
        <v>286</v>
      </c>
      <c r="B1866" t="s">
        <v>285</v>
      </c>
      <c r="C1866" t="s">
        <v>280</v>
      </c>
      <c r="D1866" t="s">
        <v>229</v>
      </c>
      <c r="E1866" t="s">
        <v>246</v>
      </c>
      <c r="F1866">
        <v>12266</v>
      </c>
      <c r="G1866" s="44">
        <v>2.44</v>
      </c>
      <c r="H1866" s="42">
        <v>7.3700000000000002E-2</v>
      </c>
      <c r="I1866" s="45">
        <v>1.4134</v>
      </c>
      <c r="J1866" s="44">
        <f t="shared" si="145"/>
        <v>2.2601719999999998</v>
      </c>
      <c r="K1866" s="43">
        <f t="shared" si="146"/>
        <v>27723.269751999997</v>
      </c>
      <c r="L1866" s="43">
        <f t="shared" si="147"/>
        <v>17336.7644</v>
      </c>
      <c r="M1866" s="43">
        <f t="shared" si="148"/>
        <v>10386.505351999996</v>
      </c>
      <c r="N1866" s="42">
        <f t="shared" si="149"/>
        <v>0.37464936296883594</v>
      </c>
      <c r="O1866">
        <f>IF(AND(RawData[[#This Row],[Channel]]="Wholesale/Distributor", LEFT(RawData[[#This Row],[Month]], 4)="2025"),RawData[[#This Row],[List Price]]*(1-'2 - Diagnostics'!$B$1),RawData[[#This Row],[Net Price]])</f>
        <v>2.2601719999999998</v>
      </c>
      <c r="P1866">
        <f>RawData[[#This Row],[Units]]*RawData[[#This Row],[Counterfactual Net Price]]</f>
        <v>27723.269751999997</v>
      </c>
    </row>
    <row r="1867" spans="1:16">
      <c r="A1867" t="s">
        <v>286</v>
      </c>
      <c r="B1867" t="s">
        <v>285</v>
      </c>
      <c r="C1867" t="s">
        <v>280</v>
      </c>
      <c r="D1867" t="s">
        <v>229</v>
      </c>
      <c r="E1867" t="s">
        <v>245</v>
      </c>
      <c r="F1867">
        <v>10775</v>
      </c>
      <c r="G1867" s="44">
        <v>2.44</v>
      </c>
      <c r="H1867" s="42">
        <v>8.0500000000000002E-2</v>
      </c>
      <c r="I1867" s="45">
        <v>1.4236</v>
      </c>
      <c r="J1867" s="44">
        <f t="shared" si="145"/>
        <v>2.2435800000000001</v>
      </c>
      <c r="K1867" s="43">
        <f t="shared" si="146"/>
        <v>24174.574500000002</v>
      </c>
      <c r="L1867" s="43">
        <f t="shared" si="147"/>
        <v>15339.289999999999</v>
      </c>
      <c r="M1867" s="43">
        <f t="shared" si="148"/>
        <v>8835.2845000000034</v>
      </c>
      <c r="N1867" s="42">
        <f t="shared" si="149"/>
        <v>0.36547838722042458</v>
      </c>
      <c r="O1867">
        <f>IF(AND(RawData[[#This Row],[Channel]]="Wholesale/Distributor", LEFT(RawData[[#This Row],[Month]], 4)="2025"),RawData[[#This Row],[List Price]]*(1-'2 - Diagnostics'!$B$1),RawData[[#This Row],[Net Price]])</f>
        <v>2.2435800000000001</v>
      </c>
      <c r="P1867">
        <f>RawData[[#This Row],[Units]]*RawData[[#This Row],[Counterfactual Net Price]]</f>
        <v>24174.574500000002</v>
      </c>
    </row>
    <row r="1868" spans="1:16">
      <c r="A1868" t="s">
        <v>286</v>
      </c>
      <c r="B1868" t="s">
        <v>285</v>
      </c>
      <c r="C1868" t="s">
        <v>280</v>
      </c>
      <c r="D1868" t="s">
        <v>229</v>
      </c>
      <c r="E1868" t="s">
        <v>244</v>
      </c>
      <c r="F1868">
        <v>12822</v>
      </c>
      <c r="G1868" s="44">
        <v>2.5099999999999998</v>
      </c>
      <c r="H1868" s="42">
        <v>6.4399999999999999E-2</v>
      </c>
      <c r="I1868" s="45">
        <v>1.4338</v>
      </c>
      <c r="J1868" s="44">
        <f t="shared" si="145"/>
        <v>2.3483559999999999</v>
      </c>
      <c r="K1868" s="43">
        <f t="shared" si="146"/>
        <v>30110.620631999998</v>
      </c>
      <c r="L1868" s="43">
        <f t="shared" si="147"/>
        <v>18384.1836</v>
      </c>
      <c r="M1868" s="43">
        <f t="shared" si="148"/>
        <v>11726.437031999998</v>
      </c>
      <c r="N1868" s="42">
        <f t="shared" si="149"/>
        <v>0.38944521188439907</v>
      </c>
      <c r="O1868">
        <f>IF(AND(RawData[[#This Row],[Channel]]="Wholesale/Distributor", LEFT(RawData[[#This Row],[Month]], 4)="2025"),RawData[[#This Row],[List Price]]*(1-'2 - Diagnostics'!$B$1),RawData[[#This Row],[Net Price]])</f>
        <v>2.3483559999999999</v>
      </c>
      <c r="P1868">
        <f>RawData[[#This Row],[Units]]*RawData[[#This Row],[Counterfactual Net Price]]</f>
        <v>30110.620631999998</v>
      </c>
    </row>
    <row r="1869" spans="1:16">
      <c r="A1869" t="s">
        <v>286</v>
      </c>
      <c r="B1869" t="s">
        <v>285</v>
      </c>
      <c r="C1869" t="s">
        <v>280</v>
      </c>
      <c r="D1869" t="s">
        <v>229</v>
      </c>
      <c r="E1869" t="s">
        <v>243</v>
      </c>
      <c r="F1869">
        <v>12088</v>
      </c>
      <c r="G1869" s="44">
        <v>2.5099999999999998</v>
      </c>
      <c r="H1869" s="42">
        <v>6.3299999999999995E-2</v>
      </c>
      <c r="I1869" s="45">
        <v>1.444</v>
      </c>
      <c r="J1869" s="44">
        <f t="shared" si="145"/>
        <v>2.3511169999999999</v>
      </c>
      <c r="K1869" s="43">
        <f t="shared" si="146"/>
        <v>28420.302295999998</v>
      </c>
      <c r="L1869" s="43">
        <f t="shared" si="147"/>
        <v>17455.072</v>
      </c>
      <c r="M1869" s="43">
        <f t="shared" si="148"/>
        <v>10965.230295999998</v>
      </c>
      <c r="N1869" s="42">
        <f t="shared" si="149"/>
        <v>0.38582384458110758</v>
      </c>
      <c r="O1869">
        <f>IF(AND(RawData[[#This Row],[Channel]]="Wholesale/Distributor", LEFT(RawData[[#This Row],[Month]], 4)="2025"),RawData[[#This Row],[List Price]]*(1-'2 - Diagnostics'!$B$1),RawData[[#This Row],[Net Price]])</f>
        <v>2.3511169999999999</v>
      </c>
      <c r="P1869">
        <f>RawData[[#This Row],[Units]]*RawData[[#This Row],[Counterfactual Net Price]]</f>
        <v>28420.302295999998</v>
      </c>
    </row>
    <row r="1870" spans="1:16">
      <c r="A1870" t="s">
        <v>286</v>
      </c>
      <c r="B1870" t="s">
        <v>285</v>
      </c>
      <c r="C1870" t="s">
        <v>280</v>
      </c>
      <c r="D1870" t="s">
        <v>229</v>
      </c>
      <c r="E1870" t="s">
        <v>242</v>
      </c>
      <c r="F1870">
        <v>13554</v>
      </c>
      <c r="G1870" s="44">
        <v>2.5099999999999998</v>
      </c>
      <c r="H1870" s="42">
        <v>9.3200000000000005E-2</v>
      </c>
      <c r="I1870" s="45">
        <v>1.4542999999999999</v>
      </c>
      <c r="J1870" s="44">
        <f t="shared" si="145"/>
        <v>2.276068</v>
      </c>
      <c r="K1870" s="43">
        <f t="shared" si="146"/>
        <v>30849.825671999999</v>
      </c>
      <c r="L1870" s="43">
        <f t="shared" si="147"/>
        <v>19711.582200000001</v>
      </c>
      <c r="M1870" s="43">
        <f t="shared" si="148"/>
        <v>11138.243471999998</v>
      </c>
      <c r="N1870" s="42">
        <f t="shared" si="149"/>
        <v>0.36104720948583252</v>
      </c>
      <c r="O1870">
        <f>IF(AND(RawData[[#This Row],[Channel]]="Wholesale/Distributor", LEFT(RawData[[#This Row],[Month]], 4)="2025"),RawData[[#This Row],[List Price]]*(1-'2 - Diagnostics'!$B$1),RawData[[#This Row],[Net Price]])</f>
        <v>2.276068</v>
      </c>
      <c r="P1870">
        <f>RawData[[#This Row],[Units]]*RawData[[#This Row],[Counterfactual Net Price]]</f>
        <v>30849.825671999999</v>
      </c>
    </row>
    <row r="1871" spans="1:16">
      <c r="A1871" t="s">
        <v>286</v>
      </c>
      <c r="B1871" t="s">
        <v>285</v>
      </c>
      <c r="C1871" t="s">
        <v>280</v>
      </c>
      <c r="D1871" t="s">
        <v>229</v>
      </c>
      <c r="E1871" t="s">
        <v>241</v>
      </c>
      <c r="F1871">
        <v>19740</v>
      </c>
      <c r="G1871" s="44">
        <v>2.5099999999999998</v>
      </c>
      <c r="H1871" s="42">
        <v>6.2899999999999998E-2</v>
      </c>
      <c r="I1871" s="45">
        <v>1.4644999999999999</v>
      </c>
      <c r="J1871" s="44">
        <f t="shared" si="145"/>
        <v>2.3521209999999999</v>
      </c>
      <c r="K1871" s="43">
        <f t="shared" si="146"/>
        <v>46430.868539999996</v>
      </c>
      <c r="L1871" s="43">
        <f t="shared" si="147"/>
        <v>28909.23</v>
      </c>
      <c r="M1871" s="43">
        <f t="shared" si="148"/>
        <v>17521.638539999996</v>
      </c>
      <c r="N1871" s="42">
        <f t="shared" si="149"/>
        <v>0.3773704669105033</v>
      </c>
      <c r="O1871">
        <f>IF(AND(RawData[[#This Row],[Channel]]="Wholesale/Distributor", LEFT(RawData[[#This Row],[Month]], 4)="2025"),RawData[[#This Row],[List Price]]*(1-'2 - Diagnostics'!$B$1),RawData[[#This Row],[Net Price]])</f>
        <v>2.3521209999999999</v>
      </c>
      <c r="P1871">
        <f>RawData[[#This Row],[Units]]*RawData[[#This Row],[Counterfactual Net Price]]</f>
        <v>46430.868539999996</v>
      </c>
    </row>
    <row r="1872" spans="1:16">
      <c r="A1872" t="s">
        <v>286</v>
      </c>
      <c r="B1872" t="s">
        <v>285</v>
      </c>
      <c r="C1872" t="s">
        <v>280</v>
      </c>
      <c r="D1872" t="s">
        <v>229</v>
      </c>
      <c r="E1872" t="s">
        <v>240</v>
      </c>
      <c r="F1872">
        <v>19602</v>
      </c>
      <c r="G1872" s="44">
        <v>2.5099999999999998</v>
      </c>
      <c r="H1872" s="42">
        <v>5.8599999999999999E-2</v>
      </c>
      <c r="I1872" s="45">
        <v>1.4746999999999999</v>
      </c>
      <c r="J1872" s="44">
        <f t="shared" si="145"/>
        <v>2.362914</v>
      </c>
      <c r="K1872" s="43">
        <f t="shared" si="146"/>
        <v>46317.840228000001</v>
      </c>
      <c r="L1872" s="43">
        <f t="shared" si="147"/>
        <v>28907.069399999997</v>
      </c>
      <c r="M1872" s="43">
        <f t="shared" si="148"/>
        <v>17410.770828000004</v>
      </c>
      <c r="N1872" s="42">
        <f t="shared" si="149"/>
        <v>0.37589772628203999</v>
      </c>
      <c r="O1872">
        <f>IF(AND(RawData[[#This Row],[Channel]]="Wholesale/Distributor", LEFT(RawData[[#This Row],[Month]], 4)="2025"),RawData[[#This Row],[List Price]]*(1-'2 - Diagnostics'!$B$1),RawData[[#This Row],[Net Price]])</f>
        <v>2.362914</v>
      </c>
      <c r="P1872">
        <f>RawData[[#This Row],[Units]]*RawData[[#This Row],[Counterfactual Net Price]]</f>
        <v>46317.840228000001</v>
      </c>
    </row>
    <row r="1873" spans="1:16">
      <c r="A1873" t="s">
        <v>286</v>
      </c>
      <c r="B1873" t="s">
        <v>285</v>
      </c>
      <c r="C1873" t="s">
        <v>280</v>
      </c>
      <c r="D1873" t="s">
        <v>229</v>
      </c>
      <c r="E1873" t="s">
        <v>236</v>
      </c>
      <c r="F1873">
        <v>15885</v>
      </c>
      <c r="G1873" s="44">
        <v>2.5099999999999998</v>
      </c>
      <c r="H1873" s="42">
        <v>7.9500000000000001E-2</v>
      </c>
      <c r="I1873" s="45">
        <v>1.4849000000000001</v>
      </c>
      <c r="J1873" s="44">
        <f t="shared" si="145"/>
        <v>2.3104549999999997</v>
      </c>
      <c r="K1873" s="43">
        <f t="shared" si="146"/>
        <v>36701.577674999993</v>
      </c>
      <c r="L1873" s="43">
        <f t="shared" si="147"/>
        <v>23587.636500000001</v>
      </c>
      <c r="M1873" s="43">
        <f t="shared" si="148"/>
        <v>13113.941174999993</v>
      </c>
      <c r="N1873" s="42">
        <f t="shared" si="149"/>
        <v>0.35731273710156641</v>
      </c>
      <c r="O1873">
        <f>IF(AND(RawData[[#This Row],[Channel]]="Wholesale/Distributor", LEFT(RawData[[#This Row],[Month]], 4)="2025"),RawData[[#This Row],[List Price]]*(1-'2 - Diagnostics'!$B$1),RawData[[#This Row],[Net Price]])</f>
        <v>2.3104549999999997</v>
      </c>
      <c r="P1873">
        <f>RawData[[#This Row],[Units]]*RawData[[#This Row],[Counterfactual Net Price]]</f>
        <v>36701.577674999993</v>
      </c>
    </row>
    <row r="1874" spans="1:16">
      <c r="A1874" t="s">
        <v>284</v>
      </c>
      <c r="B1874" t="s">
        <v>283</v>
      </c>
      <c r="C1874" t="s">
        <v>280</v>
      </c>
      <c r="D1874" t="s">
        <v>228</v>
      </c>
      <c r="E1874" t="s">
        <v>262</v>
      </c>
      <c r="F1874">
        <v>35580</v>
      </c>
      <c r="G1874" s="44">
        <v>3.79</v>
      </c>
      <c r="H1874" s="42">
        <v>9.4500000000000001E-2</v>
      </c>
      <c r="I1874" s="45">
        <v>2.0844999999999998</v>
      </c>
      <c r="J1874" s="44">
        <f t="shared" si="145"/>
        <v>3.431845</v>
      </c>
      <c r="K1874" s="43">
        <f t="shared" si="146"/>
        <v>122105.0451</v>
      </c>
      <c r="L1874" s="43">
        <f t="shared" si="147"/>
        <v>74166.509999999995</v>
      </c>
      <c r="M1874" s="43">
        <f t="shared" si="148"/>
        <v>47938.535100000008</v>
      </c>
      <c r="N1874" s="42">
        <f t="shared" si="149"/>
        <v>0.39260077305356161</v>
      </c>
      <c r="O1874">
        <f>IF(AND(RawData[[#This Row],[Channel]]="Wholesale/Distributor", LEFT(RawData[[#This Row],[Month]], 4)="2025"),RawData[[#This Row],[List Price]]*(1-'2 - Diagnostics'!$B$1),RawData[[#This Row],[Net Price]])</f>
        <v>3.431845</v>
      </c>
      <c r="P1874">
        <f>RawData[[#This Row],[Units]]*RawData[[#This Row],[Counterfactual Net Price]]</f>
        <v>122105.0451</v>
      </c>
    </row>
    <row r="1875" spans="1:16">
      <c r="A1875" t="s">
        <v>284</v>
      </c>
      <c r="B1875" t="s">
        <v>283</v>
      </c>
      <c r="C1875" t="s">
        <v>280</v>
      </c>
      <c r="D1875" t="s">
        <v>228</v>
      </c>
      <c r="E1875" t="s">
        <v>261</v>
      </c>
      <c r="F1875">
        <v>32462</v>
      </c>
      <c r="G1875" s="44">
        <v>3.79</v>
      </c>
      <c r="H1875" s="42">
        <v>0.1135</v>
      </c>
      <c r="I1875" s="45">
        <v>2.0844999999999998</v>
      </c>
      <c r="J1875" s="44">
        <f t="shared" si="145"/>
        <v>3.3598349999999999</v>
      </c>
      <c r="K1875" s="43">
        <f t="shared" si="146"/>
        <v>109066.96377</v>
      </c>
      <c r="L1875" s="43">
        <f t="shared" si="147"/>
        <v>67667.03899999999</v>
      </c>
      <c r="M1875" s="43">
        <f t="shared" si="148"/>
        <v>41399.924770000012</v>
      </c>
      <c r="N1875" s="42">
        <f t="shared" si="149"/>
        <v>0.37958262831359291</v>
      </c>
      <c r="O1875">
        <f>IF(AND(RawData[[#This Row],[Channel]]="Wholesale/Distributor", LEFT(RawData[[#This Row],[Month]], 4)="2025"),RawData[[#This Row],[List Price]]*(1-'2 - Diagnostics'!$B$1),RawData[[#This Row],[Net Price]])</f>
        <v>3.3598349999999999</v>
      </c>
      <c r="P1875">
        <f>RawData[[#This Row],[Units]]*RawData[[#This Row],[Counterfactual Net Price]]</f>
        <v>109066.96377</v>
      </c>
    </row>
    <row r="1876" spans="1:16">
      <c r="A1876" t="s">
        <v>284</v>
      </c>
      <c r="B1876" t="s">
        <v>283</v>
      </c>
      <c r="C1876" t="s">
        <v>280</v>
      </c>
      <c r="D1876" t="s">
        <v>228</v>
      </c>
      <c r="E1876" t="s">
        <v>260</v>
      </c>
      <c r="F1876">
        <v>34880</v>
      </c>
      <c r="G1876" s="44">
        <v>3.79</v>
      </c>
      <c r="H1876" s="42">
        <v>0.1195</v>
      </c>
      <c r="I1876" s="45">
        <v>2.0844999999999998</v>
      </c>
      <c r="J1876" s="44">
        <f t="shared" si="145"/>
        <v>3.3370950000000001</v>
      </c>
      <c r="K1876" s="43">
        <f t="shared" si="146"/>
        <v>116397.87360000001</v>
      </c>
      <c r="L1876" s="43">
        <f t="shared" si="147"/>
        <v>72707.359999999986</v>
      </c>
      <c r="M1876" s="43">
        <f t="shared" si="148"/>
        <v>43690.51360000002</v>
      </c>
      <c r="N1876" s="42">
        <f t="shared" si="149"/>
        <v>0.37535491198182869</v>
      </c>
      <c r="O1876">
        <f>IF(AND(RawData[[#This Row],[Channel]]="Wholesale/Distributor", LEFT(RawData[[#This Row],[Month]], 4)="2025"),RawData[[#This Row],[List Price]]*(1-'2 - Diagnostics'!$B$1),RawData[[#This Row],[Net Price]])</f>
        <v>3.3370950000000001</v>
      </c>
      <c r="P1876">
        <f>RawData[[#This Row],[Units]]*RawData[[#This Row],[Counterfactual Net Price]]</f>
        <v>116397.87360000001</v>
      </c>
    </row>
    <row r="1877" spans="1:16">
      <c r="A1877" t="s">
        <v>284</v>
      </c>
      <c r="B1877" t="s">
        <v>283</v>
      </c>
      <c r="C1877" t="s">
        <v>280</v>
      </c>
      <c r="D1877" t="s">
        <v>228</v>
      </c>
      <c r="E1877" t="s">
        <v>259</v>
      </c>
      <c r="F1877">
        <v>37740</v>
      </c>
      <c r="G1877" s="44">
        <v>3.79</v>
      </c>
      <c r="H1877" s="42">
        <v>9.0499999999999997E-2</v>
      </c>
      <c r="I1877" s="45">
        <v>2.0844999999999998</v>
      </c>
      <c r="J1877" s="44">
        <f t="shared" si="145"/>
        <v>3.4470049999999999</v>
      </c>
      <c r="K1877" s="43">
        <f t="shared" si="146"/>
        <v>130089.9687</v>
      </c>
      <c r="L1877" s="43">
        <f t="shared" si="147"/>
        <v>78669.03</v>
      </c>
      <c r="M1877" s="43">
        <f t="shared" si="148"/>
        <v>51420.938699999999</v>
      </c>
      <c r="N1877" s="42">
        <f t="shared" si="149"/>
        <v>0.39527212754260582</v>
      </c>
      <c r="O1877">
        <f>IF(AND(RawData[[#This Row],[Channel]]="Wholesale/Distributor", LEFT(RawData[[#This Row],[Month]], 4)="2025"),RawData[[#This Row],[List Price]]*(1-'2 - Diagnostics'!$B$1),RawData[[#This Row],[Net Price]])</f>
        <v>3.4470049999999999</v>
      </c>
      <c r="P1877">
        <f>RawData[[#This Row],[Units]]*RawData[[#This Row],[Counterfactual Net Price]]</f>
        <v>130089.9687</v>
      </c>
    </row>
    <row r="1878" spans="1:16">
      <c r="A1878" t="s">
        <v>284</v>
      </c>
      <c r="B1878" t="s">
        <v>283</v>
      </c>
      <c r="C1878" t="s">
        <v>280</v>
      </c>
      <c r="D1878" t="s">
        <v>228</v>
      </c>
      <c r="E1878" t="s">
        <v>258</v>
      </c>
      <c r="F1878">
        <v>31108</v>
      </c>
      <c r="G1878" s="44">
        <v>3.79</v>
      </c>
      <c r="H1878" s="42">
        <v>0.1114</v>
      </c>
      <c r="I1878" s="45">
        <v>2.0844999999999998</v>
      </c>
      <c r="J1878" s="44">
        <f t="shared" si="145"/>
        <v>3.3677940000000004</v>
      </c>
      <c r="K1878" s="43">
        <f t="shared" si="146"/>
        <v>104765.33575200001</v>
      </c>
      <c r="L1878" s="43">
        <f t="shared" si="147"/>
        <v>64844.625999999997</v>
      </c>
      <c r="M1878" s="43">
        <f t="shared" si="148"/>
        <v>39920.709752000017</v>
      </c>
      <c r="N1878" s="42">
        <f t="shared" si="149"/>
        <v>0.38104884087328394</v>
      </c>
      <c r="O1878">
        <f>IF(AND(RawData[[#This Row],[Channel]]="Wholesale/Distributor", LEFT(RawData[[#This Row],[Month]], 4)="2025"),RawData[[#This Row],[List Price]]*(1-'2 - Diagnostics'!$B$1),RawData[[#This Row],[Net Price]])</f>
        <v>3.3677940000000004</v>
      </c>
      <c r="P1878">
        <f>RawData[[#This Row],[Units]]*RawData[[#This Row],[Counterfactual Net Price]]</f>
        <v>104765.33575200001</v>
      </c>
    </row>
    <row r="1879" spans="1:16">
      <c r="A1879" t="s">
        <v>284</v>
      </c>
      <c r="B1879" t="s">
        <v>283</v>
      </c>
      <c r="C1879" t="s">
        <v>280</v>
      </c>
      <c r="D1879" t="s">
        <v>228</v>
      </c>
      <c r="E1879" t="s">
        <v>257</v>
      </c>
      <c r="F1879">
        <v>29276</v>
      </c>
      <c r="G1879" s="44">
        <v>3.79</v>
      </c>
      <c r="H1879" s="42">
        <v>9.2499999999999999E-2</v>
      </c>
      <c r="I1879" s="45">
        <v>2.0844999999999998</v>
      </c>
      <c r="J1879" s="44">
        <f t="shared" si="145"/>
        <v>3.439425</v>
      </c>
      <c r="K1879" s="43">
        <f t="shared" si="146"/>
        <v>100692.6063</v>
      </c>
      <c r="L1879" s="43">
        <f t="shared" si="147"/>
        <v>61025.821999999993</v>
      </c>
      <c r="M1879" s="43">
        <f t="shared" si="148"/>
        <v>39666.784300000007</v>
      </c>
      <c r="N1879" s="42">
        <f t="shared" si="149"/>
        <v>0.39393939393939403</v>
      </c>
      <c r="O1879">
        <f>IF(AND(RawData[[#This Row],[Channel]]="Wholesale/Distributor", LEFT(RawData[[#This Row],[Month]], 4)="2025"),RawData[[#This Row],[List Price]]*(1-'2 - Diagnostics'!$B$1),RawData[[#This Row],[Net Price]])</f>
        <v>3.439425</v>
      </c>
      <c r="P1879">
        <f>RawData[[#This Row],[Units]]*RawData[[#This Row],[Counterfactual Net Price]]</f>
        <v>100692.6063</v>
      </c>
    </row>
    <row r="1880" spans="1:16">
      <c r="A1880" t="s">
        <v>284</v>
      </c>
      <c r="B1880" t="s">
        <v>283</v>
      </c>
      <c r="C1880" t="s">
        <v>280</v>
      </c>
      <c r="D1880" t="s">
        <v>228</v>
      </c>
      <c r="E1880" t="s">
        <v>256</v>
      </c>
      <c r="F1880">
        <v>27610</v>
      </c>
      <c r="G1880" s="44">
        <v>3.79</v>
      </c>
      <c r="H1880" s="42">
        <v>8.09E-2</v>
      </c>
      <c r="I1880" s="45">
        <v>2.0844999999999998</v>
      </c>
      <c r="J1880" s="44">
        <f t="shared" si="145"/>
        <v>3.4833890000000003</v>
      </c>
      <c r="K1880" s="43">
        <f t="shared" si="146"/>
        <v>96176.370290000006</v>
      </c>
      <c r="L1880" s="43">
        <f t="shared" si="147"/>
        <v>57553.044999999991</v>
      </c>
      <c r="M1880" s="43">
        <f t="shared" si="148"/>
        <v>38623.325290000015</v>
      </c>
      <c r="N1880" s="42">
        <f t="shared" si="149"/>
        <v>0.4015885104994017</v>
      </c>
      <c r="O1880">
        <f>IF(AND(RawData[[#This Row],[Channel]]="Wholesale/Distributor", LEFT(RawData[[#This Row],[Month]], 4)="2025"),RawData[[#This Row],[List Price]]*(1-'2 - Diagnostics'!$B$1),RawData[[#This Row],[Net Price]])</f>
        <v>3.4833890000000003</v>
      </c>
      <c r="P1880">
        <f>RawData[[#This Row],[Units]]*RawData[[#This Row],[Counterfactual Net Price]]</f>
        <v>96176.370290000006</v>
      </c>
    </row>
    <row r="1881" spans="1:16">
      <c r="A1881" t="s">
        <v>284</v>
      </c>
      <c r="B1881" t="s">
        <v>283</v>
      </c>
      <c r="C1881" t="s">
        <v>280</v>
      </c>
      <c r="D1881" t="s">
        <v>228</v>
      </c>
      <c r="E1881" t="s">
        <v>255</v>
      </c>
      <c r="F1881">
        <v>32375</v>
      </c>
      <c r="G1881" s="44">
        <v>3.79</v>
      </c>
      <c r="H1881" s="42">
        <v>7.3200000000000001E-2</v>
      </c>
      <c r="I1881" s="45">
        <v>2.0844999999999998</v>
      </c>
      <c r="J1881" s="44">
        <f t="shared" si="145"/>
        <v>3.512572</v>
      </c>
      <c r="K1881" s="43">
        <f t="shared" si="146"/>
        <v>113719.51850000001</v>
      </c>
      <c r="L1881" s="43">
        <f t="shared" si="147"/>
        <v>67485.6875</v>
      </c>
      <c r="M1881" s="43">
        <f t="shared" si="148"/>
        <v>46233.831000000006</v>
      </c>
      <c r="N1881" s="42">
        <f t="shared" si="149"/>
        <v>0.4065602071644368</v>
      </c>
      <c r="O1881">
        <f>IF(AND(RawData[[#This Row],[Channel]]="Wholesale/Distributor", LEFT(RawData[[#This Row],[Month]], 4)="2025"),RawData[[#This Row],[List Price]]*(1-'2 - Diagnostics'!$B$1),RawData[[#This Row],[Net Price]])</f>
        <v>3.512572</v>
      </c>
      <c r="P1881">
        <f>RawData[[#This Row],[Units]]*RawData[[#This Row],[Counterfactual Net Price]]</f>
        <v>113719.51850000001</v>
      </c>
    </row>
    <row r="1882" spans="1:16">
      <c r="A1882" t="s">
        <v>284</v>
      </c>
      <c r="B1882" t="s">
        <v>283</v>
      </c>
      <c r="C1882" t="s">
        <v>280</v>
      </c>
      <c r="D1882" t="s">
        <v>228</v>
      </c>
      <c r="E1882" t="s">
        <v>254</v>
      </c>
      <c r="F1882">
        <v>35607</v>
      </c>
      <c r="G1882" s="44">
        <v>3.79</v>
      </c>
      <c r="H1882" s="42">
        <v>0.1114</v>
      </c>
      <c r="I1882" s="45">
        <v>2.0844999999999998</v>
      </c>
      <c r="J1882" s="44">
        <f t="shared" si="145"/>
        <v>3.3677940000000004</v>
      </c>
      <c r="K1882" s="43">
        <f t="shared" si="146"/>
        <v>119917.04095800001</v>
      </c>
      <c r="L1882" s="43">
        <f t="shared" si="147"/>
        <v>74222.791499999992</v>
      </c>
      <c r="M1882" s="43">
        <f t="shared" si="148"/>
        <v>45694.24945800002</v>
      </c>
      <c r="N1882" s="42">
        <f t="shared" si="149"/>
        <v>0.38104884087328394</v>
      </c>
      <c r="O1882">
        <f>IF(AND(RawData[[#This Row],[Channel]]="Wholesale/Distributor", LEFT(RawData[[#This Row],[Month]], 4)="2025"),RawData[[#This Row],[List Price]]*(1-'2 - Diagnostics'!$B$1),RawData[[#This Row],[Net Price]])</f>
        <v>3.3677940000000004</v>
      </c>
      <c r="P1882">
        <f>RawData[[#This Row],[Units]]*RawData[[#This Row],[Counterfactual Net Price]]</f>
        <v>119917.04095800001</v>
      </c>
    </row>
    <row r="1883" spans="1:16">
      <c r="A1883" t="s">
        <v>284</v>
      </c>
      <c r="B1883" t="s">
        <v>283</v>
      </c>
      <c r="C1883" t="s">
        <v>280</v>
      </c>
      <c r="D1883" t="s">
        <v>228</v>
      </c>
      <c r="E1883" t="s">
        <v>253</v>
      </c>
      <c r="F1883">
        <v>55401</v>
      </c>
      <c r="G1883" s="44">
        <v>3.79</v>
      </c>
      <c r="H1883" s="42">
        <v>0.1089</v>
      </c>
      <c r="I1883" s="45">
        <v>2.0844999999999998</v>
      </c>
      <c r="J1883" s="44">
        <f t="shared" si="145"/>
        <v>3.3772690000000001</v>
      </c>
      <c r="K1883" s="43">
        <f t="shared" si="146"/>
        <v>187104.07986900001</v>
      </c>
      <c r="L1883" s="43">
        <f t="shared" si="147"/>
        <v>115483.38449999999</v>
      </c>
      <c r="M1883" s="43">
        <f t="shared" si="148"/>
        <v>71620.695369000023</v>
      </c>
      <c r="N1883" s="42">
        <f t="shared" si="149"/>
        <v>0.3827853215127372</v>
      </c>
      <c r="O1883">
        <f>IF(AND(RawData[[#This Row],[Channel]]="Wholesale/Distributor", LEFT(RawData[[#This Row],[Month]], 4)="2025"),RawData[[#This Row],[List Price]]*(1-'2 - Diagnostics'!$B$1),RawData[[#This Row],[Net Price]])</f>
        <v>3.3772690000000001</v>
      </c>
      <c r="P1883">
        <f>RawData[[#This Row],[Units]]*RawData[[#This Row],[Counterfactual Net Price]]</f>
        <v>187104.07986900001</v>
      </c>
    </row>
    <row r="1884" spans="1:16">
      <c r="A1884" t="s">
        <v>284</v>
      </c>
      <c r="B1884" t="s">
        <v>283</v>
      </c>
      <c r="C1884" t="s">
        <v>280</v>
      </c>
      <c r="D1884" t="s">
        <v>228</v>
      </c>
      <c r="E1884" t="s">
        <v>252</v>
      </c>
      <c r="F1884">
        <v>57487</v>
      </c>
      <c r="G1884" s="44">
        <v>3.79</v>
      </c>
      <c r="H1884" s="42">
        <v>0.11749999999999999</v>
      </c>
      <c r="I1884" s="45">
        <v>2.0844999999999998</v>
      </c>
      <c r="J1884" s="44">
        <f t="shared" si="145"/>
        <v>3.3446750000000001</v>
      </c>
      <c r="K1884" s="43">
        <f t="shared" si="146"/>
        <v>192275.331725</v>
      </c>
      <c r="L1884" s="43">
        <f t="shared" si="147"/>
        <v>119831.65149999999</v>
      </c>
      <c r="M1884" s="43">
        <f t="shared" si="148"/>
        <v>72443.680225000004</v>
      </c>
      <c r="N1884" s="42">
        <f t="shared" si="149"/>
        <v>0.37677053824362611</v>
      </c>
      <c r="O1884">
        <f>IF(AND(RawData[[#This Row],[Channel]]="Wholesale/Distributor", LEFT(RawData[[#This Row],[Month]], 4)="2025"),RawData[[#This Row],[List Price]]*(1-'2 - Diagnostics'!$B$1),RawData[[#This Row],[Net Price]])</f>
        <v>3.3446750000000001</v>
      </c>
      <c r="P1884">
        <f>RawData[[#This Row],[Units]]*RawData[[#This Row],[Counterfactual Net Price]]</f>
        <v>192275.331725</v>
      </c>
    </row>
    <row r="1885" spans="1:16">
      <c r="A1885" t="s">
        <v>284</v>
      </c>
      <c r="B1885" t="s">
        <v>283</v>
      </c>
      <c r="C1885" t="s">
        <v>280</v>
      </c>
      <c r="D1885" t="s">
        <v>228</v>
      </c>
      <c r="E1885" t="s">
        <v>251</v>
      </c>
      <c r="F1885">
        <v>50308</v>
      </c>
      <c r="G1885" s="44">
        <v>3.79</v>
      </c>
      <c r="H1885" s="42">
        <v>0.1067</v>
      </c>
      <c r="I1885" s="45">
        <v>2.0844999999999998</v>
      </c>
      <c r="J1885" s="44">
        <f t="shared" si="145"/>
        <v>3.3856069999999998</v>
      </c>
      <c r="K1885" s="43">
        <f t="shared" si="146"/>
        <v>170323.11695599998</v>
      </c>
      <c r="L1885" s="43">
        <f t="shared" si="147"/>
        <v>104867.02599999998</v>
      </c>
      <c r="M1885" s="43">
        <f t="shared" si="148"/>
        <v>65456.090956</v>
      </c>
      <c r="N1885" s="42">
        <f t="shared" si="149"/>
        <v>0.38430538452927354</v>
      </c>
      <c r="O1885">
        <f>IF(AND(RawData[[#This Row],[Channel]]="Wholesale/Distributor", LEFT(RawData[[#This Row],[Month]], 4)="2025"),RawData[[#This Row],[List Price]]*(1-'2 - Diagnostics'!$B$1),RawData[[#This Row],[Net Price]])</f>
        <v>3.3856069999999998</v>
      </c>
      <c r="P1885">
        <f>RawData[[#This Row],[Units]]*RawData[[#This Row],[Counterfactual Net Price]]</f>
        <v>170323.11695599998</v>
      </c>
    </row>
    <row r="1886" spans="1:16">
      <c r="A1886" t="s">
        <v>284</v>
      </c>
      <c r="B1886" t="s">
        <v>283</v>
      </c>
      <c r="C1886" t="s">
        <v>280</v>
      </c>
      <c r="D1886" t="s">
        <v>228</v>
      </c>
      <c r="E1886" t="s">
        <v>250</v>
      </c>
      <c r="F1886">
        <v>31365</v>
      </c>
      <c r="G1886" s="44">
        <v>3.87</v>
      </c>
      <c r="H1886" s="42">
        <v>0.1113</v>
      </c>
      <c r="I1886" s="45">
        <v>2.1000999999999999</v>
      </c>
      <c r="J1886" s="44">
        <f t="shared" si="145"/>
        <v>3.4392690000000004</v>
      </c>
      <c r="K1886" s="43">
        <f t="shared" si="146"/>
        <v>107872.67218500002</v>
      </c>
      <c r="L1886" s="43">
        <f t="shared" si="147"/>
        <v>65869.636499999993</v>
      </c>
      <c r="M1886" s="43">
        <f t="shared" si="148"/>
        <v>42003.035685000024</v>
      </c>
      <c r="N1886" s="42">
        <f t="shared" si="149"/>
        <v>0.38937605636546618</v>
      </c>
      <c r="O1886">
        <f>IF(AND(RawData[[#This Row],[Channel]]="Wholesale/Distributor", LEFT(RawData[[#This Row],[Month]], 4)="2025"),RawData[[#This Row],[List Price]]*(1-'2 - Diagnostics'!$B$1),RawData[[#This Row],[Net Price]])</f>
        <v>3.4392690000000004</v>
      </c>
      <c r="P1886">
        <f>RawData[[#This Row],[Units]]*RawData[[#This Row],[Counterfactual Net Price]]</f>
        <v>107872.67218500002</v>
      </c>
    </row>
    <row r="1887" spans="1:16">
      <c r="A1887" t="s">
        <v>284</v>
      </c>
      <c r="B1887" t="s">
        <v>283</v>
      </c>
      <c r="C1887" t="s">
        <v>280</v>
      </c>
      <c r="D1887" t="s">
        <v>228</v>
      </c>
      <c r="E1887" t="s">
        <v>249</v>
      </c>
      <c r="F1887">
        <v>35263</v>
      </c>
      <c r="G1887" s="44">
        <v>3.87</v>
      </c>
      <c r="H1887" s="42">
        <v>7.9799999999999996E-2</v>
      </c>
      <c r="I1887" s="45">
        <v>2.1158000000000001</v>
      </c>
      <c r="J1887" s="44">
        <f t="shared" si="145"/>
        <v>3.5611740000000003</v>
      </c>
      <c r="K1887" s="43">
        <f t="shared" si="146"/>
        <v>125577.67876200001</v>
      </c>
      <c r="L1887" s="43">
        <f t="shared" si="147"/>
        <v>74609.455400000006</v>
      </c>
      <c r="M1887" s="43">
        <f t="shared" si="148"/>
        <v>50968.223362000004</v>
      </c>
      <c r="N1887" s="42">
        <f t="shared" si="149"/>
        <v>0.40587008666243213</v>
      </c>
      <c r="O1887">
        <f>IF(AND(RawData[[#This Row],[Channel]]="Wholesale/Distributor", LEFT(RawData[[#This Row],[Month]], 4)="2025"),RawData[[#This Row],[List Price]]*(1-'2 - Diagnostics'!$B$1),RawData[[#This Row],[Net Price]])</f>
        <v>3.5611740000000003</v>
      </c>
      <c r="P1887">
        <f>RawData[[#This Row],[Units]]*RawData[[#This Row],[Counterfactual Net Price]]</f>
        <v>125577.67876200001</v>
      </c>
    </row>
    <row r="1888" spans="1:16">
      <c r="A1888" t="s">
        <v>284</v>
      </c>
      <c r="B1888" t="s">
        <v>283</v>
      </c>
      <c r="C1888" t="s">
        <v>280</v>
      </c>
      <c r="D1888" t="s">
        <v>228</v>
      </c>
      <c r="E1888" t="s">
        <v>248</v>
      </c>
      <c r="F1888">
        <v>37453</v>
      </c>
      <c r="G1888" s="44">
        <v>3.87</v>
      </c>
      <c r="H1888" s="42">
        <v>0.1082</v>
      </c>
      <c r="I1888" s="45">
        <v>2.1314000000000002</v>
      </c>
      <c r="J1888" s="44">
        <f t="shared" si="145"/>
        <v>3.4512660000000004</v>
      </c>
      <c r="K1888" s="43">
        <f t="shared" si="146"/>
        <v>129260.26549800001</v>
      </c>
      <c r="L1888" s="43">
        <f t="shared" si="147"/>
        <v>79827.324200000003</v>
      </c>
      <c r="M1888" s="43">
        <f t="shared" si="148"/>
        <v>49432.941298000005</v>
      </c>
      <c r="N1888" s="42">
        <f t="shared" si="149"/>
        <v>0.38242952006597003</v>
      </c>
      <c r="O1888">
        <f>IF(AND(RawData[[#This Row],[Channel]]="Wholesale/Distributor", LEFT(RawData[[#This Row],[Month]], 4)="2025"),RawData[[#This Row],[List Price]]*(1-'2 - Diagnostics'!$B$1),RawData[[#This Row],[Net Price]])</f>
        <v>3.4512660000000004</v>
      </c>
      <c r="P1888">
        <f>RawData[[#This Row],[Units]]*RawData[[#This Row],[Counterfactual Net Price]]</f>
        <v>129260.26549800001</v>
      </c>
    </row>
    <row r="1889" spans="1:16">
      <c r="A1889" t="s">
        <v>284</v>
      </c>
      <c r="B1889" t="s">
        <v>283</v>
      </c>
      <c r="C1889" t="s">
        <v>280</v>
      </c>
      <c r="D1889" t="s">
        <v>228</v>
      </c>
      <c r="E1889" t="s">
        <v>247</v>
      </c>
      <c r="F1889">
        <v>41024</v>
      </c>
      <c r="G1889" s="44">
        <v>3.87</v>
      </c>
      <c r="H1889" s="42">
        <v>8.5999999999999993E-2</v>
      </c>
      <c r="I1889" s="45">
        <v>2.1469999999999998</v>
      </c>
      <c r="J1889" s="44">
        <f t="shared" si="145"/>
        <v>3.5371800000000002</v>
      </c>
      <c r="K1889" s="43">
        <f t="shared" si="146"/>
        <v>145109.27232000002</v>
      </c>
      <c r="L1889" s="43">
        <f t="shared" si="147"/>
        <v>88078.527999999991</v>
      </c>
      <c r="M1889" s="43">
        <f t="shared" si="148"/>
        <v>57030.744320000027</v>
      </c>
      <c r="N1889" s="42">
        <f t="shared" si="149"/>
        <v>0.3930192978587464</v>
      </c>
      <c r="O1889">
        <f>IF(AND(RawData[[#This Row],[Channel]]="Wholesale/Distributor", LEFT(RawData[[#This Row],[Month]], 4)="2025"),RawData[[#This Row],[List Price]]*(1-'2 - Diagnostics'!$B$1),RawData[[#This Row],[Net Price]])</f>
        <v>3.5371800000000002</v>
      </c>
      <c r="P1889">
        <f>RawData[[#This Row],[Units]]*RawData[[#This Row],[Counterfactual Net Price]]</f>
        <v>145109.27232000002</v>
      </c>
    </row>
    <row r="1890" spans="1:16">
      <c r="A1890" t="s">
        <v>284</v>
      </c>
      <c r="B1890" t="s">
        <v>283</v>
      </c>
      <c r="C1890" t="s">
        <v>280</v>
      </c>
      <c r="D1890" t="s">
        <v>228</v>
      </c>
      <c r="E1890" t="s">
        <v>246</v>
      </c>
      <c r="F1890">
        <v>29206</v>
      </c>
      <c r="G1890" s="44">
        <v>3.87</v>
      </c>
      <c r="H1890" s="42">
        <v>0.1069</v>
      </c>
      <c r="I1890" s="45">
        <v>2.1627000000000001</v>
      </c>
      <c r="J1890" s="44">
        <f t="shared" si="145"/>
        <v>3.4562970000000002</v>
      </c>
      <c r="K1890" s="43">
        <f t="shared" si="146"/>
        <v>100944.610182</v>
      </c>
      <c r="L1890" s="43">
        <f t="shared" si="147"/>
        <v>63163.816200000001</v>
      </c>
      <c r="M1890" s="43">
        <f t="shared" si="148"/>
        <v>37780.793982000003</v>
      </c>
      <c r="N1890" s="42">
        <f t="shared" si="149"/>
        <v>0.3742725234550156</v>
      </c>
      <c r="O1890">
        <f>IF(AND(RawData[[#This Row],[Channel]]="Wholesale/Distributor", LEFT(RawData[[#This Row],[Month]], 4)="2025"),RawData[[#This Row],[List Price]]*(1-'2 - Diagnostics'!$B$1),RawData[[#This Row],[Net Price]])</f>
        <v>3.4562970000000002</v>
      </c>
      <c r="P1890">
        <f>RawData[[#This Row],[Units]]*RawData[[#This Row],[Counterfactual Net Price]]</f>
        <v>100944.610182</v>
      </c>
    </row>
    <row r="1891" spans="1:16">
      <c r="A1891" t="s">
        <v>284</v>
      </c>
      <c r="B1891" t="s">
        <v>283</v>
      </c>
      <c r="C1891" t="s">
        <v>280</v>
      </c>
      <c r="D1891" t="s">
        <v>228</v>
      </c>
      <c r="E1891" t="s">
        <v>245</v>
      </c>
      <c r="F1891">
        <v>29306</v>
      </c>
      <c r="G1891" s="44">
        <v>3.87</v>
      </c>
      <c r="H1891" s="42">
        <v>7.17E-2</v>
      </c>
      <c r="I1891" s="45">
        <v>2.1783000000000001</v>
      </c>
      <c r="J1891" s="44">
        <f t="shared" si="145"/>
        <v>3.5925210000000001</v>
      </c>
      <c r="K1891" s="43">
        <f t="shared" si="146"/>
        <v>105282.420426</v>
      </c>
      <c r="L1891" s="43">
        <f t="shared" si="147"/>
        <v>63837.259800000007</v>
      </c>
      <c r="M1891" s="43">
        <f t="shared" si="148"/>
        <v>41445.16062599999</v>
      </c>
      <c r="N1891" s="42">
        <f t="shared" si="149"/>
        <v>0.39365698906144175</v>
      </c>
      <c r="O1891">
        <f>IF(AND(RawData[[#This Row],[Channel]]="Wholesale/Distributor", LEFT(RawData[[#This Row],[Month]], 4)="2025"),RawData[[#This Row],[List Price]]*(1-'2 - Diagnostics'!$B$1),RawData[[#This Row],[Net Price]])</f>
        <v>3.5925210000000001</v>
      </c>
      <c r="P1891">
        <f>RawData[[#This Row],[Units]]*RawData[[#This Row],[Counterfactual Net Price]]</f>
        <v>105282.420426</v>
      </c>
    </row>
    <row r="1892" spans="1:16">
      <c r="A1892" t="s">
        <v>284</v>
      </c>
      <c r="B1892" t="s">
        <v>283</v>
      </c>
      <c r="C1892" t="s">
        <v>280</v>
      </c>
      <c r="D1892" t="s">
        <v>228</v>
      </c>
      <c r="E1892" t="s">
        <v>244</v>
      </c>
      <c r="F1892">
        <v>28448</v>
      </c>
      <c r="G1892" s="44">
        <v>3.98</v>
      </c>
      <c r="H1892" s="42">
        <v>7.22E-2</v>
      </c>
      <c r="I1892" s="45">
        <v>2.1939000000000002</v>
      </c>
      <c r="J1892" s="44">
        <f t="shared" si="145"/>
        <v>3.692644</v>
      </c>
      <c r="K1892" s="43">
        <f t="shared" si="146"/>
        <v>105048.33651199999</v>
      </c>
      <c r="L1892" s="43">
        <f t="shared" si="147"/>
        <v>62412.067200000005</v>
      </c>
      <c r="M1892" s="43">
        <f t="shared" si="148"/>
        <v>42636.269311999989</v>
      </c>
      <c r="N1892" s="42">
        <f t="shared" si="149"/>
        <v>0.40587286507987225</v>
      </c>
      <c r="O1892">
        <f>IF(AND(RawData[[#This Row],[Channel]]="Wholesale/Distributor", LEFT(RawData[[#This Row],[Month]], 4)="2025"),RawData[[#This Row],[List Price]]*(1-'2 - Diagnostics'!$B$1),RawData[[#This Row],[Net Price]])</f>
        <v>3.692644</v>
      </c>
      <c r="P1892">
        <f>RawData[[#This Row],[Units]]*RawData[[#This Row],[Counterfactual Net Price]]</f>
        <v>105048.33651199999</v>
      </c>
    </row>
    <row r="1893" spans="1:16">
      <c r="A1893" t="s">
        <v>284</v>
      </c>
      <c r="B1893" t="s">
        <v>283</v>
      </c>
      <c r="C1893" t="s">
        <v>280</v>
      </c>
      <c r="D1893" t="s">
        <v>228</v>
      </c>
      <c r="E1893" t="s">
        <v>243</v>
      </c>
      <c r="F1893">
        <v>29122</v>
      </c>
      <c r="G1893" s="44">
        <v>3.98</v>
      </c>
      <c r="H1893" s="42">
        <v>0.1203</v>
      </c>
      <c r="I1893" s="45">
        <v>2.2096</v>
      </c>
      <c r="J1893" s="44">
        <f t="shared" si="145"/>
        <v>3.5012060000000003</v>
      </c>
      <c r="K1893" s="43">
        <f t="shared" si="146"/>
        <v>101962.12113200001</v>
      </c>
      <c r="L1893" s="43">
        <f t="shared" si="147"/>
        <v>64347.9712</v>
      </c>
      <c r="M1893" s="43">
        <f t="shared" si="148"/>
        <v>37614.149932000015</v>
      </c>
      <c r="N1893" s="42">
        <f t="shared" si="149"/>
        <v>0.36890317222122898</v>
      </c>
      <c r="O1893">
        <f>IF(AND(RawData[[#This Row],[Channel]]="Wholesale/Distributor", LEFT(RawData[[#This Row],[Month]], 4)="2025"),RawData[[#This Row],[List Price]]*(1-'2 - Diagnostics'!$B$1),RawData[[#This Row],[Net Price]])</f>
        <v>3.5012060000000003</v>
      </c>
      <c r="P1893">
        <f>RawData[[#This Row],[Units]]*RawData[[#This Row],[Counterfactual Net Price]]</f>
        <v>101962.12113200001</v>
      </c>
    </row>
    <row r="1894" spans="1:16">
      <c r="A1894" t="s">
        <v>284</v>
      </c>
      <c r="B1894" t="s">
        <v>283</v>
      </c>
      <c r="C1894" t="s">
        <v>280</v>
      </c>
      <c r="D1894" t="s">
        <v>228</v>
      </c>
      <c r="E1894" t="s">
        <v>242</v>
      </c>
      <c r="F1894">
        <v>41030</v>
      </c>
      <c r="G1894" s="44">
        <v>3.98</v>
      </c>
      <c r="H1894" s="42">
        <v>8.1799999999999998E-2</v>
      </c>
      <c r="I1894" s="45">
        <v>2.2252000000000001</v>
      </c>
      <c r="J1894" s="44">
        <f t="shared" si="145"/>
        <v>3.654436</v>
      </c>
      <c r="K1894" s="43">
        <f t="shared" si="146"/>
        <v>149941.50907999999</v>
      </c>
      <c r="L1894" s="43">
        <f t="shared" si="147"/>
        <v>91299.956000000006</v>
      </c>
      <c r="M1894" s="43">
        <f t="shared" si="148"/>
        <v>58641.553079999983</v>
      </c>
      <c r="N1894" s="42">
        <f t="shared" si="149"/>
        <v>0.39109619104014948</v>
      </c>
      <c r="O1894">
        <f>IF(AND(RawData[[#This Row],[Channel]]="Wholesale/Distributor", LEFT(RawData[[#This Row],[Month]], 4)="2025"),RawData[[#This Row],[List Price]]*(1-'2 - Diagnostics'!$B$1),RawData[[#This Row],[Net Price]])</f>
        <v>3.654436</v>
      </c>
      <c r="P1894">
        <f>RawData[[#This Row],[Units]]*RawData[[#This Row],[Counterfactual Net Price]]</f>
        <v>149941.50907999999</v>
      </c>
    </row>
    <row r="1895" spans="1:16">
      <c r="A1895" t="s">
        <v>284</v>
      </c>
      <c r="B1895" t="s">
        <v>283</v>
      </c>
      <c r="C1895" t="s">
        <v>280</v>
      </c>
      <c r="D1895" t="s">
        <v>228</v>
      </c>
      <c r="E1895" t="s">
        <v>241</v>
      </c>
      <c r="F1895">
        <v>52469</v>
      </c>
      <c r="G1895" s="44">
        <v>3.98</v>
      </c>
      <c r="H1895" s="42">
        <v>0.10059999999999999</v>
      </c>
      <c r="I1895" s="45">
        <v>2.2408000000000001</v>
      </c>
      <c r="J1895" s="44">
        <f t="shared" si="145"/>
        <v>3.579612</v>
      </c>
      <c r="K1895" s="43">
        <f t="shared" si="146"/>
        <v>187818.66202799999</v>
      </c>
      <c r="L1895" s="43">
        <f t="shared" si="147"/>
        <v>117572.53520000001</v>
      </c>
      <c r="M1895" s="43">
        <f t="shared" si="148"/>
        <v>70246.126827999979</v>
      </c>
      <c r="N1895" s="42">
        <f t="shared" si="149"/>
        <v>0.37401036760408662</v>
      </c>
      <c r="O1895">
        <f>IF(AND(RawData[[#This Row],[Channel]]="Wholesale/Distributor", LEFT(RawData[[#This Row],[Month]], 4)="2025"),RawData[[#This Row],[List Price]]*(1-'2 - Diagnostics'!$B$1),RawData[[#This Row],[Net Price]])</f>
        <v>3.579612</v>
      </c>
      <c r="P1895">
        <f>RawData[[#This Row],[Units]]*RawData[[#This Row],[Counterfactual Net Price]]</f>
        <v>187818.66202799999</v>
      </c>
    </row>
    <row r="1896" spans="1:16">
      <c r="A1896" t="s">
        <v>284</v>
      </c>
      <c r="B1896" t="s">
        <v>283</v>
      </c>
      <c r="C1896" t="s">
        <v>280</v>
      </c>
      <c r="D1896" t="s">
        <v>228</v>
      </c>
      <c r="E1896" t="s">
        <v>240</v>
      </c>
      <c r="F1896">
        <v>64301</v>
      </c>
      <c r="G1896" s="44">
        <v>3.98</v>
      </c>
      <c r="H1896" s="42">
        <v>9.2600000000000002E-2</v>
      </c>
      <c r="I1896" s="45">
        <v>2.2565</v>
      </c>
      <c r="J1896" s="44">
        <f t="shared" si="145"/>
        <v>3.6114519999999999</v>
      </c>
      <c r="K1896" s="43">
        <f t="shared" si="146"/>
        <v>232219.97505199999</v>
      </c>
      <c r="L1896" s="43">
        <f t="shared" si="147"/>
        <v>145095.2065</v>
      </c>
      <c r="M1896" s="43">
        <f t="shared" si="148"/>
        <v>87124.768551999994</v>
      </c>
      <c r="N1896" s="42">
        <f t="shared" si="149"/>
        <v>0.37518205973663776</v>
      </c>
      <c r="O1896">
        <f>IF(AND(RawData[[#This Row],[Channel]]="Wholesale/Distributor", LEFT(RawData[[#This Row],[Month]], 4)="2025"),RawData[[#This Row],[List Price]]*(1-'2 - Diagnostics'!$B$1),RawData[[#This Row],[Net Price]])</f>
        <v>3.6114519999999999</v>
      </c>
      <c r="P1896">
        <f>RawData[[#This Row],[Units]]*RawData[[#This Row],[Counterfactual Net Price]]</f>
        <v>232219.97505199999</v>
      </c>
    </row>
    <row r="1897" spans="1:16">
      <c r="A1897" t="s">
        <v>284</v>
      </c>
      <c r="B1897" t="s">
        <v>283</v>
      </c>
      <c r="C1897" t="s">
        <v>280</v>
      </c>
      <c r="D1897" t="s">
        <v>228</v>
      </c>
      <c r="E1897" t="s">
        <v>236</v>
      </c>
      <c r="F1897">
        <v>45216</v>
      </c>
      <c r="G1897" s="44">
        <v>3.98</v>
      </c>
      <c r="H1897" s="42">
        <v>0.1232</v>
      </c>
      <c r="I1897" s="45">
        <v>2.2721</v>
      </c>
      <c r="J1897" s="44">
        <f t="shared" si="145"/>
        <v>3.4896639999999999</v>
      </c>
      <c r="K1897" s="43">
        <f t="shared" si="146"/>
        <v>157788.647424</v>
      </c>
      <c r="L1897" s="43">
        <f t="shared" si="147"/>
        <v>102735.2736</v>
      </c>
      <c r="M1897" s="43">
        <f t="shared" si="148"/>
        <v>55053.373823999995</v>
      </c>
      <c r="N1897" s="42">
        <f t="shared" si="149"/>
        <v>0.34890579723434689</v>
      </c>
      <c r="O1897">
        <f>IF(AND(RawData[[#This Row],[Channel]]="Wholesale/Distributor", LEFT(RawData[[#This Row],[Month]], 4)="2025"),RawData[[#This Row],[List Price]]*(1-'2 - Diagnostics'!$B$1),RawData[[#This Row],[Net Price]])</f>
        <v>3.4896639999999999</v>
      </c>
      <c r="P1897">
        <f>RawData[[#This Row],[Units]]*RawData[[#This Row],[Counterfactual Net Price]]</f>
        <v>157788.647424</v>
      </c>
    </row>
    <row r="1898" spans="1:16">
      <c r="A1898" t="s">
        <v>284</v>
      </c>
      <c r="B1898" t="s">
        <v>283</v>
      </c>
      <c r="C1898" t="s">
        <v>280</v>
      </c>
      <c r="D1898" t="s">
        <v>231</v>
      </c>
      <c r="E1898" t="s">
        <v>262</v>
      </c>
      <c r="F1898">
        <v>24624</v>
      </c>
      <c r="G1898" s="44">
        <v>3.79</v>
      </c>
      <c r="H1898" s="42">
        <v>0.14080000000000001</v>
      </c>
      <c r="I1898" s="45">
        <v>2.0844999999999998</v>
      </c>
      <c r="J1898" s="44">
        <f t="shared" si="145"/>
        <v>3.2563679999999997</v>
      </c>
      <c r="K1898" s="43">
        <f t="shared" si="146"/>
        <v>80184.805631999989</v>
      </c>
      <c r="L1898" s="43">
        <f t="shared" si="147"/>
        <v>51328.727999999996</v>
      </c>
      <c r="M1898" s="43">
        <f t="shared" si="148"/>
        <v>28856.077631999993</v>
      </c>
      <c r="N1898" s="42">
        <f t="shared" si="149"/>
        <v>0.35986964618249528</v>
      </c>
      <c r="O1898">
        <f>IF(AND(RawData[[#This Row],[Channel]]="Wholesale/Distributor", LEFT(RawData[[#This Row],[Month]], 4)="2025"),RawData[[#This Row],[List Price]]*(1-'2 - Diagnostics'!$B$1),RawData[[#This Row],[Net Price]])</f>
        <v>3.2563679999999997</v>
      </c>
      <c r="P1898">
        <f>RawData[[#This Row],[Units]]*RawData[[#This Row],[Counterfactual Net Price]]</f>
        <v>80184.805631999989</v>
      </c>
    </row>
    <row r="1899" spans="1:16">
      <c r="A1899" t="s">
        <v>284</v>
      </c>
      <c r="B1899" t="s">
        <v>283</v>
      </c>
      <c r="C1899" t="s">
        <v>280</v>
      </c>
      <c r="D1899" t="s">
        <v>231</v>
      </c>
      <c r="E1899" t="s">
        <v>261</v>
      </c>
      <c r="F1899">
        <v>28008</v>
      </c>
      <c r="G1899" s="44">
        <v>3.79</v>
      </c>
      <c r="H1899" s="42">
        <v>0.12740000000000001</v>
      </c>
      <c r="I1899" s="45">
        <v>2.0844999999999998</v>
      </c>
      <c r="J1899" s="44">
        <f t="shared" si="145"/>
        <v>3.3071540000000001</v>
      </c>
      <c r="K1899" s="43">
        <f t="shared" si="146"/>
        <v>92626.769232000006</v>
      </c>
      <c r="L1899" s="43">
        <f t="shared" si="147"/>
        <v>58382.675999999992</v>
      </c>
      <c r="M1899" s="43">
        <f t="shared" si="148"/>
        <v>34244.093232000014</v>
      </c>
      <c r="N1899" s="42">
        <f t="shared" si="149"/>
        <v>0.36969974787989929</v>
      </c>
      <c r="O1899">
        <f>IF(AND(RawData[[#This Row],[Channel]]="Wholesale/Distributor", LEFT(RawData[[#This Row],[Month]], 4)="2025"),RawData[[#This Row],[List Price]]*(1-'2 - Diagnostics'!$B$1),RawData[[#This Row],[Net Price]])</f>
        <v>3.3071540000000001</v>
      </c>
      <c r="P1899">
        <f>RawData[[#This Row],[Units]]*RawData[[#This Row],[Counterfactual Net Price]]</f>
        <v>92626.769232000006</v>
      </c>
    </row>
    <row r="1900" spans="1:16">
      <c r="A1900" t="s">
        <v>284</v>
      </c>
      <c r="B1900" t="s">
        <v>283</v>
      </c>
      <c r="C1900" t="s">
        <v>280</v>
      </c>
      <c r="D1900" t="s">
        <v>231</v>
      </c>
      <c r="E1900" t="s">
        <v>260</v>
      </c>
      <c r="F1900">
        <v>27609</v>
      </c>
      <c r="G1900" s="44">
        <v>3.79</v>
      </c>
      <c r="H1900" s="42">
        <v>0.1142</v>
      </c>
      <c r="I1900" s="45">
        <v>2.0844999999999998</v>
      </c>
      <c r="J1900" s="44">
        <f t="shared" si="145"/>
        <v>3.3571820000000003</v>
      </c>
      <c r="K1900" s="43">
        <f t="shared" si="146"/>
        <v>92688.437838000013</v>
      </c>
      <c r="L1900" s="43">
        <f t="shared" si="147"/>
        <v>57550.960499999994</v>
      </c>
      <c r="M1900" s="43">
        <f t="shared" si="148"/>
        <v>35137.477338000019</v>
      </c>
      <c r="N1900" s="42">
        <f t="shared" si="149"/>
        <v>0.37909234590200963</v>
      </c>
      <c r="O1900">
        <f>IF(AND(RawData[[#This Row],[Channel]]="Wholesale/Distributor", LEFT(RawData[[#This Row],[Month]], 4)="2025"),RawData[[#This Row],[List Price]]*(1-'2 - Diagnostics'!$B$1),RawData[[#This Row],[Net Price]])</f>
        <v>3.3571820000000003</v>
      </c>
      <c r="P1900">
        <f>RawData[[#This Row],[Units]]*RawData[[#This Row],[Counterfactual Net Price]]</f>
        <v>92688.437838000013</v>
      </c>
    </row>
    <row r="1901" spans="1:16">
      <c r="A1901" t="s">
        <v>284</v>
      </c>
      <c r="B1901" t="s">
        <v>283</v>
      </c>
      <c r="C1901" t="s">
        <v>280</v>
      </c>
      <c r="D1901" t="s">
        <v>231</v>
      </c>
      <c r="E1901" t="s">
        <v>259</v>
      </c>
      <c r="F1901">
        <v>34647</v>
      </c>
      <c r="G1901" s="44">
        <v>3.79</v>
      </c>
      <c r="H1901" s="42">
        <v>0.1293</v>
      </c>
      <c r="I1901" s="45">
        <v>2.0844999999999998</v>
      </c>
      <c r="J1901" s="44">
        <f t="shared" si="145"/>
        <v>3.2999530000000004</v>
      </c>
      <c r="K1901" s="43">
        <f t="shared" si="146"/>
        <v>114333.47159100001</v>
      </c>
      <c r="L1901" s="43">
        <f t="shared" si="147"/>
        <v>72221.671499999997</v>
      </c>
      <c r="M1901" s="43">
        <f t="shared" si="148"/>
        <v>42111.800091000012</v>
      </c>
      <c r="N1901" s="42">
        <f t="shared" si="149"/>
        <v>0.36832433674055365</v>
      </c>
      <c r="O1901">
        <f>IF(AND(RawData[[#This Row],[Channel]]="Wholesale/Distributor", LEFT(RawData[[#This Row],[Month]], 4)="2025"),RawData[[#This Row],[List Price]]*(1-'2 - Diagnostics'!$B$1),RawData[[#This Row],[Net Price]])</f>
        <v>3.2999530000000004</v>
      </c>
      <c r="P1901">
        <f>RawData[[#This Row],[Units]]*RawData[[#This Row],[Counterfactual Net Price]]</f>
        <v>114333.47159100001</v>
      </c>
    </row>
    <row r="1902" spans="1:16">
      <c r="A1902" t="s">
        <v>284</v>
      </c>
      <c r="B1902" t="s">
        <v>283</v>
      </c>
      <c r="C1902" t="s">
        <v>280</v>
      </c>
      <c r="D1902" t="s">
        <v>231</v>
      </c>
      <c r="E1902" t="s">
        <v>258</v>
      </c>
      <c r="F1902">
        <v>26177</v>
      </c>
      <c r="G1902" s="44">
        <v>3.79</v>
      </c>
      <c r="H1902" s="42">
        <v>0.1188</v>
      </c>
      <c r="I1902" s="45">
        <v>2.0844999999999998</v>
      </c>
      <c r="J1902" s="44">
        <f t="shared" si="145"/>
        <v>3.3397480000000002</v>
      </c>
      <c r="K1902" s="43">
        <f t="shared" si="146"/>
        <v>87424.583396000002</v>
      </c>
      <c r="L1902" s="43">
        <f t="shared" si="147"/>
        <v>54565.956499999993</v>
      </c>
      <c r="M1902" s="43">
        <f t="shared" si="148"/>
        <v>32858.626896000009</v>
      </c>
      <c r="N1902" s="42">
        <f t="shared" si="149"/>
        <v>0.37585111211983668</v>
      </c>
      <c r="O1902">
        <f>IF(AND(RawData[[#This Row],[Channel]]="Wholesale/Distributor", LEFT(RawData[[#This Row],[Month]], 4)="2025"),RawData[[#This Row],[List Price]]*(1-'2 - Diagnostics'!$B$1),RawData[[#This Row],[Net Price]])</f>
        <v>3.3397480000000002</v>
      </c>
      <c r="P1902">
        <f>RawData[[#This Row],[Units]]*RawData[[#This Row],[Counterfactual Net Price]]</f>
        <v>87424.583396000002</v>
      </c>
    </row>
    <row r="1903" spans="1:16">
      <c r="A1903" t="s">
        <v>284</v>
      </c>
      <c r="B1903" t="s">
        <v>283</v>
      </c>
      <c r="C1903" t="s">
        <v>280</v>
      </c>
      <c r="D1903" t="s">
        <v>231</v>
      </c>
      <c r="E1903" t="s">
        <v>257</v>
      </c>
      <c r="F1903">
        <v>24897</v>
      </c>
      <c r="G1903" s="44">
        <v>3.79</v>
      </c>
      <c r="H1903" s="42">
        <v>0.13450000000000001</v>
      </c>
      <c r="I1903" s="45">
        <v>2.0844999999999998</v>
      </c>
      <c r="J1903" s="44">
        <f t="shared" si="145"/>
        <v>3.2802449999999999</v>
      </c>
      <c r="K1903" s="43">
        <f t="shared" si="146"/>
        <v>81668.259764999995</v>
      </c>
      <c r="L1903" s="43">
        <f t="shared" si="147"/>
        <v>51897.796499999997</v>
      </c>
      <c r="M1903" s="43">
        <f t="shared" si="148"/>
        <v>29770.463264999999</v>
      </c>
      <c r="N1903" s="42">
        <f t="shared" si="149"/>
        <v>0.36452917388792605</v>
      </c>
      <c r="O1903">
        <f>IF(AND(RawData[[#This Row],[Channel]]="Wholesale/Distributor", LEFT(RawData[[#This Row],[Month]], 4)="2025"),RawData[[#This Row],[List Price]]*(1-'2 - Diagnostics'!$B$1),RawData[[#This Row],[Net Price]])</f>
        <v>3.2802449999999999</v>
      </c>
      <c r="P1903">
        <f>RawData[[#This Row],[Units]]*RawData[[#This Row],[Counterfactual Net Price]]</f>
        <v>81668.259764999995</v>
      </c>
    </row>
    <row r="1904" spans="1:16">
      <c r="A1904" t="s">
        <v>284</v>
      </c>
      <c r="B1904" t="s">
        <v>283</v>
      </c>
      <c r="C1904" t="s">
        <v>280</v>
      </c>
      <c r="D1904" t="s">
        <v>231</v>
      </c>
      <c r="E1904" t="s">
        <v>256</v>
      </c>
      <c r="F1904">
        <v>25438</v>
      </c>
      <c r="G1904" s="44">
        <v>3.79</v>
      </c>
      <c r="H1904" s="42">
        <v>9.06E-2</v>
      </c>
      <c r="I1904" s="45">
        <v>2.0844999999999998</v>
      </c>
      <c r="J1904" s="44">
        <f t="shared" si="145"/>
        <v>3.4466260000000002</v>
      </c>
      <c r="K1904" s="43">
        <f t="shared" si="146"/>
        <v>87675.272188000003</v>
      </c>
      <c r="L1904" s="43">
        <f t="shared" si="147"/>
        <v>53025.510999999991</v>
      </c>
      <c r="M1904" s="43">
        <f t="shared" si="148"/>
        <v>34649.761188000011</v>
      </c>
      <c r="N1904" s="42">
        <f t="shared" si="149"/>
        <v>0.39520563008577098</v>
      </c>
      <c r="O1904">
        <f>IF(AND(RawData[[#This Row],[Channel]]="Wholesale/Distributor", LEFT(RawData[[#This Row],[Month]], 4)="2025"),RawData[[#This Row],[List Price]]*(1-'2 - Diagnostics'!$B$1),RawData[[#This Row],[Net Price]])</f>
        <v>3.4466260000000002</v>
      </c>
      <c r="P1904">
        <f>RawData[[#This Row],[Units]]*RawData[[#This Row],[Counterfactual Net Price]]</f>
        <v>87675.272188000003</v>
      </c>
    </row>
    <row r="1905" spans="1:16">
      <c r="A1905" t="s">
        <v>284</v>
      </c>
      <c r="B1905" t="s">
        <v>283</v>
      </c>
      <c r="C1905" t="s">
        <v>280</v>
      </c>
      <c r="D1905" t="s">
        <v>231</v>
      </c>
      <c r="E1905" t="s">
        <v>255</v>
      </c>
      <c r="F1905">
        <v>25216</v>
      </c>
      <c r="G1905" s="44">
        <v>3.79</v>
      </c>
      <c r="H1905" s="42">
        <v>0.13239999999999999</v>
      </c>
      <c r="I1905" s="45">
        <v>2.0844999999999998</v>
      </c>
      <c r="J1905" s="44">
        <f t="shared" si="145"/>
        <v>3.2882040000000003</v>
      </c>
      <c r="K1905" s="43">
        <f t="shared" si="146"/>
        <v>82915.352064000006</v>
      </c>
      <c r="L1905" s="43">
        <f t="shared" si="147"/>
        <v>52562.751999999993</v>
      </c>
      <c r="M1905" s="43">
        <f t="shared" si="148"/>
        <v>30352.600064000013</v>
      </c>
      <c r="N1905" s="42">
        <f t="shared" si="149"/>
        <v>0.36606731212540355</v>
      </c>
      <c r="O1905">
        <f>IF(AND(RawData[[#This Row],[Channel]]="Wholesale/Distributor", LEFT(RawData[[#This Row],[Month]], 4)="2025"),RawData[[#This Row],[List Price]]*(1-'2 - Diagnostics'!$B$1),RawData[[#This Row],[Net Price]])</f>
        <v>3.2882040000000003</v>
      </c>
      <c r="P1905">
        <f>RawData[[#This Row],[Units]]*RawData[[#This Row],[Counterfactual Net Price]]</f>
        <v>82915.352064000006</v>
      </c>
    </row>
    <row r="1906" spans="1:16">
      <c r="A1906" t="s">
        <v>284</v>
      </c>
      <c r="B1906" t="s">
        <v>283</v>
      </c>
      <c r="C1906" t="s">
        <v>280</v>
      </c>
      <c r="D1906" t="s">
        <v>231</v>
      </c>
      <c r="E1906" t="s">
        <v>254</v>
      </c>
      <c r="F1906">
        <v>31021</v>
      </c>
      <c r="G1906" s="44">
        <v>3.79</v>
      </c>
      <c r="H1906" s="42">
        <v>0.1361</v>
      </c>
      <c r="I1906" s="45">
        <v>2.0844999999999998</v>
      </c>
      <c r="J1906" s="44">
        <f t="shared" si="145"/>
        <v>3.274181</v>
      </c>
      <c r="K1906" s="43">
        <f t="shared" si="146"/>
        <v>101568.368801</v>
      </c>
      <c r="L1906" s="43">
        <f t="shared" si="147"/>
        <v>64663.274499999992</v>
      </c>
      <c r="M1906" s="43">
        <f t="shared" si="148"/>
        <v>36905.094301000012</v>
      </c>
      <c r="N1906" s="42">
        <f t="shared" si="149"/>
        <v>0.36335223984257448</v>
      </c>
      <c r="O1906">
        <f>IF(AND(RawData[[#This Row],[Channel]]="Wholesale/Distributor", LEFT(RawData[[#This Row],[Month]], 4)="2025"),RawData[[#This Row],[List Price]]*(1-'2 - Diagnostics'!$B$1),RawData[[#This Row],[Net Price]])</f>
        <v>3.274181</v>
      </c>
      <c r="P1906">
        <f>RawData[[#This Row],[Units]]*RawData[[#This Row],[Counterfactual Net Price]]</f>
        <v>101568.368801</v>
      </c>
    </row>
    <row r="1907" spans="1:16">
      <c r="A1907" t="s">
        <v>284</v>
      </c>
      <c r="B1907" t="s">
        <v>283</v>
      </c>
      <c r="C1907" t="s">
        <v>280</v>
      </c>
      <c r="D1907" t="s">
        <v>231</v>
      </c>
      <c r="E1907" t="s">
        <v>253</v>
      </c>
      <c r="F1907">
        <v>46976</v>
      </c>
      <c r="G1907" s="44">
        <v>3.79</v>
      </c>
      <c r="H1907" s="42">
        <v>0.12540000000000001</v>
      </c>
      <c r="I1907" s="45">
        <v>2.0844999999999998</v>
      </c>
      <c r="J1907" s="44">
        <f t="shared" si="145"/>
        <v>3.3147340000000001</v>
      </c>
      <c r="K1907" s="43">
        <f t="shared" si="146"/>
        <v>155712.944384</v>
      </c>
      <c r="L1907" s="43">
        <f t="shared" si="147"/>
        <v>97921.471999999994</v>
      </c>
      <c r="M1907" s="43">
        <f t="shared" si="148"/>
        <v>57791.472384000008</v>
      </c>
      <c r="N1907" s="42">
        <f t="shared" si="149"/>
        <v>0.37114109307111826</v>
      </c>
      <c r="O1907">
        <f>IF(AND(RawData[[#This Row],[Channel]]="Wholesale/Distributor", LEFT(RawData[[#This Row],[Month]], 4)="2025"),RawData[[#This Row],[List Price]]*(1-'2 - Diagnostics'!$B$1),RawData[[#This Row],[Net Price]])</f>
        <v>3.3147340000000001</v>
      </c>
      <c r="P1907">
        <f>RawData[[#This Row],[Units]]*RawData[[#This Row],[Counterfactual Net Price]]</f>
        <v>155712.944384</v>
      </c>
    </row>
    <row r="1908" spans="1:16">
      <c r="A1908" t="s">
        <v>284</v>
      </c>
      <c r="B1908" t="s">
        <v>283</v>
      </c>
      <c r="C1908" t="s">
        <v>280</v>
      </c>
      <c r="D1908" t="s">
        <v>231</v>
      </c>
      <c r="E1908" t="s">
        <v>252</v>
      </c>
      <c r="F1908">
        <v>47277</v>
      </c>
      <c r="G1908" s="44">
        <v>3.79</v>
      </c>
      <c r="H1908" s="42">
        <v>0.1263</v>
      </c>
      <c r="I1908" s="45">
        <v>2.0844999999999998</v>
      </c>
      <c r="J1908" s="44">
        <f t="shared" si="145"/>
        <v>3.3113230000000002</v>
      </c>
      <c r="K1908" s="43">
        <f t="shared" si="146"/>
        <v>156549.41747100002</v>
      </c>
      <c r="L1908" s="43">
        <f t="shared" si="147"/>
        <v>98548.906499999997</v>
      </c>
      <c r="M1908" s="43">
        <f t="shared" si="148"/>
        <v>58000.510971000025</v>
      </c>
      <c r="N1908" s="42">
        <f t="shared" si="149"/>
        <v>0.37049330433787353</v>
      </c>
      <c r="O1908">
        <f>IF(AND(RawData[[#This Row],[Channel]]="Wholesale/Distributor", LEFT(RawData[[#This Row],[Month]], 4)="2025"),RawData[[#This Row],[List Price]]*(1-'2 - Diagnostics'!$B$1),RawData[[#This Row],[Net Price]])</f>
        <v>3.3113230000000002</v>
      </c>
      <c r="P1908">
        <f>RawData[[#This Row],[Units]]*RawData[[#This Row],[Counterfactual Net Price]]</f>
        <v>156549.41747100002</v>
      </c>
    </row>
    <row r="1909" spans="1:16">
      <c r="A1909" t="s">
        <v>284</v>
      </c>
      <c r="B1909" t="s">
        <v>283</v>
      </c>
      <c r="C1909" t="s">
        <v>280</v>
      </c>
      <c r="D1909" t="s">
        <v>231</v>
      </c>
      <c r="E1909" t="s">
        <v>251</v>
      </c>
      <c r="F1909">
        <v>43392</v>
      </c>
      <c r="G1909" s="44">
        <v>3.79</v>
      </c>
      <c r="H1909" s="42">
        <v>0.11899999999999999</v>
      </c>
      <c r="I1909" s="45">
        <v>2.0844999999999998</v>
      </c>
      <c r="J1909" s="44">
        <f t="shared" si="145"/>
        <v>3.3389899999999999</v>
      </c>
      <c r="K1909" s="43">
        <f t="shared" si="146"/>
        <v>144885.45408</v>
      </c>
      <c r="L1909" s="43">
        <f t="shared" si="147"/>
        <v>90450.623999999996</v>
      </c>
      <c r="M1909" s="43">
        <f t="shared" si="148"/>
        <v>54434.83008</v>
      </c>
      <c r="N1909" s="42">
        <f t="shared" si="149"/>
        <v>0.37570942111237232</v>
      </c>
      <c r="O1909">
        <f>IF(AND(RawData[[#This Row],[Channel]]="Wholesale/Distributor", LEFT(RawData[[#This Row],[Month]], 4)="2025"),RawData[[#This Row],[List Price]]*(1-'2 - Diagnostics'!$B$1),RawData[[#This Row],[Net Price]])</f>
        <v>3.3389899999999999</v>
      </c>
      <c r="P1909">
        <f>RawData[[#This Row],[Units]]*RawData[[#This Row],[Counterfactual Net Price]]</f>
        <v>144885.45408</v>
      </c>
    </row>
    <row r="1910" spans="1:16">
      <c r="A1910" t="s">
        <v>284</v>
      </c>
      <c r="B1910" t="s">
        <v>283</v>
      </c>
      <c r="C1910" t="s">
        <v>280</v>
      </c>
      <c r="D1910" t="s">
        <v>231</v>
      </c>
      <c r="E1910" t="s">
        <v>250</v>
      </c>
      <c r="F1910">
        <v>24925</v>
      </c>
      <c r="G1910" s="44">
        <v>3.87</v>
      </c>
      <c r="H1910" s="42">
        <v>0.1328</v>
      </c>
      <c r="I1910" s="45">
        <v>2.1000999999999999</v>
      </c>
      <c r="J1910" s="44">
        <f t="shared" si="145"/>
        <v>3.3560639999999999</v>
      </c>
      <c r="K1910" s="43">
        <f t="shared" si="146"/>
        <v>83649.895199999999</v>
      </c>
      <c r="L1910" s="43">
        <f t="shared" si="147"/>
        <v>52344.992499999993</v>
      </c>
      <c r="M1910" s="43">
        <f t="shared" si="148"/>
        <v>31304.902700000006</v>
      </c>
      <c r="N1910" s="42">
        <f t="shared" si="149"/>
        <v>0.37423720167434238</v>
      </c>
      <c r="O1910">
        <f>IF(AND(RawData[[#This Row],[Channel]]="Wholesale/Distributor", LEFT(RawData[[#This Row],[Month]], 4)="2025"),RawData[[#This Row],[List Price]]*(1-'2 - Diagnostics'!$B$1),RawData[[#This Row],[Net Price]])</f>
        <v>3.3560639999999999</v>
      </c>
      <c r="P1910">
        <f>RawData[[#This Row],[Units]]*RawData[[#This Row],[Counterfactual Net Price]]</f>
        <v>83649.895199999999</v>
      </c>
    </row>
    <row r="1911" spans="1:16">
      <c r="A1911" t="s">
        <v>284</v>
      </c>
      <c r="B1911" t="s">
        <v>283</v>
      </c>
      <c r="C1911" t="s">
        <v>280</v>
      </c>
      <c r="D1911" t="s">
        <v>231</v>
      </c>
      <c r="E1911" t="s">
        <v>249</v>
      </c>
      <c r="F1911">
        <v>34303</v>
      </c>
      <c r="G1911" s="44">
        <v>3.87</v>
      </c>
      <c r="H1911" s="42">
        <v>0.1255</v>
      </c>
      <c r="I1911" s="45">
        <v>2.1158000000000001</v>
      </c>
      <c r="J1911" s="44">
        <f t="shared" si="145"/>
        <v>3.3843150000000004</v>
      </c>
      <c r="K1911" s="43">
        <f t="shared" si="146"/>
        <v>116092.15744500002</v>
      </c>
      <c r="L1911" s="43">
        <f t="shared" si="147"/>
        <v>72578.287400000001</v>
      </c>
      <c r="M1911" s="43">
        <f t="shared" si="148"/>
        <v>43513.870045000018</v>
      </c>
      <c r="N1911" s="42">
        <f t="shared" si="149"/>
        <v>0.37482178816097211</v>
      </c>
      <c r="O1911">
        <f>IF(AND(RawData[[#This Row],[Channel]]="Wholesale/Distributor", LEFT(RawData[[#This Row],[Month]], 4)="2025"),RawData[[#This Row],[List Price]]*(1-'2 - Diagnostics'!$B$1),RawData[[#This Row],[Net Price]])</f>
        <v>3.3843150000000004</v>
      </c>
      <c r="P1911">
        <f>RawData[[#This Row],[Units]]*RawData[[#This Row],[Counterfactual Net Price]]</f>
        <v>116092.15744500002</v>
      </c>
    </row>
    <row r="1912" spans="1:16">
      <c r="A1912" t="s">
        <v>284</v>
      </c>
      <c r="B1912" t="s">
        <v>283</v>
      </c>
      <c r="C1912" t="s">
        <v>280</v>
      </c>
      <c r="D1912" t="s">
        <v>231</v>
      </c>
      <c r="E1912" t="s">
        <v>248</v>
      </c>
      <c r="F1912">
        <v>33001</v>
      </c>
      <c r="G1912" s="44">
        <v>3.87</v>
      </c>
      <c r="H1912" s="42">
        <v>0.14849999999999999</v>
      </c>
      <c r="I1912" s="45">
        <v>2.1314000000000002</v>
      </c>
      <c r="J1912" s="44">
        <f t="shared" si="145"/>
        <v>3.2953050000000004</v>
      </c>
      <c r="K1912" s="43">
        <f t="shared" si="146"/>
        <v>108748.36030500001</v>
      </c>
      <c r="L1912" s="43">
        <f t="shared" si="147"/>
        <v>70338.33140000001</v>
      </c>
      <c r="M1912" s="43">
        <f t="shared" si="148"/>
        <v>38410.028904999999</v>
      </c>
      <c r="N1912" s="42">
        <f t="shared" si="149"/>
        <v>0.35320099353474105</v>
      </c>
      <c r="O1912">
        <f>IF(AND(RawData[[#This Row],[Channel]]="Wholesale/Distributor", LEFT(RawData[[#This Row],[Month]], 4)="2025"),RawData[[#This Row],[List Price]]*(1-'2 - Diagnostics'!$B$1),RawData[[#This Row],[Net Price]])</f>
        <v>3.2953050000000004</v>
      </c>
      <c r="P1912">
        <f>RawData[[#This Row],[Units]]*RawData[[#This Row],[Counterfactual Net Price]]</f>
        <v>108748.36030500001</v>
      </c>
    </row>
    <row r="1913" spans="1:16">
      <c r="A1913" t="s">
        <v>284</v>
      </c>
      <c r="B1913" t="s">
        <v>283</v>
      </c>
      <c r="C1913" t="s">
        <v>280</v>
      </c>
      <c r="D1913" t="s">
        <v>231</v>
      </c>
      <c r="E1913" t="s">
        <v>247</v>
      </c>
      <c r="F1913">
        <v>32253</v>
      </c>
      <c r="G1913" s="44">
        <v>3.87</v>
      </c>
      <c r="H1913" s="42">
        <v>0.1268</v>
      </c>
      <c r="I1913" s="45">
        <v>2.1469999999999998</v>
      </c>
      <c r="J1913" s="44">
        <f t="shared" si="145"/>
        <v>3.3792840000000002</v>
      </c>
      <c r="K1913" s="43">
        <f t="shared" si="146"/>
        <v>108992.046852</v>
      </c>
      <c r="L1913" s="43">
        <f t="shared" si="147"/>
        <v>69247.190999999992</v>
      </c>
      <c r="M1913" s="43">
        <f t="shared" si="148"/>
        <v>39744.855852000008</v>
      </c>
      <c r="N1913" s="42">
        <f t="shared" si="149"/>
        <v>0.36465831223418932</v>
      </c>
      <c r="O1913">
        <f>IF(AND(RawData[[#This Row],[Channel]]="Wholesale/Distributor", LEFT(RawData[[#This Row],[Month]], 4)="2025"),RawData[[#This Row],[List Price]]*(1-'2 - Diagnostics'!$B$1),RawData[[#This Row],[Net Price]])</f>
        <v>3.3792840000000002</v>
      </c>
      <c r="P1913">
        <f>RawData[[#This Row],[Units]]*RawData[[#This Row],[Counterfactual Net Price]]</f>
        <v>108992.046852</v>
      </c>
    </row>
    <row r="1914" spans="1:16">
      <c r="A1914" t="s">
        <v>284</v>
      </c>
      <c r="B1914" t="s">
        <v>283</v>
      </c>
      <c r="C1914" t="s">
        <v>280</v>
      </c>
      <c r="D1914" t="s">
        <v>231</v>
      </c>
      <c r="E1914" t="s">
        <v>246</v>
      </c>
      <c r="F1914">
        <v>25897</v>
      </c>
      <c r="G1914" s="44">
        <v>3.87</v>
      </c>
      <c r="H1914" s="42">
        <v>0.12620000000000001</v>
      </c>
      <c r="I1914" s="45">
        <v>2.1627000000000001</v>
      </c>
      <c r="J1914" s="44">
        <f t="shared" si="145"/>
        <v>3.3816060000000001</v>
      </c>
      <c r="K1914" s="43">
        <f t="shared" si="146"/>
        <v>87573.450582000005</v>
      </c>
      <c r="L1914" s="43">
        <f t="shared" si="147"/>
        <v>56007.441900000005</v>
      </c>
      <c r="M1914" s="43">
        <f t="shared" si="148"/>
        <v>31566.008682</v>
      </c>
      <c r="N1914" s="42">
        <f t="shared" si="149"/>
        <v>0.36045180899253193</v>
      </c>
      <c r="O1914">
        <f>IF(AND(RawData[[#This Row],[Channel]]="Wholesale/Distributor", LEFT(RawData[[#This Row],[Month]], 4)="2025"),RawData[[#This Row],[List Price]]*(1-'2 - Diagnostics'!$B$1),RawData[[#This Row],[Net Price]])</f>
        <v>3.3816060000000001</v>
      </c>
      <c r="P1914">
        <f>RawData[[#This Row],[Units]]*RawData[[#This Row],[Counterfactual Net Price]]</f>
        <v>87573.450582000005</v>
      </c>
    </row>
    <row r="1915" spans="1:16">
      <c r="A1915" t="s">
        <v>284</v>
      </c>
      <c r="B1915" t="s">
        <v>283</v>
      </c>
      <c r="C1915" t="s">
        <v>280</v>
      </c>
      <c r="D1915" t="s">
        <v>231</v>
      </c>
      <c r="E1915" t="s">
        <v>245</v>
      </c>
      <c r="F1915">
        <v>26532</v>
      </c>
      <c r="G1915" s="44">
        <v>3.87</v>
      </c>
      <c r="H1915" s="42">
        <v>0.13350000000000001</v>
      </c>
      <c r="I1915" s="45">
        <v>2.1783000000000001</v>
      </c>
      <c r="J1915" s="44">
        <f t="shared" si="145"/>
        <v>3.3533550000000001</v>
      </c>
      <c r="K1915" s="43">
        <f t="shared" si="146"/>
        <v>88971.214860000007</v>
      </c>
      <c r="L1915" s="43">
        <f t="shared" si="147"/>
        <v>57794.655600000006</v>
      </c>
      <c r="M1915" s="43">
        <f t="shared" si="148"/>
        <v>31176.559260000002</v>
      </c>
      <c r="N1915" s="42">
        <f t="shared" si="149"/>
        <v>0.35041175181273676</v>
      </c>
      <c r="O1915">
        <f>IF(AND(RawData[[#This Row],[Channel]]="Wholesale/Distributor", LEFT(RawData[[#This Row],[Month]], 4)="2025"),RawData[[#This Row],[List Price]]*(1-'2 - Diagnostics'!$B$1),RawData[[#This Row],[Net Price]])</f>
        <v>3.3533550000000001</v>
      </c>
      <c r="P1915">
        <f>RawData[[#This Row],[Units]]*RawData[[#This Row],[Counterfactual Net Price]]</f>
        <v>88971.214860000007</v>
      </c>
    </row>
    <row r="1916" spans="1:16">
      <c r="A1916" t="s">
        <v>284</v>
      </c>
      <c r="B1916" t="s">
        <v>283</v>
      </c>
      <c r="C1916" t="s">
        <v>280</v>
      </c>
      <c r="D1916" t="s">
        <v>231</v>
      </c>
      <c r="E1916" t="s">
        <v>244</v>
      </c>
      <c r="F1916">
        <v>23950</v>
      </c>
      <c r="G1916" s="44">
        <v>3.98</v>
      </c>
      <c r="H1916" s="42">
        <v>0.11310000000000001</v>
      </c>
      <c r="I1916" s="45">
        <v>2.1939000000000002</v>
      </c>
      <c r="J1916" s="44">
        <f t="shared" si="145"/>
        <v>3.5298620000000001</v>
      </c>
      <c r="K1916" s="43">
        <f t="shared" si="146"/>
        <v>84540.194900000002</v>
      </c>
      <c r="L1916" s="43">
        <f t="shared" si="147"/>
        <v>52543.905000000006</v>
      </c>
      <c r="M1916" s="43">
        <f t="shared" si="148"/>
        <v>31996.289899999996</v>
      </c>
      <c r="N1916" s="42">
        <f t="shared" si="149"/>
        <v>0.37847428596358718</v>
      </c>
      <c r="O1916">
        <f>IF(AND(RawData[[#This Row],[Channel]]="Wholesale/Distributor", LEFT(RawData[[#This Row],[Month]], 4)="2025"),RawData[[#This Row],[List Price]]*(1-'2 - Diagnostics'!$B$1),RawData[[#This Row],[Net Price]])</f>
        <v>3.5298620000000001</v>
      </c>
      <c r="P1916">
        <f>RawData[[#This Row],[Units]]*RawData[[#This Row],[Counterfactual Net Price]]</f>
        <v>84540.194900000002</v>
      </c>
    </row>
    <row r="1917" spans="1:16">
      <c r="A1917" t="s">
        <v>284</v>
      </c>
      <c r="B1917" t="s">
        <v>283</v>
      </c>
      <c r="C1917" t="s">
        <v>280</v>
      </c>
      <c r="D1917" t="s">
        <v>231</v>
      </c>
      <c r="E1917" t="s">
        <v>243</v>
      </c>
      <c r="F1917">
        <v>24712</v>
      </c>
      <c r="G1917" s="44">
        <v>3.98</v>
      </c>
      <c r="H1917" s="42">
        <v>0.16220000000000001</v>
      </c>
      <c r="I1917" s="45">
        <v>2.2096</v>
      </c>
      <c r="J1917" s="44">
        <f t="shared" si="145"/>
        <v>3.334444</v>
      </c>
      <c r="K1917" s="43">
        <f t="shared" si="146"/>
        <v>82400.780127999999</v>
      </c>
      <c r="L1917" s="43">
        <f t="shared" si="147"/>
        <v>54603.635199999997</v>
      </c>
      <c r="M1917" s="43">
        <f t="shared" si="148"/>
        <v>27797.144928000002</v>
      </c>
      <c r="N1917" s="42">
        <f t="shared" si="149"/>
        <v>0.33734079804609107</v>
      </c>
      <c r="O1917">
        <f>IF(AND(RawData[[#This Row],[Channel]]="Wholesale/Distributor", LEFT(RawData[[#This Row],[Month]], 4)="2025"),RawData[[#This Row],[List Price]]*(1-'2 - Diagnostics'!$B$1),RawData[[#This Row],[Net Price]])</f>
        <v>3.334444</v>
      </c>
      <c r="P1917">
        <f>RawData[[#This Row],[Units]]*RawData[[#This Row],[Counterfactual Net Price]]</f>
        <v>82400.780127999999</v>
      </c>
    </row>
    <row r="1918" spans="1:16">
      <c r="A1918" t="s">
        <v>284</v>
      </c>
      <c r="B1918" t="s">
        <v>283</v>
      </c>
      <c r="C1918" t="s">
        <v>280</v>
      </c>
      <c r="D1918" t="s">
        <v>231</v>
      </c>
      <c r="E1918" t="s">
        <v>242</v>
      </c>
      <c r="F1918">
        <v>30540</v>
      </c>
      <c r="G1918" s="44">
        <v>3.98</v>
      </c>
      <c r="H1918" s="42">
        <v>0.11840000000000001</v>
      </c>
      <c r="I1918" s="45">
        <v>2.2252000000000001</v>
      </c>
      <c r="J1918" s="44">
        <f t="shared" si="145"/>
        <v>3.5087679999999999</v>
      </c>
      <c r="K1918" s="43">
        <f t="shared" si="146"/>
        <v>107157.77472</v>
      </c>
      <c r="L1918" s="43">
        <f t="shared" si="147"/>
        <v>67957.608000000007</v>
      </c>
      <c r="M1918" s="43">
        <f t="shared" si="148"/>
        <v>39200.166719999994</v>
      </c>
      <c r="N1918" s="42">
        <f t="shared" si="149"/>
        <v>0.36581728971536442</v>
      </c>
      <c r="O1918">
        <f>IF(AND(RawData[[#This Row],[Channel]]="Wholesale/Distributor", LEFT(RawData[[#This Row],[Month]], 4)="2025"),RawData[[#This Row],[List Price]]*(1-'2 - Diagnostics'!$B$1),RawData[[#This Row],[Net Price]])</f>
        <v>3.5087679999999999</v>
      </c>
      <c r="P1918">
        <f>RawData[[#This Row],[Units]]*RawData[[#This Row],[Counterfactual Net Price]]</f>
        <v>107157.77472</v>
      </c>
    </row>
    <row r="1919" spans="1:16">
      <c r="A1919" t="s">
        <v>284</v>
      </c>
      <c r="B1919" t="s">
        <v>283</v>
      </c>
      <c r="C1919" t="s">
        <v>280</v>
      </c>
      <c r="D1919" t="s">
        <v>231</v>
      </c>
      <c r="E1919" t="s">
        <v>241</v>
      </c>
      <c r="F1919">
        <v>50225</v>
      </c>
      <c r="G1919" s="44">
        <v>3.98</v>
      </c>
      <c r="H1919" s="42">
        <v>0.13420000000000001</v>
      </c>
      <c r="I1919" s="45">
        <v>2.2408000000000001</v>
      </c>
      <c r="J1919" s="44">
        <f t="shared" si="145"/>
        <v>3.4458839999999999</v>
      </c>
      <c r="K1919" s="43">
        <f t="shared" si="146"/>
        <v>173069.5239</v>
      </c>
      <c r="L1919" s="43">
        <f t="shared" si="147"/>
        <v>112544.18000000001</v>
      </c>
      <c r="M1919" s="43">
        <f t="shared" si="148"/>
        <v>60525.343899999993</v>
      </c>
      <c r="N1919" s="42">
        <f t="shared" si="149"/>
        <v>0.34971693765663608</v>
      </c>
      <c r="O1919">
        <f>IF(AND(RawData[[#This Row],[Channel]]="Wholesale/Distributor", LEFT(RawData[[#This Row],[Month]], 4)="2025"),RawData[[#This Row],[List Price]]*(1-'2 - Diagnostics'!$B$1),RawData[[#This Row],[Net Price]])</f>
        <v>3.4458839999999999</v>
      </c>
      <c r="P1919">
        <f>RawData[[#This Row],[Units]]*RawData[[#This Row],[Counterfactual Net Price]]</f>
        <v>173069.5239</v>
      </c>
    </row>
    <row r="1920" spans="1:16">
      <c r="A1920" t="s">
        <v>284</v>
      </c>
      <c r="B1920" t="s">
        <v>283</v>
      </c>
      <c r="C1920" t="s">
        <v>280</v>
      </c>
      <c r="D1920" t="s">
        <v>231</v>
      </c>
      <c r="E1920" t="s">
        <v>240</v>
      </c>
      <c r="F1920">
        <v>50563</v>
      </c>
      <c r="G1920" s="44">
        <v>3.98</v>
      </c>
      <c r="H1920" s="42">
        <v>0.12790000000000001</v>
      </c>
      <c r="I1920" s="45">
        <v>2.2565</v>
      </c>
      <c r="J1920" s="44">
        <f t="shared" si="145"/>
        <v>3.470958</v>
      </c>
      <c r="K1920" s="43">
        <f t="shared" si="146"/>
        <v>175502.04935399999</v>
      </c>
      <c r="L1920" s="43">
        <f t="shared" si="147"/>
        <v>114095.40949999999</v>
      </c>
      <c r="M1920" s="43">
        <f t="shared" si="148"/>
        <v>61406.639853999994</v>
      </c>
      <c r="N1920" s="42">
        <f t="shared" si="149"/>
        <v>0.34989129802204461</v>
      </c>
      <c r="O1920">
        <f>IF(AND(RawData[[#This Row],[Channel]]="Wholesale/Distributor", LEFT(RawData[[#This Row],[Month]], 4)="2025"),RawData[[#This Row],[List Price]]*(1-'2 - Diagnostics'!$B$1),RawData[[#This Row],[Net Price]])</f>
        <v>3.470958</v>
      </c>
      <c r="P1920">
        <f>RawData[[#This Row],[Units]]*RawData[[#This Row],[Counterfactual Net Price]]</f>
        <v>175502.04935399999</v>
      </c>
    </row>
    <row r="1921" spans="1:16">
      <c r="A1921" t="s">
        <v>284</v>
      </c>
      <c r="B1921" t="s">
        <v>283</v>
      </c>
      <c r="C1921" t="s">
        <v>280</v>
      </c>
      <c r="D1921" t="s">
        <v>231</v>
      </c>
      <c r="E1921" t="s">
        <v>236</v>
      </c>
      <c r="F1921">
        <v>38874</v>
      </c>
      <c r="G1921" s="44">
        <v>3.98</v>
      </c>
      <c r="H1921" s="42">
        <v>0.1275</v>
      </c>
      <c r="I1921" s="45">
        <v>2.2721</v>
      </c>
      <c r="J1921" s="44">
        <f t="shared" si="145"/>
        <v>3.47255</v>
      </c>
      <c r="K1921" s="43">
        <f t="shared" si="146"/>
        <v>134991.9087</v>
      </c>
      <c r="L1921" s="43">
        <f t="shared" si="147"/>
        <v>88325.615399999995</v>
      </c>
      <c r="M1921" s="43">
        <f t="shared" si="148"/>
        <v>46666.293300000005</v>
      </c>
      <c r="N1921" s="42">
        <f t="shared" si="149"/>
        <v>0.34569696620639018</v>
      </c>
      <c r="O1921">
        <f>IF(AND(RawData[[#This Row],[Channel]]="Wholesale/Distributor", LEFT(RawData[[#This Row],[Month]], 4)="2025"),RawData[[#This Row],[List Price]]*(1-'2 - Diagnostics'!$B$1),RawData[[#This Row],[Net Price]])</f>
        <v>3.47255</v>
      </c>
      <c r="P1921">
        <f>RawData[[#This Row],[Units]]*RawData[[#This Row],[Counterfactual Net Price]]</f>
        <v>134991.9087</v>
      </c>
    </row>
    <row r="1922" spans="1:16">
      <c r="A1922" t="s">
        <v>284</v>
      </c>
      <c r="B1922" t="s">
        <v>283</v>
      </c>
      <c r="C1922" t="s">
        <v>280</v>
      </c>
      <c r="D1922" t="s">
        <v>230</v>
      </c>
      <c r="E1922" t="s">
        <v>262</v>
      </c>
      <c r="F1922">
        <v>14779</v>
      </c>
      <c r="G1922" s="44">
        <v>3.79</v>
      </c>
      <c r="H1922" s="42">
        <v>0.1787</v>
      </c>
      <c r="I1922" s="45">
        <v>2.0844999999999998</v>
      </c>
      <c r="J1922" s="44">
        <f t="shared" ref="J1922:J1985" si="150">G1922*(1-H1922)</f>
        <v>3.112727</v>
      </c>
      <c r="K1922" s="43">
        <f t="shared" ref="K1922:K1985" si="151">F1922*J1922</f>
        <v>46002.992333000002</v>
      </c>
      <c r="L1922" s="43">
        <f t="shared" ref="L1922:L1985" si="152">F1922*I1922</f>
        <v>30806.825499999995</v>
      </c>
      <c r="M1922" s="43">
        <f t="shared" ref="M1922:M1985" si="153">K1922-L1922</f>
        <v>15196.166833000007</v>
      </c>
      <c r="N1922" s="42">
        <f t="shared" ref="N1922:N1985" si="154">IFERROR(M1922/K1922,"")</f>
        <v>0.33032996469012554</v>
      </c>
      <c r="O1922">
        <f>IF(AND(RawData[[#This Row],[Channel]]="Wholesale/Distributor", LEFT(RawData[[#This Row],[Month]], 4)="2025"),RawData[[#This Row],[List Price]]*(1-'2 - Diagnostics'!$B$1),RawData[[#This Row],[Net Price]])</f>
        <v>3.112727</v>
      </c>
      <c r="P1922">
        <f>RawData[[#This Row],[Units]]*RawData[[#This Row],[Counterfactual Net Price]]</f>
        <v>46002.992333000002</v>
      </c>
    </row>
    <row r="1923" spans="1:16">
      <c r="A1923" t="s">
        <v>284</v>
      </c>
      <c r="B1923" t="s">
        <v>283</v>
      </c>
      <c r="C1923" t="s">
        <v>280</v>
      </c>
      <c r="D1923" t="s">
        <v>230</v>
      </c>
      <c r="E1923" t="s">
        <v>261</v>
      </c>
      <c r="F1923">
        <v>20631</v>
      </c>
      <c r="G1923" s="44">
        <v>3.79</v>
      </c>
      <c r="H1923" s="42">
        <v>0.20780000000000001</v>
      </c>
      <c r="I1923" s="45">
        <v>2.0844999999999998</v>
      </c>
      <c r="J1923" s="44">
        <f t="shared" si="150"/>
        <v>3.0024380000000002</v>
      </c>
      <c r="K1923" s="43">
        <f t="shared" si="151"/>
        <v>61943.298378000007</v>
      </c>
      <c r="L1923" s="43">
        <f t="shared" si="152"/>
        <v>43005.319499999998</v>
      </c>
      <c r="M1923" s="43">
        <f t="shared" si="153"/>
        <v>18937.978878000009</v>
      </c>
      <c r="N1923" s="42">
        <f t="shared" si="154"/>
        <v>0.30573087604140381</v>
      </c>
      <c r="O1923">
        <f>IF(AND(RawData[[#This Row],[Channel]]="Wholesale/Distributor", LEFT(RawData[[#This Row],[Month]], 4)="2025"),RawData[[#This Row],[List Price]]*(1-'2 - Diagnostics'!$B$1),RawData[[#This Row],[Net Price]])</f>
        <v>3.0024380000000002</v>
      </c>
      <c r="P1923">
        <f>RawData[[#This Row],[Units]]*RawData[[#This Row],[Counterfactual Net Price]]</f>
        <v>61943.298378000007</v>
      </c>
    </row>
    <row r="1924" spans="1:16">
      <c r="A1924" t="s">
        <v>284</v>
      </c>
      <c r="B1924" t="s">
        <v>283</v>
      </c>
      <c r="C1924" t="s">
        <v>280</v>
      </c>
      <c r="D1924" t="s">
        <v>230</v>
      </c>
      <c r="E1924" t="s">
        <v>260</v>
      </c>
      <c r="F1924">
        <v>20334</v>
      </c>
      <c r="G1924" s="44">
        <v>3.79</v>
      </c>
      <c r="H1924" s="42">
        <v>0.14499999999999999</v>
      </c>
      <c r="I1924" s="45">
        <v>2.0844999999999998</v>
      </c>
      <c r="J1924" s="44">
        <f t="shared" si="150"/>
        <v>3.2404500000000001</v>
      </c>
      <c r="K1924" s="43">
        <f t="shared" si="151"/>
        <v>65891.310299999997</v>
      </c>
      <c r="L1924" s="43">
        <f t="shared" si="152"/>
        <v>42386.222999999998</v>
      </c>
      <c r="M1924" s="43">
        <f t="shared" si="153"/>
        <v>23505.087299999999</v>
      </c>
      <c r="N1924" s="42">
        <f t="shared" si="154"/>
        <v>0.35672514619883039</v>
      </c>
      <c r="O1924">
        <f>IF(AND(RawData[[#This Row],[Channel]]="Wholesale/Distributor", LEFT(RawData[[#This Row],[Month]], 4)="2025"),RawData[[#This Row],[List Price]]*(1-'2 - Diagnostics'!$B$1),RawData[[#This Row],[Net Price]])</f>
        <v>3.2404500000000001</v>
      </c>
      <c r="P1924">
        <f>RawData[[#This Row],[Units]]*RawData[[#This Row],[Counterfactual Net Price]]</f>
        <v>65891.310299999997</v>
      </c>
    </row>
    <row r="1925" spans="1:16">
      <c r="A1925" t="s">
        <v>284</v>
      </c>
      <c r="B1925" t="s">
        <v>283</v>
      </c>
      <c r="C1925" t="s">
        <v>280</v>
      </c>
      <c r="D1925" t="s">
        <v>230</v>
      </c>
      <c r="E1925" t="s">
        <v>259</v>
      </c>
      <c r="F1925">
        <v>21036</v>
      </c>
      <c r="G1925" s="44">
        <v>3.79</v>
      </c>
      <c r="H1925" s="42">
        <v>0.22109999999999999</v>
      </c>
      <c r="I1925" s="45">
        <v>2.0844999999999998</v>
      </c>
      <c r="J1925" s="44">
        <f t="shared" si="150"/>
        <v>2.9520310000000003</v>
      </c>
      <c r="K1925" s="43">
        <f t="shared" si="151"/>
        <v>62098.924116000009</v>
      </c>
      <c r="L1925" s="43">
        <f t="shared" si="152"/>
        <v>43849.541999999994</v>
      </c>
      <c r="M1925" s="43">
        <f t="shared" si="153"/>
        <v>18249.382116000015</v>
      </c>
      <c r="N1925" s="42">
        <f t="shared" si="154"/>
        <v>0.29387597894466577</v>
      </c>
      <c r="O1925">
        <f>IF(AND(RawData[[#This Row],[Channel]]="Wholesale/Distributor", LEFT(RawData[[#This Row],[Month]], 4)="2025"),RawData[[#This Row],[List Price]]*(1-'2 - Diagnostics'!$B$1),RawData[[#This Row],[Net Price]])</f>
        <v>2.9520310000000003</v>
      </c>
      <c r="P1925">
        <f>RawData[[#This Row],[Units]]*RawData[[#This Row],[Counterfactual Net Price]]</f>
        <v>62098.924116000009</v>
      </c>
    </row>
    <row r="1926" spans="1:16">
      <c r="A1926" t="s">
        <v>284</v>
      </c>
      <c r="B1926" t="s">
        <v>283</v>
      </c>
      <c r="C1926" t="s">
        <v>280</v>
      </c>
      <c r="D1926" t="s">
        <v>230</v>
      </c>
      <c r="E1926" t="s">
        <v>258</v>
      </c>
      <c r="F1926">
        <v>18376</v>
      </c>
      <c r="G1926" s="44">
        <v>3.79</v>
      </c>
      <c r="H1926" s="42">
        <v>0.1678</v>
      </c>
      <c r="I1926" s="45">
        <v>2.0844999999999998</v>
      </c>
      <c r="J1926" s="44">
        <f t="shared" si="150"/>
        <v>3.1540380000000003</v>
      </c>
      <c r="K1926" s="43">
        <f t="shared" si="151"/>
        <v>57958.602288000009</v>
      </c>
      <c r="L1926" s="43">
        <f t="shared" si="152"/>
        <v>38304.771999999997</v>
      </c>
      <c r="M1926" s="43">
        <f t="shared" si="153"/>
        <v>19653.830288000012</v>
      </c>
      <c r="N1926" s="42">
        <f t="shared" si="154"/>
        <v>0.33910117760153824</v>
      </c>
      <c r="O1926">
        <f>IF(AND(RawData[[#This Row],[Channel]]="Wholesale/Distributor", LEFT(RawData[[#This Row],[Month]], 4)="2025"),RawData[[#This Row],[List Price]]*(1-'2 - Diagnostics'!$B$1),RawData[[#This Row],[Net Price]])</f>
        <v>3.1540380000000003</v>
      </c>
      <c r="P1926">
        <f>RawData[[#This Row],[Units]]*RawData[[#This Row],[Counterfactual Net Price]]</f>
        <v>57958.602288000009</v>
      </c>
    </row>
    <row r="1927" spans="1:16">
      <c r="A1927" t="s">
        <v>284</v>
      </c>
      <c r="B1927" t="s">
        <v>283</v>
      </c>
      <c r="C1927" t="s">
        <v>280</v>
      </c>
      <c r="D1927" t="s">
        <v>230</v>
      </c>
      <c r="E1927" t="s">
        <v>257</v>
      </c>
      <c r="F1927">
        <v>17040</v>
      </c>
      <c r="G1927" s="44">
        <v>3.79</v>
      </c>
      <c r="H1927" s="42">
        <v>0.16889999999999999</v>
      </c>
      <c r="I1927" s="45">
        <v>2.0844999999999998</v>
      </c>
      <c r="J1927" s="44">
        <f t="shared" si="150"/>
        <v>3.1498689999999998</v>
      </c>
      <c r="K1927" s="43">
        <f t="shared" si="151"/>
        <v>53673.767759999995</v>
      </c>
      <c r="L1927" s="43">
        <f t="shared" si="152"/>
        <v>35519.879999999997</v>
      </c>
      <c r="M1927" s="43">
        <f t="shared" si="153"/>
        <v>18153.887759999998</v>
      </c>
      <c r="N1927" s="42">
        <f t="shared" si="154"/>
        <v>0.33822644687763204</v>
      </c>
      <c r="O1927">
        <f>IF(AND(RawData[[#This Row],[Channel]]="Wholesale/Distributor", LEFT(RawData[[#This Row],[Month]], 4)="2025"),RawData[[#This Row],[List Price]]*(1-'2 - Diagnostics'!$B$1),RawData[[#This Row],[Net Price]])</f>
        <v>3.1498689999999998</v>
      </c>
      <c r="P1927">
        <f>RawData[[#This Row],[Units]]*RawData[[#This Row],[Counterfactual Net Price]]</f>
        <v>53673.767759999995</v>
      </c>
    </row>
    <row r="1928" spans="1:16">
      <c r="A1928" t="s">
        <v>284</v>
      </c>
      <c r="B1928" t="s">
        <v>283</v>
      </c>
      <c r="C1928" t="s">
        <v>280</v>
      </c>
      <c r="D1928" t="s">
        <v>230</v>
      </c>
      <c r="E1928" t="s">
        <v>256</v>
      </c>
      <c r="F1928">
        <v>13941</v>
      </c>
      <c r="G1928" s="44">
        <v>3.79</v>
      </c>
      <c r="H1928" s="42">
        <v>0.17480000000000001</v>
      </c>
      <c r="I1928" s="45">
        <v>2.0844999999999998</v>
      </c>
      <c r="J1928" s="44">
        <f t="shared" si="150"/>
        <v>3.1275079999999997</v>
      </c>
      <c r="K1928" s="43">
        <f t="shared" si="151"/>
        <v>43600.589027999995</v>
      </c>
      <c r="L1928" s="43">
        <f t="shared" si="152"/>
        <v>29060.014499999997</v>
      </c>
      <c r="M1928" s="43">
        <f t="shared" si="153"/>
        <v>14540.574527999997</v>
      </c>
      <c r="N1928" s="42">
        <f t="shared" si="154"/>
        <v>0.33349491032476974</v>
      </c>
      <c r="O1928">
        <f>IF(AND(RawData[[#This Row],[Channel]]="Wholesale/Distributor", LEFT(RawData[[#This Row],[Month]], 4)="2025"),RawData[[#This Row],[List Price]]*(1-'2 - Diagnostics'!$B$1),RawData[[#This Row],[Net Price]])</f>
        <v>3.1275079999999997</v>
      </c>
      <c r="P1928">
        <f>RawData[[#This Row],[Units]]*RawData[[#This Row],[Counterfactual Net Price]]</f>
        <v>43600.589027999995</v>
      </c>
    </row>
    <row r="1929" spans="1:16">
      <c r="A1929" t="s">
        <v>284</v>
      </c>
      <c r="B1929" t="s">
        <v>283</v>
      </c>
      <c r="C1929" t="s">
        <v>280</v>
      </c>
      <c r="D1929" t="s">
        <v>230</v>
      </c>
      <c r="E1929" t="s">
        <v>255</v>
      </c>
      <c r="F1929">
        <v>17436</v>
      </c>
      <c r="G1929" s="44">
        <v>3.79</v>
      </c>
      <c r="H1929" s="42">
        <v>0.15190000000000001</v>
      </c>
      <c r="I1929" s="45">
        <v>2.0844999999999998</v>
      </c>
      <c r="J1929" s="44">
        <f t="shared" si="150"/>
        <v>3.214299</v>
      </c>
      <c r="K1929" s="43">
        <f t="shared" si="151"/>
        <v>56044.517363999999</v>
      </c>
      <c r="L1929" s="43">
        <f t="shared" si="152"/>
        <v>36345.341999999997</v>
      </c>
      <c r="M1929" s="43">
        <f t="shared" si="153"/>
        <v>19699.175364000002</v>
      </c>
      <c r="N1929" s="42">
        <f t="shared" si="154"/>
        <v>0.3514915693904021</v>
      </c>
      <c r="O1929">
        <f>IF(AND(RawData[[#This Row],[Channel]]="Wholesale/Distributor", LEFT(RawData[[#This Row],[Month]], 4)="2025"),RawData[[#This Row],[List Price]]*(1-'2 - Diagnostics'!$B$1),RawData[[#This Row],[Net Price]])</f>
        <v>3.214299</v>
      </c>
      <c r="P1929">
        <f>RawData[[#This Row],[Units]]*RawData[[#This Row],[Counterfactual Net Price]]</f>
        <v>56044.517363999999</v>
      </c>
    </row>
    <row r="1930" spans="1:16">
      <c r="A1930" t="s">
        <v>284</v>
      </c>
      <c r="B1930" t="s">
        <v>283</v>
      </c>
      <c r="C1930" t="s">
        <v>280</v>
      </c>
      <c r="D1930" t="s">
        <v>230</v>
      </c>
      <c r="E1930" t="s">
        <v>254</v>
      </c>
      <c r="F1930">
        <v>18587</v>
      </c>
      <c r="G1930" s="44">
        <v>3.79</v>
      </c>
      <c r="H1930" s="42">
        <v>0.1802</v>
      </c>
      <c r="I1930" s="45">
        <v>2.0844999999999998</v>
      </c>
      <c r="J1930" s="44">
        <f t="shared" si="150"/>
        <v>3.1070419999999999</v>
      </c>
      <c r="K1930" s="43">
        <f t="shared" si="151"/>
        <v>57750.589653999996</v>
      </c>
      <c r="L1930" s="43">
        <f t="shared" si="152"/>
        <v>38744.601499999997</v>
      </c>
      <c r="M1930" s="43">
        <f t="shared" si="153"/>
        <v>19005.988153999999</v>
      </c>
      <c r="N1930" s="42">
        <f t="shared" si="154"/>
        <v>0.32910465967309099</v>
      </c>
      <c r="O1930">
        <f>IF(AND(RawData[[#This Row],[Channel]]="Wholesale/Distributor", LEFT(RawData[[#This Row],[Month]], 4)="2025"),RawData[[#This Row],[List Price]]*(1-'2 - Diagnostics'!$B$1),RawData[[#This Row],[Net Price]])</f>
        <v>3.1070419999999999</v>
      </c>
      <c r="P1930">
        <f>RawData[[#This Row],[Units]]*RawData[[#This Row],[Counterfactual Net Price]]</f>
        <v>57750.589653999996</v>
      </c>
    </row>
    <row r="1931" spans="1:16">
      <c r="A1931" t="s">
        <v>284</v>
      </c>
      <c r="B1931" t="s">
        <v>283</v>
      </c>
      <c r="C1931" t="s">
        <v>280</v>
      </c>
      <c r="D1931" t="s">
        <v>230</v>
      </c>
      <c r="E1931" t="s">
        <v>253</v>
      </c>
      <c r="F1931">
        <v>28985</v>
      </c>
      <c r="G1931" s="44">
        <v>3.79</v>
      </c>
      <c r="H1931" s="42">
        <v>0.18590000000000001</v>
      </c>
      <c r="I1931" s="45">
        <v>2.0844999999999998</v>
      </c>
      <c r="J1931" s="44">
        <f t="shared" si="150"/>
        <v>3.085439</v>
      </c>
      <c r="K1931" s="43">
        <f t="shared" si="151"/>
        <v>89431.449414999995</v>
      </c>
      <c r="L1931" s="43">
        <f t="shared" si="152"/>
        <v>60419.232499999991</v>
      </c>
      <c r="M1931" s="43">
        <f t="shared" si="153"/>
        <v>29012.216915000005</v>
      </c>
      <c r="N1931" s="42">
        <f t="shared" si="154"/>
        <v>0.32440732096794012</v>
      </c>
      <c r="O1931">
        <f>IF(AND(RawData[[#This Row],[Channel]]="Wholesale/Distributor", LEFT(RawData[[#This Row],[Month]], 4)="2025"),RawData[[#This Row],[List Price]]*(1-'2 - Diagnostics'!$B$1),RawData[[#This Row],[Net Price]])</f>
        <v>3.085439</v>
      </c>
      <c r="P1931">
        <f>RawData[[#This Row],[Units]]*RawData[[#This Row],[Counterfactual Net Price]]</f>
        <v>89431.449414999995</v>
      </c>
    </row>
    <row r="1932" spans="1:16">
      <c r="A1932" t="s">
        <v>284</v>
      </c>
      <c r="B1932" t="s">
        <v>283</v>
      </c>
      <c r="C1932" t="s">
        <v>280</v>
      </c>
      <c r="D1932" t="s">
        <v>230</v>
      </c>
      <c r="E1932" t="s">
        <v>252</v>
      </c>
      <c r="F1932">
        <v>29062</v>
      </c>
      <c r="G1932" s="44">
        <v>3.79</v>
      </c>
      <c r="H1932" s="42">
        <v>0.19070000000000001</v>
      </c>
      <c r="I1932" s="45">
        <v>2.0844999999999998</v>
      </c>
      <c r="J1932" s="44">
        <f t="shared" si="150"/>
        <v>3.0672470000000001</v>
      </c>
      <c r="K1932" s="43">
        <f t="shared" si="151"/>
        <v>89140.332313999999</v>
      </c>
      <c r="L1932" s="43">
        <f t="shared" si="152"/>
        <v>60579.738999999994</v>
      </c>
      <c r="M1932" s="43">
        <f t="shared" si="153"/>
        <v>28560.593314000005</v>
      </c>
      <c r="N1932" s="42">
        <f t="shared" si="154"/>
        <v>0.32040034597800576</v>
      </c>
      <c r="O1932">
        <f>IF(AND(RawData[[#This Row],[Channel]]="Wholesale/Distributor", LEFT(RawData[[#This Row],[Month]], 4)="2025"),RawData[[#This Row],[List Price]]*(1-'2 - Diagnostics'!$B$1),RawData[[#This Row],[Net Price]])</f>
        <v>3.0672470000000001</v>
      </c>
      <c r="P1932">
        <f>RawData[[#This Row],[Units]]*RawData[[#This Row],[Counterfactual Net Price]]</f>
        <v>89140.332313999999</v>
      </c>
    </row>
    <row r="1933" spans="1:16">
      <c r="A1933" t="s">
        <v>284</v>
      </c>
      <c r="B1933" t="s">
        <v>283</v>
      </c>
      <c r="C1933" t="s">
        <v>280</v>
      </c>
      <c r="D1933" t="s">
        <v>230</v>
      </c>
      <c r="E1933" t="s">
        <v>251</v>
      </c>
      <c r="F1933">
        <v>23834</v>
      </c>
      <c r="G1933" s="44">
        <v>3.79</v>
      </c>
      <c r="H1933" s="42">
        <v>0.2046</v>
      </c>
      <c r="I1933" s="45">
        <v>2.0844999999999998</v>
      </c>
      <c r="J1933" s="44">
        <f t="shared" si="150"/>
        <v>3.0145659999999999</v>
      </c>
      <c r="K1933" s="43">
        <f t="shared" si="151"/>
        <v>71849.166043999998</v>
      </c>
      <c r="L1933" s="43">
        <f t="shared" si="152"/>
        <v>49681.972999999998</v>
      </c>
      <c r="M1933" s="43">
        <f t="shared" si="153"/>
        <v>22167.193044</v>
      </c>
      <c r="N1933" s="42">
        <f t="shared" si="154"/>
        <v>0.30852401307518229</v>
      </c>
      <c r="O1933">
        <f>IF(AND(RawData[[#This Row],[Channel]]="Wholesale/Distributor", LEFT(RawData[[#This Row],[Month]], 4)="2025"),RawData[[#This Row],[List Price]]*(1-'2 - Diagnostics'!$B$1),RawData[[#This Row],[Net Price]])</f>
        <v>3.0145659999999999</v>
      </c>
      <c r="P1933">
        <f>RawData[[#This Row],[Units]]*RawData[[#This Row],[Counterfactual Net Price]]</f>
        <v>71849.166043999998</v>
      </c>
    </row>
    <row r="1934" spans="1:16">
      <c r="A1934" t="s">
        <v>284</v>
      </c>
      <c r="B1934" t="s">
        <v>283</v>
      </c>
      <c r="C1934" t="s">
        <v>280</v>
      </c>
      <c r="D1934" t="s">
        <v>230</v>
      </c>
      <c r="E1934" t="s">
        <v>250</v>
      </c>
      <c r="F1934">
        <v>14253</v>
      </c>
      <c r="G1934" s="44">
        <v>3.87</v>
      </c>
      <c r="H1934" s="42">
        <v>0.1636</v>
      </c>
      <c r="I1934" s="45">
        <v>2.1000999999999999</v>
      </c>
      <c r="J1934" s="44">
        <f t="shared" si="150"/>
        <v>3.2368680000000003</v>
      </c>
      <c r="K1934" s="43">
        <f t="shared" si="151"/>
        <v>46135.079604000006</v>
      </c>
      <c r="L1934" s="43">
        <f t="shared" si="152"/>
        <v>29932.725299999998</v>
      </c>
      <c r="M1934" s="43">
        <f t="shared" si="153"/>
        <v>16202.354304000008</v>
      </c>
      <c r="N1934" s="42">
        <f t="shared" si="154"/>
        <v>0.35119380833571229</v>
      </c>
      <c r="O1934">
        <f>IF(AND(RawData[[#This Row],[Channel]]="Wholesale/Distributor", LEFT(RawData[[#This Row],[Month]], 4)="2025"),RawData[[#This Row],[List Price]]*(1-'2 - Diagnostics'!$B$1),RawData[[#This Row],[Net Price]])</f>
        <v>3.2368680000000003</v>
      </c>
      <c r="P1934">
        <f>RawData[[#This Row],[Units]]*RawData[[#This Row],[Counterfactual Net Price]]</f>
        <v>46135.079604000006</v>
      </c>
    </row>
    <row r="1935" spans="1:16">
      <c r="A1935" t="s">
        <v>284</v>
      </c>
      <c r="B1935" t="s">
        <v>283</v>
      </c>
      <c r="C1935" t="s">
        <v>280</v>
      </c>
      <c r="D1935" t="s">
        <v>230</v>
      </c>
      <c r="E1935" t="s">
        <v>249</v>
      </c>
      <c r="F1935">
        <v>20595</v>
      </c>
      <c r="G1935" s="44">
        <v>3.87</v>
      </c>
      <c r="H1935" s="42">
        <v>0.20499999999999999</v>
      </c>
      <c r="I1935" s="45">
        <v>2.1158000000000001</v>
      </c>
      <c r="J1935" s="44">
        <f t="shared" si="150"/>
        <v>3.0766500000000003</v>
      </c>
      <c r="K1935" s="43">
        <f t="shared" si="151"/>
        <v>63363.606750000006</v>
      </c>
      <c r="L1935" s="43">
        <f t="shared" si="152"/>
        <v>43574.901000000005</v>
      </c>
      <c r="M1935" s="43">
        <f t="shared" si="153"/>
        <v>19788.705750000001</v>
      </c>
      <c r="N1935" s="42">
        <f t="shared" si="154"/>
        <v>0.31230396697706919</v>
      </c>
      <c r="O1935">
        <f>IF(AND(RawData[[#This Row],[Channel]]="Wholesale/Distributor", LEFT(RawData[[#This Row],[Month]], 4)="2025"),RawData[[#This Row],[List Price]]*(1-'2 - Diagnostics'!$B$1),RawData[[#This Row],[Net Price]])</f>
        <v>3.0766500000000003</v>
      </c>
      <c r="P1935">
        <f>RawData[[#This Row],[Units]]*RawData[[#This Row],[Counterfactual Net Price]]</f>
        <v>63363.606750000006</v>
      </c>
    </row>
    <row r="1936" spans="1:16">
      <c r="A1936" t="s">
        <v>284</v>
      </c>
      <c r="B1936" t="s">
        <v>283</v>
      </c>
      <c r="C1936" t="s">
        <v>280</v>
      </c>
      <c r="D1936" t="s">
        <v>230</v>
      </c>
      <c r="E1936" t="s">
        <v>248</v>
      </c>
      <c r="F1936">
        <v>20452</v>
      </c>
      <c r="G1936" s="44">
        <v>3.87</v>
      </c>
      <c r="H1936" s="42">
        <v>0.18840000000000001</v>
      </c>
      <c r="I1936" s="45">
        <v>2.1314000000000002</v>
      </c>
      <c r="J1936" s="44">
        <f t="shared" si="150"/>
        <v>3.140892</v>
      </c>
      <c r="K1936" s="43">
        <f t="shared" si="151"/>
        <v>64237.523183999998</v>
      </c>
      <c r="L1936" s="43">
        <f t="shared" si="152"/>
        <v>43591.392800000001</v>
      </c>
      <c r="M1936" s="43">
        <f t="shared" si="153"/>
        <v>20646.130383999996</v>
      </c>
      <c r="N1936" s="42">
        <f t="shared" si="154"/>
        <v>0.32140296450817152</v>
      </c>
      <c r="O1936">
        <f>IF(AND(RawData[[#This Row],[Channel]]="Wholesale/Distributor", LEFT(RawData[[#This Row],[Month]], 4)="2025"),RawData[[#This Row],[List Price]]*(1-'2 - Diagnostics'!$B$1),RawData[[#This Row],[Net Price]])</f>
        <v>3.140892</v>
      </c>
      <c r="P1936">
        <f>RawData[[#This Row],[Units]]*RawData[[#This Row],[Counterfactual Net Price]]</f>
        <v>64237.523183999998</v>
      </c>
    </row>
    <row r="1937" spans="1:16">
      <c r="A1937" t="s">
        <v>284</v>
      </c>
      <c r="B1937" t="s">
        <v>283</v>
      </c>
      <c r="C1937" t="s">
        <v>280</v>
      </c>
      <c r="D1937" t="s">
        <v>230</v>
      </c>
      <c r="E1937" t="s">
        <v>247</v>
      </c>
      <c r="F1937">
        <v>20989</v>
      </c>
      <c r="G1937" s="44">
        <v>3.87</v>
      </c>
      <c r="H1937" s="42">
        <v>0.1646</v>
      </c>
      <c r="I1937" s="45">
        <v>2.1469999999999998</v>
      </c>
      <c r="J1937" s="44">
        <f t="shared" si="150"/>
        <v>3.2329980000000003</v>
      </c>
      <c r="K1937" s="43">
        <f t="shared" si="151"/>
        <v>67857.395022000012</v>
      </c>
      <c r="L1937" s="43">
        <f t="shared" si="152"/>
        <v>45063.382999999994</v>
      </c>
      <c r="M1937" s="43">
        <f t="shared" si="153"/>
        <v>22794.012022000017</v>
      </c>
      <c r="N1937" s="42">
        <f t="shared" si="154"/>
        <v>0.33591050783204957</v>
      </c>
      <c r="O1937">
        <f>IF(AND(RawData[[#This Row],[Channel]]="Wholesale/Distributor", LEFT(RawData[[#This Row],[Month]], 4)="2025"),RawData[[#This Row],[List Price]]*(1-'2 - Diagnostics'!$B$1),RawData[[#This Row],[Net Price]])</f>
        <v>3.2329980000000003</v>
      </c>
      <c r="P1937">
        <f>RawData[[#This Row],[Units]]*RawData[[#This Row],[Counterfactual Net Price]]</f>
        <v>67857.395022000012</v>
      </c>
    </row>
    <row r="1938" spans="1:16">
      <c r="A1938" t="s">
        <v>284</v>
      </c>
      <c r="B1938" t="s">
        <v>283</v>
      </c>
      <c r="C1938" t="s">
        <v>280</v>
      </c>
      <c r="D1938" t="s">
        <v>230</v>
      </c>
      <c r="E1938" t="s">
        <v>246</v>
      </c>
      <c r="F1938">
        <v>16563</v>
      </c>
      <c r="G1938" s="44">
        <v>3.87</v>
      </c>
      <c r="H1938" s="42">
        <v>0.1618</v>
      </c>
      <c r="I1938" s="45">
        <v>2.1627000000000001</v>
      </c>
      <c r="J1938" s="44">
        <f t="shared" si="150"/>
        <v>3.2438340000000001</v>
      </c>
      <c r="K1938" s="43">
        <f t="shared" si="151"/>
        <v>53727.622542000005</v>
      </c>
      <c r="L1938" s="43">
        <f t="shared" si="152"/>
        <v>35820.8001</v>
      </c>
      <c r="M1938" s="43">
        <f t="shared" si="153"/>
        <v>17906.822442000004</v>
      </c>
      <c r="N1938" s="42">
        <f t="shared" si="154"/>
        <v>0.33328894141932053</v>
      </c>
      <c r="O1938">
        <f>IF(AND(RawData[[#This Row],[Channel]]="Wholesale/Distributor", LEFT(RawData[[#This Row],[Month]], 4)="2025"),RawData[[#This Row],[List Price]]*(1-'2 - Diagnostics'!$B$1),RawData[[#This Row],[Net Price]])</f>
        <v>3.2438340000000001</v>
      </c>
      <c r="P1938">
        <f>RawData[[#This Row],[Units]]*RawData[[#This Row],[Counterfactual Net Price]]</f>
        <v>53727.622542000005</v>
      </c>
    </row>
    <row r="1939" spans="1:16">
      <c r="A1939" t="s">
        <v>284</v>
      </c>
      <c r="B1939" t="s">
        <v>283</v>
      </c>
      <c r="C1939" t="s">
        <v>280</v>
      </c>
      <c r="D1939" t="s">
        <v>230</v>
      </c>
      <c r="E1939" t="s">
        <v>245</v>
      </c>
      <c r="F1939">
        <v>14749</v>
      </c>
      <c r="G1939" s="44">
        <v>3.87</v>
      </c>
      <c r="H1939" s="42">
        <v>0.186</v>
      </c>
      <c r="I1939" s="45">
        <v>2.1783000000000001</v>
      </c>
      <c r="J1939" s="44">
        <f t="shared" si="150"/>
        <v>3.1501800000000002</v>
      </c>
      <c r="K1939" s="43">
        <f t="shared" si="151"/>
        <v>46462.004820000002</v>
      </c>
      <c r="L1939" s="43">
        <f t="shared" si="152"/>
        <v>32127.746700000003</v>
      </c>
      <c r="M1939" s="43">
        <f t="shared" si="153"/>
        <v>14334.258119999999</v>
      </c>
      <c r="N1939" s="42">
        <f t="shared" si="154"/>
        <v>0.30851570386454102</v>
      </c>
      <c r="O1939">
        <f>IF(AND(RawData[[#This Row],[Channel]]="Wholesale/Distributor", LEFT(RawData[[#This Row],[Month]], 4)="2025"),RawData[[#This Row],[List Price]]*(1-'2 - Diagnostics'!$B$1),RawData[[#This Row],[Net Price]])</f>
        <v>3.1501800000000002</v>
      </c>
      <c r="P1939">
        <f>RawData[[#This Row],[Units]]*RawData[[#This Row],[Counterfactual Net Price]]</f>
        <v>46462.004820000002</v>
      </c>
    </row>
    <row r="1940" spans="1:16">
      <c r="A1940" t="s">
        <v>284</v>
      </c>
      <c r="B1940" t="s">
        <v>283</v>
      </c>
      <c r="C1940" t="s">
        <v>280</v>
      </c>
      <c r="D1940" t="s">
        <v>230</v>
      </c>
      <c r="E1940" t="s">
        <v>244</v>
      </c>
      <c r="F1940">
        <v>14047</v>
      </c>
      <c r="G1940" s="44">
        <v>3.98</v>
      </c>
      <c r="H1940" s="42">
        <v>0.18479999999999999</v>
      </c>
      <c r="I1940" s="45">
        <v>2.1939000000000002</v>
      </c>
      <c r="J1940" s="44">
        <f t="shared" si="150"/>
        <v>3.2444960000000003</v>
      </c>
      <c r="K1940" s="43">
        <f t="shared" si="151"/>
        <v>45575.435312000001</v>
      </c>
      <c r="L1940" s="43">
        <f t="shared" si="152"/>
        <v>30817.713300000003</v>
      </c>
      <c r="M1940" s="43">
        <f t="shared" si="153"/>
        <v>14757.722011999998</v>
      </c>
      <c r="N1940" s="42">
        <f t="shared" si="154"/>
        <v>0.32380869016327957</v>
      </c>
      <c r="O1940">
        <f>IF(AND(RawData[[#This Row],[Channel]]="Wholesale/Distributor", LEFT(RawData[[#This Row],[Month]], 4)="2025"),RawData[[#This Row],[List Price]]*(1-'2 - Diagnostics'!$B$1),RawData[[#This Row],[Net Price]])</f>
        <v>3.2444960000000003</v>
      </c>
      <c r="P1940">
        <f>RawData[[#This Row],[Units]]*RawData[[#This Row],[Counterfactual Net Price]]</f>
        <v>45575.435312000001</v>
      </c>
    </row>
    <row r="1941" spans="1:16">
      <c r="A1941" t="s">
        <v>284</v>
      </c>
      <c r="B1941" t="s">
        <v>283</v>
      </c>
      <c r="C1941" t="s">
        <v>280</v>
      </c>
      <c r="D1941" t="s">
        <v>230</v>
      </c>
      <c r="E1941" t="s">
        <v>243</v>
      </c>
      <c r="F1941">
        <v>15589</v>
      </c>
      <c r="G1941" s="44">
        <v>3.98</v>
      </c>
      <c r="H1941" s="42">
        <v>0.18440000000000001</v>
      </c>
      <c r="I1941" s="45">
        <v>2.2096</v>
      </c>
      <c r="J1941" s="44">
        <f t="shared" si="150"/>
        <v>3.2460879999999999</v>
      </c>
      <c r="K1941" s="43">
        <f t="shared" si="151"/>
        <v>50603.265831999997</v>
      </c>
      <c r="L1941" s="43">
        <f t="shared" si="152"/>
        <v>34445.454400000002</v>
      </c>
      <c r="M1941" s="43">
        <f t="shared" si="153"/>
        <v>16157.811431999995</v>
      </c>
      <c r="N1941" s="42">
        <f t="shared" si="154"/>
        <v>0.31930372805666379</v>
      </c>
      <c r="O1941">
        <f>IF(AND(RawData[[#This Row],[Channel]]="Wholesale/Distributor", LEFT(RawData[[#This Row],[Month]], 4)="2025"),RawData[[#This Row],[List Price]]*(1-'2 - Diagnostics'!$B$1),RawData[[#This Row],[Net Price]])</f>
        <v>3.2460879999999999</v>
      </c>
      <c r="P1941">
        <f>RawData[[#This Row],[Units]]*RawData[[#This Row],[Counterfactual Net Price]]</f>
        <v>50603.265831999997</v>
      </c>
    </row>
    <row r="1942" spans="1:16">
      <c r="A1942" t="s">
        <v>284</v>
      </c>
      <c r="B1942" t="s">
        <v>283</v>
      </c>
      <c r="C1942" t="s">
        <v>280</v>
      </c>
      <c r="D1942" t="s">
        <v>230</v>
      </c>
      <c r="E1942" t="s">
        <v>242</v>
      </c>
      <c r="F1942">
        <v>19326</v>
      </c>
      <c r="G1942" s="44">
        <v>3.98</v>
      </c>
      <c r="H1942" s="42">
        <v>0.2011</v>
      </c>
      <c r="I1942" s="45">
        <v>2.2252000000000001</v>
      </c>
      <c r="J1942" s="44">
        <f t="shared" si="150"/>
        <v>3.1796219999999997</v>
      </c>
      <c r="K1942" s="43">
        <f t="shared" si="151"/>
        <v>61449.374771999996</v>
      </c>
      <c r="L1942" s="43">
        <f t="shared" si="152"/>
        <v>43004.215199999999</v>
      </c>
      <c r="M1942" s="43">
        <f t="shared" si="153"/>
        <v>18445.159571999997</v>
      </c>
      <c r="N1942" s="42">
        <f t="shared" si="154"/>
        <v>0.30016838479542535</v>
      </c>
      <c r="O1942">
        <f>IF(AND(RawData[[#This Row],[Channel]]="Wholesale/Distributor", LEFT(RawData[[#This Row],[Month]], 4)="2025"),RawData[[#This Row],[List Price]]*(1-'2 - Diagnostics'!$B$1),RawData[[#This Row],[Net Price]])</f>
        <v>3.1796219999999997</v>
      </c>
      <c r="P1942">
        <f>RawData[[#This Row],[Units]]*RawData[[#This Row],[Counterfactual Net Price]]</f>
        <v>61449.374771999996</v>
      </c>
    </row>
    <row r="1943" spans="1:16">
      <c r="A1943" t="s">
        <v>284</v>
      </c>
      <c r="B1943" t="s">
        <v>283</v>
      </c>
      <c r="C1943" t="s">
        <v>280</v>
      </c>
      <c r="D1943" t="s">
        <v>230</v>
      </c>
      <c r="E1943" t="s">
        <v>241</v>
      </c>
      <c r="F1943">
        <v>30208</v>
      </c>
      <c r="G1943" s="44">
        <v>3.98</v>
      </c>
      <c r="H1943" s="42">
        <v>0.19850000000000001</v>
      </c>
      <c r="I1943" s="45">
        <v>2.2408000000000001</v>
      </c>
      <c r="J1943" s="44">
        <f t="shared" si="150"/>
        <v>3.1899699999999998</v>
      </c>
      <c r="K1943" s="43">
        <f t="shared" si="151"/>
        <v>96362.613759999993</v>
      </c>
      <c r="L1943" s="43">
        <f t="shared" si="152"/>
        <v>67690.0864</v>
      </c>
      <c r="M1943" s="43">
        <f t="shared" si="153"/>
        <v>28672.527359999993</v>
      </c>
      <c r="N1943" s="42">
        <f t="shared" si="154"/>
        <v>0.29754825280488528</v>
      </c>
      <c r="O1943">
        <f>IF(AND(RawData[[#This Row],[Channel]]="Wholesale/Distributor", LEFT(RawData[[#This Row],[Month]], 4)="2025"),RawData[[#This Row],[List Price]]*(1-'2 - Diagnostics'!$B$1),RawData[[#This Row],[Net Price]])</f>
        <v>3.1899699999999998</v>
      </c>
      <c r="P1943">
        <f>RawData[[#This Row],[Units]]*RawData[[#This Row],[Counterfactual Net Price]]</f>
        <v>96362.613759999993</v>
      </c>
    </row>
    <row r="1944" spans="1:16">
      <c r="A1944" t="s">
        <v>284</v>
      </c>
      <c r="B1944" t="s">
        <v>283</v>
      </c>
      <c r="C1944" t="s">
        <v>280</v>
      </c>
      <c r="D1944" t="s">
        <v>230</v>
      </c>
      <c r="E1944" t="s">
        <v>240</v>
      </c>
      <c r="F1944">
        <v>29782</v>
      </c>
      <c r="G1944" s="44">
        <v>3.98</v>
      </c>
      <c r="H1944" s="42">
        <v>0.18079999999999999</v>
      </c>
      <c r="I1944" s="45">
        <v>2.2565</v>
      </c>
      <c r="J1944" s="44">
        <f t="shared" si="150"/>
        <v>3.2604160000000002</v>
      </c>
      <c r="K1944" s="43">
        <f t="shared" si="151"/>
        <v>97101.709312000006</v>
      </c>
      <c r="L1944" s="43">
        <f t="shared" si="152"/>
        <v>67203.082999999999</v>
      </c>
      <c r="M1944" s="43">
        <f t="shared" si="153"/>
        <v>29898.626312000008</v>
      </c>
      <c r="N1944" s="42">
        <f t="shared" si="154"/>
        <v>0.30791040161746236</v>
      </c>
      <c r="O1944">
        <f>IF(AND(RawData[[#This Row],[Channel]]="Wholesale/Distributor", LEFT(RawData[[#This Row],[Month]], 4)="2025"),RawData[[#This Row],[List Price]]*(1-'2 - Diagnostics'!$B$1),RawData[[#This Row],[Net Price]])</f>
        <v>3.2604160000000002</v>
      </c>
      <c r="P1944">
        <f>RawData[[#This Row],[Units]]*RawData[[#This Row],[Counterfactual Net Price]]</f>
        <v>97101.709312000006</v>
      </c>
    </row>
    <row r="1945" spans="1:16">
      <c r="A1945" t="s">
        <v>284</v>
      </c>
      <c r="B1945" t="s">
        <v>283</v>
      </c>
      <c r="C1945" t="s">
        <v>280</v>
      </c>
      <c r="D1945" t="s">
        <v>230</v>
      </c>
      <c r="E1945" t="s">
        <v>236</v>
      </c>
      <c r="F1945">
        <v>23961</v>
      </c>
      <c r="G1945" s="44">
        <v>3.98</v>
      </c>
      <c r="H1945" s="42">
        <v>0.17380000000000001</v>
      </c>
      <c r="I1945" s="45">
        <v>2.2721</v>
      </c>
      <c r="J1945" s="44">
        <f t="shared" si="150"/>
        <v>3.2882760000000002</v>
      </c>
      <c r="K1945" s="43">
        <f t="shared" si="151"/>
        <v>78790.381236000001</v>
      </c>
      <c r="L1945" s="43">
        <f t="shared" si="152"/>
        <v>54441.788099999998</v>
      </c>
      <c r="M1945" s="43">
        <f t="shared" si="153"/>
        <v>24348.593136000003</v>
      </c>
      <c r="N1945" s="42">
        <f t="shared" si="154"/>
        <v>0.30903002059437834</v>
      </c>
      <c r="O1945">
        <f>IF(AND(RawData[[#This Row],[Channel]]="Wholesale/Distributor", LEFT(RawData[[#This Row],[Month]], 4)="2025"),RawData[[#This Row],[List Price]]*(1-'2 - Diagnostics'!$B$1),RawData[[#This Row],[Net Price]])</f>
        <v>3.2882760000000002</v>
      </c>
      <c r="P1945">
        <f>RawData[[#This Row],[Units]]*RawData[[#This Row],[Counterfactual Net Price]]</f>
        <v>78790.381236000001</v>
      </c>
    </row>
    <row r="1946" spans="1:16">
      <c r="A1946" t="s">
        <v>284</v>
      </c>
      <c r="B1946" t="s">
        <v>283</v>
      </c>
      <c r="C1946" t="s">
        <v>280</v>
      </c>
      <c r="D1946" t="s">
        <v>232</v>
      </c>
      <c r="E1946" t="s">
        <v>262</v>
      </c>
      <c r="F1946">
        <v>13142</v>
      </c>
      <c r="G1946" s="44">
        <v>3.79</v>
      </c>
      <c r="H1946" s="42">
        <v>4.2700000000000002E-2</v>
      </c>
      <c r="I1946" s="45">
        <v>2.0844999999999998</v>
      </c>
      <c r="J1946" s="44">
        <f t="shared" si="150"/>
        <v>3.6281670000000004</v>
      </c>
      <c r="K1946" s="43">
        <f t="shared" si="151"/>
        <v>47681.370714000004</v>
      </c>
      <c r="L1946" s="43">
        <f t="shared" si="152"/>
        <v>27394.498999999996</v>
      </c>
      <c r="M1946" s="43">
        <f t="shared" si="153"/>
        <v>20286.871714000008</v>
      </c>
      <c r="N1946" s="42">
        <f t="shared" si="154"/>
        <v>0.42546746056617585</v>
      </c>
      <c r="O1946">
        <f>IF(AND(RawData[[#This Row],[Channel]]="Wholesale/Distributor", LEFT(RawData[[#This Row],[Month]], 4)="2025"),RawData[[#This Row],[List Price]]*(1-'2 - Diagnostics'!$B$1),RawData[[#This Row],[Net Price]])</f>
        <v>3.6281670000000004</v>
      </c>
      <c r="P1946">
        <f>RawData[[#This Row],[Units]]*RawData[[#This Row],[Counterfactual Net Price]]</f>
        <v>47681.370714000004</v>
      </c>
    </row>
    <row r="1947" spans="1:16">
      <c r="A1947" t="s">
        <v>284</v>
      </c>
      <c r="B1947" t="s">
        <v>283</v>
      </c>
      <c r="C1947" t="s">
        <v>280</v>
      </c>
      <c r="D1947" t="s">
        <v>232</v>
      </c>
      <c r="E1947" t="s">
        <v>261</v>
      </c>
      <c r="F1947">
        <v>15130</v>
      </c>
      <c r="G1947" s="44">
        <v>3.79</v>
      </c>
      <c r="H1947" s="42">
        <v>3.5900000000000001E-2</v>
      </c>
      <c r="I1947" s="45">
        <v>2.0844999999999998</v>
      </c>
      <c r="J1947" s="44">
        <f t="shared" si="150"/>
        <v>3.6539389999999998</v>
      </c>
      <c r="K1947" s="43">
        <f t="shared" si="151"/>
        <v>55284.097069999996</v>
      </c>
      <c r="L1947" s="43">
        <f t="shared" si="152"/>
        <v>31538.484999999997</v>
      </c>
      <c r="M1947" s="43">
        <f t="shared" si="153"/>
        <v>23745.612069999999</v>
      </c>
      <c r="N1947" s="42">
        <f t="shared" si="154"/>
        <v>0.42951975936106213</v>
      </c>
      <c r="O1947">
        <f>IF(AND(RawData[[#This Row],[Channel]]="Wholesale/Distributor", LEFT(RawData[[#This Row],[Month]], 4)="2025"),RawData[[#This Row],[List Price]]*(1-'2 - Diagnostics'!$B$1),RawData[[#This Row],[Net Price]])</f>
        <v>3.6539389999999998</v>
      </c>
      <c r="P1947">
        <f>RawData[[#This Row],[Units]]*RawData[[#This Row],[Counterfactual Net Price]]</f>
        <v>55284.097069999996</v>
      </c>
    </row>
    <row r="1948" spans="1:16">
      <c r="A1948" t="s">
        <v>284</v>
      </c>
      <c r="B1948" t="s">
        <v>283</v>
      </c>
      <c r="C1948" t="s">
        <v>280</v>
      </c>
      <c r="D1948" t="s">
        <v>232</v>
      </c>
      <c r="E1948" t="s">
        <v>260</v>
      </c>
      <c r="F1948">
        <v>13829</v>
      </c>
      <c r="G1948" s="44">
        <v>3.79</v>
      </c>
      <c r="H1948" s="42">
        <v>3.9399999999999998E-2</v>
      </c>
      <c r="I1948" s="45">
        <v>2.0844999999999998</v>
      </c>
      <c r="J1948" s="44">
        <f t="shared" si="150"/>
        <v>3.6406740000000002</v>
      </c>
      <c r="K1948" s="43">
        <f t="shared" si="151"/>
        <v>50346.880746000003</v>
      </c>
      <c r="L1948" s="43">
        <f t="shared" si="152"/>
        <v>28826.550499999998</v>
      </c>
      <c r="M1948" s="43">
        <f t="shared" si="153"/>
        <v>21520.330246000005</v>
      </c>
      <c r="N1948" s="42">
        <f t="shared" si="154"/>
        <v>0.42744118259421204</v>
      </c>
      <c r="O1948">
        <f>IF(AND(RawData[[#This Row],[Channel]]="Wholesale/Distributor", LEFT(RawData[[#This Row],[Month]], 4)="2025"),RawData[[#This Row],[List Price]]*(1-'2 - Diagnostics'!$B$1),RawData[[#This Row],[Net Price]])</f>
        <v>3.6406740000000002</v>
      </c>
      <c r="P1948">
        <f>RawData[[#This Row],[Units]]*RawData[[#This Row],[Counterfactual Net Price]]</f>
        <v>50346.880746000003</v>
      </c>
    </row>
    <row r="1949" spans="1:16">
      <c r="A1949" t="s">
        <v>284</v>
      </c>
      <c r="B1949" t="s">
        <v>283</v>
      </c>
      <c r="C1949" t="s">
        <v>280</v>
      </c>
      <c r="D1949" t="s">
        <v>232</v>
      </c>
      <c r="E1949" t="s">
        <v>259</v>
      </c>
      <c r="F1949">
        <v>18086</v>
      </c>
      <c r="G1949" s="44">
        <v>3.79</v>
      </c>
      <c r="H1949" s="42">
        <v>3.4000000000000002E-2</v>
      </c>
      <c r="I1949" s="45">
        <v>2.0844999999999998</v>
      </c>
      <c r="J1949" s="44">
        <f t="shared" si="150"/>
        <v>3.6611400000000001</v>
      </c>
      <c r="K1949" s="43">
        <f t="shared" si="151"/>
        <v>66215.378039999996</v>
      </c>
      <c r="L1949" s="43">
        <f t="shared" si="152"/>
        <v>37700.267</v>
      </c>
      <c r="M1949" s="43">
        <f t="shared" si="153"/>
        <v>28515.111039999996</v>
      </c>
      <c r="N1949" s="42">
        <f t="shared" si="154"/>
        <v>0.43064182194616973</v>
      </c>
      <c r="O1949">
        <f>IF(AND(RawData[[#This Row],[Channel]]="Wholesale/Distributor", LEFT(RawData[[#This Row],[Month]], 4)="2025"),RawData[[#This Row],[List Price]]*(1-'2 - Diagnostics'!$B$1),RawData[[#This Row],[Net Price]])</f>
        <v>3.6611400000000001</v>
      </c>
      <c r="P1949">
        <f>RawData[[#This Row],[Units]]*RawData[[#This Row],[Counterfactual Net Price]]</f>
        <v>66215.378039999996</v>
      </c>
    </row>
    <row r="1950" spans="1:16">
      <c r="A1950" t="s">
        <v>284</v>
      </c>
      <c r="B1950" t="s">
        <v>283</v>
      </c>
      <c r="C1950" t="s">
        <v>280</v>
      </c>
      <c r="D1950" t="s">
        <v>232</v>
      </c>
      <c r="E1950" t="s">
        <v>258</v>
      </c>
      <c r="F1950">
        <v>12817</v>
      </c>
      <c r="G1950" s="44">
        <v>3.79</v>
      </c>
      <c r="H1950" s="42">
        <v>6.7900000000000002E-2</v>
      </c>
      <c r="I1950" s="45">
        <v>2.0844999999999998</v>
      </c>
      <c r="J1950" s="44">
        <f t="shared" si="150"/>
        <v>3.5326590000000002</v>
      </c>
      <c r="K1950" s="43">
        <f t="shared" si="151"/>
        <v>45278.090403000002</v>
      </c>
      <c r="L1950" s="43">
        <f t="shared" si="152"/>
        <v>26717.036499999998</v>
      </c>
      <c r="M1950" s="43">
        <f t="shared" si="153"/>
        <v>18561.053903000004</v>
      </c>
      <c r="N1950" s="42">
        <f t="shared" si="154"/>
        <v>0.40993455637807108</v>
      </c>
      <c r="O1950">
        <f>IF(AND(RawData[[#This Row],[Channel]]="Wholesale/Distributor", LEFT(RawData[[#This Row],[Month]], 4)="2025"),RawData[[#This Row],[List Price]]*(1-'2 - Diagnostics'!$B$1),RawData[[#This Row],[Net Price]])</f>
        <v>3.5326590000000002</v>
      </c>
      <c r="P1950">
        <f>RawData[[#This Row],[Units]]*RawData[[#This Row],[Counterfactual Net Price]]</f>
        <v>45278.090403000002</v>
      </c>
    </row>
    <row r="1951" spans="1:16">
      <c r="A1951" t="s">
        <v>284</v>
      </c>
      <c r="B1951" t="s">
        <v>283</v>
      </c>
      <c r="C1951" t="s">
        <v>280</v>
      </c>
      <c r="D1951" t="s">
        <v>232</v>
      </c>
      <c r="E1951" t="s">
        <v>257</v>
      </c>
      <c r="F1951">
        <v>12791</v>
      </c>
      <c r="G1951" s="44">
        <v>3.79</v>
      </c>
      <c r="H1951" s="42">
        <v>5.3199999999999997E-2</v>
      </c>
      <c r="I1951" s="45">
        <v>2.0844999999999998</v>
      </c>
      <c r="J1951" s="44">
        <f t="shared" si="150"/>
        <v>3.5883720000000001</v>
      </c>
      <c r="K1951" s="43">
        <f t="shared" si="151"/>
        <v>45898.866252</v>
      </c>
      <c r="L1951" s="43">
        <f t="shared" si="152"/>
        <v>26662.839499999998</v>
      </c>
      <c r="M1951" s="43">
        <f t="shared" si="153"/>
        <v>19236.026752000002</v>
      </c>
      <c r="N1951" s="42">
        <f t="shared" si="154"/>
        <v>0.41909590198563584</v>
      </c>
      <c r="O1951">
        <f>IF(AND(RawData[[#This Row],[Channel]]="Wholesale/Distributor", LEFT(RawData[[#This Row],[Month]], 4)="2025"),RawData[[#This Row],[List Price]]*(1-'2 - Diagnostics'!$B$1),RawData[[#This Row],[Net Price]])</f>
        <v>3.5883720000000001</v>
      </c>
      <c r="P1951">
        <f>RawData[[#This Row],[Units]]*RawData[[#This Row],[Counterfactual Net Price]]</f>
        <v>45898.866252</v>
      </c>
    </row>
    <row r="1952" spans="1:16">
      <c r="A1952" t="s">
        <v>284</v>
      </c>
      <c r="B1952" t="s">
        <v>283</v>
      </c>
      <c r="C1952" t="s">
        <v>280</v>
      </c>
      <c r="D1952" t="s">
        <v>232</v>
      </c>
      <c r="E1952" t="s">
        <v>256</v>
      </c>
      <c r="F1952">
        <v>13167</v>
      </c>
      <c r="G1952" s="44">
        <v>3.79</v>
      </c>
      <c r="H1952" s="42">
        <v>5.6599999999999998E-2</v>
      </c>
      <c r="I1952" s="45">
        <v>2.0844999999999998</v>
      </c>
      <c r="J1952" s="44">
        <f t="shared" si="150"/>
        <v>3.5754860000000002</v>
      </c>
      <c r="K1952" s="43">
        <f t="shared" si="151"/>
        <v>47078.424162000003</v>
      </c>
      <c r="L1952" s="43">
        <f t="shared" si="152"/>
        <v>27446.611499999999</v>
      </c>
      <c r="M1952" s="43">
        <f t="shared" si="153"/>
        <v>19631.812662000004</v>
      </c>
      <c r="N1952" s="42">
        <f t="shared" si="154"/>
        <v>0.4170023319906721</v>
      </c>
      <c r="O1952">
        <f>IF(AND(RawData[[#This Row],[Channel]]="Wholesale/Distributor", LEFT(RawData[[#This Row],[Month]], 4)="2025"),RawData[[#This Row],[List Price]]*(1-'2 - Diagnostics'!$B$1),RawData[[#This Row],[Net Price]])</f>
        <v>3.5754860000000002</v>
      </c>
      <c r="P1952">
        <f>RawData[[#This Row],[Units]]*RawData[[#This Row],[Counterfactual Net Price]]</f>
        <v>47078.424162000003</v>
      </c>
    </row>
    <row r="1953" spans="1:16">
      <c r="A1953" t="s">
        <v>284</v>
      </c>
      <c r="B1953" t="s">
        <v>283</v>
      </c>
      <c r="C1953" t="s">
        <v>280</v>
      </c>
      <c r="D1953" t="s">
        <v>232</v>
      </c>
      <c r="E1953" t="s">
        <v>255</v>
      </c>
      <c r="F1953">
        <v>12664</v>
      </c>
      <c r="G1953" s="44">
        <v>3.79</v>
      </c>
      <c r="H1953" s="42">
        <v>4.7699999999999999E-2</v>
      </c>
      <c r="I1953" s="45">
        <v>2.0844999999999998</v>
      </c>
      <c r="J1953" s="44">
        <f t="shared" si="150"/>
        <v>3.6092170000000001</v>
      </c>
      <c r="K1953" s="43">
        <f t="shared" si="151"/>
        <v>45707.124088000004</v>
      </c>
      <c r="L1953" s="43">
        <f t="shared" si="152"/>
        <v>26398.107999999997</v>
      </c>
      <c r="M1953" s="43">
        <f t="shared" si="153"/>
        <v>19309.016088000008</v>
      </c>
      <c r="N1953" s="42">
        <f t="shared" si="154"/>
        <v>0.42245090832720794</v>
      </c>
      <c r="O1953">
        <f>IF(AND(RawData[[#This Row],[Channel]]="Wholesale/Distributor", LEFT(RawData[[#This Row],[Month]], 4)="2025"),RawData[[#This Row],[List Price]]*(1-'2 - Diagnostics'!$B$1),RawData[[#This Row],[Net Price]])</f>
        <v>3.6092170000000001</v>
      </c>
      <c r="P1953">
        <f>RawData[[#This Row],[Units]]*RawData[[#This Row],[Counterfactual Net Price]]</f>
        <v>45707.124088000004</v>
      </c>
    </row>
    <row r="1954" spans="1:16">
      <c r="A1954" t="s">
        <v>284</v>
      </c>
      <c r="B1954" t="s">
        <v>283</v>
      </c>
      <c r="C1954" t="s">
        <v>280</v>
      </c>
      <c r="D1954" t="s">
        <v>232</v>
      </c>
      <c r="E1954" t="s">
        <v>254</v>
      </c>
      <c r="F1954">
        <v>14664</v>
      </c>
      <c r="G1954" s="44">
        <v>3.79</v>
      </c>
      <c r="H1954" s="42">
        <v>7.4499999999999997E-2</v>
      </c>
      <c r="I1954" s="45">
        <v>2.0844999999999998</v>
      </c>
      <c r="J1954" s="44">
        <f t="shared" si="150"/>
        <v>3.5076450000000001</v>
      </c>
      <c r="K1954" s="43">
        <f t="shared" si="151"/>
        <v>51436.10628</v>
      </c>
      <c r="L1954" s="43">
        <f t="shared" si="152"/>
        <v>30567.107999999997</v>
      </c>
      <c r="M1954" s="43">
        <f t="shared" si="153"/>
        <v>20868.998280000003</v>
      </c>
      <c r="N1954" s="42">
        <f t="shared" si="154"/>
        <v>0.40572663425175587</v>
      </c>
      <c r="O1954">
        <f>IF(AND(RawData[[#This Row],[Channel]]="Wholesale/Distributor", LEFT(RawData[[#This Row],[Month]], 4)="2025"),RawData[[#This Row],[List Price]]*(1-'2 - Diagnostics'!$B$1),RawData[[#This Row],[Net Price]])</f>
        <v>3.5076450000000001</v>
      </c>
      <c r="P1954">
        <f>RawData[[#This Row],[Units]]*RawData[[#This Row],[Counterfactual Net Price]]</f>
        <v>51436.10628</v>
      </c>
    </row>
    <row r="1955" spans="1:16">
      <c r="A1955" t="s">
        <v>284</v>
      </c>
      <c r="B1955" t="s">
        <v>283</v>
      </c>
      <c r="C1955" t="s">
        <v>280</v>
      </c>
      <c r="D1955" t="s">
        <v>232</v>
      </c>
      <c r="E1955" t="s">
        <v>253</v>
      </c>
      <c r="F1955">
        <v>21687</v>
      </c>
      <c r="G1955" s="44">
        <v>3.79</v>
      </c>
      <c r="H1955" s="42">
        <v>3.95E-2</v>
      </c>
      <c r="I1955" s="45">
        <v>2.0844999999999998</v>
      </c>
      <c r="J1955" s="44">
        <f t="shared" si="150"/>
        <v>3.6402950000000001</v>
      </c>
      <c r="K1955" s="43">
        <f t="shared" si="151"/>
        <v>78947.077665000004</v>
      </c>
      <c r="L1955" s="43">
        <f t="shared" si="152"/>
        <v>45206.551499999994</v>
      </c>
      <c r="M1955" s="43">
        <f t="shared" si="153"/>
        <v>33740.52616500001</v>
      </c>
      <c r="N1955" s="42">
        <f t="shared" si="154"/>
        <v>0.42738157209786581</v>
      </c>
      <c r="O1955">
        <f>IF(AND(RawData[[#This Row],[Channel]]="Wholesale/Distributor", LEFT(RawData[[#This Row],[Month]], 4)="2025"),RawData[[#This Row],[List Price]]*(1-'2 - Diagnostics'!$B$1),RawData[[#This Row],[Net Price]])</f>
        <v>3.6402950000000001</v>
      </c>
      <c r="P1955">
        <f>RawData[[#This Row],[Units]]*RawData[[#This Row],[Counterfactual Net Price]]</f>
        <v>78947.077665000004</v>
      </c>
    </row>
    <row r="1956" spans="1:16">
      <c r="A1956" t="s">
        <v>284</v>
      </c>
      <c r="B1956" t="s">
        <v>283</v>
      </c>
      <c r="C1956" t="s">
        <v>280</v>
      </c>
      <c r="D1956" t="s">
        <v>232</v>
      </c>
      <c r="E1956" t="s">
        <v>252</v>
      </c>
      <c r="F1956">
        <v>24095</v>
      </c>
      <c r="G1956" s="44">
        <v>3.79</v>
      </c>
      <c r="H1956" s="42">
        <v>3.5000000000000003E-2</v>
      </c>
      <c r="I1956" s="45">
        <v>2.0844999999999998</v>
      </c>
      <c r="J1956" s="44">
        <f t="shared" si="150"/>
        <v>3.6573500000000001</v>
      </c>
      <c r="K1956" s="43">
        <f t="shared" si="151"/>
        <v>88123.848249999995</v>
      </c>
      <c r="L1956" s="43">
        <f t="shared" si="152"/>
        <v>50226.027499999997</v>
      </c>
      <c r="M1956" s="43">
        <f t="shared" si="153"/>
        <v>37897.820749999999</v>
      </c>
      <c r="N1956" s="42">
        <f t="shared" si="154"/>
        <v>0.43005181347150262</v>
      </c>
      <c r="O1956">
        <f>IF(AND(RawData[[#This Row],[Channel]]="Wholesale/Distributor", LEFT(RawData[[#This Row],[Month]], 4)="2025"),RawData[[#This Row],[List Price]]*(1-'2 - Diagnostics'!$B$1),RawData[[#This Row],[Net Price]])</f>
        <v>3.6573500000000001</v>
      </c>
      <c r="P1956">
        <f>RawData[[#This Row],[Units]]*RawData[[#This Row],[Counterfactual Net Price]]</f>
        <v>88123.848249999995</v>
      </c>
    </row>
    <row r="1957" spans="1:16">
      <c r="A1957" t="s">
        <v>284</v>
      </c>
      <c r="B1957" t="s">
        <v>283</v>
      </c>
      <c r="C1957" t="s">
        <v>280</v>
      </c>
      <c r="D1957" t="s">
        <v>232</v>
      </c>
      <c r="E1957" t="s">
        <v>251</v>
      </c>
      <c r="F1957">
        <v>23276</v>
      </c>
      <c r="G1957" s="44">
        <v>3.79</v>
      </c>
      <c r="H1957" s="42">
        <v>7.4200000000000002E-2</v>
      </c>
      <c r="I1957" s="45">
        <v>2.0844999999999998</v>
      </c>
      <c r="J1957" s="44">
        <f t="shared" si="150"/>
        <v>3.5087820000000001</v>
      </c>
      <c r="K1957" s="43">
        <f t="shared" si="151"/>
        <v>81670.409832000005</v>
      </c>
      <c r="L1957" s="43">
        <f t="shared" si="152"/>
        <v>48518.821999999993</v>
      </c>
      <c r="M1957" s="43">
        <f t="shared" si="153"/>
        <v>33151.587832000012</v>
      </c>
      <c r="N1957" s="42">
        <f t="shared" si="154"/>
        <v>0.40591920501188172</v>
      </c>
      <c r="O1957">
        <f>IF(AND(RawData[[#This Row],[Channel]]="Wholesale/Distributor", LEFT(RawData[[#This Row],[Month]], 4)="2025"),RawData[[#This Row],[List Price]]*(1-'2 - Diagnostics'!$B$1),RawData[[#This Row],[Net Price]])</f>
        <v>3.5087820000000001</v>
      </c>
      <c r="P1957">
        <f>RawData[[#This Row],[Units]]*RawData[[#This Row],[Counterfactual Net Price]]</f>
        <v>81670.409832000005</v>
      </c>
    </row>
    <row r="1958" spans="1:16">
      <c r="A1958" t="s">
        <v>284</v>
      </c>
      <c r="B1958" t="s">
        <v>283</v>
      </c>
      <c r="C1958" t="s">
        <v>280</v>
      </c>
      <c r="D1958" t="s">
        <v>232</v>
      </c>
      <c r="E1958" t="s">
        <v>250</v>
      </c>
      <c r="F1958">
        <v>12812</v>
      </c>
      <c r="G1958" s="44">
        <v>3.87</v>
      </c>
      <c r="H1958" s="42">
        <v>3.6799999999999999E-2</v>
      </c>
      <c r="I1958" s="45">
        <v>2.1000999999999999</v>
      </c>
      <c r="J1958" s="44">
        <f t="shared" si="150"/>
        <v>3.7275840000000002</v>
      </c>
      <c r="K1958" s="43">
        <f t="shared" si="151"/>
        <v>47757.806208000002</v>
      </c>
      <c r="L1958" s="43">
        <f t="shared" si="152"/>
        <v>26906.481199999998</v>
      </c>
      <c r="M1958" s="43">
        <f t="shared" si="153"/>
        <v>20851.325008000003</v>
      </c>
      <c r="N1958" s="42">
        <f t="shared" si="154"/>
        <v>0.43660558688952422</v>
      </c>
      <c r="O1958">
        <f>IF(AND(RawData[[#This Row],[Channel]]="Wholesale/Distributor", LEFT(RawData[[#This Row],[Month]], 4)="2025"),RawData[[#This Row],[List Price]]*(1-'2 - Diagnostics'!$B$1),RawData[[#This Row],[Net Price]])</f>
        <v>3.7275840000000002</v>
      </c>
      <c r="P1958">
        <f>RawData[[#This Row],[Units]]*RawData[[#This Row],[Counterfactual Net Price]]</f>
        <v>47757.806208000002</v>
      </c>
    </row>
    <row r="1959" spans="1:16">
      <c r="A1959" t="s">
        <v>284</v>
      </c>
      <c r="B1959" t="s">
        <v>283</v>
      </c>
      <c r="C1959" t="s">
        <v>280</v>
      </c>
      <c r="D1959" t="s">
        <v>232</v>
      </c>
      <c r="E1959" t="s">
        <v>249</v>
      </c>
      <c r="F1959">
        <v>13808</v>
      </c>
      <c r="G1959" s="44">
        <v>3.87</v>
      </c>
      <c r="H1959" s="42">
        <v>4.7600000000000003E-2</v>
      </c>
      <c r="I1959" s="45">
        <v>2.1158000000000001</v>
      </c>
      <c r="J1959" s="44">
        <f t="shared" si="150"/>
        <v>3.6857880000000001</v>
      </c>
      <c r="K1959" s="43">
        <f t="shared" si="151"/>
        <v>50893.360703999999</v>
      </c>
      <c r="L1959" s="43">
        <f t="shared" si="152"/>
        <v>29214.966400000001</v>
      </c>
      <c r="M1959" s="43">
        <f t="shared" si="153"/>
        <v>21678.394303999998</v>
      </c>
      <c r="N1959" s="42">
        <f t="shared" si="154"/>
        <v>0.42595721728976271</v>
      </c>
      <c r="O1959">
        <f>IF(AND(RawData[[#This Row],[Channel]]="Wholesale/Distributor", LEFT(RawData[[#This Row],[Month]], 4)="2025"),RawData[[#This Row],[List Price]]*(1-'2 - Diagnostics'!$B$1),RawData[[#This Row],[Net Price]])</f>
        <v>3.6857880000000001</v>
      </c>
      <c r="P1959">
        <f>RawData[[#This Row],[Units]]*RawData[[#This Row],[Counterfactual Net Price]]</f>
        <v>50893.360703999999</v>
      </c>
    </row>
    <row r="1960" spans="1:16">
      <c r="A1960" t="s">
        <v>284</v>
      </c>
      <c r="B1960" t="s">
        <v>283</v>
      </c>
      <c r="C1960" t="s">
        <v>280</v>
      </c>
      <c r="D1960" t="s">
        <v>232</v>
      </c>
      <c r="E1960" t="s">
        <v>248</v>
      </c>
      <c r="F1960">
        <v>16010</v>
      </c>
      <c r="G1960" s="44">
        <v>3.87</v>
      </c>
      <c r="H1960" s="42">
        <v>4.3499999999999997E-2</v>
      </c>
      <c r="I1960" s="45">
        <v>2.1314000000000002</v>
      </c>
      <c r="J1960" s="44">
        <f t="shared" si="150"/>
        <v>3.7016550000000001</v>
      </c>
      <c r="K1960" s="43">
        <f t="shared" si="151"/>
        <v>59263.496550000003</v>
      </c>
      <c r="L1960" s="43">
        <f t="shared" si="152"/>
        <v>34123.714</v>
      </c>
      <c r="M1960" s="43">
        <f t="shared" si="153"/>
        <v>25139.782550000004</v>
      </c>
      <c r="N1960" s="42">
        <f t="shared" si="154"/>
        <v>0.42420349816501002</v>
      </c>
      <c r="O1960">
        <f>IF(AND(RawData[[#This Row],[Channel]]="Wholesale/Distributor", LEFT(RawData[[#This Row],[Month]], 4)="2025"),RawData[[#This Row],[List Price]]*(1-'2 - Diagnostics'!$B$1),RawData[[#This Row],[Net Price]])</f>
        <v>3.7016550000000001</v>
      </c>
      <c r="P1960">
        <f>RawData[[#This Row],[Units]]*RawData[[#This Row],[Counterfactual Net Price]]</f>
        <v>59263.496550000003</v>
      </c>
    </row>
    <row r="1961" spans="1:16">
      <c r="A1961" t="s">
        <v>284</v>
      </c>
      <c r="B1961" t="s">
        <v>283</v>
      </c>
      <c r="C1961" t="s">
        <v>280</v>
      </c>
      <c r="D1961" t="s">
        <v>232</v>
      </c>
      <c r="E1961" t="s">
        <v>247</v>
      </c>
      <c r="F1961">
        <v>17418</v>
      </c>
      <c r="G1961" s="44">
        <v>3.87</v>
      </c>
      <c r="H1961" s="42">
        <v>5.3999999999999999E-2</v>
      </c>
      <c r="I1961" s="45">
        <v>2.1469999999999998</v>
      </c>
      <c r="J1961" s="44">
        <f t="shared" si="150"/>
        <v>3.6610199999999997</v>
      </c>
      <c r="K1961" s="43">
        <f t="shared" si="151"/>
        <v>63767.646359999992</v>
      </c>
      <c r="L1961" s="43">
        <f t="shared" si="152"/>
        <v>37396.445999999996</v>
      </c>
      <c r="M1961" s="43">
        <f t="shared" si="153"/>
        <v>26371.200359999995</v>
      </c>
      <c r="N1961" s="42">
        <f t="shared" si="154"/>
        <v>0.41355141463308037</v>
      </c>
      <c r="O1961">
        <f>IF(AND(RawData[[#This Row],[Channel]]="Wholesale/Distributor", LEFT(RawData[[#This Row],[Month]], 4)="2025"),RawData[[#This Row],[List Price]]*(1-'2 - Diagnostics'!$B$1),RawData[[#This Row],[Net Price]])</f>
        <v>3.6610199999999997</v>
      </c>
      <c r="P1961">
        <f>RawData[[#This Row],[Units]]*RawData[[#This Row],[Counterfactual Net Price]]</f>
        <v>63767.646359999992</v>
      </c>
    </row>
    <row r="1962" spans="1:16">
      <c r="A1962" t="s">
        <v>284</v>
      </c>
      <c r="B1962" t="s">
        <v>283</v>
      </c>
      <c r="C1962" t="s">
        <v>280</v>
      </c>
      <c r="D1962" t="s">
        <v>232</v>
      </c>
      <c r="E1962" t="s">
        <v>246</v>
      </c>
      <c r="F1962">
        <v>14351</v>
      </c>
      <c r="G1962" s="44">
        <v>3.87</v>
      </c>
      <c r="H1962" s="42">
        <v>4.6800000000000001E-2</v>
      </c>
      <c r="I1962" s="45">
        <v>2.1627000000000001</v>
      </c>
      <c r="J1962" s="44">
        <f t="shared" si="150"/>
        <v>3.6888840000000003</v>
      </c>
      <c r="K1962" s="43">
        <f t="shared" si="151"/>
        <v>52939.174284000001</v>
      </c>
      <c r="L1962" s="43">
        <f t="shared" si="152"/>
        <v>31036.9077</v>
      </c>
      <c r="M1962" s="43">
        <f t="shared" si="153"/>
        <v>21902.266584000001</v>
      </c>
      <c r="N1962" s="42">
        <f t="shared" si="154"/>
        <v>0.41372512662366179</v>
      </c>
      <c r="O1962">
        <f>IF(AND(RawData[[#This Row],[Channel]]="Wholesale/Distributor", LEFT(RawData[[#This Row],[Month]], 4)="2025"),RawData[[#This Row],[List Price]]*(1-'2 - Diagnostics'!$B$1),RawData[[#This Row],[Net Price]])</f>
        <v>3.6888840000000003</v>
      </c>
      <c r="P1962">
        <f>RawData[[#This Row],[Units]]*RawData[[#This Row],[Counterfactual Net Price]]</f>
        <v>52939.174284000001</v>
      </c>
    </row>
    <row r="1963" spans="1:16">
      <c r="A1963" t="s">
        <v>284</v>
      </c>
      <c r="B1963" t="s">
        <v>283</v>
      </c>
      <c r="C1963" t="s">
        <v>280</v>
      </c>
      <c r="D1963" t="s">
        <v>232</v>
      </c>
      <c r="E1963" t="s">
        <v>245</v>
      </c>
      <c r="F1963">
        <v>12232</v>
      </c>
      <c r="G1963" s="44">
        <v>3.87</v>
      </c>
      <c r="H1963" s="42">
        <v>5.67E-2</v>
      </c>
      <c r="I1963" s="45">
        <v>2.1783000000000001</v>
      </c>
      <c r="J1963" s="44">
        <f t="shared" si="150"/>
        <v>3.6505710000000002</v>
      </c>
      <c r="K1963" s="43">
        <f t="shared" si="151"/>
        <v>44653.784471999999</v>
      </c>
      <c r="L1963" s="43">
        <f t="shared" si="152"/>
        <v>26644.965600000003</v>
      </c>
      <c r="M1963" s="43">
        <f t="shared" si="153"/>
        <v>18008.818871999996</v>
      </c>
      <c r="N1963" s="42">
        <f t="shared" si="154"/>
        <v>0.40329882640277365</v>
      </c>
      <c r="O1963">
        <f>IF(AND(RawData[[#This Row],[Channel]]="Wholesale/Distributor", LEFT(RawData[[#This Row],[Month]], 4)="2025"),RawData[[#This Row],[List Price]]*(1-'2 - Diagnostics'!$B$1),RawData[[#This Row],[Net Price]])</f>
        <v>3.6505710000000002</v>
      </c>
      <c r="P1963">
        <f>RawData[[#This Row],[Units]]*RawData[[#This Row],[Counterfactual Net Price]]</f>
        <v>44653.784471999999</v>
      </c>
    </row>
    <row r="1964" spans="1:16">
      <c r="A1964" t="s">
        <v>284</v>
      </c>
      <c r="B1964" t="s">
        <v>283</v>
      </c>
      <c r="C1964" t="s">
        <v>280</v>
      </c>
      <c r="D1964" t="s">
        <v>232</v>
      </c>
      <c r="E1964" t="s">
        <v>244</v>
      </c>
      <c r="F1964">
        <v>12485</v>
      </c>
      <c r="G1964" s="44">
        <v>3.98</v>
      </c>
      <c r="H1964" s="42">
        <v>5.8900000000000001E-2</v>
      </c>
      <c r="I1964" s="45">
        <v>2.1939000000000002</v>
      </c>
      <c r="J1964" s="44">
        <f t="shared" si="150"/>
        <v>3.7455780000000001</v>
      </c>
      <c r="K1964" s="43">
        <f t="shared" si="151"/>
        <v>46763.54133</v>
      </c>
      <c r="L1964" s="43">
        <f t="shared" si="152"/>
        <v>27390.841500000002</v>
      </c>
      <c r="M1964" s="43">
        <f t="shared" si="153"/>
        <v>19372.699829999998</v>
      </c>
      <c r="N1964" s="42">
        <f t="shared" si="154"/>
        <v>0.41426930636606679</v>
      </c>
      <c r="O1964">
        <f>IF(AND(RawData[[#This Row],[Channel]]="Wholesale/Distributor", LEFT(RawData[[#This Row],[Month]], 4)="2025"),RawData[[#This Row],[List Price]]*(1-'2 - Diagnostics'!$B$1),RawData[[#This Row],[Net Price]])</f>
        <v>3.7455780000000001</v>
      </c>
      <c r="P1964">
        <f>RawData[[#This Row],[Units]]*RawData[[#This Row],[Counterfactual Net Price]]</f>
        <v>46763.54133</v>
      </c>
    </row>
    <row r="1965" spans="1:16">
      <c r="A1965" t="s">
        <v>284</v>
      </c>
      <c r="B1965" t="s">
        <v>283</v>
      </c>
      <c r="C1965" t="s">
        <v>280</v>
      </c>
      <c r="D1965" t="s">
        <v>232</v>
      </c>
      <c r="E1965" t="s">
        <v>243</v>
      </c>
      <c r="F1965">
        <v>14809</v>
      </c>
      <c r="G1965" s="44">
        <v>3.98</v>
      </c>
      <c r="H1965" s="42">
        <v>3.5799999999999998E-2</v>
      </c>
      <c r="I1965" s="45">
        <v>2.2096</v>
      </c>
      <c r="J1965" s="44">
        <f t="shared" si="150"/>
        <v>3.8375159999999999</v>
      </c>
      <c r="K1965" s="43">
        <f t="shared" si="151"/>
        <v>56829.774444000002</v>
      </c>
      <c r="L1965" s="43">
        <f t="shared" si="152"/>
        <v>32721.966400000001</v>
      </c>
      <c r="M1965" s="43">
        <f t="shared" si="153"/>
        <v>24107.808044000001</v>
      </c>
      <c r="N1965" s="42">
        <f t="shared" si="154"/>
        <v>0.42421086973969618</v>
      </c>
      <c r="O1965">
        <f>IF(AND(RawData[[#This Row],[Channel]]="Wholesale/Distributor", LEFT(RawData[[#This Row],[Month]], 4)="2025"),RawData[[#This Row],[List Price]]*(1-'2 - Diagnostics'!$B$1),RawData[[#This Row],[Net Price]])</f>
        <v>3.8375159999999999</v>
      </c>
      <c r="P1965">
        <f>RawData[[#This Row],[Units]]*RawData[[#This Row],[Counterfactual Net Price]]</f>
        <v>56829.774444000002</v>
      </c>
    </row>
    <row r="1966" spans="1:16">
      <c r="A1966" t="s">
        <v>284</v>
      </c>
      <c r="B1966" t="s">
        <v>283</v>
      </c>
      <c r="C1966" t="s">
        <v>280</v>
      </c>
      <c r="D1966" t="s">
        <v>232</v>
      </c>
      <c r="E1966" t="s">
        <v>242</v>
      </c>
      <c r="F1966">
        <v>14728</v>
      </c>
      <c r="G1966" s="44">
        <v>3.98</v>
      </c>
      <c r="H1966" s="42">
        <v>4.24E-2</v>
      </c>
      <c r="I1966" s="45">
        <v>2.2252000000000001</v>
      </c>
      <c r="J1966" s="44">
        <f t="shared" si="150"/>
        <v>3.811248</v>
      </c>
      <c r="K1966" s="43">
        <f t="shared" si="151"/>
        <v>56132.060544</v>
      </c>
      <c r="L1966" s="43">
        <f t="shared" si="152"/>
        <v>32772.745600000002</v>
      </c>
      <c r="M1966" s="43">
        <f t="shared" si="153"/>
        <v>23359.314943999998</v>
      </c>
      <c r="N1966" s="42">
        <f t="shared" si="154"/>
        <v>0.41614925084906568</v>
      </c>
      <c r="O1966">
        <f>IF(AND(RawData[[#This Row],[Channel]]="Wholesale/Distributor", LEFT(RawData[[#This Row],[Month]], 4)="2025"),RawData[[#This Row],[List Price]]*(1-'2 - Diagnostics'!$B$1),RawData[[#This Row],[Net Price]])</f>
        <v>3.811248</v>
      </c>
      <c r="P1966">
        <f>RawData[[#This Row],[Units]]*RawData[[#This Row],[Counterfactual Net Price]]</f>
        <v>56132.060544</v>
      </c>
    </row>
    <row r="1967" spans="1:16">
      <c r="A1967" t="s">
        <v>284</v>
      </c>
      <c r="B1967" t="s">
        <v>283</v>
      </c>
      <c r="C1967" t="s">
        <v>280</v>
      </c>
      <c r="D1967" t="s">
        <v>232</v>
      </c>
      <c r="E1967" t="s">
        <v>241</v>
      </c>
      <c r="F1967">
        <v>22381</v>
      </c>
      <c r="G1967" s="44">
        <v>3.98</v>
      </c>
      <c r="H1967" s="42">
        <v>5.7599999999999998E-2</v>
      </c>
      <c r="I1967" s="45">
        <v>2.2408000000000001</v>
      </c>
      <c r="J1967" s="44">
        <f t="shared" si="150"/>
        <v>3.7507519999999999</v>
      </c>
      <c r="K1967" s="43">
        <f t="shared" si="151"/>
        <v>83945.580512</v>
      </c>
      <c r="L1967" s="43">
        <f t="shared" si="152"/>
        <v>50151.344800000006</v>
      </c>
      <c r="M1967" s="43">
        <f t="shared" si="153"/>
        <v>33794.235711999994</v>
      </c>
      <c r="N1967" s="42">
        <f t="shared" si="154"/>
        <v>0.40257313733352662</v>
      </c>
      <c r="O1967">
        <f>IF(AND(RawData[[#This Row],[Channel]]="Wholesale/Distributor", LEFT(RawData[[#This Row],[Month]], 4)="2025"),RawData[[#This Row],[List Price]]*(1-'2 - Diagnostics'!$B$1),RawData[[#This Row],[Net Price]])</f>
        <v>3.7507519999999999</v>
      </c>
      <c r="P1967">
        <f>RawData[[#This Row],[Units]]*RawData[[#This Row],[Counterfactual Net Price]]</f>
        <v>83945.580512</v>
      </c>
    </row>
    <row r="1968" spans="1:16">
      <c r="A1968" t="s">
        <v>284</v>
      </c>
      <c r="B1968" t="s">
        <v>283</v>
      </c>
      <c r="C1968" t="s">
        <v>280</v>
      </c>
      <c r="D1968" t="s">
        <v>232</v>
      </c>
      <c r="E1968" t="s">
        <v>240</v>
      </c>
      <c r="F1968">
        <v>26360</v>
      </c>
      <c r="G1968" s="44">
        <v>3.98</v>
      </c>
      <c r="H1968" s="42">
        <v>6.0999999999999999E-2</v>
      </c>
      <c r="I1968" s="45">
        <v>2.2565</v>
      </c>
      <c r="J1968" s="44">
        <f t="shared" si="150"/>
        <v>3.7372200000000002</v>
      </c>
      <c r="K1968" s="43">
        <f t="shared" si="151"/>
        <v>98513.119200000001</v>
      </c>
      <c r="L1968" s="43">
        <f t="shared" si="152"/>
        <v>59481.34</v>
      </c>
      <c r="M1968" s="43">
        <f t="shared" si="153"/>
        <v>39031.779200000004</v>
      </c>
      <c r="N1968" s="42">
        <f t="shared" si="154"/>
        <v>0.3962089467572153</v>
      </c>
      <c r="O1968">
        <f>IF(AND(RawData[[#This Row],[Channel]]="Wholesale/Distributor", LEFT(RawData[[#This Row],[Month]], 4)="2025"),RawData[[#This Row],[List Price]]*(1-'2 - Diagnostics'!$B$1),RawData[[#This Row],[Net Price]])</f>
        <v>3.7372200000000002</v>
      </c>
      <c r="P1968">
        <f>RawData[[#This Row],[Units]]*RawData[[#This Row],[Counterfactual Net Price]]</f>
        <v>98513.119200000001</v>
      </c>
    </row>
    <row r="1969" spans="1:16">
      <c r="A1969" t="s">
        <v>284</v>
      </c>
      <c r="B1969" t="s">
        <v>283</v>
      </c>
      <c r="C1969" t="s">
        <v>280</v>
      </c>
      <c r="D1969" t="s">
        <v>232</v>
      </c>
      <c r="E1969" t="s">
        <v>236</v>
      </c>
      <c r="F1969">
        <v>21634</v>
      </c>
      <c r="G1969" s="44">
        <v>3.98</v>
      </c>
      <c r="H1969" s="42">
        <v>5.21E-2</v>
      </c>
      <c r="I1969" s="45">
        <v>2.2721</v>
      </c>
      <c r="J1969" s="44">
        <f t="shared" si="150"/>
        <v>3.7726419999999998</v>
      </c>
      <c r="K1969" s="43">
        <f t="shared" si="151"/>
        <v>81617.337027999994</v>
      </c>
      <c r="L1969" s="43">
        <f t="shared" si="152"/>
        <v>49154.611400000002</v>
      </c>
      <c r="M1969" s="43">
        <f t="shared" si="153"/>
        <v>32462.725627999993</v>
      </c>
      <c r="N1969" s="42">
        <f t="shared" si="154"/>
        <v>0.39774301404691986</v>
      </c>
      <c r="O1969">
        <f>IF(AND(RawData[[#This Row],[Channel]]="Wholesale/Distributor", LEFT(RawData[[#This Row],[Month]], 4)="2025"),RawData[[#This Row],[List Price]]*(1-'2 - Diagnostics'!$B$1),RawData[[#This Row],[Net Price]])</f>
        <v>3.7726419999999998</v>
      </c>
      <c r="P1969">
        <f>RawData[[#This Row],[Units]]*RawData[[#This Row],[Counterfactual Net Price]]</f>
        <v>81617.337027999994</v>
      </c>
    </row>
    <row r="1970" spans="1:16">
      <c r="A1970" t="s">
        <v>284</v>
      </c>
      <c r="B1970" t="s">
        <v>283</v>
      </c>
      <c r="C1970" t="s">
        <v>280</v>
      </c>
      <c r="D1970" t="s">
        <v>226</v>
      </c>
      <c r="E1970" t="s">
        <v>262</v>
      </c>
      <c r="F1970">
        <v>20961</v>
      </c>
      <c r="G1970" s="44">
        <v>3.79</v>
      </c>
      <c r="H1970" s="42">
        <v>9.7000000000000003E-2</v>
      </c>
      <c r="I1970" s="45">
        <v>2.0844999999999998</v>
      </c>
      <c r="J1970" s="44">
        <f t="shared" si="150"/>
        <v>3.4223699999999999</v>
      </c>
      <c r="K1970" s="43">
        <f t="shared" si="151"/>
        <v>71736.297569999995</v>
      </c>
      <c r="L1970" s="43">
        <f t="shared" si="152"/>
        <v>43693.204499999993</v>
      </c>
      <c r="M1970" s="43">
        <f t="shared" si="153"/>
        <v>28043.093070000003</v>
      </c>
      <c r="N1970" s="42">
        <f t="shared" si="154"/>
        <v>0.39091915836101887</v>
      </c>
      <c r="O1970">
        <f>IF(AND(RawData[[#This Row],[Channel]]="Wholesale/Distributor", LEFT(RawData[[#This Row],[Month]], 4)="2025"),RawData[[#This Row],[List Price]]*(1-'2 - Diagnostics'!$B$1),RawData[[#This Row],[Net Price]])</f>
        <v>3.4223699999999999</v>
      </c>
      <c r="P1970">
        <f>RawData[[#This Row],[Units]]*RawData[[#This Row],[Counterfactual Net Price]]</f>
        <v>71736.297569999995</v>
      </c>
    </row>
    <row r="1971" spans="1:16">
      <c r="A1971" t="s">
        <v>284</v>
      </c>
      <c r="B1971" t="s">
        <v>283</v>
      </c>
      <c r="C1971" t="s">
        <v>280</v>
      </c>
      <c r="D1971" t="s">
        <v>226</v>
      </c>
      <c r="E1971" t="s">
        <v>261</v>
      </c>
      <c r="F1971">
        <v>24001</v>
      </c>
      <c r="G1971" s="44">
        <v>3.79</v>
      </c>
      <c r="H1971" s="42">
        <v>0.11219999999999999</v>
      </c>
      <c r="I1971" s="45">
        <v>2.0844999999999998</v>
      </c>
      <c r="J1971" s="44">
        <f t="shared" si="150"/>
        <v>3.3647620000000003</v>
      </c>
      <c r="K1971" s="43">
        <f t="shared" si="151"/>
        <v>80757.652762000012</v>
      </c>
      <c r="L1971" s="43">
        <f t="shared" si="152"/>
        <v>50030.084499999997</v>
      </c>
      <c r="M1971" s="43">
        <f t="shared" si="153"/>
        <v>30727.568262000015</v>
      </c>
      <c r="N1971" s="42">
        <f t="shared" si="154"/>
        <v>0.38049110159945948</v>
      </c>
      <c r="O1971">
        <f>IF(AND(RawData[[#This Row],[Channel]]="Wholesale/Distributor", LEFT(RawData[[#This Row],[Month]], 4)="2025"),RawData[[#This Row],[List Price]]*(1-'2 - Diagnostics'!$B$1),RawData[[#This Row],[Net Price]])</f>
        <v>3.3647620000000003</v>
      </c>
      <c r="P1971">
        <f>RawData[[#This Row],[Units]]*RawData[[#This Row],[Counterfactual Net Price]]</f>
        <v>80757.652762000012</v>
      </c>
    </row>
    <row r="1972" spans="1:16">
      <c r="A1972" t="s">
        <v>284</v>
      </c>
      <c r="B1972" t="s">
        <v>283</v>
      </c>
      <c r="C1972" t="s">
        <v>280</v>
      </c>
      <c r="D1972" t="s">
        <v>226</v>
      </c>
      <c r="E1972" t="s">
        <v>260</v>
      </c>
      <c r="F1972">
        <v>24080</v>
      </c>
      <c r="G1972" s="44">
        <v>3.79</v>
      </c>
      <c r="H1972" s="42">
        <v>8.5400000000000004E-2</v>
      </c>
      <c r="I1972" s="45">
        <v>2.0844999999999998</v>
      </c>
      <c r="J1972" s="44">
        <f t="shared" si="150"/>
        <v>3.4663339999999998</v>
      </c>
      <c r="K1972" s="43">
        <f t="shared" si="151"/>
        <v>83469.322719999996</v>
      </c>
      <c r="L1972" s="43">
        <f t="shared" si="152"/>
        <v>50194.759999999995</v>
      </c>
      <c r="M1972" s="43">
        <f t="shared" si="153"/>
        <v>33274.562720000002</v>
      </c>
      <c r="N1972" s="42">
        <f t="shared" si="154"/>
        <v>0.39864421605073258</v>
      </c>
      <c r="O1972">
        <f>IF(AND(RawData[[#This Row],[Channel]]="Wholesale/Distributor", LEFT(RawData[[#This Row],[Month]], 4)="2025"),RawData[[#This Row],[List Price]]*(1-'2 - Diagnostics'!$B$1),RawData[[#This Row],[Net Price]])</f>
        <v>3.4663339999999998</v>
      </c>
      <c r="P1972">
        <f>RawData[[#This Row],[Units]]*RawData[[#This Row],[Counterfactual Net Price]]</f>
        <v>83469.322719999996</v>
      </c>
    </row>
    <row r="1973" spans="1:16">
      <c r="A1973" t="s">
        <v>284</v>
      </c>
      <c r="B1973" t="s">
        <v>283</v>
      </c>
      <c r="C1973" t="s">
        <v>280</v>
      </c>
      <c r="D1973" t="s">
        <v>226</v>
      </c>
      <c r="E1973" t="s">
        <v>259</v>
      </c>
      <c r="F1973">
        <v>23557</v>
      </c>
      <c r="G1973" s="44">
        <v>3.79</v>
      </c>
      <c r="H1973" s="42">
        <v>0.10050000000000001</v>
      </c>
      <c r="I1973" s="45">
        <v>2.0844999999999998</v>
      </c>
      <c r="J1973" s="44">
        <f t="shared" si="150"/>
        <v>3.4091049999999998</v>
      </c>
      <c r="K1973" s="43">
        <f t="shared" si="151"/>
        <v>80308.28648499999</v>
      </c>
      <c r="L1973" s="43">
        <f t="shared" si="152"/>
        <v>49104.566499999994</v>
      </c>
      <c r="M1973" s="43">
        <f t="shared" si="153"/>
        <v>31203.719984999996</v>
      </c>
      <c r="N1973" s="42">
        <f t="shared" si="154"/>
        <v>0.38854919399666482</v>
      </c>
      <c r="O1973">
        <f>IF(AND(RawData[[#This Row],[Channel]]="Wholesale/Distributor", LEFT(RawData[[#This Row],[Month]], 4)="2025"),RawData[[#This Row],[List Price]]*(1-'2 - Diagnostics'!$B$1),RawData[[#This Row],[Net Price]])</f>
        <v>3.4091049999999998</v>
      </c>
      <c r="P1973">
        <f>RawData[[#This Row],[Units]]*RawData[[#This Row],[Counterfactual Net Price]]</f>
        <v>80308.28648499999</v>
      </c>
    </row>
    <row r="1974" spans="1:16">
      <c r="A1974" t="s">
        <v>284</v>
      </c>
      <c r="B1974" t="s">
        <v>283</v>
      </c>
      <c r="C1974" t="s">
        <v>280</v>
      </c>
      <c r="D1974" t="s">
        <v>226</v>
      </c>
      <c r="E1974" t="s">
        <v>258</v>
      </c>
      <c r="F1974">
        <v>22248</v>
      </c>
      <c r="G1974" s="44">
        <v>3.79</v>
      </c>
      <c r="H1974" s="42">
        <v>8.9200000000000002E-2</v>
      </c>
      <c r="I1974" s="45">
        <v>2.0844999999999998</v>
      </c>
      <c r="J1974" s="44">
        <f t="shared" si="150"/>
        <v>3.4519320000000002</v>
      </c>
      <c r="K1974" s="43">
        <f t="shared" si="151"/>
        <v>76798.583136000001</v>
      </c>
      <c r="L1974" s="43">
        <f t="shared" si="152"/>
        <v>46375.955999999998</v>
      </c>
      <c r="M1974" s="43">
        <f t="shared" si="153"/>
        <v>30422.627136000003</v>
      </c>
      <c r="N1974" s="42">
        <f t="shared" si="154"/>
        <v>0.39613526570048313</v>
      </c>
      <c r="O1974">
        <f>IF(AND(RawData[[#This Row],[Channel]]="Wholesale/Distributor", LEFT(RawData[[#This Row],[Month]], 4)="2025"),RawData[[#This Row],[List Price]]*(1-'2 - Diagnostics'!$B$1),RawData[[#This Row],[Net Price]])</f>
        <v>3.4519320000000002</v>
      </c>
      <c r="P1974">
        <f>RawData[[#This Row],[Units]]*RawData[[#This Row],[Counterfactual Net Price]]</f>
        <v>76798.583136000001</v>
      </c>
    </row>
    <row r="1975" spans="1:16">
      <c r="A1975" t="s">
        <v>284</v>
      </c>
      <c r="B1975" t="s">
        <v>283</v>
      </c>
      <c r="C1975" t="s">
        <v>280</v>
      </c>
      <c r="D1975" t="s">
        <v>226</v>
      </c>
      <c r="E1975" t="s">
        <v>257</v>
      </c>
      <c r="F1975">
        <v>21108</v>
      </c>
      <c r="G1975" s="44">
        <v>3.79</v>
      </c>
      <c r="H1975" s="42">
        <v>6.0400000000000002E-2</v>
      </c>
      <c r="I1975" s="45">
        <v>2.0844999999999998</v>
      </c>
      <c r="J1975" s="44">
        <f t="shared" si="150"/>
        <v>3.5610840000000001</v>
      </c>
      <c r="K1975" s="43">
        <f t="shared" si="151"/>
        <v>75167.361072</v>
      </c>
      <c r="L1975" s="43">
        <f t="shared" si="152"/>
        <v>43999.625999999997</v>
      </c>
      <c r="M1975" s="43">
        <f t="shared" si="153"/>
        <v>31167.735072000003</v>
      </c>
      <c r="N1975" s="42">
        <f t="shared" si="154"/>
        <v>0.41464452958705839</v>
      </c>
      <c r="O1975">
        <f>IF(AND(RawData[[#This Row],[Channel]]="Wholesale/Distributor", LEFT(RawData[[#This Row],[Month]], 4)="2025"),RawData[[#This Row],[List Price]]*(1-'2 - Diagnostics'!$B$1),RawData[[#This Row],[Net Price]])</f>
        <v>3.5610840000000001</v>
      </c>
      <c r="P1975">
        <f>RawData[[#This Row],[Units]]*RawData[[#This Row],[Counterfactual Net Price]]</f>
        <v>75167.361072</v>
      </c>
    </row>
    <row r="1976" spans="1:16">
      <c r="A1976" t="s">
        <v>284</v>
      </c>
      <c r="B1976" t="s">
        <v>283</v>
      </c>
      <c r="C1976" t="s">
        <v>280</v>
      </c>
      <c r="D1976" t="s">
        <v>226</v>
      </c>
      <c r="E1976" t="s">
        <v>256</v>
      </c>
      <c r="F1976">
        <v>18129</v>
      </c>
      <c r="G1976" s="44">
        <v>3.79</v>
      </c>
      <c r="H1976" s="42">
        <v>8.9399999999999993E-2</v>
      </c>
      <c r="I1976" s="45">
        <v>2.0844999999999998</v>
      </c>
      <c r="J1976" s="44">
        <f t="shared" si="150"/>
        <v>3.451174</v>
      </c>
      <c r="K1976" s="43">
        <f t="shared" si="151"/>
        <v>62566.333445999997</v>
      </c>
      <c r="L1976" s="43">
        <f t="shared" si="152"/>
        <v>37789.900499999996</v>
      </c>
      <c r="M1976" s="43">
        <f t="shared" si="153"/>
        <v>24776.432946000001</v>
      </c>
      <c r="N1976" s="42">
        <f t="shared" si="154"/>
        <v>0.39600263562486276</v>
      </c>
      <c r="O1976">
        <f>IF(AND(RawData[[#This Row],[Channel]]="Wholesale/Distributor", LEFT(RawData[[#This Row],[Month]], 4)="2025"),RawData[[#This Row],[List Price]]*(1-'2 - Diagnostics'!$B$1),RawData[[#This Row],[Net Price]])</f>
        <v>3.451174</v>
      </c>
      <c r="P1976">
        <f>RawData[[#This Row],[Units]]*RawData[[#This Row],[Counterfactual Net Price]]</f>
        <v>62566.333445999997</v>
      </c>
    </row>
    <row r="1977" spans="1:16">
      <c r="A1977" t="s">
        <v>284</v>
      </c>
      <c r="B1977" t="s">
        <v>283</v>
      </c>
      <c r="C1977" t="s">
        <v>280</v>
      </c>
      <c r="D1977" t="s">
        <v>226</v>
      </c>
      <c r="E1977" t="s">
        <v>255</v>
      </c>
      <c r="F1977">
        <v>19433</v>
      </c>
      <c r="G1977" s="44">
        <v>3.79</v>
      </c>
      <c r="H1977" s="42">
        <v>0.1258</v>
      </c>
      <c r="I1977" s="45">
        <v>2.0844999999999998</v>
      </c>
      <c r="J1977" s="44">
        <f t="shared" si="150"/>
        <v>3.313218</v>
      </c>
      <c r="K1977" s="43">
        <f t="shared" si="151"/>
        <v>64385.765394000002</v>
      </c>
      <c r="L1977" s="43">
        <f t="shared" si="152"/>
        <v>40508.088499999998</v>
      </c>
      <c r="M1977" s="43">
        <f t="shared" si="153"/>
        <v>23877.676894000004</v>
      </c>
      <c r="N1977" s="42">
        <f t="shared" si="154"/>
        <v>0.37085335163578131</v>
      </c>
      <c r="O1977">
        <f>IF(AND(RawData[[#This Row],[Channel]]="Wholesale/Distributor", LEFT(RawData[[#This Row],[Month]], 4)="2025"),RawData[[#This Row],[List Price]]*(1-'2 - Diagnostics'!$B$1),RawData[[#This Row],[Net Price]])</f>
        <v>3.313218</v>
      </c>
      <c r="P1977">
        <f>RawData[[#This Row],[Units]]*RawData[[#This Row],[Counterfactual Net Price]]</f>
        <v>64385.765394000002</v>
      </c>
    </row>
    <row r="1978" spans="1:16">
      <c r="A1978" t="s">
        <v>284</v>
      </c>
      <c r="B1978" t="s">
        <v>283</v>
      </c>
      <c r="C1978" t="s">
        <v>280</v>
      </c>
      <c r="D1978" t="s">
        <v>226</v>
      </c>
      <c r="E1978" t="s">
        <v>254</v>
      </c>
      <c r="F1978">
        <v>23777</v>
      </c>
      <c r="G1978" s="44">
        <v>3.79</v>
      </c>
      <c r="H1978" s="42">
        <v>8.3900000000000002E-2</v>
      </c>
      <c r="I1978" s="45">
        <v>2.0844999999999998</v>
      </c>
      <c r="J1978" s="44">
        <f t="shared" si="150"/>
        <v>3.472019</v>
      </c>
      <c r="K1978" s="43">
        <f t="shared" si="151"/>
        <v>82554.195762999996</v>
      </c>
      <c r="L1978" s="43">
        <f t="shared" si="152"/>
        <v>49563.156499999997</v>
      </c>
      <c r="M1978" s="43">
        <f t="shared" si="153"/>
        <v>32991.039262999999</v>
      </c>
      <c r="N1978" s="42">
        <f t="shared" si="154"/>
        <v>0.39962886147800458</v>
      </c>
      <c r="O1978">
        <f>IF(AND(RawData[[#This Row],[Channel]]="Wholesale/Distributor", LEFT(RawData[[#This Row],[Month]], 4)="2025"),RawData[[#This Row],[List Price]]*(1-'2 - Diagnostics'!$B$1),RawData[[#This Row],[Net Price]])</f>
        <v>3.472019</v>
      </c>
      <c r="P1978">
        <f>RawData[[#This Row],[Units]]*RawData[[#This Row],[Counterfactual Net Price]]</f>
        <v>82554.195762999996</v>
      </c>
    </row>
    <row r="1979" spans="1:16">
      <c r="A1979" t="s">
        <v>284</v>
      </c>
      <c r="B1979" t="s">
        <v>283</v>
      </c>
      <c r="C1979" t="s">
        <v>280</v>
      </c>
      <c r="D1979" t="s">
        <v>226</v>
      </c>
      <c r="E1979" t="s">
        <v>253</v>
      </c>
      <c r="F1979">
        <v>35327</v>
      </c>
      <c r="G1979" s="44">
        <v>3.79</v>
      </c>
      <c r="H1979" s="42">
        <v>0.06</v>
      </c>
      <c r="I1979" s="45">
        <v>2.0844999999999998</v>
      </c>
      <c r="J1979" s="44">
        <f t="shared" si="150"/>
        <v>3.5625999999999998</v>
      </c>
      <c r="K1979" s="43">
        <f t="shared" si="151"/>
        <v>125855.9702</v>
      </c>
      <c r="L1979" s="43">
        <f t="shared" si="152"/>
        <v>73639.131499999989</v>
      </c>
      <c r="M1979" s="43">
        <f t="shared" si="153"/>
        <v>52216.838700000008</v>
      </c>
      <c r="N1979" s="42">
        <f t="shared" si="154"/>
        <v>0.41489361702127669</v>
      </c>
      <c r="O1979">
        <f>IF(AND(RawData[[#This Row],[Channel]]="Wholesale/Distributor", LEFT(RawData[[#This Row],[Month]], 4)="2025"),RawData[[#This Row],[List Price]]*(1-'2 - Diagnostics'!$B$1),RawData[[#This Row],[Net Price]])</f>
        <v>3.5625999999999998</v>
      </c>
      <c r="P1979">
        <f>RawData[[#This Row],[Units]]*RawData[[#This Row],[Counterfactual Net Price]]</f>
        <v>125855.9702</v>
      </c>
    </row>
    <row r="1980" spans="1:16">
      <c r="A1980" t="s">
        <v>284</v>
      </c>
      <c r="B1980" t="s">
        <v>283</v>
      </c>
      <c r="C1980" t="s">
        <v>280</v>
      </c>
      <c r="D1980" t="s">
        <v>226</v>
      </c>
      <c r="E1980" t="s">
        <v>252</v>
      </c>
      <c r="F1980">
        <v>35541</v>
      </c>
      <c r="G1980" s="44">
        <v>3.79</v>
      </c>
      <c r="H1980" s="42">
        <v>0.1047</v>
      </c>
      <c r="I1980" s="45">
        <v>2.0844999999999998</v>
      </c>
      <c r="J1980" s="44">
        <f t="shared" si="150"/>
        <v>3.3931870000000002</v>
      </c>
      <c r="K1980" s="43">
        <f t="shared" si="151"/>
        <v>120597.25916700001</v>
      </c>
      <c r="L1980" s="43">
        <f t="shared" si="152"/>
        <v>74085.214499999987</v>
      </c>
      <c r="M1980" s="43">
        <f t="shared" si="153"/>
        <v>46512.044667000024</v>
      </c>
      <c r="N1980" s="42">
        <f t="shared" si="154"/>
        <v>0.38568077739305279</v>
      </c>
      <c r="O1980">
        <f>IF(AND(RawData[[#This Row],[Channel]]="Wholesale/Distributor", LEFT(RawData[[#This Row],[Month]], 4)="2025"),RawData[[#This Row],[List Price]]*(1-'2 - Diagnostics'!$B$1),RawData[[#This Row],[Net Price]])</f>
        <v>3.3931870000000002</v>
      </c>
      <c r="P1980">
        <f>RawData[[#This Row],[Units]]*RawData[[#This Row],[Counterfactual Net Price]]</f>
        <v>120597.25916700001</v>
      </c>
    </row>
    <row r="1981" spans="1:16">
      <c r="A1981" t="s">
        <v>284</v>
      </c>
      <c r="B1981" t="s">
        <v>283</v>
      </c>
      <c r="C1981" t="s">
        <v>280</v>
      </c>
      <c r="D1981" t="s">
        <v>226</v>
      </c>
      <c r="E1981" t="s">
        <v>251</v>
      </c>
      <c r="F1981">
        <v>29360</v>
      </c>
      <c r="G1981" s="44">
        <v>3.79</v>
      </c>
      <c r="H1981" s="42">
        <v>7.7600000000000002E-2</v>
      </c>
      <c r="I1981" s="45">
        <v>2.0844999999999998</v>
      </c>
      <c r="J1981" s="44">
        <f t="shared" si="150"/>
        <v>3.4958960000000001</v>
      </c>
      <c r="K1981" s="43">
        <f t="shared" si="151"/>
        <v>102639.50656000001</v>
      </c>
      <c r="L1981" s="43">
        <f t="shared" si="152"/>
        <v>61200.919999999991</v>
      </c>
      <c r="M1981" s="43">
        <f t="shared" si="153"/>
        <v>41438.586560000018</v>
      </c>
      <c r="N1981" s="42">
        <f t="shared" si="154"/>
        <v>0.40372940156114495</v>
      </c>
      <c r="O1981">
        <f>IF(AND(RawData[[#This Row],[Channel]]="Wholesale/Distributor", LEFT(RawData[[#This Row],[Month]], 4)="2025"),RawData[[#This Row],[List Price]]*(1-'2 - Diagnostics'!$B$1),RawData[[#This Row],[Net Price]])</f>
        <v>3.4958960000000001</v>
      </c>
      <c r="P1981">
        <f>RawData[[#This Row],[Units]]*RawData[[#This Row],[Counterfactual Net Price]]</f>
        <v>102639.50656000001</v>
      </c>
    </row>
    <row r="1982" spans="1:16">
      <c r="A1982" t="s">
        <v>284</v>
      </c>
      <c r="B1982" t="s">
        <v>283</v>
      </c>
      <c r="C1982" t="s">
        <v>280</v>
      </c>
      <c r="D1982" t="s">
        <v>226</v>
      </c>
      <c r="E1982" t="s">
        <v>250</v>
      </c>
      <c r="F1982">
        <v>20899</v>
      </c>
      <c r="G1982" s="44">
        <v>3.87</v>
      </c>
      <c r="H1982" s="42">
        <v>0.12509999999999999</v>
      </c>
      <c r="I1982" s="45">
        <v>2.1000999999999999</v>
      </c>
      <c r="J1982" s="44">
        <f t="shared" si="150"/>
        <v>3.3858630000000001</v>
      </c>
      <c r="K1982" s="43">
        <f t="shared" si="151"/>
        <v>70761.150837000008</v>
      </c>
      <c r="L1982" s="43">
        <f t="shared" si="152"/>
        <v>43889.9899</v>
      </c>
      <c r="M1982" s="43">
        <f t="shared" si="153"/>
        <v>26871.160937000008</v>
      </c>
      <c r="N1982" s="42">
        <f t="shared" si="154"/>
        <v>0.37974454371012656</v>
      </c>
      <c r="O1982">
        <f>IF(AND(RawData[[#This Row],[Channel]]="Wholesale/Distributor", LEFT(RawData[[#This Row],[Month]], 4)="2025"),RawData[[#This Row],[List Price]]*(1-'2 - Diagnostics'!$B$1),RawData[[#This Row],[Net Price]])</f>
        <v>3.5217000000000001</v>
      </c>
      <c r="P1982">
        <f>RawData[[#This Row],[Units]]*RawData[[#This Row],[Counterfactual Net Price]]</f>
        <v>73600.008300000001</v>
      </c>
    </row>
    <row r="1983" spans="1:16">
      <c r="A1983" t="s">
        <v>284</v>
      </c>
      <c r="B1983" t="s">
        <v>283</v>
      </c>
      <c r="C1983" t="s">
        <v>280</v>
      </c>
      <c r="D1983" t="s">
        <v>226</v>
      </c>
      <c r="E1983" t="s">
        <v>249</v>
      </c>
      <c r="F1983">
        <v>24504</v>
      </c>
      <c r="G1983" s="44">
        <v>3.87</v>
      </c>
      <c r="H1983" s="42">
        <v>0.1132</v>
      </c>
      <c r="I1983" s="45">
        <v>2.1158000000000001</v>
      </c>
      <c r="J1983" s="44">
        <f t="shared" si="150"/>
        <v>3.4319160000000002</v>
      </c>
      <c r="K1983" s="43">
        <f t="shared" si="151"/>
        <v>84095.669664000001</v>
      </c>
      <c r="L1983" s="43">
        <f t="shared" si="152"/>
        <v>51845.563200000004</v>
      </c>
      <c r="M1983" s="43">
        <f t="shared" si="153"/>
        <v>32250.106463999997</v>
      </c>
      <c r="N1983" s="42">
        <f t="shared" si="154"/>
        <v>0.38349306917768378</v>
      </c>
      <c r="O1983">
        <f>IF(AND(RawData[[#This Row],[Channel]]="Wholesale/Distributor", LEFT(RawData[[#This Row],[Month]], 4)="2025"),RawData[[#This Row],[List Price]]*(1-'2 - Diagnostics'!$B$1),RawData[[#This Row],[Net Price]])</f>
        <v>3.5217000000000001</v>
      </c>
      <c r="P1983">
        <f>RawData[[#This Row],[Units]]*RawData[[#This Row],[Counterfactual Net Price]]</f>
        <v>86295.736799999999</v>
      </c>
    </row>
    <row r="1984" spans="1:16">
      <c r="A1984" t="s">
        <v>284</v>
      </c>
      <c r="B1984" t="s">
        <v>283</v>
      </c>
      <c r="C1984" t="s">
        <v>280</v>
      </c>
      <c r="D1984" t="s">
        <v>226</v>
      </c>
      <c r="E1984" t="s">
        <v>248</v>
      </c>
      <c r="F1984">
        <v>23252</v>
      </c>
      <c r="G1984" s="44">
        <v>3.87</v>
      </c>
      <c r="H1984" s="42">
        <v>0.1229</v>
      </c>
      <c r="I1984" s="45">
        <v>2.1314000000000002</v>
      </c>
      <c r="J1984" s="44">
        <f t="shared" si="150"/>
        <v>3.394377</v>
      </c>
      <c r="K1984" s="43">
        <f t="shared" si="151"/>
        <v>78926.054004000005</v>
      </c>
      <c r="L1984" s="43">
        <f t="shared" si="152"/>
        <v>49559.312800000007</v>
      </c>
      <c r="M1984" s="43">
        <f t="shared" si="153"/>
        <v>29366.741203999998</v>
      </c>
      <c r="N1984" s="42">
        <f t="shared" si="154"/>
        <v>0.3720791768268521</v>
      </c>
      <c r="O1984">
        <f>IF(AND(RawData[[#This Row],[Channel]]="Wholesale/Distributor", LEFT(RawData[[#This Row],[Month]], 4)="2025"),RawData[[#This Row],[List Price]]*(1-'2 - Diagnostics'!$B$1),RawData[[#This Row],[Net Price]])</f>
        <v>3.5217000000000001</v>
      </c>
      <c r="P1984">
        <f>RawData[[#This Row],[Units]]*RawData[[#This Row],[Counterfactual Net Price]]</f>
        <v>81886.568400000004</v>
      </c>
    </row>
    <row r="1985" spans="1:16">
      <c r="A1985" t="s">
        <v>284</v>
      </c>
      <c r="B1985" t="s">
        <v>283</v>
      </c>
      <c r="C1985" t="s">
        <v>280</v>
      </c>
      <c r="D1985" t="s">
        <v>226</v>
      </c>
      <c r="E1985" t="s">
        <v>247</v>
      </c>
      <c r="F1985">
        <v>23050</v>
      </c>
      <c r="G1985" s="44">
        <v>3.87</v>
      </c>
      <c r="H1985" s="42">
        <v>0.1343</v>
      </c>
      <c r="I1985" s="45">
        <v>2.1469999999999998</v>
      </c>
      <c r="J1985" s="44">
        <f t="shared" si="150"/>
        <v>3.3502590000000003</v>
      </c>
      <c r="K1985" s="43">
        <f t="shared" si="151"/>
        <v>77223.469950000013</v>
      </c>
      <c r="L1985" s="43">
        <f t="shared" si="152"/>
        <v>49488.35</v>
      </c>
      <c r="M1985" s="43">
        <f t="shared" si="153"/>
        <v>27735.119950000015</v>
      </c>
      <c r="N1985" s="42">
        <f t="shared" si="154"/>
        <v>0.35915402361429383</v>
      </c>
      <c r="O1985">
        <f>IF(AND(RawData[[#This Row],[Channel]]="Wholesale/Distributor", LEFT(RawData[[#This Row],[Month]], 4)="2025"),RawData[[#This Row],[List Price]]*(1-'2 - Diagnostics'!$B$1),RawData[[#This Row],[Net Price]])</f>
        <v>3.5217000000000001</v>
      </c>
      <c r="P1985">
        <f>RawData[[#This Row],[Units]]*RawData[[#This Row],[Counterfactual Net Price]]</f>
        <v>81175.184999999998</v>
      </c>
    </row>
    <row r="1986" spans="1:16">
      <c r="A1986" t="s">
        <v>284</v>
      </c>
      <c r="B1986" t="s">
        <v>283</v>
      </c>
      <c r="C1986" t="s">
        <v>280</v>
      </c>
      <c r="D1986" t="s">
        <v>226</v>
      </c>
      <c r="E1986" t="s">
        <v>246</v>
      </c>
      <c r="F1986">
        <v>19393</v>
      </c>
      <c r="G1986" s="44">
        <v>3.87</v>
      </c>
      <c r="H1986" s="42">
        <v>0.14949999999999999</v>
      </c>
      <c r="I1986" s="45">
        <v>2.1627000000000001</v>
      </c>
      <c r="J1986" s="44">
        <f t="shared" ref="J1986:J2049" si="155">G1986*(1-H1986)</f>
        <v>3.2914350000000003</v>
      </c>
      <c r="K1986" s="43">
        <f t="shared" ref="K1986:K2049" si="156">F1986*J1986</f>
        <v>63830.798955000006</v>
      </c>
      <c r="L1986" s="43">
        <f t="shared" ref="L1986:L2049" si="157">F1986*I1986</f>
        <v>41941.241099999999</v>
      </c>
      <c r="M1986" s="43">
        <f t="shared" ref="M1986:M2049" si="158">K1986-L1986</f>
        <v>21889.557855000006</v>
      </c>
      <c r="N1986" s="42">
        <f t="shared" ref="N1986:N2049" si="159">IFERROR(M1986/K1986,"")</f>
        <v>0.34293097083794766</v>
      </c>
      <c r="O1986">
        <f>IF(AND(RawData[[#This Row],[Channel]]="Wholesale/Distributor", LEFT(RawData[[#This Row],[Month]], 4)="2025"),RawData[[#This Row],[List Price]]*(1-'2 - Diagnostics'!$B$1),RawData[[#This Row],[Net Price]])</f>
        <v>3.5217000000000001</v>
      </c>
      <c r="P1986">
        <f>RawData[[#This Row],[Units]]*RawData[[#This Row],[Counterfactual Net Price]]</f>
        <v>68296.328099999999</v>
      </c>
    </row>
    <row r="1987" spans="1:16">
      <c r="A1987" t="s">
        <v>284</v>
      </c>
      <c r="B1987" t="s">
        <v>283</v>
      </c>
      <c r="C1987" t="s">
        <v>280</v>
      </c>
      <c r="D1987" t="s">
        <v>226</v>
      </c>
      <c r="E1987" t="s">
        <v>245</v>
      </c>
      <c r="F1987">
        <v>17049</v>
      </c>
      <c r="G1987" s="44">
        <v>3.87</v>
      </c>
      <c r="H1987" s="42">
        <v>0.18329999999999999</v>
      </c>
      <c r="I1987" s="45">
        <v>2.1783000000000001</v>
      </c>
      <c r="J1987" s="44">
        <f t="shared" si="155"/>
        <v>3.1606290000000001</v>
      </c>
      <c r="K1987" s="43">
        <f t="shared" si="156"/>
        <v>53885.563821000003</v>
      </c>
      <c r="L1987" s="43">
        <f t="shared" si="157"/>
        <v>37137.8367</v>
      </c>
      <c r="M1987" s="43">
        <f t="shared" si="158"/>
        <v>16747.727121000004</v>
      </c>
      <c r="N1987" s="42">
        <f t="shared" si="159"/>
        <v>0.31080174231141972</v>
      </c>
      <c r="O1987">
        <f>IF(AND(RawData[[#This Row],[Channel]]="Wholesale/Distributor", LEFT(RawData[[#This Row],[Month]], 4)="2025"),RawData[[#This Row],[List Price]]*(1-'2 - Diagnostics'!$B$1),RawData[[#This Row],[Net Price]])</f>
        <v>3.5217000000000001</v>
      </c>
      <c r="P1987">
        <f>RawData[[#This Row],[Units]]*RawData[[#This Row],[Counterfactual Net Price]]</f>
        <v>60041.463300000003</v>
      </c>
    </row>
    <row r="1988" spans="1:16">
      <c r="A1988" t="s">
        <v>284</v>
      </c>
      <c r="B1988" t="s">
        <v>283</v>
      </c>
      <c r="C1988" t="s">
        <v>280</v>
      </c>
      <c r="D1988" t="s">
        <v>226</v>
      </c>
      <c r="E1988" t="s">
        <v>244</v>
      </c>
      <c r="F1988">
        <v>18314</v>
      </c>
      <c r="G1988" s="44">
        <v>3.98</v>
      </c>
      <c r="H1988" s="42">
        <v>0.2205</v>
      </c>
      <c r="I1988" s="45">
        <v>2.1939000000000002</v>
      </c>
      <c r="J1988" s="44">
        <f t="shared" si="155"/>
        <v>3.1024099999999999</v>
      </c>
      <c r="K1988" s="43">
        <f t="shared" si="156"/>
        <v>56817.536739999996</v>
      </c>
      <c r="L1988" s="43">
        <f t="shared" si="157"/>
        <v>40179.084600000002</v>
      </c>
      <c r="M1988" s="43">
        <f t="shared" si="158"/>
        <v>16638.452139999994</v>
      </c>
      <c r="N1988" s="42">
        <f t="shared" si="159"/>
        <v>0.29284008238756315</v>
      </c>
      <c r="O1988">
        <f>IF(AND(RawData[[#This Row],[Channel]]="Wholesale/Distributor", LEFT(RawData[[#This Row],[Month]], 4)="2025"),RawData[[#This Row],[List Price]]*(1-'2 - Diagnostics'!$B$1),RawData[[#This Row],[Net Price]])</f>
        <v>3.6217999999999999</v>
      </c>
      <c r="P1988">
        <f>RawData[[#This Row],[Units]]*RawData[[#This Row],[Counterfactual Net Price]]</f>
        <v>66329.645199999999</v>
      </c>
    </row>
    <row r="1989" spans="1:16">
      <c r="A1989" t="s">
        <v>284</v>
      </c>
      <c r="B1989" t="s">
        <v>283</v>
      </c>
      <c r="C1989" t="s">
        <v>280</v>
      </c>
      <c r="D1989" t="s">
        <v>226</v>
      </c>
      <c r="E1989" t="s">
        <v>243</v>
      </c>
      <c r="F1989">
        <v>19322</v>
      </c>
      <c r="G1989" s="44">
        <v>3.98</v>
      </c>
      <c r="H1989" s="42">
        <v>0.21440000000000001</v>
      </c>
      <c r="I1989" s="45">
        <v>2.2096</v>
      </c>
      <c r="J1989" s="44">
        <f t="shared" si="155"/>
        <v>3.1266879999999997</v>
      </c>
      <c r="K1989" s="43">
        <f t="shared" si="156"/>
        <v>60413.865535999998</v>
      </c>
      <c r="L1989" s="43">
        <f t="shared" si="157"/>
        <v>42693.891199999998</v>
      </c>
      <c r="M1989" s="43">
        <f t="shared" si="158"/>
        <v>17719.974335999999</v>
      </c>
      <c r="N1989" s="42">
        <f t="shared" si="159"/>
        <v>0.2933097258185019</v>
      </c>
      <c r="O1989">
        <f>IF(AND(RawData[[#This Row],[Channel]]="Wholesale/Distributor", LEFT(RawData[[#This Row],[Month]], 4)="2025"),RawData[[#This Row],[List Price]]*(1-'2 - Diagnostics'!$B$1),RawData[[#This Row],[Net Price]])</f>
        <v>3.6217999999999999</v>
      </c>
      <c r="P1989">
        <f>RawData[[#This Row],[Units]]*RawData[[#This Row],[Counterfactual Net Price]]</f>
        <v>69980.419599999994</v>
      </c>
    </row>
    <row r="1990" spans="1:16">
      <c r="A1990" t="s">
        <v>284</v>
      </c>
      <c r="B1990" t="s">
        <v>283</v>
      </c>
      <c r="C1990" t="s">
        <v>280</v>
      </c>
      <c r="D1990" t="s">
        <v>226</v>
      </c>
      <c r="E1990" t="s">
        <v>242</v>
      </c>
      <c r="F1990">
        <v>24166</v>
      </c>
      <c r="G1990" s="44">
        <v>3.98</v>
      </c>
      <c r="H1990" s="42">
        <v>0.22120000000000001</v>
      </c>
      <c r="I1990" s="45">
        <v>2.2252000000000001</v>
      </c>
      <c r="J1990" s="44">
        <f t="shared" si="155"/>
        <v>3.0996239999999999</v>
      </c>
      <c r="K1990" s="43">
        <f t="shared" si="156"/>
        <v>74905.513584</v>
      </c>
      <c r="L1990" s="43">
        <f t="shared" si="157"/>
        <v>53774.183199999999</v>
      </c>
      <c r="M1990" s="43">
        <f t="shared" si="158"/>
        <v>21131.330384000001</v>
      </c>
      <c r="N1990" s="42">
        <f t="shared" si="159"/>
        <v>0.28210647484985274</v>
      </c>
      <c r="O1990">
        <f>IF(AND(RawData[[#This Row],[Channel]]="Wholesale/Distributor", LEFT(RawData[[#This Row],[Month]], 4)="2025"),RawData[[#This Row],[List Price]]*(1-'2 - Diagnostics'!$B$1),RawData[[#This Row],[Net Price]])</f>
        <v>3.6217999999999999</v>
      </c>
      <c r="P1990">
        <f>RawData[[#This Row],[Units]]*RawData[[#This Row],[Counterfactual Net Price]]</f>
        <v>87524.418799999999</v>
      </c>
    </row>
    <row r="1991" spans="1:16">
      <c r="A1991" t="s">
        <v>284</v>
      </c>
      <c r="B1991" t="s">
        <v>283</v>
      </c>
      <c r="C1991" t="s">
        <v>280</v>
      </c>
      <c r="D1991" t="s">
        <v>226</v>
      </c>
      <c r="E1991" t="s">
        <v>241</v>
      </c>
      <c r="F1991">
        <v>36729</v>
      </c>
      <c r="G1991" s="44">
        <v>3.98</v>
      </c>
      <c r="H1991" s="42">
        <v>0.25159999999999999</v>
      </c>
      <c r="I1991" s="45">
        <v>2.2408000000000001</v>
      </c>
      <c r="J1991" s="44">
        <f t="shared" si="155"/>
        <v>2.9786319999999997</v>
      </c>
      <c r="K1991" s="43">
        <f t="shared" si="156"/>
        <v>109402.17472799998</v>
      </c>
      <c r="L1991" s="43">
        <f t="shared" si="157"/>
        <v>82302.343200000003</v>
      </c>
      <c r="M1991" s="43">
        <f t="shared" si="158"/>
        <v>27099.831527999981</v>
      </c>
      <c r="N1991" s="42">
        <f t="shared" si="159"/>
        <v>0.2477083439646118</v>
      </c>
      <c r="O1991">
        <f>IF(AND(RawData[[#This Row],[Channel]]="Wholesale/Distributor", LEFT(RawData[[#This Row],[Month]], 4)="2025"),RawData[[#This Row],[List Price]]*(1-'2 - Diagnostics'!$B$1),RawData[[#This Row],[Net Price]])</f>
        <v>3.6217999999999999</v>
      </c>
      <c r="P1991">
        <f>RawData[[#This Row],[Units]]*RawData[[#This Row],[Counterfactual Net Price]]</f>
        <v>133025.09219999998</v>
      </c>
    </row>
    <row r="1992" spans="1:16">
      <c r="A1992" t="s">
        <v>284</v>
      </c>
      <c r="B1992" t="s">
        <v>283</v>
      </c>
      <c r="C1992" t="s">
        <v>280</v>
      </c>
      <c r="D1992" t="s">
        <v>226</v>
      </c>
      <c r="E1992" t="s">
        <v>240</v>
      </c>
      <c r="F1992">
        <v>38014</v>
      </c>
      <c r="G1992" s="44">
        <v>3.98</v>
      </c>
      <c r="H1992" s="42">
        <v>0.25119999999999998</v>
      </c>
      <c r="I1992" s="45">
        <v>2.2565</v>
      </c>
      <c r="J1992" s="44">
        <f t="shared" si="155"/>
        <v>2.9802240000000002</v>
      </c>
      <c r="K1992" s="43">
        <f t="shared" si="156"/>
        <v>113290.235136</v>
      </c>
      <c r="L1992" s="43">
        <f t="shared" si="157"/>
        <v>85778.591</v>
      </c>
      <c r="M1992" s="43">
        <f t="shared" si="158"/>
        <v>27511.644136000003</v>
      </c>
      <c r="N1992" s="42">
        <f t="shared" si="159"/>
        <v>0.24284214877807844</v>
      </c>
      <c r="O1992">
        <f>IF(AND(RawData[[#This Row],[Channel]]="Wholesale/Distributor", LEFT(RawData[[#This Row],[Month]], 4)="2025"),RawData[[#This Row],[List Price]]*(1-'2 - Diagnostics'!$B$1),RawData[[#This Row],[Net Price]])</f>
        <v>3.6217999999999999</v>
      </c>
      <c r="P1992">
        <f>RawData[[#This Row],[Units]]*RawData[[#This Row],[Counterfactual Net Price]]</f>
        <v>137679.10519999999</v>
      </c>
    </row>
    <row r="1993" spans="1:16">
      <c r="A1993" t="s">
        <v>284</v>
      </c>
      <c r="B1993" t="s">
        <v>283</v>
      </c>
      <c r="C1993" t="s">
        <v>280</v>
      </c>
      <c r="D1993" t="s">
        <v>226</v>
      </c>
      <c r="E1993" t="s">
        <v>236</v>
      </c>
      <c r="F1993">
        <v>29644</v>
      </c>
      <c r="G1993" s="44">
        <v>3.98</v>
      </c>
      <c r="H1993" s="42">
        <v>0.2495</v>
      </c>
      <c r="I1993" s="45">
        <v>2.2721</v>
      </c>
      <c r="J1993" s="44">
        <f t="shared" si="155"/>
        <v>2.9869899999999996</v>
      </c>
      <c r="K1993" s="43">
        <f t="shared" si="156"/>
        <v>88546.331559999991</v>
      </c>
      <c r="L1993" s="43">
        <f t="shared" si="157"/>
        <v>67354.132400000002</v>
      </c>
      <c r="M1993" s="43">
        <f t="shared" si="158"/>
        <v>21192.199159999989</v>
      </c>
      <c r="N1993" s="42">
        <f t="shared" si="159"/>
        <v>0.23933458096612298</v>
      </c>
      <c r="O1993">
        <f>IF(AND(RawData[[#This Row],[Channel]]="Wholesale/Distributor", LEFT(RawData[[#This Row],[Month]], 4)="2025"),RawData[[#This Row],[List Price]]*(1-'2 - Diagnostics'!$B$1),RawData[[#This Row],[Net Price]])</f>
        <v>3.6217999999999999</v>
      </c>
      <c r="P1993">
        <f>RawData[[#This Row],[Units]]*RawData[[#This Row],[Counterfactual Net Price]]</f>
        <v>107364.63919999999</v>
      </c>
    </row>
    <row r="1994" spans="1:16">
      <c r="A1994" t="s">
        <v>284</v>
      </c>
      <c r="B1994" t="s">
        <v>283</v>
      </c>
      <c r="C1994" t="s">
        <v>280</v>
      </c>
      <c r="D1994" t="s">
        <v>229</v>
      </c>
      <c r="E1994" t="s">
        <v>262</v>
      </c>
      <c r="F1994">
        <v>8422</v>
      </c>
      <c r="G1994" s="44">
        <v>3.79</v>
      </c>
      <c r="H1994" s="42">
        <v>6.0699999999999997E-2</v>
      </c>
      <c r="I1994" s="45">
        <v>2.0844999999999998</v>
      </c>
      <c r="J1994" s="44">
        <f t="shared" si="155"/>
        <v>3.5599470000000002</v>
      </c>
      <c r="K1994" s="43">
        <f t="shared" si="156"/>
        <v>29981.873634000003</v>
      </c>
      <c r="L1994" s="43">
        <f t="shared" si="157"/>
        <v>17555.659</v>
      </c>
      <c r="M1994" s="43">
        <f t="shared" si="158"/>
        <v>12426.214634000004</v>
      </c>
      <c r="N1994" s="42">
        <f t="shared" si="159"/>
        <v>0.4144575747897371</v>
      </c>
      <c r="O1994">
        <f>IF(AND(RawData[[#This Row],[Channel]]="Wholesale/Distributor", LEFT(RawData[[#This Row],[Month]], 4)="2025"),RawData[[#This Row],[List Price]]*(1-'2 - Diagnostics'!$B$1),RawData[[#This Row],[Net Price]])</f>
        <v>3.5599470000000002</v>
      </c>
      <c r="P1994">
        <f>RawData[[#This Row],[Units]]*RawData[[#This Row],[Counterfactual Net Price]]</f>
        <v>29981.873634000003</v>
      </c>
    </row>
    <row r="1995" spans="1:16">
      <c r="A1995" t="s">
        <v>284</v>
      </c>
      <c r="B1995" t="s">
        <v>283</v>
      </c>
      <c r="C1995" t="s">
        <v>280</v>
      </c>
      <c r="D1995" t="s">
        <v>229</v>
      </c>
      <c r="E1995" t="s">
        <v>261</v>
      </c>
      <c r="F1995">
        <v>10158</v>
      </c>
      <c r="G1995" s="44">
        <v>3.79</v>
      </c>
      <c r="H1995" s="42">
        <v>7.6600000000000001E-2</v>
      </c>
      <c r="I1995" s="45">
        <v>2.0844999999999998</v>
      </c>
      <c r="J1995" s="44">
        <f t="shared" si="155"/>
        <v>3.4996860000000001</v>
      </c>
      <c r="K1995" s="43">
        <f t="shared" si="156"/>
        <v>35549.810387999998</v>
      </c>
      <c r="L1995" s="43">
        <f t="shared" si="157"/>
        <v>21174.350999999999</v>
      </c>
      <c r="M1995" s="43">
        <f t="shared" si="158"/>
        <v>14375.459387999999</v>
      </c>
      <c r="N1995" s="42">
        <f t="shared" si="159"/>
        <v>0.40437513536928743</v>
      </c>
      <c r="O1995">
        <f>IF(AND(RawData[[#This Row],[Channel]]="Wholesale/Distributor", LEFT(RawData[[#This Row],[Month]], 4)="2025"),RawData[[#This Row],[List Price]]*(1-'2 - Diagnostics'!$B$1),RawData[[#This Row],[Net Price]])</f>
        <v>3.4996860000000001</v>
      </c>
      <c r="P1995">
        <f>RawData[[#This Row],[Units]]*RawData[[#This Row],[Counterfactual Net Price]]</f>
        <v>35549.810387999998</v>
      </c>
    </row>
    <row r="1996" spans="1:16">
      <c r="A1996" t="s">
        <v>284</v>
      </c>
      <c r="B1996" t="s">
        <v>283</v>
      </c>
      <c r="C1996" t="s">
        <v>280</v>
      </c>
      <c r="D1996" t="s">
        <v>229</v>
      </c>
      <c r="E1996" t="s">
        <v>260</v>
      </c>
      <c r="F1996">
        <v>11948</v>
      </c>
      <c r="G1996" s="44">
        <v>3.79</v>
      </c>
      <c r="H1996" s="42">
        <v>5.6399999999999999E-2</v>
      </c>
      <c r="I1996" s="45">
        <v>2.0844999999999998</v>
      </c>
      <c r="J1996" s="44">
        <f t="shared" si="155"/>
        <v>3.576244</v>
      </c>
      <c r="K1996" s="43">
        <f t="shared" si="156"/>
        <v>42728.963312</v>
      </c>
      <c r="L1996" s="43">
        <f t="shared" si="157"/>
        <v>24905.605999999996</v>
      </c>
      <c r="M1996" s="43">
        <f t="shared" si="158"/>
        <v>17823.357312000004</v>
      </c>
      <c r="N1996" s="42">
        <f t="shared" si="159"/>
        <v>0.41712590080542611</v>
      </c>
      <c r="O1996">
        <f>IF(AND(RawData[[#This Row],[Channel]]="Wholesale/Distributor", LEFT(RawData[[#This Row],[Month]], 4)="2025"),RawData[[#This Row],[List Price]]*(1-'2 - Diagnostics'!$B$1),RawData[[#This Row],[Net Price]])</f>
        <v>3.576244</v>
      </c>
      <c r="P1996">
        <f>RawData[[#This Row],[Units]]*RawData[[#This Row],[Counterfactual Net Price]]</f>
        <v>42728.963312</v>
      </c>
    </row>
    <row r="1997" spans="1:16">
      <c r="A1997" t="s">
        <v>284</v>
      </c>
      <c r="B1997" t="s">
        <v>283</v>
      </c>
      <c r="C1997" t="s">
        <v>280</v>
      </c>
      <c r="D1997" t="s">
        <v>229</v>
      </c>
      <c r="E1997" t="s">
        <v>259</v>
      </c>
      <c r="F1997">
        <v>11779</v>
      </c>
      <c r="G1997" s="44">
        <v>3.79</v>
      </c>
      <c r="H1997" s="42">
        <v>5.45E-2</v>
      </c>
      <c r="I1997" s="45">
        <v>2.0844999999999998</v>
      </c>
      <c r="J1997" s="44">
        <f t="shared" si="155"/>
        <v>3.5834450000000002</v>
      </c>
      <c r="K1997" s="43">
        <f t="shared" si="156"/>
        <v>42209.398655000005</v>
      </c>
      <c r="L1997" s="43">
        <f t="shared" si="157"/>
        <v>24553.325499999999</v>
      </c>
      <c r="M1997" s="43">
        <f t="shared" si="158"/>
        <v>17656.073155000005</v>
      </c>
      <c r="N1997" s="42">
        <f t="shared" si="159"/>
        <v>0.41829719725013231</v>
      </c>
      <c r="O1997">
        <f>IF(AND(RawData[[#This Row],[Channel]]="Wholesale/Distributor", LEFT(RawData[[#This Row],[Month]], 4)="2025"),RawData[[#This Row],[List Price]]*(1-'2 - Diagnostics'!$B$1),RawData[[#This Row],[Net Price]])</f>
        <v>3.5834450000000002</v>
      </c>
      <c r="P1997">
        <f>RawData[[#This Row],[Units]]*RawData[[#This Row],[Counterfactual Net Price]]</f>
        <v>42209.398655000005</v>
      </c>
    </row>
    <row r="1998" spans="1:16">
      <c r="A1998" t="s">
        <v>284</v>
      </c>
      <c r="B1998" t="s">
        <v>283</v>
      </c>
      <c r="C1998" t="s">
        <v>280</v>
      </c>
      <c r="D1998" t="s">
        <v>229</v>
      </c>
      <c r="E1998" t="s">
        <v>258</v>
      </c>
      <c r="F1998">
        <v>9248</v>
      </c>
      <c r="G1998" s="44">
        <v>3.79</v>
      </c>
      <c r="H1998" s="42">
        <v>5.96E-2</v>
      </c>
      <c r="I1998" s="45">
        <v>2.0844999999999998</v>
      </c>
      <c r="J1998" s="44">
        <f t="shared" si="155"/>
        <v>3.5641160000000003</v>
      </c>
      <c r="K1998" s="43">
        <f t="shared" si="156"/>
        <v>32960.944768000001</v>
      </c>
      <c r="L1998" s="43">
        <f t="shared" si="157"/>
        <v>19277.455999999998</v>
      </c>
      <c r="M1998" s="43">
        <f t="shared" si="158"/>
        <v>13683.488768000003</v>
      </c>
      <c r="N1998" s="42">
        <f t="shared" si="159"/>
        <v>0.41514249255635904</v>
      </c>
      <c r="O1998">
        <f>IF(AND(RawData[[#This Row],[Channel]]="Wholesale/Distributor", LEFT(RawData[[#This Row],[Month]], 4)="2025"),RawData[[#This Row],[List Price]]*(1-'2 - Diagnostics'!$B$1),RawData[[#This Row],[Net Price]])</f>
        <v>3.5641160000000003</v>
      </c>
      <c r="P1998">
        <f>RawData[[#This Row],[Units]]*RawData[[#This Row],[Counterfactual Net Price]]</f>
        <v>32960.944768000001</v>
      </c>
    </row>
    <row r="1999" spans="1:16">
      <c r="A1999" t="s">
        <v>284</v>
      </c>
      <c r="B1999" t="s">
        <v>283</v>
      </c>
      <c r="C1999" t="s">
        <v>280</v>
      </c>
      <c r="D1999" t="s">
        <v>229</v>
      </c>
      <c r="E1999" t="s">
        <v>257</v>
      </c>
      <c r="F1999">
        <v>9301</v>
      </c>
      <c r="G1999" s="44">
        <v>3.79</v>
      </c>
      <c r="H1999" s="42">
        <v>5.9799999999999999E-2</v>
      </c>
      <c r="I1999" s="45">
        <v>2.0844999999999998</v>
      </c>
      <c r="J1999" s="44">
        <f t="shared" si="155"/>
        <v>3.563358</v>
      </c>
      <c r="K1999" s="43">
        <f t="shared" si="156"/>
        <v>33142.792758000003</v>
      </c>
      <c r="L1999" s="43">
        <f t="shared" si="157"/>
        <v>19387.934499999999</v>
      </c>
      <c r="M1999" s="43">
        <f t="shared" si="158"/>
        <v>13754.858258000004</v>
      </c>
      <c r="N1999" s="42">
        <f t="shared" si="159"/>
        <v>0.41501808125930661</v>
      </c>
      <c r="O1999">
        <f>IF(AND(RawData[[#This Row],[Channel]]="Wholesale/Distributor", LEFT(RawData[[#This Row],[Month]], 4)="2025"),RawData[[#This Row],[List Price]]*(1-'2 - Diagnostics'!$B$1),RawData[[#This Row],[Net Price]])</f>
        <v>3.563358</v>
      </c>
      <c r="P1999">
        <f>RawData[[#This Row],[Units]]*RawData[[#This Row],[Counterfactual Net Price]]</f>
        <v>33142.792758000003</v>
      </c>
    </row>
    <row r="2000" spans="1:16">
      <c r="A2000" t="s">
        <v>284</v>
      </c>
      <c r="B2000" t="s">
        <v>283</v>
      </c>
      <c r="C2000" t="s">
        <v>280</v>
      </c>
      <c r="D2000" t="s">
        <v>229</v>
      </c>
      <c r="E2000" t="s">
        <v>256</v>
      </c>
      <c r="F2000">
        <v>8995</v>
      </c>
      <c r="G2000" s="44">
        <v>3.79</v>
      </c>
      <c r="H2000" s="42">
        <v>6.6299999999999998E-2</v>
      </c>
      <c r="I2000" s="45">
        <v>2.0844999999999998</v>
      </c>
      <c r="J2000" s="44">
        <f t="shared" si="155"/>
        <v>3.5387230000000001</v>
      </c>
      <c r="K2000" s="43">
        <f t="shared" si="156"/>
        <v>31830.813385000001</v>
      </c>
      <c r="L2000" s="43">
        <f t="shared" si="157"/>
        <v>18750.077499999999</v>
      </c>
      <c r="M2000" s="43">
        <f t="shared" si="158"/>
        <v>13080.735885000002</v>
      </c>
      <c r="N2000" s="42">
        <f t="shared" si="159"/>
        <v>0.41094569990360935</v>
      </c>
      <c r="O2000">
        <f>IF(AND(RawData[[#This Row],[Channel]]="Wholesale/Distributor", LEFT(RawData[[#This Row],[Month]], 4)="2025"),RawData[[#This Row],[List Price]]*(1-'2 - Diagnostics'!$B$1),RawData[[#This Row],[Net Price]])</f>
        <v>3.5387230000000001</v>
      </c>
      <c r="P2000">
        <f>RawData[[#This Row],[Units]]*RawData[[#This Row],[Counterfactual Net Price]]</f>
        <v>31830.813385000001</v>
      </c>
    </row>
    <row r="2001" spans="1:16">
      <c r="A2001" t="s">
        <v>284</v>
      </c>
      <c r="B2001" t="s">
        <v>283</v>
      </c>
      <c r="C2001" t="s">
        <v>280</v>
      </c>
      <c r="D2001" t="s">
        <v>229</v>
      </c>
      <c r="E2001" t="s">
        <v>255</v>
      </c>
      <c r="F2001">
        <v>9020</v>
      </c>
      <c r="G2001" s="44">
        <v>3.79</v>
      </c>
      <c r="H2001" s="42">
        <v>5.1200000000000002E-2</v>
      </c>
      <c r="I2001" s="45">
        <v>2.0844999999999998</v>
      </c>
      <c r="J2001" s="44">
        <f t="shared" si="155"/>
        <v>3.595952</v>
      </c>
      <c r="K2001" s="43">
        <f t="shared" si="156"/>
        <v>32435.48704</v>
      </c>
      <c r="L2001" s="43">
        <f t="shared" si="157"/>
        <v>18802.189999999999</v>
      </c>
      <c r="M2001" s="43">
        <f t="shared" si="158"/>
        <v>13633.297040000001</v>
      </c>
      <c r="N2001" s="42">
        <f t="shared" si="159"/>
        <v>0.42032040472175386</v>
      </c>
      <c r="O2001">
        <f>IF(AND(RawData[[#This Row],[Channel]]="Wholesale/Distributor", LEFT(RawData[[#This Row],[Month]], 4)="2025"),RawData[[#This Row],[List Price]]*(1-'2 - Diagnostics'!$B$1),RawData[[#This Row],[Net Price]])</f>
        <v>3.595952</v>
      </c>
      <c r="P2001">
        <f>RawData[[#This Row],[Units]]*RawData[[#This Row],[Counterfactual Net Price]]</f>
        <v>32435.48704</v>
      </c>
    </row>
    <row r="2002" spans="1:16">
      <c r="A2002" t="s">
        <v>284</v>
      </c>
      <c r="B2002" t="s">
        <v>283</v>
      </c>
      <c r="C2002" t="s">
        <v>280</v>
      </c>
      <c r="D2002" t="s">
        <v>229</v>
      </c>
      <c r="E2002" t="s">
        <v>254</v>
      </c>
      <c r="F2002">
        <v>11220</v>
      </c>
      <c r="G2002" s="44">
        <v>3.79</v>
      </c>
      <c r="H2002" s="42">
        <v>8.3400000000000002E-2</v>
      </c>
      <c r="I2002" s="45">
        <v>2.0844999999999998</v>
      </c>
      <c r="J2002" s="44">
        <f t="shared" si="155"/>
        <v>3.4739139999999997</v>
      </c>
      <c r="K2002" s="43">
        <f t="shared" si="156"/>
        <v>38977.31508</v>
      </c>
      <c r="L2002" s="43">
        <f t="shared" si="157"/>
        <v>23388.089999999997</v>
      </c>
      <c r="M2002" s="43">
        <f t="shared" si="158"/>
        <v>15589.225080000004</v>
      </c>
      <c r="N2002" s="42">
        <f t="shared" si="159"/>
        <v>0.39995636046257921</v>
      </c>
      <c r="O2002">
        <f>IF(AND(RawData[[#This Row],[Channel]]="Wholesale/Distributor", LEFT(RawData[[#This Row],[Month]], 4)="2025"),RawData[[#This Row],[List Price]]*(1-'2 - Diagnostics'!$B$1),RawData[[#This Row],[Net Price]])</f>
        <v>3.4739139999999997</v>
      </c>
      <c r="P2002">
        <f>RawData[[#This Row],[Units]]*RawData[[#This Row],[Counterfactual Net Price]]</f>
        <v>38977.31508</v>
      </c>
    </row>
    <row r="2003" spans="1:16">
      <c r="A2003" t="s">
        <v>284</v>
      </c>
      <c r="B2003" t="s">
        <v>283</v>
      </c>
      <c r="C2003" t="s">
        <v>280</v>
      </c>
      <c r="D2003" t="s">
        <v>229</v>
      </c>
      <c r="E2003" t="s">
        <v>253</v>
      </c>
      <c r="F2003">
        <v>16586</v>
      </c>
      <c r="G2003" s="44">
        <v>3.79</v>
      </c>
      <c r="H2003" s="42">
        <v>0.1036</v>
      </c>
      <c r="I2003" s="45">
        <v>2.0844999999999998</v>
      </c>
      <c r="J2003" s="44">
        <f t="shared" si="155"/>
        <v>3.3973559999999998</v>
      </c>
      <c r="K2003" s="43">
        <f t="shared" si="156"/>
        <v>56348.546616</v>
      </c>
      <c r="L2003" s="43">
        <f t="shared" si="157"/>
        <v>34573.517</v>
      </c>
      <c r="M2003" s="43">
        <f t="shared" si="158"/>
        <v>21775.029616</v>
      </c>
      <c r="N2003" s="42">
        <f t="shared" si="159"/>
        <v>0.38643462739848283</v>
      </c>
      <c r="O2003">
        <f>IF(AND(RawData[[#This Row],[Channel]]="Wholesale/Distributor", LEFT(RawData[[#This Row],[Month]], 4)="2025"),RawData[[#This Row],[List Price]]*(1-'2 - Diagnostics'!$B$1),RawData[[#This Row],[Net Price]])</f>
        <v>3.3973559999999998</v>
      </c>
      <c r="P2003">
        <f>RawData[[#This Row],[Units]]*RawData[[#This Row],[Counterfactual Net Price]]</f>
        <v>56348.546616</v>
      </c>
    </row>
    <row r="2004" spans="1:16">
      <c r="A2004" t="s">
        <v>284</v>
      </c>
      <c r="B2004" t="s">
        <v>283</v>
      </c>
      <c r="C2004" t="s">
        <v>280</v>
      </c>
      <c r="D2004" t="s">
        <v>229</v>
      </c>
      <c r="E2004" t="s">
        <v>252</v>
      </c>
      <c r="F2004">
        <v>19059</v>
      </c>
      <c r="G2004" s="44">
        <v>3.79</v>
      </c>
      <c r="H2004" s="42">
        <v>6.54E-2</v>
      </c>
      <c r="I2004" s="45">
        <v>2.0844999999999998</v>
      </c>
      <c r="J2004" s="44">
        <f t="shared" si="155"/>
        <v>3.5421339999999999</v>
      </c>
      <c r="K2004" s="43">
        <f t="shared" si="156"/>
        <v>67509.531906000004</v>
      </c>
      <c r="L2004" s="43">
        <f t="shared" si="157"/>
        <v>39728.485499999995</v>
      </c>
      <c r="M2004" s="43">
        <f t="shared" si="158"/>
        <v>27781.046406000009</v>
      </c>
      <c r="N2004" s="42">
        <f t="shared" si="159"/>
        <v>0.41151294671517236</v>
      </c>
      <c r="O2004">
        <f>IF(AND(RawData[[#This Row],[Channel]]="Wholesale/Distributor", LEFT(RawData[[#This Row],[Month]], 4)="2025"),RawData[[#This Row],[List Price]]*(1-'2 - Diagnostics'!$B$1),RawData[[#This Row],[Net Price]])</f>
        <v>3.5421339999999999</v>
      </c>
      <c r="P2004">
        <f>RawData[[#This Row],[Units]]*RawData[[#This Row],[Counterfactual Net Price]]</f>
        <v>67509.531906000004</v>
      </c>
    </row>
    <row r="2005" spans="1:16">
      <c r="A2005" t="s">
        <v>284</v>
      </c>
      <c r="B2005" t="s">
        <v>283</v>
      </c>
      <c r="C2005" t="s">
        <v>280</v>
      </c>
      <c r="D2005" t="s">
        <v>229</v>
      </c>
      <c r="E2005" t="s">
        <v>251</v>
      </c>
      <c r="F2005">
        <v>13859</v>
      </c>
      <c r="G2005" s="44">
        <v>3.79</v>
      </c>
      <c r="H2005" s="42">
        <v>7.6999999999999999E-2</v>
      </c>
      <c r="I2005" s="45">
        <v>2.0844999999999998</v>
      </c>
      <c r="J2005" s="44">
        <f t="shared" si="155"/>
        <v>3.49817</v>
      </c>
      <c r="K2005" s="43">
        <f t="shared" si="156"/>
        <v>48481.138030000002</v>
      </c>
      <c r="L2005" s="43">
        <f t="shared" si="157"/>
        <v>28889.085499999997</v>
      </c>
      <c r="M2005" s="43">
        <f t="shared" si="158"/>
        <v>19592.052530000004</v>
      </c>
      <c r="N2005" s="42">
        <f t="shared" si="159"/>
        <v>0.40411700975081266</v>
      </c>
      <c r="O2005">
        <f>IF(AND(RawData[[#This Row],[Channel]]="Wholesale/Distributor", LEFT(RawData[[#This Row],[Month]], 4)="2025"),RawData[[#This Row],[List Price]]*(1-'2 - Diagnostics'!$B$1),RawData[[#This Row],[Net Price]])</f>
        <v>3.49817</v>
      </c>
      <c r="P2005">
        <f>RawData[[#This Row],[Units]]*RawData[[#This Row],[Counterfactual Net Price]]</f>
        <v>48481.138030000002</v>
      </c>
    </row>
    <row r="2006" spans="1:16">
      <c r="A2006" t="s">
        <v>284</v>
      </c>
      <c r="B2006" t="s">
        <v>283</v>
      </c>
      <c r="C2006" t="s">
        <v>280</v>
      </c>
      <c r="D2006" t="s">
        <v>229</v>
      </c>
      <c r="E2006" t="s">
        <v>250</v>
      </c>
      <c r="F2006">
        <v>8317</v>
      </c>
      <c r="G2006" s="44">
        <v>3.87</v>
      </c>
      <c r="H2006" s="42">
        <v>8.7499999999999994E-2</v>
      </c>
      <c r="I2006" s="45">
        <v>2.1000999999999999</v>
      </c>
      <c r="J2006" s="44">
        <f t="shared" si="155"/>
        <v>3.5313750000000002</v>
      </c>
      <c r="K2006" s="43">
        <f t="shared" si="156"/>
        <v>29370.445875000001</v>
      </c>
      <c r="L2006" s="43">
        <f t="shared" si="157"/>
        <v>17466.5317</v>
      </c>
      <c r="M2006" s="43">
        <f t="shared" si="158"/>
        <v>11903.914175000002</v>
      </c>
      <c r="N2006" s="42">
        <f t="shared" si="159"/>
        <v>0.40530246716930379</v>
      </c>
      <c r="O2006">
        <f>IF(AND(RawData[[#This Row],[Channel]]="Wholesale/Distributor", LEFT(RawData[[#This Row],[Month]], 4)="2025"),RawData[[#This Row],[List Price]]*(1-'2 - Diagnostics'!$B$1),RawData[[#This Row],[Net Price]])</f>
        <v>3.5313750000000002</v>
      </c>
      <c r="P2006">
        <f>RawData[[#This Row],[Units]]*RawData[[#This Row],[Counterfactual Net Price]]</f>
        <v>29370.445875000001</v>
      </c>
    </row>
    <row r="2007" spans="1:16">
      <c r="A2007" t="s">
        <v>284</v>
      </c>
      <c r="B2007" t="s">
        <v>283</v>
      </c>
      <c r="C2007" t="s">
        <v>280</v>
      </c>
      <c r="D2007" t="s">
        <v>229</v>
      </c>
      <c r="E2007" t="s">
        <v>249</v>
      </c>
      <c r="F2007">
        <v>11191</v>
      </c>
      <c r="G2007" s="44">
        <v>3.87</v>
      </c>
      <c r="H2007" s="42">
        <v>7.3800000000000004E-2</v>
      </c>
      <c r="I2007" s="45">
        <v>2.1158000000000001</v>
      </c>
      <c r="J2007" s="44">
        <f t="shared" si="155"/>
        <v>3.5843940000000001</v>
      </c>
      <c r="K2007" s="43">
        <f t="shared" si="156"/>
        <v>40112.953254</v>
      </c>
      <c r="L2007" s="43">
        <f t="shared" si="157"/>
        <v>23677.917800000003</v>
      </c>
      <c r="M2007" s="43">
        <f t="shared" si="158"/>
        <v>16435.035453999997</v>
      </c>
      <c r="N2007" s="42">
        <f t="shared" si="159"/>
        <v>0.40971890924937376</v>
      </c>
      <c r="O2007">
        <f>IF(AND(RawData[[#This Row],[Channel]]="Wholesale/Distributor", LEFT(RawData[[#This Row],[Month]], 4)="2025"),RawData[[#This Row],[List Price]]*(1-'2 - Diagnostics'!$B$1),RawData[[#This Row],[Net Price]])</f>
        <v>3.5843940000000001</v>
      </c>
      <c r="P2007">
        <f>RawData[[#This Row],[Units]]*RawData[[#This Row],[Counterfactual Net Price]]</f>
        <v>40112.953254</v>
      </c>
    </row>
    <row r="2008" spans="1:16">
      <c r="A2008" t="s">
        <v>284</v>
      </c>
      <c r="B2008" t="s">
        <v>283</v>
      </c>
      <c r="C2008" t="s">
        <v>280</v>
      </c>
      <c r="D2008" t="s">
        <v>229</v>
      </c>
      <c r="E2008" t="s">
        <v>248</v>
      </c>
      <c r="F2008">
        <v>11440</v>
      </c>
      <c r="G2008" s="44">
        <v>3.87</v>
      </c>
      <c r="H2008" s="42">
        <v>9.5799999999999996E-2</v>
      </c>
      <c r="I2008" s="45">
        <v>2.1314000000000002</v>
      </c>
      <c r="J2008" s="44">
        <f t="shared" si="155"/>
        <v>3.4992540000000001</v>
      </c>
      <c r="K2008" s="43">
        <f t="shared" si="156"/>
        <v>40031.465759999999</v>
      </c>
      <c r="L2008" s="43">
        <f t="shared" si="157"/>
        <v>24383.216</v>
      </c>
      <c r="M2008" s="43">
        <f t="shared" si="158"/>
        <v>15648.249759999999</v>
      </c>
      <c r="N2008" s="42">
        <f t="shared" si="159"/>
        <v>0.39089874584697193</v>
      </c>
      <c r="O2008">
        <f>IF(AND(RawData[[#This Row],[Channel]]="Wholesale/Distributor", LEFT(RawData[[#This Row],[Month]], 4)="2025"),RawData[[#This Row],[List Price]]*(1-'2 - Diagnostics'!$B$1),RawData[[#This Row],[Net Price]])</f>
        <v>3.4992540000000001</v>
      </c>
      <c r="P2008">
        <f>RawData[[#This Row],[Units]]*RawData[[#This Row],[Counterfactual Net Price]]</f>
        <v>40031.465759999999</v>
      </c>
    </row>
    <row r="2009" spans="1:16">
      <c r="A2009" t="s">
        <v>284</v>
      </c>
      <c r="B2009" t="s">
        <v>283</v>
      </c>
      <c r="C2009" t="s">
        <v>280</v>
      </c>
      <c r="D2009" t="s">
        <v>229</v>
      </c>
      <c r="E2009" t="s">
        <v>247</v>
      </c>
      <c r="F2009">
        <v>11571</v>
      </c>
      <c r="G2009" s="44">
        <v>3.87</v>
      </c>
      <c r="H2009" s="42">
        <v>6.83E-2</v>
      </c>
      <c r="I2009" s="45">
        <v>2.1469999999999998</v>
      </c>
      <c r="J2009" s="44">
        <f t="shared" si="155"/>
        <v>3.6056789999999999</v>
      </c>
      <c r="K2009" s="43">
        <f t="shared" si="156"/>
        <v>41721.311709000001</v>
      </c>
      <c r="L2009" s="43">
        <f t="shared" si="157"/>
        <v>24842.936999999998</v>
      </c>
      <c r="M2009" s="43">
        <f t="shared" si="158"/>
        <v>16878.374709000003</v>
      </c>
      <c r="N2009" s="42">
        <f t="shared" si="159"/>
        <v>0.40455043280336389</v>
      </c>
      <c r="O2009">
        <f>IF(AND(RawData[[#This Row],[Channel]]="Wholesale/Distributor", LEFT(RawData[[#This Row],[Month]], 4)="2025"),RawData[[#This Row],[List Price]]*(1-'2 - Diagnostics'!$B$1),RawData[[#This Row],[Net Price]])</f>
        <v>3.6056789999999999</v>
      </c>
      <c r="P2009">
        <f>RawData[[#This Row],[Units]]*RawData[[#This Row],[Counterfactual Net Price]]</f>
        <v>41721.311709000001</v>
      </c>
    </row>
    <row r="2010" spans="1:16">
      <c r="A2010" t="s">
        <v>284</v>
      </c>
      <c r="B2010" t="s">
        <v>283</v>
      </c>
      <c r="C2010" t="s">
        <v>280</v>
      </c>
      <c r="D2010" t="s">
        <v>229</v>
      </c>
      <c r="E2010" t="s">
        <v>246</v>
      </c>
      <c r="F2010">
        <v>10344</v>
      </c>
      <c r="G2010" s="44">
        <v>3.87</v>
      </c>
      <c r="H2010" s="42">
        <v>8.4500000000000006E-2</v>
      </c>
      <c r="I2010" s="45">
        <v>2.1627000000000001</v>
      </c>
      <c r="J2010" s="44">
        <f t="shared" si="155"/>
        <v>3.5429849999999998</v>
      </c>
      <c r="K2010" s="43">
        <f t="shared" si="156"/>
        <v>36648.636839999999</v>
      </c>
      <c r="L2010" s="43">
        <f t="shared" si="157"/>
        <v>22370.968800000002</v>
      </c>
      <c r="M2010" s="43">
        <f t="shared" si="158"/>
        <v>14277.668039999997</v>
      </c>
      <c r="N2010" s="42">
        <f t="shared" si="159"/>
        <v>0.38958251305043623</v>
      </c>
      <c r="O2010">
        <f>IF(AND(RawData[[#This Row],[Channel]]="Wholesale/Distributor", LEFT(RawData[[#This Row],[Month]], 4)="2025"),RawData[[#This Row],[List Price]]*(1-'2 - Diagnostics'!$B$1),RawData[[#This Row],[Net Price]])</f>
        <v>3.5429849999999998</v>
      </c>
      <c r="P2010">
        <f>RawData[[#This Row],[Units]]*RawData[[#This Row],[Counterfactual Net Price]]</f>
        <v>36648.636839999999</v>
      </c>
    </row>
    <row r="2011" spans="1:16">
      <c r="A2011" t="s">
        <v>284</v>
      </c>
      <c r="B2011" t="s">
        <v>283</v>
      </c>
      <c r="C2011" t="s">
        <v>280</v>
      </c>
      <c r="D2011" t="s">
        <v>229</v>
      </c>
      <c r="E2011" t="s">
        <v>245</v>
      </c>
      <c r="F2011">
        <v>8637</v>
      </c>
      <c r="G2011" s="44">
        <v>3.87</v>
      </c>
      <c r="H2011" s="42">
        <v>7.0099999999999996E-2</v>
      </c>
      <c r="I2011" s="45">
        <v>2.1783000000000001</v>
      </c>
      <c r="J2011" s="44">
        <f t="shared" si="155"/>
        <v>3.5987130000000001</v>
      </c>
      <c r="K2011" s="43">
        <f t="shared" si="156"/>
        <v>31082.084181000002</v>
      </c>
      <c r="L2011" s="43">
        <f t="shared" si="157"/>
        <v>18813.9771</v>
      </c>
      <c r="M2011" s="43">
        <f t="shared" si="158"/>
        <v>12268.107081000002</v>
      </c>
      <c r="N2011" s="42">
        <f t="shared" si="159"/>
        <v>0.39470027201391167</v>
      </c>
      <c r="O2011">
        <f>IF(AND(RawData[[#This Row],[Channel]]="Wholesale/Distributor", LEFT(RawData[[#This Row],[Month]], 4)="2025"),RawData[[#This Row],[List Price]]*(1-'2 - Diagnostics'!$B$1),RawData[[#This Row],[Net Price]])</f>
        <v>3.5987130000000001</v>
      </c>
      <c r="P2011">
        <f>RawData[[#This Row],[Units]]*RawData[[#This Row],[Counterfactual Net Price]]</f>
        <v>31082.084181000002</v>
      </c>
    </row>
    <row r="2012" spans="1:16">
      <c r="A2012" t="s">
        <v>284</v>
      </c>
      <c r="B2012" t="s">
        <v>283</v>
      </c>
      <c r="C2012" t="s">
        <v>280</v>
      </c>
      <c r="D2012" t="s">
        <v>229</v>
      </c>
      <c r="E2012" t="s">
        <v>244</v>
      </c>
      <c r="F2012">
        <v>8430</v>
      </c>
      <c r="G2012" s="44">
        <v>3.98</v>
      </c>
      <c r="H2012" s="42">
        <v>7.5399999999999995E-2</v>
      </c>
      <c r="I2012" s="45">
        <v>2.1939000000000002</v>
      </c>
      <c r="J2012" s="44">
        <f t="shared" si="155"/>
        <v>3.6799079999999997</v>
      </c>
      <c r="K2012" s="43">
        <f t="shared" si="156"/>
        <v>31021.624439999996</v>
      </c>
      <c r="L2012" s="43">
        <f t="shared" si="157"/>
        <v>18494.577000000001</v>
      </c>
      <c r="M2012" s="43">
        <f t="shared" si="158"/>
        <v>12527.047439999995</v>
      </c>
      <c r="N2012" s="42">
        <f t="shared" si="159"/>
        <v>0.40381661715455919</v>
      </c>
      <c r="O2012">
        <f>IF(AND(RawData[[#This Row],[Channel]]="Wholesale/Distributor", LEFT(RawData[[#This Row],[Month]], 4)="2025"),RawData[[#This Row],[List Price]]*(1-'2 - Diagnostics'!$B$1),RawData[[#This Row],[Net Price]])</f>
        <v>3.6799079999999997</v>
      </c>
      <c r="P2012">
        <f>RawData[[#This Row],[Units]]*RawData[[#This Row],[Counterfactual Net Price]]</f>
        <v>31021.624439999996</v>
      </c>
    </row>
    <row r="2013" spans="1:16">
      <c r="A2013" t="s">
        <v>284</v>
      </c>
      <c r="B2013" t="s">
        <v>283</v>
      </c>
      <c r="C2013" t="s">
        <v>280</v>
      </c>
      <c r="D2013" t="s">
        <v>229</v>
      </c>
      <c r="E2013" t="s">
        <v>243</v>
      </c>
      <c r="F2013">
        <v>8467</v>
      </c>
      <c r="G2013" s="44">
        <v>3.98</v>
      </c>
      <c r="H2013" s="42">
        <v>4.6899999999999997E-2</v>
      </c>
      <c r="I2013" s="45">
        <v>2.2096</v>
      </c>
      <c r="J2013" s="44">
        <f t="shared" si="155"/>
        <v>3.7933380000000003</v>
      </c>
      <c r="K2013" s="43">
        <f t="shared" si="156"/>
        <v>32118.192846000002</v>
      </c>
      <c r="L2013" s="43">
        <f t="shared" si="157"/>
        <v>18708.683199999999</v>
      </c>
      <c r="M2013" s="43">
        <f t="shared" si="158"/>
        <v>13409.509646000002</v>
      </c>
      <c r="N2013" s="42">
        <f t="shared" si="159"/>
        <v>0.41750511027490833</v>
      </c>
      <c r="O2013">
        <f>IF(AND(RawData[[#This Row],[Channel]]="Wholesale/Distributor", LEFT(RawData[[#This Row],[Month]], 4)="2025"),RawData[[#This Row],[List Price]]*(1-'2 - Diagnostics'!$B$1),RawData[[#This Row],[Net Price]])</f>
        <v>3.7933380000000003</v>
      </c>
      <c r="P2013">
        <f>RawData[[#This Row],[Units]]*RawData[[#This Row],[Counterfactual Net Price]]</f>
        <v>32118.192846000002</v>
      </c>
    </row>
    <row r="2014" spans="1:16">
      <c r="A2014" t="s">
        <v>284</v>
      </c>
      <c r="B2014" t="s">
        <v>283</v>
      </c>
      <c r="C2014" t="s">
        <v>280</v>
      </c>
      <c r="D2014" t="s">
        <v>229</v>
      </c>
      <c r="E2014" t="s">
        <v>242</v>
      </c>
      <c r="F2014">
        <v>10237</v>
      </c>
      <c r="G2014" s="44">
        <v>3.98</v>
      </c>
      <c r="H2014" s="42">
        <v>5.5500000000000001E-2</v>
      </c>
      <c r="I2014" s="45">
        <v>2.2252000000000001</v>
      </c>
      <c r="J2014" s="44">
        <f t="shared" si="155"/>
        <v>3.7591100000000002</v>
      </c>
      <c r="K2014" s="43">
        <f t="shared" si="156"/>
        <v>38482.00907</v>
      </c>
      <c r="L2014" s="43">
        <f t="shared" si="157"/>
        <v>22779.3724</v>
      </c>
      <c r="M2014" s="43">
        <f t="shared" si="158"/>
        <v>15702.63667</v>
      </c>
      <c r="N2014" s="42">
        <f t="shared" si="159"/>
        <v>0.40805137386243018</v>
      </c>
      <c r="O2014">
        <f>IF(AND(RawData[[#This Row],[Channel]]="Wholesale/Distributor", LEFT(RawData[[#This Row],[Month]], 4)="2025"),RawData[[#This Row],[List Price]]*(1-'2 - Diagnostics'!$B$1),RawData[[#This Row],[Net Price]])</f>
        <v>3.7591100000000002</v>
      </c>
      <c r="P2014">
        <f>RawData[[#This Row],[Units]]*RawData[[#This Row],[Counterfactual Net Price]]</f>
        <v>38482.00907</v>
      </c>
    </row>
    <row r="2015" spans="1:16">
      <c r="A2015" t="s">
        <v>284</v>
      </c>
      <c r="B2015" t="s">
        <v>283</v>
      </c>
      <c r="C2015" t="s">
        <v>280</v>
      </c>
      <c r="D2015" t="s">
        <v>229</v>
      </c>
      <c r="E2015" t="s">
        <v>241</v>
      </c>
      <c r="F2015">
        <v>15386</v>
      </c>
      <c r="G2015" s="44">
        <v>3.98</v>
      </c>
      <c r="H2015" s="42">
        <v>7.9500000000000001E-2</v>
      </c>
      <c r="I2015" s="45">
        <v>2.2408000000000001</v>
      </c>
      <c r="J2015" s="44">
        <f t="shared" si="155"/>
        <v>3.6635900000000001</v>
      </c>
      <c r="K2015" s="43">
        <f t="shared" si="156"/>
        <v>56367.995739999998</v>
      </c>
      <c r="L2015" s="43">
        <f t="shared" si="157"/>
        <v>34476.948799999998</v>
      </c>
      <c r="M2015" s="43">
        <f t="shared" si="158"/>
        <v>21891.04694</v>
      </c>
      <c r="N2015" s="42">
        <f t="shared" si="159"/>
        <v>0.38835950529398761</v>
      </c>
      <c r="O2015">
        <f>IF(AND(RawData[[#This Row],[Channel]]="Wholesale/Distributor", LEFT(RawData[[#This Row],[Month]], 4)="2025"),RawData[[#This Row],[List Price]]*(1-'2 - Diagnostics'!$B$1),RawData[[#This Row],[Net Price]])</f>
        <v>3.6635900000000001</v>
      </c>
      <c r="P2015">
        <f>RawData[[#This Row],[Units]]*RawData[[#This Row],[Counterfactual Net Price]]</f>
        <v>56367.995739999998</v>
      </c>
    </row>
    <row r="2016" spans="1:16">
      <c r="A2016" t="s">
        <v>284</v>
      </c>
      <c r="B2016" t="s">
        <v>283</v>
      </c>
      <c r="C2016" t="s">
        <v>280</v>
      </c>
      <c r="D2016" t="s">
        <v>229</v>
      </c>
      <c r="E2016" t="s">
        <v>240</v>
      </c>
      <c r="F2016">
        <v>16949</v>
      </c>
      <c r="G2016" s="44">
        <v>3.98</v>
      </c>
      <c r="H2016" s="42">
        <v>7.2900000000000006E-2</v>
      </c>
      <c r="I2016" s="45">
        <v>2.2565</v>
      </c>
      <c r="J2016" s="44">
        <f t="shared" si="155"/>
        <v>3.6898580000000001</v>
      </c>
      <c r="K2016" s="43">
        <f t="shared" si="156"/>
        <v>62539.403242</v>
      </c>
      <c r="L2016" s="43">
        <f t="shared" si="157"/>
        <v>38245.4185</v>
      </c>
      <c r="M2016" s="43">
        <f t="shared" si="158"/>
        <v>24293.984742000001</v>
      </c>
      <c r="N2016" s="42">
        <f t="shared" si="159"/>
        <v>0.38845885126202689</v>
      </c>
      <c r="O2016">
        <f>IF(AND(RawData[[#This Row],[Channel]]="Wholesale/Distributor", LEFT(RawData[[#This Row],[Month]], 4)="2025"),RawData[[#This Row],[List Price]]*(1-'2 - Diagnostics'!$B$1),RawData[[#This Row],[Net Price]])</f>
        <v>3.6898580000000001</v>
      </c>
      <c r="P2016">
        <f>RawData[[#This Row],[Units]]*RawData[[#This Row],[Counterfactual Net Price]]</f>
        <v>62539.403242</v>
      </c>
    </row>
    <row r="2017" spans="1:16">
      <c r="A2017" t="s">
        <v>284</v>
      </c>
      <c r="B2017" t="s">
        <v>283</v>
      </c>
      <c r="C2017" t="s">
        <v>280</v>
      </c>
      <c r="D2017" t="s">
        <v>229</v>
      </c>
      <c r="E2017" t="s">
        <v>236</v>
      </c>
      <c r="F2017">
        <v>12831</v>
      </c>
      <c r="G2017" s="44">
        <v>3.98</v>
      </c>
      <c r="H2017" s="42">
        <v>6.3100000000000003E-2</v>
      </c>
      <c r="I2017" s="45">
        <v>2.2721</v>
      </c>
      <c r="J2017" s="44">
        <f t="shared" si="155"/>
        <v>3.7288619999999999</v>
      </c>
      <c r="K2017" s="43">
        <f t="shared" si="156"/>
        <v>47845.028321999998</v>
      </c>
      <c r="L2017" s="43">
        <f t="shared" si="157"/>
        <v>29153.3151</v>
      </c>
      <c r="M2017" s="43">
        <f t="shared" si="158"/>
        <v>18691.713221999998</v>
      </c>
      <c r="N2017" s="42">
        <f t="shared" si="159"/>
        <v>0.39067200663365925</v>
      </c>
      <c r="O2017">
        <f>IF(AND(RawData[[#This Row],[Channel]]="Wholesale/Distributor", LEFT(RawData[[#This Row],[Month]], 4)="2025"),RawData[[#This Row],[List Price]]*(1-'2 - Diagnostics'!$B$1),RawData[[#This Row],[Net Price]])</f>
        <v>3.7288619999999999</v>
      </c>
      <c r="P2017">
        <f>RawData[[#This Row],[Units]]*RawData[[#This Row],[Counterfactual Net Price]]</f>
        <v>47845.028321999998</v>
      </c>
    </row>
    <row r="2018" spans="1:16">
      <c r="A2018" t="s">
        <v>282</v>
      </c>
      <c r="B2018" t="s">
        <v>281</v>
      </c>
      <c r="C2018" t="s">
        <v>280</v>
      </c>
      <c r="D2018" t="s">
        <v>228</v>
      </c>
      <c r="E2018" t="s">
        <v>262</v>
      </c>
      <c r="F2018">
        <v>75220</v>
      </c>
      <c r="G2018" s="44">
        <v>1.39</v>
      </c>
      <c r="H2018" s="42">
        <v>0.1089</v>
      </c>
      <c r="I2018" s="45">
        <v>0.80620000000000003</v>
      </c>
      <c r="J2018" s="44">
        <f t="shared" si="155"/>
        <v>1.238629</v>
      </c>
      <c r="K2018" s="43">
        <f t="shared" si="156"/>
        <v>93169.673379999993</v>
      </c>
      <c r="L2018" s="43">
        <f t="shared" si="157"/>
        <v>60642.364000000001</v>
      </c>
      <c r="M2018" s="43">
        <f t="shared" si="158"/>
        <v>32527.309379999992</v>
      </c>
      <c r="N2018" s="42">
        <f t="shared" si="159"/>
        <v>0.34911906632252265</v>
      </c>
      <c r="O2018">
        <f>IF(AND(RawData[[#This Row],[Channel]]="Wholesale/Distributor", LEFT(RawData[[#This Row],[Month]], 4)="2025"),RawData[[#This Row],[List Price]]*(1-'2 - Diagnostics'!$B$1),RawData[[#This Row],[Net Price]])</f>
        <v>1.238629</v>
      </c>
      <c r="P2018">
        <f>RawData[[#This Row],[Units]]*RawData[[#This Row],[Counterfactual Net Price]]</f>
        <v>93169.673379999993</v>
      </c>
    </row>
    <row r="2019" spans="1:16">
      <c r="A2019" t="s">
        <v>282</v>
      </c>
      <c r="B2019" t="s">
        <v>281</v>
      </c>
      <c r="C2019" t="s">
        <v>280</v>
      </c>
      <c r="D2019" t="s">
        <v>228</v>
      </c>
      <c r="E2019" t="s">
        <v>261</v>
      </c>
      <c r="F2019">
        <v>84723</v>
      </c>
      <c r="G2019" s="44">
        <v>1.39</v>
      </c>
      <c r="H2019" s="42">
        <v>0.1024</v>
      </c>
      <c r="I2019" s="45">
        <v>0.80620000000000003</v>
      </c>
      <c r="J2019" s="44">
        <f t="shared" si="155"/>
        <v>1.2476639999999999</v>
      </c>
      <c r="K2019" s="43">
        <f t="shared" si="156"/>
        <v>105705.83707199999</v>
      </c>
      <c r="L2019" s="43">
        <f t="shared" si="157"/>
        <v>68303.6826</v>
      </c>
      <c r="M2019" s="43">
        <f t="shared" si="158"/>
        <v>37402.154471999995</v>
      </c>
      <c r="N2019" s="42">
        <f t="shared" si="159"/>
        <v>0.35383244206773617</v>
      </c>
      <c r="O2019">
        <f>IF(AND(RawData[[#This Row],[Channel]]="Wholesale/Distributor", LEFT(RawData[[#This Row],[Month]], 4)="2025"),RawData[[#This Row],[List Price]]*(1-'2 - Diagnostics'!$B$1),RawData[[#This Row],[Net Price]])</f>
        <v>1.2476639999999999</v>
      </c>
      <c r="P2019">
        <f>RawData[[#This Row],[Units]]*RawData[[#This Row],[Counterfactual Net Price]]</f>
        <v>105705.83707199999</v>
      </c>
    </row>
    <row r="2020" spans="1:16">
      <c r="A2020" t="s">
        <v>282</v>
      </c>
      <c r="B2020" t="s">
        <v>281</v>
      </c>
      <c r="C2020" t="s">
        <v>280</v>
      </c>
      <c r="D2020" t="s">
        <v>228</v>
      </c>
      <c r="E2020" t="s">
        <v>260</v>
      </c>
      <c r="F2020">
        <v>102987</v>
      </c>
      <c r="G2020" s="44">
        <v>1.39</v>
      </c>
      <c r="H2020" s="42">
        <v>9.9699999999999997E-2</v>
      </c>
      <c r="I2020" s="45">
        <v>0.80620000000000003</v>
      </c>
      <c r="J2020" s="44">
        <f t="shared" si="155"/>
        <v>1.251417</v>
      </c>
      <c r="K2020" s="43">
        <f t="shared" si="156"/>
        <v>128879.682579</v>
      </c>
      <c r="L2020" s="43">
        <f t="shared" si="157"/>
        <v>83028.119399999996</v>
      </c>
      <c r="M2020" s="43">
        <f t="shared" si="158"/>
        <v>45851.563179000004</v>
      </c>
      <c r="N2020" s="42">
        <f t="shared" si="159"/>
        <v>0.35577029878929251</v>
      </c>
      <c r="O2020">
        <f>IF(AND(RawData[[#This Row],[Channel]]="Wholesale/Distributor", LEFT(RawData[[#This Row],[Month]], 4)="2025"),RawData[[#This Row],[List Price]]*(1-'2 - Diagnostics'!$B$1),RawData[[#This Row],[Net Price]])</f>
        <v>1.251417</v>
      </c>
      <c r="P2020">
        <f>RawData[[#This Row],[Units]]*RawData[[#This Row],[Counterfactual Net Price]]</f>
        <v>128879.682579</v>
      </c>
    </row>
    <row r="2021" spans="1:16">
      <c r="A2021" t="s">
        <v>282</v>
      </c>
      <c r="B2021" t="s">
        <v>281</v>
      </c>
      <c r="C2021" t="s">
        <v>280</v>
      </c>
      <c r="D2021" t="s">
        <v>228</v>
      </c>
      <c r="E2021" t="s">
        <v>259</v>
      </c>
      <c r="F2021">
        <v>88963</v>
      </c>
      <c r="G2021" s="44">
        <v>1.39</v>
      </c>
      <c r="H2021" s="42">
        <v>9.74E-2</v>
      </c>
      <c r="I2021" s="45">
        <v>0.80620000000000003</v>
      </c>
      <c r="J2021" s="44">
        <f t="shared" si="155"/>
        <v>1.2546139999999999</v>
      </c>
      <c r="K2021" s="43">
        <f t="shared" si="156"/>
        <v>111614.22528199998</v>
      </c>
      <c r="L2021" s="43">
        <f t="shared" si="157"/>
        <v>71721.970600000001</v>
      </c>
      <c r="M2021" s="43">
        <f t="shared" si="158"/>
        <v>39892.254681999984</v>
      </c>
      <c r="N2021" s="42">
        <f t="shared" si="159"/>
        <v>0.35741192111677367</v>
      </c>
      <c r="O2021">
        <f>IF(AND(RawData[[#This Row],[Channel]]="Wholesale/Distributor", LEFT(RawData[[#This Row],[Month]], 4)="2025"),RawData[[#This Row],[List Price]]*(1-'2 - Diagnostics'!$B$1),RawData[[#This Row],[Net Price]])</f>
        <v>1.2546139999999999</v>
      </c>
      <c r="P2021">
        <f>RawData[[#This Row],[Units]]*RawData[[#This Row],[Counterfactual Net Price]]</f>
        <v>111614.22528199998</v>
      </c>
    </row>
    <row r="2022" spans="1:16">
      <c r="A2022" t="s">
        <v>282</v>
      </c>
      <c r="B2022" t="s">
        <v>281</v>
      </c>
      <c r="C2022" t="s">
        <v>280</v>
      </c>
      <c r="D2022" t="s">
        <v>228</v>
      </c>
      <c r="E2022" t="s">
        <v>258</v>
      </c>
      <c r="F2022">
        <v>76994</v>
      </c>
      <c r="G2022" s="44">
        <v>1.39</v>
      </c>
      <c r="H2022" s="42">
        <v>9.7699999999999995E-2</v>
      </c>
      <c r="I2022" s="45">
        <v>0.80620000000000003</v>
      </c>
      <c r="J2022" s="44">
        <f t="shared" si="155"/>
        <v>1.254197</v>
      </c>
      <c r="K2022" s="43">
        <f t="shared" si="156"/>
        <v>96565.643817999997</v>
      </c>
      <c r="L2022" s="43">
        <f t="shared" si="157"/>
        <v>62072.5628</v>
      </c>
      <c r="M2022" s="43">
        <f t="shared" si="158"/>
        <v>34493.081017999997</v>
      </c>
      <c r="N2022" s="42">
        <f t="shared" si="159"/>
        <v>0.35719827108500496</v>
      </c>
      <c r="O2022">
        <f>IF(AND(RawData[[#This Row],[Channel]]="Wholesale/Distributor", LEFT(RawData[[#This Row],[Month]], 4)="2025"),RawData[[#This Row],[List Price]]*(1-'2 - Diagnostics'!$B$1),RawData[[#This Row],[Net Price]])</f>
        <v>1.254197</v>
      </c>
      <c r="P2022">
        <f>RawData[[#This Row],[Units]]*RawData[[#This Row],[Counterfactual Net Price]]</f>
        <v>96565.643817999997</v>
      </c>
    </row>
    <row r="2023" spans="1:16">
      <c r="A2023" t="s">
        <v>282</v>
      </c>
      <c r="B2023" t="s">
        <v>281</v>
      </c>
      <c r="C2023" t="s">
        <v>280</v>
      </c>
      <c r="D2023" t="s">
        <v>228</v>
      </c>
      <c r="E2023" t="s">
        <v>257</v>
      </c>
      <c r="F2023">
        <v>72091</v>
      </c>
      <c r="G2023" s="44">
        <v>1.39</v>
      </c>
      <c r="H2023" s="42">
        <v>7.8299999999999995E-2</v>
      </c>
      <c r="I2023" s="45">
        <v>0.80620000000000003</v>
      </c>
      <c r="J2023" s="44">
        <f t="shared" si="155"/>
        <v>1.2811629999999998</v>
      </c>
      <c r="K2023" s="43">
        <f t="shared" si="156"/>
        <v>92360.321832999995</v>
      </c>
      <c r="L2023" s="43">
        <f t="shared" si="157"/>
        <v>58119.764200000005</v>
      </c>
      <c r="M2023" s="43">
        <f t="shared" si="158"/>
        <v>34240.557632999989</v>
      </c>
      <c r="N2023" s="42">
        <f t="shared" si="159"/>
        <v>0.37072800260388405</v>
      </c>
      <c r="O2023">
        <f>IF(AND(RawData[[#This Row],[Channel]]="Wholesale/Distributor", LEFT(RawData[[#This Row],[Month]], 4)="2025"),RawData[[#This Row],[List Price]]*(1-'2 - Diagnostics'!$B$1),RawData[[#This Row],[Net Price]])</f>
        <v>1.2811629999999998</v>
      </c>
      <c r="P2023">
        <f>RawData[[#This Row],[Units]]*RawData[[#This Row],[Counterfactual Net Price]]</f>
        <v>92360.321832999995</v>
      </c>
    </row>
    <row r="2024" spans="1:16">
      <c r="A2024" t="s">
        <v>282</v>
      </c>
      <c r="B2024" t="s">
        <v>281</v>
      </c>
      <c r="C2024" t="s">
        <v>280</v>
      </c>
      <c r="D2024" t="s">
        <v>228</v>
      </c>
      <c r="E2024" t="s">
        <v>256</v>
      </c>
      <c r="F2024">
        <v>63418</v>
      </c>
      <c r="G2024" s="44">
        <v>1.39</v>
      </c>
      <c r="H2024" s="42">
        <v>9.7799999999999998E-2</v>
      </c>
      <c r="I2024" s="45">
        <v>0.80620000000000003</v>
      </c>
      <c r="J2024" s="44">
        <f t="shared" si="155"/>
        <v>1.2540579999999999</v>
      </c>
      <c r="K2024" s="43">
        <f t="shared" si="156"/>
        <v>79529.850243999987</v>
      </c>
      <c r="L2024" s="43">
        <f t="shared" si="157"/>
        <v>51127.5916</v>
      </c>
      <c r="M2024" s="43">
        <f t="shared" si="158"/>
        <v>28402.258643999987</v>
      </c>
      <c r="N2024" s="42">
        <f t="shared" si="159"/>
        <v>0.35712702283307463</v>
      </c>
      <c r="O2024">
        <f>IF(AND(RawData[[#This Row],[Channel]]="Wholesale/Distributor", LEFT(RawData[[#This Row],[Month]], 4)="2025"),RawData[[#This Row],[List Price]]*(1-'2 - Diagnostics'!$B$1),RawData[[#This Row],[Net Price]])</f>
        <v>1.2540579999999999</v>
      </c>
      <c r="P2024">
        <f>RawData[[#This Row],[Units]]*RawData[[#This Row],[Counterfactual Net Price]]</f>
        <v>79529.850243999987</v>
      </c>
    </row>
    <row r="2025" spans="1:16">
      <c r="A2025" t="s">
        <v>282</v>
      </c>
      <c r="B2025" t="s">
        <v>281</v>
      </c>
      <c r="C2025" t="s">
        <v>280</v>
      </c>
      <c r="D2025" t="s">
        <v>228</v>
      </c>
      <c r="E2025" t="s">
        <v>255</v>
      </c>
      <c r="F2025">
        <v>75615</v>
      </c>
      <c r="G2025" s="44">
        <v>1.39</v>
      </c>
      <c r="H2025" s="42">
        <v>9.1499999999999998E-2</v>
      </c>
      <c r="I2025" s="45">
        <v>0.80620000000000003</v>
      </c>
      <c r="J2025" s="44">
        <f t="shared" si="155"/>
        <v>1.2628149999999998</v>
      </c>
      <c r="K2025" s="43">
        <f t="shared" si="156"/>
        <v>95487.75622499999</v>
      </c>
      <c r="L2025" s="43">
        <f t="shared" si="157"/>
        <v>60960.813000000002</v>
      </c>
      <c r="M2025" s="43">
        <f t="shared" si="158"/>
        <v>34526.943224999988</v>
      </c>
      <c r="N2025" s="42">
        <f t="shared" si="159"/>
        <v>0.3615850302696752</v>
      </c>
      <c r="O2025">
        <f>IF(AND(RawData[[#This Row],[Channel]]="Wholesale/Distributor", LEFT(RawData[[#This Row],[Month]], 4)="2025"),RawData[[#This Row],[List Price]]*(1-'2 - Diagnostics'!$B$1),RawData[[#This Row],[Net Price]])</f>
        <v>1.2628149999999998</v>
      </c>
      <c r="P2025">
        <f>RawData[[#This Row],[Units]]*RawData[[#This Row],[Counterfactual Net Price]]</f>
        <v>95487.75622499999</v>
      </c>
    </row>
    <row r="2026" spans="1:16">
      <c r="A2026" t="s">
        <v>282</v>
      </c>
      <c r="B2026" t="s">
        <v>281</v>
      </c>
      <c r="C2026" t="s">
        <v>280</v>
      </c>
      <c r="D2026" t="s">
        <v>228</v>
      </c>
      <c r="E2026" t="s">
        <v>254</v>
      </c>
      <c r="F2026">
        <v>88144</v>
      </c>
      <c r="G2026" s="44">
        <v>1.39</v>
      </c>
      <c r="H2026" s="42">
        <v>0.1009</v>
      </c>
      <c r="I2026" s="45">
        <v>0.80620000000000003</v>
      </c>
      <c r="J2026" s="44">
        <f t="shared" si="155"/>
        <v>1.249749</v>
      </c>
      <c r="K2026" s="43">
        <f t="shared" si="156"/>
        <v>110157.875856</v>
      </c>
      <c r="L2026" s="43">
        <f t="shared" si="157"/>
        <v>71061.692800000004</v>
      </c>
      <c r="M2026" s="43">
        <f t="shared" si="158"/>
        <v>39096.183055999994</v>
      </c>
      <c r="N2026" s="42">
        <f t="shared" si="159"/>
        <v>0.35491046602157711</v>
      </c>
      <c r="O2026">
        <f>IF(AND(RawData[[#This Row],[Channel]]="Wholesale/Distributor", LEFT(RawData[[#This Row],[Month]], 4)="2025"),RawData[[#This Row],[List Price]]*(1-'2 - Diagnostics'!$B$1),RawData[[#This Row],[Net Price]])</f>
        <v>1.249749</v>
      </c>
      <c r="P2026">
        <f>RawData[[#This Row],[Units]]*RawData[[#This Row],[Counterfactual Net Price]]</f>
        <v>110157.875856</v>
      </c>
    </row>
    <row r="2027" spans="1:16">
      <c r="A2027" t="s">
        <v>282</v>
      </c>
      <c r="B2027" t="s">
        <v>281</v>
      </c>
      <c r="C2027" t="s">
        <v>280</v>
      </c>
      <c r="D2027" t="s">
        <v>228</v>
      </c>
      <c r="E2027" t="s">
        <v>253</v>
      </c>
      <c r="F2027">
        <v>139953</v>
      </c>
      <c r="G2027" s="44">
        <v>1.39</v>
      </c>
      <c r="H2027" s="42">
        <v>9.8500000000000004E-2</v>
      </c>
      <c r="I2027" s="45">
        <v>0.80620000000000003</v>
      </c>
      <c r="J2027" s="44">
        <f t="shared" si="155"/>
        <v>1.2530849999999998</v>
      </c>
      <c r="K2027" s="43">
        <f t="shared" si="156"/>
        <v>175373.00500499996</v>
      </c>
      <c r="L2027" s="43">
        <f t="shared" si="157"/>
        <v>112830.10860000001</v>
      </c>
      <c r="M2027" s="43">
        <f t="shared" si="158"/>
        <v>62542.896404999949</v>
      </c>
      <c r="N2027" s="42">
        <f t="shared" si="159"/>
        <v>0.35662784248474744</v>
      </c>
      <c r="O2027">
        <f>IF(AND(RawData[[#This Row],[Channel]]="Wholesale/Distributor", LEFT(RawData[[#This Row],[Month]], 4)="2025"),RawData[[#This Row],[List Price]]*(1-'2 - Diagnostics'!$B$1),RawData[[#This Row],[Net Price]])</f>
        <v>1.2530849999999998</v>
      </c>
      <c r="P2027">
        <f>RawData[[#This Row],[Units]]*RawData[[#This Row],[Counterfactual Net Price]]</f>
        <v>175373.00500499996</v>
      </c>
    </row>
    <row r="2028" spans="1:16">
      <c r="A2028" t="s">
        <v>282</v>
      </c>
      <c r="B2028" t="s">
        <v>281</v>
      </c>
      <c r="C2028" t="s">
        <v>280</v>
      </c>
      <c r="D2028" t="s">
        <v>228</v>
      </c>
      <c r="E2028" t="s">
        <v>252</v>
      </c>
      <c r="F2028">
        <v>144168</v>
      </c>
      <c r="G2028" s="44">
        <v>1.39</v>
      </c>
      <c r="H2028" s="42">
        <v>9.1899999999999996E-2</v>
      </c>
      <c r="I2028" s="45">
        <v>0.80620000000000003</v>
      </c>
      <c r="J2028" s="44">
        <f t="shared" si="155"/>
        <v>1.262259</v>
      </c>
      <c r="K2028" s="43">
        <f t="shared" si="156"/>
        <v>181977.35551200001</v>
      </c>
      <c r="L2028" s="43">
        <f t="shared" si="157"/>
        <v>116228.24160000001</v>
      </c>
      <c r="M2028" s="43">
        <f t="shared" si="158"/>
        <v>65749.113912000001</v>
      </c>
      <c r="N2028" s="42">
        <f t="shared" si="159"/>
        <v>0.36130382116506993</v>
      </c>
      <c r="O2028">
        <f>IF(AND(RawData[[#This Row],[Channel]]="Wholesale/Distributor", LEFT(RawData[[#This Row],[Month]], 4)="2025"),RawData[[#This Row],[List Price]]*(1-'2 - Diagnostics'!$B$1),RawData[[#This Row],[Net Price]])</f>
        <v>1.262259</v>
      </c>
      <c r="P2028">
        <f>RawData[[#This Row],[Units]]*RawData[[#This Row],[Counterfactual Net Price]]</f>
        <v>181977.35551200001</v>
      </c>
    </row>
    <row r="2029" spans="1:16">
      <c r="A2029" t="s">
        <v>282</v>
      </c>
      <c r="B2029" t="s">
        <v>281</v>
      </c>
      <c r="C2029" t="s">
        <v>280</v>
      </c>
      <c r="D2029" t="s">
        <v>228</v>
      </c>
      <c r="E2029" t="s">
        <v>251</v>
      </c>
      <c r="F2029">
        <v>119345</v>
      </c>
      <c r="G2029" s="44">
        <v>1.39</v>
      </c>
      <c r="H2029" s="42">
        <v>0.1056</v>
      </c>
      <c r="I2029" s="45">
        <v>0.80620000000000003</v>
      </c>
      <c r="J2029" s="44">
        <f t="shared" si="155"/>
        <v>1.2432159999999999</v>
      </c>
      <c r="K2029" s="43">
        <f t="shared" si="156"/>
        <v>148371.61351999998</v>
      </c>
      <c r="L2029" s="43">
        <f t="shared" si="157"/>
        <v>96215.938999999998</v>
      </c>
      <c r="M2029" s="43">
        <f t="shared" si="158"/>
        <v>52155.674519999986</v>
      </c>
      <c r="N2029" s="42">
        <f t="shared" si="159"/>
        <v>0.35152057245080492</v>
      </c>
      <c r="O2029">
        <f>IF(AND(RawData[[#This Row],[Channel]]="Wholesale/Distributor", LEFT(RawData[[#This Row],[Month]], 4)="2025"),RawData[[#This Row],[List Price]]*(1-'2 - Diagnostics'!$B$1),RawData[[#This Row],[Net Price]])</f>
        <v>1.2432159999999999</v>
      </c>
      <c r="P2029">
        <f>RawData[[#This Row],[Units]]*RawData[[#This Row],[Counterfactual Net Price]]</f>
        <v>148371.61351999998</v>
      </c>
    </row>
    <row r="2030" spans="1:16">
      <c r="A2030" t="s">
        <v>282</v>
      </c>
      <c r="B2030" t="s">
        <v>281</v>
      </c>
      <c r="C2030" t="s">
        <v>280</v>
      </c>
      <c r="D2030" t="s">
        <v>228</v>
      </c>
      <c r="E2030" t="s">
        <v>250</v>
      </c>
      <c r="F2030">
        <v>75863</v>
      </c>
      <c r="G2030" s="44">
        <v>1.42</v>
      </c>
      <c r="H2030" s="42">
        <v>0.11070000000000001</v>
      </c>
      <c r="I2030" s="45">
        <v>0.81220000000000003</v>
      </c>
      <c r="J2030" s="44">
        <f t="shared" si="155"/>
        <v>1.2628059999999999</v>
      </c>
      <c r="K2030" s="43">
        <f t="shared" si="156"/>
        <v>95800.251577999996</v>
      </c>
      <c r="L2030" s="43">
        <f t="shared" si="157"/>
        <v>61615.928599999999</v>
      </c>
      <c r="M2030" s="43">
        <f t="shared" si="158"/>
        <v>34184.322977999997</v>
      </c>
      <c r="N2030" s="42">
        <f t="shared" si="159"/>
        <v>0.35682915665589171</v>
      </c>
      <c r="O2030">
        <f>IF(AND(RawData[[#This Row],[Channel]]="Wholesale/Distributor", LEFT(RawData[[#This Row],[Month]], 4)="2025"),RawData[[#This Row],[List Price]]*(1-'2 - Diagnostics'!$B$1),RawData[[#This Row],[Net Price]])</f>
        <v>1.2628059999999999</v>
      </c>
      <c r="P2030">
        <f>RawData[[#This Row],[Units]]*RawData[[#This Row],[Counterfactual Net Price]]</f>
        <v>95800.251577999996</v>
      </c>
    </row>
    <row r="2031" spans="1:16">
      <c r="A2031" t="s">
        <v>282</v>
      </c>
      <c r="B2031" t="s">
        <v>281</v>
      </c>
      <c r="C2031" t="s">
        <v>280</v>
      </c>
      <c r="D2031" t="s">
        <v>228</v>
      </c>
      <c r="E2031" t="s">
        <v>249</v>
      </c>
      <c r="F2031">
        <v>91999</v>
      </c>
      <c r="G2031" s="44">
        <v>1.42</v>
      </c>
      <c r="H2031" s="42">
        <v>9.8500000000000004E-2</v>
      </c>
      <c r="I2031" s="45">
        <v>0.81830000000000003</v>
      </c>
      <c r="J2031" s="44">
        <f t="shared" si="155"/>
        <v>1.28013</v>
      </c>
      <c r="K2031" s="43">
        <f t="shared" si="156"/>
        <v>117770.67986999999</v>
      </c>
      <c r="L2031" s="43">
        <f t="shared" si="157"/>
        <v>75282.781700000007</v>
      </c>
      <c r="M2031" s="43">
        <f t="shared" si="158"/>
        <v>42487.898169999986</v>
      </c>
      <c r="N2031" s="42">
        <f t="shared" si="159"/>
        <v>0.36076804699522697</v>
      </c>
      <c r="O2031">
        <f>IF(AND(RawData[[#This Row],[Channel]]="Wholesale/Distributor", LEFT(RawData[[#This Row],[Month]], 4)="2025"),RawData[[#This Row],[List Price]]*(1-'2 - Diagnostics'!$B$1),RawData[[#This Row],[Net Price]])</f>
        <v>1.28013</v>
      </c>
      <c r="P2031">
        <f>RawData[[#This Row],[Units]]*RawData[[#This Row],[Counterfactual Net Price]]</f>
        <v>117770.67986999999</v>
      </c>
    </row>
    <row r="2032" spans="1:16">
      <c r="A2032" t="s">
        <v>282</v>
      </c>
      <c r="B2032" t="s">
        <v>281</v>
      </c>
      <c r="C2032" t="s">
        <v>280</v>
      </c>
      <c r="D2032" t="s">
        <v>228</v>
      </c>
      <c r="E2032" t="s">
        <v>248</v>
      </c>
      <c r="F2032">
        <v>89872</v>
      </c>
      <c r="G2032" s="44">
        <v>1.42</v>
      </c>
      <c r="H2032" s="42">
        <v>0.11600000000000001</v>
      </c>
      <c r="I2032" s="45">
        <v>0.82430000000000003</v>
      </c>
      <c r="J2032" s="44">
        <f t="shared" si="155"/>
        <v>1.25528</v>
      </c>
      <c r="K2032" s="43">
        <f t="shared" si="156"/>
        <v>112814.52416</v>
      </c>
      <c r="L2032" s="43">
        <f t="shared" si="157"/>
        <v>74081.489600000001</v>
      </c>
      <c r="M2032" s="43">
        <f t="shared" si="158"/>
        <v>38733.03456</v>
      </c>
      <c r="N2032" s="42">
        <f t="shared" si="159"/>
        <v>0.34333375820534062</v>
      </c>
      <c r="O2032">
        <f>IF(AND(RawData[[#This Row],[Channel]]="Wholesale/Distributor", LEFT(RawData[[#This Row],[Month]], 4)="2025"),RawData[[#This Row],[List Price]]*(1-'2 - Diagnostics'!$B$1),RawData[[#This Row],[Net Price]])</f>
        <v>1.25528</v>
      </c>
      <c r="P2032">
        <f>RawData[[#This Row],[Units]]*RawData[[#This Row],[Counterfactual Net Price]]</f>
        <v>112814.52416</v>
      </c>
    </row>
    <row r="2033" spans="1:16">
      <c r="A2033" t="s">
        <v>282</v>
      </c>
      <c r="B2033" t="s">
        <v>281</v>
      </c>
      <c r="C2033" t="s">
        <v>280</v>
      </c>
      <c r="D2033" t="s">
        <v>228</v>
      </c>
      <c r="E2033" t="s">
        <v>247</v>
      </c>
      <c r="F2033">
        <v>88340</v>
      </c>
      <c r="G2033" s="44">
        <v>1.42</v>
      </c>
      <c r="H2033" s="42">
        <v>9.06E-2</v>
      </c>
      <c r="I2033" s="45">
        <v>0.83040000000000003</v>
      </c>
      <c r="J2033" s="44">
        <f t="shared" si="155"/>
        <v>1.2913479999999999</v>
      </c>
      <c r="K2033" s="43">
        <f t="shared" si="156"/>
        <v>114077.68231999999</v>
      </c>
      <c r="L2033" s="43">
        <f t="shared" si="157"/>
        <v>73357.536000000007</v>
      </c>
      <c r="M2033" s="43">
        <f t="shared" si="158"/>
        <v>40720.146319999985</v>
      </c>
      <c r="N2033" s="42">
        <f t="shared" si="159"/>
        <v>0.35695103101565173</v>
      </c>
      <c r="O2033">
        <f>IF(AND(RawData[[#This Row],[Channel]]="Wholesale/Distributor", LEFT(RawData[[#This Row],[Month]], 4)="2025"),RawData[[#This Row],[List Price]]*(1-'2 - Diagnostics'!$B$1),RawData[[#This Row],[Net Price]])</f>
        <v>1.2913479999999999</v>
      </c>
      <c r="P2033">
        <f>RawData[[#This Row],[Units]]*RawData[[#This Row],[Counterfactual Net Price]]</f>
        <v>114077.68231999999</v>
      </c>
    </row>
    <row r="2034" spans="1:16">
      <c r="A2034" t="s">
        <v>282</v>
      </c>
      <c r="B2034" t="s">
        <v>281</v>
      </c>
      <c r="C2034" t="s">
        <v>280</v>
      </c>
      <c r="D2034" t="s">
        <v>228</v>
      </c>
      <c r="E2034" t="s">
        <v>246</v>
      </c>
      <c r="F2034">
        <v>76697</v>
      </c>
      <c r="G2034" s="44">
        <v>1.42</v>
      </c>
      <c r="H2034" s="42">
        <v>0.1062</v>
      </c>
      <c r="I2034" s="45">
        <v>0.83640000000000003</v>
      </c>
      <c r="J2034" s="44">
        <f t="shared" si="155"/>
        <v>1.269196</v>
      </c>
      <c r="K2034" s="43">
        <f t="shared" si="156"/>
        <v>97343.525611999998</v>
      </c>
      <c r="L2034" s="43">
        <f t="shared" si="157"/>
        <v>64149.370800000004</v>
      </c>
      <c r="M2034" s="43">
        <f t="shared" si="158"/>
        <v>33194.154811999993</v>
      </c>
      <c r="N2034" s="42">
        <f t="shared" si="159"/>
        <v>0.34100012921566086</v>
      </c>
      <c r="O2034">
        <f>IF(AND(RawData[[#This Row],[Channel]]="Wholesale/Distributor", LEFT(RawData[[#This Row],[Month]], 4)="2025"),RawData[[#This Row],[List Price]]*(1-'2 - Diagnostics'!$B$1),RawData[[#This Row],[Net Price]])</f>
        <v>1.269196</v>
      </c>
      <c r="P2034">
        <f>RawData[[#This Row],[Units]]*RawData[[#This Row],[Counterfactual Net Price]]</f>
        <v>97343.525611999998</v>
      </c>
    </row>
    <row r="2035" spans="1:16">
      <c r="A2035" t="s">
        <v>282</v>
      </c>
      <c r="B2035" t="s">
        <v>281</v>
      </c>
      <c r="C2035" t="s">
        <v>280</v>
      </c>
      <c r="D2035" t="s">
        <v>228</v>
      </c>
      <c r="E2035" t="s">
        <v>245</v>
      </c>
      <c r="F2035">
        <v>67401</v>
      </c>
      <c r="G2035" s="44">
        <v>1.42</v>
      </c>
      <c r="H2035" s="42">
        <v>9.8900000000000002E-2</v>
      </c>
      <c r="I2035" s="45">
        <v>0.84250000000000003</v>
      </c>
      <c r="J2035" s="44">
        <f t="shared" si="155"/>
        <v>1.2795619999999999</v>
      </c>
      <c r="K2035" s="43">
        <f t="shared" si="156"/>
        <v>86243.758361999993</v>
      </c>
      <c r="L2035" s="43">
        <f t="shared" si="157"/>
        <v>56785.342499999999</v>
      </c>
      <c r="M2035" s="43">
        <f t="shared" si="158"/>
        <v>29458.415861999994</v>
      </c>
      <c r="N2035" s="42">
        <f t="shared" si="159"/>
        <v>0.34157156902127445</v>
      </c>
      <c r="O2035">
        <f>IF(AND(RawData[[#This Row],[Channel]]="Wholesale/Distributor", LEFT(RawData[[#This Row],[Month]], 4)="2025"),RawData[[#This Row],[List Price]]*(1-'2 - Diagnostics'!$B$1),RawData[[#This Row],[Net Price]])</f>
        <v>1.2795619999999999</v>
      </c>
      <c r="P2035">
        <f>RawData[[#This Row],[Units]]*RawData[[#This Row],[Counterfactual Net Price]]</f>
        <v>86243.758361999993</v>
      </c>
    </row>
    <row r="2036" spans="1:16">
      <c r="A2036" t="s">
        <v>282</v>
      </c>
      <c r="B2036" t="s">
        <v>281</v>
      </c>
      <c r="C2036" t="s">
        <v>280</v>
      </c>
      <c r="D2036" t="s">
        <v>228</v>
      </c>
      <c r="E2036" t="s">
        <v>244</v>
      </c>
      <c r="F2036">
        <v>66877</v>
      </c>
      <c r="G2036" s="44">
        <v>1.46</v>
      </c>
      <c r="H2036" s="42">
        <v>6.6799999999999998E-2</v>
      </c>
      <c r="I2036" s="45">
        <v>0.84850000000000003</v>
      </c>
      <c r="J2036" s="44">
        <f t="shared" si="155"/>
        <v>1.3624719999999999</v>
      </c>
      <c r="K2036" s="43">
        <f t="shared" si="156"/>
        <v>91118.039943999989</v>
      </c>
      <c r="L2036" s="43">
        <f t="shared" si="157"/>
        <v>56745.1345</v>
      </c>
      <c r="M2036" s="43">
        <f t="shared" si="158"/>
        <v>34372.905443999989</v>
      </c>
      <c r="N2036" s="42">
        <f t="shared" si="159"/>
        <v>0.37723490831371204</v>
      </c>
      <c r="O2036">
        <f>IF(AND(RawData[[#This Row],[Channel]]="Wholesale/Distributor", LEFT(RawData[[#This Row],[Month]], 4)="2025"),RawData[[#This Row],[List Price]]*(1-'2 - Diagnostics'!$B$1),RawData[[#This Row],[Net Price]])</f>
        <v>1.3624719999999999</v>
      </c>
      <c r="P2036">
        <f>RawData[[#This Row],[Units]]*RawData[[#This Row],[Counterfactual Net Price]]</f>
        <v>91118.039943999989</v>
      </c>
    </row>
    <row r="2037" spans="1:16">
      <c r="A2037" t="s">
        <v>282</v>
      </c>
      <c r="B2037" t="s">
        <v>281</v>
      </c>
      <c r="C2037" t="s">
        <v>280</v>
      </c>
      <c r="D2037" t="s">
        <v>228</v>
      </c>
      <c r="E2037" t="s">
        <v>243</v>
      </c>
      <c r="F2037">
        <v>74571</v>
      </c>
      <c r="G2037" s="44">
        <v>1.46</v>
      </c>
      <c r="H2037" s="42">
        <v>9.7600000000000006E-2</v>
      </c>
      <c r="I2037" s="45">
        <v>0.85460000000000003</v>
      </c>
      <c r="J2037" s="44">
        <f t="shared" si="155"/>
        <v>1.317504</v>
      </c>
      <c r="K2037" s="43">
        <f t="shared" si="156"/>
        <v>98247.590784</v>
      </c>
      <c r="L2037" s="43">
        <f t="shared" si="157"/>
        <v>63728.376600000003</v>
      </c>
      <c r="M2037" s="43">
        <f t="shared" si="158"/>
        <v>34519.214183999997</v>
      </c>
      <c r="N2037" s="42">
        <f t="shared" si="159"/>
        <v>0.35134921791508789</v>
      </c>
      <c r="O2037">
        <f>IF(AND(RawData[[#This Row],[Channel]]="Wholesale/Distributor", LEFT(RawData[[#This Row],[Month]], 4)="2025"),RawData[[#This Row],[List Price]]*(1-'2 - Diagnostics'!$B$1),RawData[[#This Row],[Net Price]])</f>
        <v>1.317504</v>
      </c>
      <c r="P2037">
        <f>RawData[[#This Row],[Units]]*RawData[[#This Row],[Counterfactual Net Price]]</f>
        <v>98247.590784</v>
      </c>
    </row>
    <row r="2038" spans="1:16">
      <c r="A2038" t="s">
        <v>282</v>
      </c>
      <c r="B2038" t="s">
        <v>281</v>
      </c>
      <c r="C2038" t="s">
        <v>280</v>
      </c>
      <c r="D2038" t="s">
        <v>228</v>
      </c>
      <c r="E2038" t="s">
        <v>242</v>
      </c>
      <c r="F2038">
        <v>87366</v>
      </c>
      <c r="G2038" s="44">
        <v>1.46</v>
      </c>
      <c r="H2038" s="42">
        <v>0.1212</v>
      </c>
      <c r="I2038" s="45">
        <v>0.86060000000000003</v>
      </c>
      <c r="J2038" s="44">
        <f t="shared" si="155"/>
        <v>1.283048</v>
      </c>
      <c r="K2038" s="43">
        <f t="shared" si="156"/>
        <v>112094.771568</v>
      </c>
      <c r="L2038" s="43">
        <f t="shared" si="157"/>
        <v>75187.179600000003</v>
      </c>
      <c r="M2038" s="43">
        <f t="shared" si="158"/>
        <v>36907.591967999993</v>
      </c>
      <c r="N2038" s="42">
        <f t="shared" si="159"/>
        <v>0.32925346518602572</v>
      </c>
      <c r="O2038">
        <f>IF(AND(RawData[[#This Row],[Channel]]="Wholesale/Distributor", LEFT(RawData[[#This Row],[Month]], 4)="2025"),RawData[[#This Row],[List Price]]*(1-'2 - Diagnostics'!$B$1),RawData[[#This Row],[Net Price]])</f>
        <v>1.283048</v>
      </c>
      <c r="P2038">
        <f>RawData[[#This Row],[Units]]*RawData[[#This Row],[Counterfactual Net Price]]</f>
        <v>112094.771568</v>
      </c>
    </row>
    <row r="2039" spans="1:16">
      <c r="A2039" t="s">
        <v>282</v>
      </c>
      <c r="B2039" t="s">
        <v>281</v>
      </c>
      <c r="C2039" t="s">
        <v>280</v>
      </c>
      <c r="D2039" t="s">
        <v>228</v>
      </c>
      <c r="E2039" t="s">
        <v>241</v>
      </c>
      <c r="F2039">
        <v>119332</v>
      </c>
      <c r="G2039" s="44">
        <v>1.46</v>
      </c>
      <c r="H2039" s="42">
        <v>8.7599999999999997E-2</v>
      </c>
      <c r="I2039" s="45">
        <v>0.86670000000000003</v>
      </c>
      <c r="J2039" s="44">
        <f t="shared" si="155"/>
        <v>1.332104</v>
      </c>
      <c r="K2039" s="43">
        <f t="shared" si="156"/>
        <v>158962.634528</v>
      </c>
      <c r="L2039" s="43">
        <f t="shared" si="157"/>
        <v>103425.0444</v>
      </c>
      <c r="M2039" s="43">
        <f t="shared" si="158"/>
        <v>55537.590127999996</v>
      </c>
      <c r="N2039" s="42">
        <f t="shared" si="159"/>
        <v>0.34937512386420277</v>
      </c>
      <c r="O2039">
        <f>IF(AND(RawData[[#This Row],[Channel]]="Wholesale/Distributor", LEFT(RawData[[#This Row],[Month]], 4)="2025"),RawData[[#This Row],[List Price]]*(1-'2 - Diagnostics'!$B$1),RawData[[#This Row],[Net Price]])</f>
        <v>1.332104</v>
      </c>
      <c r="P2039">
        <f>RawData[[#This Row],[Units]]*RawData[[#This Row],[Counterfactual Net Price]]</f>
        <v>158962.634528</v>
      </c>
    </row>
    <row r="2040" spans="1:16">
      <c r="A2040" t="s">
        <v>282</v>
      </c>
      <c r="B2040" t="s">
        <v>281</v>
      </c>
      <c r="C2040" t="s">
        <v>280</v>
      </c>
      <c r="D2040" t="s">
        <v>228</v>
      </c>
      <c r="E2040" t="s">
        <v>240</v>
      </c>
      <c r="F2040">
        <v>113459</v>
      </c>
      <c r="G2040" s="44">
        <v>1.46</v>
      </c>
      <c r="H2040" s="42">
        <v>9.2799999999999994E-2</v>
      </c>
      <c r="I2040" s="45">
        <v>0.87270000000000003</v>
      </c>
      <c r="J2040" s="44">
        <f t="shared" si="155"/>
        <v>1.3245119999999999</v>
      </c>
      <c r="K2040" s="43">
        <f t="shared" si="156"/>
        <v>150277.807008</v>
      </c>
      <c r="L2040" s="43">
        <f t="shared" si="157"/>
        <v>99015.669300000009</v>
      </c>
      <c r="M2040" s="43">
        <f t="shared" si="158"/>
        <v>51262.137707999995</v>
      </c>
      <c r="N2040" s="42">
        <f t="shared" si="159"/>
        <v>0.34111582228020582</v>
      </c>
      <c r="O2040">
        <f>IF(AND(RawData[[#This Row],[Channel]]="Wholesale/Distributor", LEFT(RawData[[#This Row],[Month]], 4)="2025"),RawData[[#This Row],[List Price]]*(1-'2 - Diagnostics'!$B$1),RawData[[#This Row],[Net Price]])</f>
        <v>1.3245119999999999</v>
      </c>
      <c r="P2040">
        <f>RawData[[#This Row],[Units]]*RawData[[#This Row],[Counterfactual Net Price]]</f>
        <v>150277.807008</v>
      </c>
    </row>
    <row r="2041" spans="1:16">
      <c r="A2041" t="s">
        <v>282</v>
      </c>
      <c r="B2041" t="s">
        <v>281</v>
      </c>
      <c r="C2041" t="s">
        <v>280</v>
      </c>
      <c r="D2041" t="s">
        <v>228</v>
      </c>
      <c r="E2041" t="s">
        <v>236</v>
      </c>
      <c r="F2041">
        <v>110456</v>
      </c>
      <c r="G2041" s="44">
        <v>1.46</v>
      </c>
      <c r="H2041" s="42">
        <v>9.2399999999999996E-2</v>
      </c>
      <c r="I2041" s="45">
        <v>0.87880000000000003</v>
      </c>
      <c r="J2041" s="44">
        <f t="shared" si="155"/>
        <v>1.3250959999999998</v>
      </c>
      <c r="K2041" s="43">
        <f t="shared" si="156"/>
        <v>146364.80377599999</v>
      </c>
      <c r="L2041" s="43">
        <f t="shared" si="157"/>
        <v>97068.732799999998</v>
      </c>
      <c r="M2041" s="43">
        <f t="shared" si="158"/>
        <v>49296.070975999988</v>
      </c>
      <c r="N2041" s="42">
        <f t="shared" si="159"/>
        <v>0.33680276749760013</v>
      </c>
      <c r="O2041">
        <f>IF(AND(RawData[[#This Row],[Channel]]="Wholesale/Distributor", LEFT(RawData[[#This Row],[Month]], 4)="2025"),RawData[[#This Row],[List Price]]*(1-'2 - Diagnostics'!$B$1),RawData[[#This Row],[Net Price]])</f>
        <v>1.3250959999999998</v>
      </c>
      <c r="P2041">
        <f>RawData[[#This Row],[Units]]*RawData[[#This Row],[Counterfactual Net Price]]</f>
        <v>146364.80377599999</v>
      </c>
    </row>
    <row r="2042" spans="1:16">
      <c r="A2042" t="s">
        <v>282</v>
      </c>
      <c r="B2042" t="s">
        <v>281</v>
      </c>
      <c r="C2042" t="s">
        <v>280</v>
      </c>
      <c r="D2042" t="s">
        <v>231</v>
      </c>
      <c r="E2042" t="s">
        <v>262</v>
      </c>
      <c r="F2042">
        <v>66174</v>
      </c>
      <c r="G2042" s="44">
        <v>1.39</v>
      </c>
      <c r="H2042" s="42">
        <v>0.1429</v>
      </c>
      <c r="I2042" s="45">
        <v>0.80620000000000003</v>
      </c>
      <c r="J2042" s="44">
        <f t="shared" si="155"/>
        <v>1.1913689999999999</v>
      </c>
      <c r="K2042" s="43">
        <f t="shared" si="156"/>
        <v>78837.652205999999</v>
      </c>
      <c r="L2042" s="43">
        <f t="shared" si="157"/>
        <v>53349.478800000004</v>
      </c>
      <c r="M2042" s="43">
        <f t="shared" si="158"/>
        <v>25488.173405999994</v>
      </c>
      <c r="N2042" s="42">
        <f t="shared" si="159"/>
        <v>0.32329949830824867</v>
      </c>
      <c r="O2042">
        <f>IF(AND(RawData[[#This Row],[Channel]]="Wholesale/Distributor", LEFT(RawData[[#This Row],[Month]], 4)="2025"),RawData[[#This Row],[List Price]]*(1-'2 - Diagnostics'!$B$1),RawData[[#This Row],[Net Price]])</f>
        <v>1.1913689999999999</v>
      </c>
      <c r="P2042">
        <f>RawData[[#This Row],[Units]]*RawData[[#This Row],[Counterfactual Net Price]]</f>
        <v>78837.652205999999</v>
      </c>
    </row>
    <row r="2043" spans="1:16">
      <c r="A2043" t="s">
        <v>282</v>
      </c>
      <c r="B2043" t="s">
        <v>281</v>
      </c>
      <c r="C2043" t="s">
        <v>280</v>
      </c>
      <c r="D2043" t="s">
        <v>231</v>
      </c>
      <c r="E2043" t="s">
        <v>261</v>
      </c>
      <c r="F2043">
        <v>76276</v>
      </c>
      <c r="G2043" s="44">
        <v>1.39</v>
      </c>
      <c r="H2043" s="42">
        <v>0.1244</v>
      </c>
      <c r="I2043" s="45">
        <v>0.80620000000000003</v>
      </c>
      <c r="J2043" s="44">
        <f t="shared" si="155"/>
        <v>1.2170840000000001</v>
      </c>
      <c r="K2043" s="43">
        <f t="shared" si="156"/>
        <v>92834.299184000003</v>
      </c>
      <c r="L2043" s="43">
        <f t="shared" si="157"/>
        <v>61493.711200000005</v>
      </c>
      <c r="M2043" s="43">
        <f t="shared" si="158"/>
        <v>31340.587983999998</v>
      </c>
      <c r="N2043" s="42">
        <f t="shared" si="159"/>
        <v>0.33759707629054359</v>
      </c>
      <c r="O2043">
        <f>IF(AND(RawData[[#This Row],[Channel]]="Wholesale/Distributor", LEFT(RawData[[#This Row],[Month]], 4)="2025"),RawData[[#This Row],[List Price]]*(1-'2 - Diagnostics'!$B$1),RawData[[#This Row],[Net Price]])</f>
        <v>1.2170840000000001</v>
      </c>
      <c r="P2043">
        <f>RawData[[#This Row],[Units]]*RawData[[#This Row],[Counterfactual Net Price]]</f>
        <v>92834.299184000003</v>
      </c>
    </row>
    <row r="2044" spans="1:16">
      <c r="A2044" t="s">
        <v>282</v>
      </c>
      <c r="B2044" t="s">
        <v>281</v>
      </c>
      <c r="C2044" t="s">
        <v>280</v>
      </c>
      <c r="D2044" t="s">
        <v>231</v>
      </c>
      <c r="E2044" t="s">
        <v>260</v>
      </c>
      <c r="F2044">
        <v>81312</v>
      </c>
      <c r="G2044" s="44">
        <v>1.39</v>
      </c>
      <c r="H2044" s="42">
        <v>0.12970000000000001</v>
      </c>
      <c r="I2044" s="45">
        <v>0.80620000000000003</v>
      </c>
      <c r="J2044" s="44">
        <f t="shared" si="155"/>
        <v>1.2097169999999999</v>
      </c>
      <c r="K2044" s="43">
        <f t="shared" si="156"/>
        <v>98364.508703999993</v>
      </c>
      <c r="L2044" s="43">
        <f t="shared" si="157"/>
        <v>65553.734400000001</v>
      </c>
      <c r="M2044" s="43">
        <f t="shared" si="158"/>
        <v>32810.774303999991</v>
      </c>
      <c r="N2044" s="42">
        <f t="shared" si="159"/>
        <v>0.33356313914742036</v>
      </c>
      <c r="O2044">
        <f>IF(AND(RawData[[#This Row],[Channel]]="Wholesale/Distributor", LEFT(RawData[[#This Row],[Month]], 4)="2025"),RawData[[#This Row],[List Price]]*(1-'2 - Diagnostics'!$B$1),RawData[[#This Row],[Net Price]])</f>
        <v>1.2097169999999999</v>
      </c>
      <c r="P2044">
        <f>RawData[[#This Row],[Units]]*RawData[[#This Row],[Counterfactual Net Price]]</f>
        <v>98364.508703999993</v>
      </c>
    </row>
    <row r="2045" spans="1:16">
      <c r="A2045" t="s">
        <v>282</v>
      </c>
      <c r="B2045" t="s">
        <v>281</v>
      </c>
      <c r="C2045" t="s">
        <v>280</v>
      </c>
      <c r="D2045" t="s">
        <v>231</v>
      </c>
      <c r="E2045" t="s">
        <v>259</v>
      </c>
      <c r="F2045">
        <v>74923</v>
      </c>
      <c r="G2045" s="44">
        <v>1.39</v>
      </c>
      <c r="H2045" s="42">
        <v>0.1043</v>
      </c>
      <c r="I2045" s="45">
        <v>0.80620000000000003</v>
      </c>
      <c r="J2045" s="44">
        <f t="shared" si="155"/>
        <v>1.2450229999999998</v>
      </c>
      <c r="K2045" s="43">
        <f t="shared" si="156"/>
        <v>93280.858228999976</v>
      </c>
      <c r="L2045" s="43">
        <f t="shared" si="157"/>
        <v>60402.922600000005</v>
      </c>
      <c r="M2045" s="43">
        <f t="shared" si="158"/>
        <v>32877.935628999971</v>
      </c>
      <c r="N2045" s="42">
        <f t="shared" si="159"/>
        <v>0.35246176175058591</v>
      </c>
      <c r="O2045">
        <f>IF(AND(RawData[[#This Row],[Channel]]="Wholesale/Distributor", LEFT(RawData[[#This Row],[Month]], 4)="2025"),RawData[[#This Row],[List Price]]*(1-'2 - Diagnostics'!$B$1),RawData[[#This Row],[Net Price]])</f>
        <v>1.2450229999999998</v>
      </c>
      <c r="P2045">
        <f>RawData[[#This Row],[Units]]*RawData[[#This Row],[Counterfactual Net Price]]</f>
        <v>93280.858228999976</v>
      </c>
    </row>
    <row r="2046" spans="1:16">
      <c r="A2046" t="s">
        <v>282</v>
      </c>
      <c r="B2046" t="s">
        <v>281</v>
      </c>
      <c r="C2046" t="s">
        <v>280</v>
      </c>
      <c r="D2046" t="s">
        <v>231</v>
      </c>
      <c r="E2046" t="s">
        <v>258</v>
      </c>
      <c r="F2046">
        <v>63016</v>
      </c>
      <c r="G2046" s="44">
        <v>1.39</v>
      </c>
      <c r="H2046" s="42">
        <v>0.14130000000000001</v>
      </c>
      <c r="I2046" s="45">
        <v>0.80620000000000003</v>
      </c>
      <c r="J2046" s="44">
        <f t="shared" si="155"/>
        <v>1.1935929999999999</v>
      </c>
      <c r="K2046" s="43">
        <f t="shared" si="156"/>
        <v>75215.456487999996</v>
      </c>
      <c r="L2046" s="43">
        <f t="shared" si="157"/>
        <v>50803.499199999998</v>
      </c>
      <c r="M2046" s="43">
        <f t="shared" si="158"/>
        <v>24411.957287999998</v>
      </c>
      <c r="N2046" s="42">
        <f t="shared" si="159"/>
        <v>0.3245603819727495</v>
      </c>
      <c r="O2046">
        <f>IF(AND(RawData[[#This Row],[Channel]]="Wholesale/Distributor", LEFT(RawData[[#This Row],[Month]], 4)="2025"),RawData[[#This Row],[List Price]]*(1-'2 - Diagnostics'!$B$1),RawData[[#This Row],[Net Price]])</f>
        <v>1.1935929999999999</v>
      </c>
      <c r="P2046">
        <f>RawData[[#This Row],[Units]]*RawData[[#This Row],[Counterfactual Net Price]]</f>
        <v>75215.456487999996</v>
      </c>
    </row>
    <row r="2047" spans="1:16">
      <c r="A2047" t="s">
        <v>282</v>
      </c>
      <c r="B2047" t="s">
        <v>281</v>
      </c>
      <c r="C2047" t="s">
        <v>280</v>
      </c>
      <c r="D2047" t="s">
        <v>231</v>
      </c>
      <c r="E2047" t="s">
        <v>257</v>
      </c>
      <c r="F2047">
        <v>71199</v>
      </c>
      <c r="G2047" s="44">
        <v>1.39</v>
      </c>
      <c r="H2047" s="42">
        <v>0.13089999999999999</v>
      </c>
      <c r="I2047" s="45">
        <v>0.80620000000000003</v>
      </c>
      <c r="J2047" s="44">
        <f t="shared" si="155"/>
        <v>1.2080489999999999</v>
      </c>
      <c r="K2047" s="43">
        <f t="shared" si="156"/>
        <v>86011.88075099999</v>
      </c>
      <c r="L2047" s="43">
        <f t="shared" si="157"/>
        <v>57400.633800000003</v>
      </c>
      <c r="M2047" s="43">
        <f t="shared" si="158"/>
        <v>28611.246950999986</v>
      </c>
      <c r="N2047" s="42">
        <f t="shared" si="159"/>
        <v>0.33264296398573223</v>
      </c>
      <c r="O2047">
        <f>IF(AND(RawData[[#This Row],[Channel]]="Wholesale/Distributor", LEFT(RawData[[#This Row],[Month]], 4)="2025"),RawData[[#This Row],[List Price]]*(1-'2 - Diagnostics'!$B$1),RawData[[#This Row],[Net Price]])</f>
        <v>1.2080489999999999</v>
      </c>
      <c r="P2047">
        <f>RawData[[#This Row],[Units]]*RawData[[#This Row],[Counterfactual Net Price]]</f>
        <v>86011.88075099999</v>
      </c>
    </row>
    <row r="2048" spans="1:16">
      <c r="A2048" t="s">
        <v>282</v>
      </c>
      <c r="B2048" t="s">
        <v>281</v>
      </c>
      <c r="C2048" t="s">
        <v>280</v>
      </c>
      <c r="D2048" t="s">
        <v>231</v>
      </c>
      <c r="E2048" t="s">
        <v>256</v>
      </c>
      <c r="F2048">
        <v>54703</v>
      </c>
      <c r="G2048" s="44">
        <v>1.39</v>
      </c>
      <c r="H2048" s="42">
        <v>0.11219999999999999</v>
      </c>
      <c r="I2048" s="45">
        <v>0.80620000000000003</v>
      </c>
      <c r="J2048" s="44">
        <f t="shared" si="155"/>
        <v>1.2340419999999999</v>
      </c>
      <c r="K2048" s="43">
        <f t="shared" si="156"/>
        <v>67505.799525999988</v>
      </c>
      <c r="L2048" s="43">
        <f t="shared" si="157"/>
        <v>44101.558600000004</v>
      </c>
      <c r="M2048" s="43">
        <f t="shared" si="158"/>
        <v>23404.240925999984</v>
      </c>
      <c r="N2048" s="42">
        <f t="shared" si="159"/>
        <v>0.34669970714124787</v>
      </c>
      <c r="O2048">
        <f>IF(AND(RawData[[#This Row],[Channel]]="Wholesale/Distributor", LEFT(RawData[[#This Row],[Month]], 4)="2025"),RawData[[#This Row],[List Price]]*(1-'2 - Diagnostics'!$B$1),RawData[[#This Row],[Net Price]])</f>
        <v>1.2340419999999999</v>
      </c>
      <c r="P2048">
        <f>RawData[[#This Row],[Units]]*RawData[[#This Row],[Counterfactual Net Price]]</f>
        <v>67505.799525999988</v>
      </c>
    </row>
    <row r="2049" spans="1:16">
      <c r="A2049" t="s">
        <v>282</v>
      </c>
      <c r="B2049" t="s">
        <v>281</v>
      </c>
      <c r="C2049" t="s">
        <v>280</v>
      </c>
      <c r="D2049" t="s">
        <v>231</v>
      </c>
      <c r="E2049" t="s">
        <v>255</v>
      </c>
      <c r="F2049">
        <v>67537</v>
      </c>
      <c r="G2049" s="44">
        <v>1.39</v>
      </c>
      <c r="H2049" s="42">
        <v>0.10349999999999999</v>
      </c>
      <c r="I2049" s="45">
        <v>0.80620000000000003</v>
      </c>
      <c r="J2049" s="44">
        <f t="shared" si="155"/>
        <v>1.2461349999999998</v>
      </c>
      <c r="K2049" s="43">
        <f t="shared" si="156"/>
        <v>84160.219494999983</v>
      </c>
      <c r="L2049" s="43">
        <f t="shared" si="157"/>
        <v>54448.329400000002</v>
      </c>
      <c r="M2049" s="43">
        <f t="shared" si="158"/>
        <v>29711.890094999981</v>
      </c>
      <c r="N2049" s="42">
        <f t="shared" si="159"/>
        <v>0.35303959843837129</v>
      </c>
      <c r="O2049">
        <f>IF(AND(RawData[[#This Row],[Channel]]="Wholesale/Distributor", LEFT(RawData[[#This Row],[Month]], 4)="2025"),RawData[[#This Row],[List Price]]*(1-'2 - Diagnostics'!$B$1),RawData[[#This Row],[Net Price]])</f>
        <v>1.2461349999999998</v>
      </c>
      <c r="P2049">
        <f>RawData[[#This Row],[Units]]*RawData[[#This Row],[Counterfactual Net Price]]</f>
        <v>84160.219494999983</v>
      </c>
    </row>
    <row r="2050" spans="1:16">
      <c r="A2050" t="s">
        <v>282</v>
      </c>
      <c r="B2050" t="s">
        <v>281</v>
      </c>
      <c r="C2050" t="s">
        <v>280</v>
      </c>
      <c r="D2050" t="s">
        <v>231</v>
      </c>
      <c r="E2050" t="s">
        <v>254</v>
      </c>
      <c r="F2050">
        <v>78785</v>
      </c>
      <c r="G2050" s="44">
        <v>1.39</v>
      </c>
      <c r="H2050" s="42">
        <v>0.14230000000000001</v>
      </c>
      <c r="I2050" s="45">
        <v>0.80620000000000003</v>
      </c>
      <c r="J2050" s="44">
        <f t="shared" ref="J2050:J2113" si="160">G2050*(1-H2050)</f>
        <v>1.1922029999999999</v>
      </c>
      <c r="K2050" s="43">
        <f t="shared" ref="K2050:K2113" si="161">F2050*J2050</f>
        <v>93927.713354999985</v>
      </c>
      <c r="L2050" s="43">
        <f t="shared" ref="L2050:L2113" si="162">F2050*I2050</f>
        <v>63516.467000000004</v>
      </c>
      <c r="M2050" s="43">
        <f t="shared" ref="M2050:M2113" si="163">K2050-L2050</f>
        <v>30411.246354999981</v>
      </c>
      <c r="N2050" s="42">
        <f t="shared" ref="N2050:N2113" si="164">IFERROR(M2050/K2050,"")</f>
        <v>0.32377288096070872</v>
      </c>
      <c r="O2050">
        <f>IF(AND(RawData[[#This Row],[Channel]]="Wholesale/Distributor", LEFT(RawData[[#This Row],[Month]], 4)="2025"),RawData[[#This Row],[List Price]]*(1-'2 - Diagnostics'!$B$1),RawData[[#This Row],[Net Price]])</f>
        <v>1.1922029999999999</v>
      </c>
      <c r="P2050">
        <f>RawData[[#This Row],[Units]]*RawData[[#This Row],[Counterfactual Net Price]]</f>
        <v>93927.713354999985</v>
      </c>
    </row>
    <row r="2051" spans="1:16">
      <c r="A2051" t="s">
        <v>282</v>
      </c>
      <c r="B2051" t="s">
        <v>281</v>
      </c>
      <c r="C2051" t="s">
        <v>280</v>
      </c>
      <c r="D2051" t="s">
        <v>231</v>
      </c>
      <c r="E2051" t="s">
        <v>253</v>
      </c>
      <c r="F2051">
        <v>115408</v>
      </c>
      <c r="G2051" s="44">
        <v>1.39</v>
      </c>
      <c r="H2051" s="42">
        <v>0.12670000000000001</v>
      </c>
      <c r="I2051" s="45">
        <v>0.80620000000000003</v>
      </c>
      <c r="J2051" s="44">
        <f t="shared" si="160"/>
        <v>1.2138869999999999</v>
      </c>
      <c r="K2051" s="43">
        <f t="shared" si="161"/>
        <v>140092.270896</v>
      </c>
      <c r="L2051" s="43">
        <f t="shared" si="162"/>
        <v>93041.929600000003</v>
      </c>
      <c r="M2051" s="43">
        <f t="shared" si="163"/>
        <v>47050.341295999999</v>
      </c>
      <c r="N2051" s="42">
        <f t="shared" si="164"/>
        <v>0.33585251345471201</v>
      </c>
      <c r="O2051">
        <f>IF(AND(RawData[[#This Row],[Channel]]="Wholesale/Distributor", LEFT(RawData[[#This Row],[Month]], 4)="2025"),RawData[[#This Row],[List Price]]*(1-'2 - Diagnostics'!$B$1),RawData[[#This Row],[Net Price]])</f>
        <v>1.2138869999999999</v>
      </c>
      <c r="P2051">
        <f>RawData[[#This Row],[Units]]*RawData[[#This Row],[Counterfactual Net Price]]</f>
        <v>140092.270896</v>
      </c>
    </row>
    <row r="2052" spans="1:16">
      <c r="A2052" t="s">
        <v>282</v>
      </c>
      <c r="B2052" t="s">
        <v>281</v>
      </c>
      <c r="C2052" t="s">
        <v>280</v>
      </c>
      <c r="D2052" t="s">
        <v>231</v>
      </c>
      <c r="E2052" t="s">
        <v>252</v>
      </c>
      <c r="F2052">
        <v>123927</v>
      </c>
      <c r="G2052" s="44">
        <v>1.39</v>
      </c>
      <c r="H2052" s="42">
        <v>0.1326</v>
      </c>
      <c r="I2052" s="45">
        <v>0.80620000000000003</v>
      </c>
      <c r="J2052" s="44">
        <f t="shared" si="160"/>
        <v>1.2056859999999998</v>
      </c>
      <c r="K2052" s="43">
        <f t="shared" si="161"/>
        <v>149417.04892199999</v>
      </c>
      <c r="L2052" s="43">
        <f t="shared" si="162"/>
        <v>99909.947400000005</v>
      </c>
      <c r="M2052" s="43">
        <f t="shared" si="163"/>
        <v>49507.101521999983</v>
      </c>
      <c r="N2052" s="42">
        <f t="shared" si="164"/>
        <v>0.33133502421028349</v>
      </c>
      <c r="O2052">
        <f>IF(AND(RawData[[#This Row],[Channel]]="Wholesale/Distributor", LEFT(RawData[[#This Row],[Month]], 4)="2025"),RawData[[#This Row],[List Price]]*(1-'2 - Diagnostics'!$B$1),RawData[[#This Row],[Net Price]])</f>
        <v>1.2056859999999998</v>
      </c>
      <c r="P2052">
        <f>RawData[[#This Row],[Units]]*RawData[[#This Row],[Counterfactual Net Price]]</f>
        <v>149417.04892199999</v>
      </c>
    </row>
    <row r="2053" spans="1:16">
      <c r="A2053" t="s">
        <v>282</v>
      </c>
      <c r="B2053" t="s">
        <v>281</v>
      </c>
      <c r="C2053" t="s">
        <v>280</v>
      </c>
      <c r="D2053" t="s">
        <v>231</v>
      </c>
      <c r="E2053" t="s">
        <v>251</v>
      </c>
      <c r="F2053">
        <v>92225</v>
      </c>
      <c r="G2053" s="44">
        <v>1.39</v>
      </c>
      <c r="H2053" s="42">
        <v>0.1578</v>
      </c>
      <c r="I2053" s="45">
        <v>0.80620000000000003</v>
      </c>
      <c r="J2053" s="44">
        <f t="shared" si="160"/>
        <v>1.170658</v>
      </c>
      <c r="K2053" s="43">
        <f t="shared" si="161"/>
        <v>107963.93405</v>
      </c>
      <c r="L2053" s="43">
        <f t="shared" si="162"/>
        <v>74351.794999999998</v>
      </c>
      <c r="M2053" s="43">
        <f t="shared" si="163"/>
        <v>33612.139049999998</v>
      </c>
      <c r="N2053" s="42">
        <f t="shared" si="164"/>
        <v>0.31132747565898833</v>
      </c>
      <c r="O2053">
        <f>IF(AND(RawData[[#This Row],[Channel]]="Wholesale/Distributor", LEFT(RawData[[#This Row],[Month]], 4)="2025"),RawData[[#This Row],[List Price]]*(1-'2 - Diagnostics'!$B$1),RawData[[#This Row],[Net Price]])</f>
        <v>1.170658</v>
      </c>
      <c r="P2053">
        <f>RawData[[#This Row],[Units]]*RawData[[#This Row],[Counterfactual Net Price]]</f>
        <v>107963.93405</v>
      </c>
    </row>
    <row r="2054" spans="1:16">
      <c r="A2054" t="s">
        <v>282</v>
      </c>
      <c r="B2054" t="s">
        <v>281</v>
      </c>
      <c r="C2054" t="s">
        <v>280</v>
      </c>
      <c r="D2054" t="s">
        <v>231</v>
      </c>
      <c r="E2054" t="s">
        <v>250</v>
      </c>
      <c r="F2054">
        <v>59302</v>
      </c>
      <c r="G2054" s="44">
        <v>1.42</v>
      </c>
      <c r="H2054" s="42">
        <v>0.1416</v>
      </c>
      <c r="I2054" s="45">
        <v>0.81220000000000003</v>
      </c>
      <c r="J2054" s="44">
        <f t="shared" si="160"/>
        <v>1.218928</v>
      </c>
      <c r="K2054" s="43">
        <f t="shared" si="161"/>
        <v>72284.868256000002</v>
      </c>
      <c r="L2054" s="43">
        <f t="shared" si="162"/>
        <v>48165.0844</v>
      </c>
      <c r="M2054" s="43">
        <f t="shared" si="163"/>
        <v>24119.783856000002</v>
      </c>
      <c r="N2054" s="42">
        <f t="shared" si="164"/>
        <v>0.33367680453644516</v>
      </c>
      <c r="O2054">
        <f>IF(AND(RawData[[#This Row],[Channel]]="Wholesale/Distributor", LEFT(RawData[[#This Row],[Month]], 4)="2025"),RawData[[#This Row],[List Price]]*(1-'2 - Diagnostics'!$B$1),RawData[[#This Row],[Net Price]])</f>
        <v>1.218928</v>
      </c>
      <c r="P2054">
        <f>RawData[[#This Row],[Units]]*RawData[[#This Row],[Counterfactual Net Price]]</f>
        <v>72284.868256000002</v>
      </c>
    </row>
    <row r="2055" spans="1:16">
      <c r="A2055" t="s">
        <v>282</v>
      </c>
      <c r="B2055" t="s">
        <v>281</v>
      </c>
      <c r="C2055" t="s">
        <v>280</v>
      </c>
      <c r="D2055" t="s">
        <v>231</v>
      </c>
      <c r="E2055" t="s">
        <v>249</v>
      </c>
      <c r="F2055">
        <v>62389</v>
      </c>
      <c r="G2055" s="44">
        <v>1.42</v>
      </c>
      <c r="H2055" s="42">
        <v>0.14910000000000001</v>
      </c>
      <c r="I2055" s="45">
        <v>0.81830000000000003</v>
      </c>
      <c r="J2055" s="44">
        <f t="shared" si="160"/>
        <v>1.208278</v>
      </c>
      <c r="K2055" s="43">
        <f t="shared" si="161"/>
        <v>75383.256141999998</v>
      </c>
      <c r="L2055" s="43">
        <f t="shared" si="162"/>
        <v>51052.918700000002</v>
      </c>
      <c r="M2055" s="43">
        <f t="shared" si="163"/>
        <v>24330.337441999996</v>
      </c>
      <c r="N2055" s="42">
        <f t="shared" si="164"/>
        <v>0.32275519375507949</v>
      </c>
      <c r="O2055">
        <f>IF(AND(RawData[[#This Row],[Channel]]="Wholesale/Distributor", LEFT(RawData[[#This Row],[Month]], 4)="2025"),RawData[[#This Row],[List Price]]*(1-'2 - Diagnostics'!$B$1),RawData[[#This Row],[Net Price]])</f>
        <v>1.208278</v>
      </c>
      <c r="P2055">
        <f>RawData[[#This Row],[Units]]*RawData[[#This Row],[Counterfactual Net Price]]</f>
        <v>75383.256141999998</v>
      </c>
    </row>
    <row r="2056" spans="1:16">
      <c r="A2056" t="s">
        <v>282</v>
      </c>
      <c r="B2056" t="s">
        <v>281</v>
      </c>
      <c r="C2056" t="s">
        <v>280</v>
      </c>
      <c r="D2056" t="s">
        <v>231</v>
      </c>
      <c r="E2056" t="s">
        <v>248</v>
      </c>
      <c r="F2056">
        <v>82826</v>
      </c>
      <c r="G2056" s="44">
        <v>1.42</v>
      </c>
      <c r="H2056" s="42">
        <v>0.13039999999999999</v>
      </c>
      <c r="I2056" s="45">
        <v>0.82430000000000003</v>
      </c>
      <c r="J2056" s="44">
        <f t="shared" si="160"/>
        <v>1.2348319999999999</v>
      </c>
      <c r="K2056" s="43">
        <f t="shared" si="161"/>
        <v>102276.195232</v>
      </c>
      <c r="L2056" s="43">
        <f t="shared" si="162"/>
        <v>68273.471799999999</v>
      </c>
      <c r="M2056" s="43">
        <f t="shared" si="163"/>
        <v>34002.723431999999</v>
      </c>
      <c r="N2056" s="42">
        <f t="shared" si="164"/>
        <v>0.3324598001995413</v>
      </c>
      <c r="O2056">
        <f>IF(AND(RawData[[#This Row],[Channel]]="Wholesale/Distributor", LEFT(RawData[[#This Row],[Month]], 4)="2025"),RawData[[#This Row],[List Price]]*(1-'2 - Diagnostics'!$B$1),RawData[[#This Row],[Net Price]])</f>
        <v>1.2348319999999999</v>
      </c>
      <c r="P2056">
        <f>RawData[[#This Row],[Units]]*RawData[[#This Row],[Counterfactual Net Price]]</f>
        <v>102276.195232</v>
      </c>
    </row>
    <row r="2057" spans="1:16">
      <c r="A2057" t="s">
        <v>282</v>
      </c>
      <c r="B2057" t="s">
        <v>281</v>
      </c>
      <c r="C2057" t="s">
        <v>280</v>
      </c>
      <c r="D2057" t="s">
        <v>231</v>
      </c>
      <c r="E2057" t="s">
        <v>247</v>
      </c>
      <c r="F2057">
        <v>81758</v>
      </c>
      <c r="G2057" s="44">
        <v>1.42</v>
      </c>
      <c r="H2057" s="42">
        <v>0.1384</v>
      </c>
      <c r="I2057" s="45">
        <v>0.83040000000000003</v>
      </c>
      <c r="J2057" s="44">
        <f t="shared" si="160"/>
        <v>1.2234719999999999</v>
      </c>
      <c r="K2057" s="43">
        <f t="shared" si="161"/>
        <v>100028.62377599999</v>
      </c>
      <c r="L2057" s="43">
        <f t="shared" si="162"/>
        <v>67891.843200000003</v>
      </c>
      <c r="M2057" s="43">
        <f t="shared" si="163"/>
        <v>32136.78057599999</v>
      </c>
      <c r="N2057" s="42">
        <f t="shared" si="164"/>
        <v>0.3212758444819333</v>
      </c>
      <c r="O2057">
        <f>IF(AND(RawData[[#This Row],[Channel]]="Wholesale/Distributor", LEFT(RawData[[#This Row],[Month]], 4)="2025"),RawData[[#This Row],[List Price]]*(1-'2 - Diagnostics'!$B$1),RawData[[#This Row],[Net Price]])</f>
        <v>1.2234719999999999</v>
      </c>
      <c r="P2057">
        <f>RawData[[#This Row],[Units]]*RawData[[#This Row],[Counterfactual Net Price]]</f>
        <v>100028.62377599999</v>
      </c>
    </row>
    <row r="2058" spans="1:16">
      <c r="A2058" t="s">
        <v>282</v>
      </c>
      <c r="B2058" t="s">
        <v>281</v>
      </c>
      <c r="C2058" t="s">
        <v>280</v>
      </c>
      <c r="D2058" t="s">
        <v>231</v>
      </c>
      <c r="E2058" t="s">
        <v>246</v>
      </c>
      <c r="F2058">
        <v>61478</v>
      </c>
      <c r="G2058" s="44">
        <v>1.42</v>
      </c>
      <c r="H2058" s="42">
        <v>0.13819999999999999</v>
      </c>
      <c r="I2058" s="45">
        <v>0.83640000000000003</v>
      </c>
      <c r="J2058" s="44">
        <f t="shared" si="160"/>
        <v>1.2237559999999998</v>
      </c>
      <c r="K2058" s="43">
        <f t="shared" si="161"/>
        <v>75234.07136799999</v>
      </c>
      <c r="L2058" s="43">
        <f t="shared" si="162"/>
        <v>51420.199200000003</v>
      </c>
      <c r="M2058" s="43">
        <f t="shared" si="163"/>
        <v>23813.872167999987</v>
      </c>
      <c r="N2058" s="42">
        <f t="shared" si="164"/>
        <v>0.31653041946270322</v>
      </c>
      <c r="O2058">
        <f>IF(AND(RawData[[#This Row],[Channel]]="Wholesale/Distributor", LEFT(RawData[[#This Row],[Month]], 4)="2025"),RawData[[#This Row],[List Price]]*(1-'2 - Diagnostics'!$B$1),RawData[[#This Row],[Net Price]])</f>
        <v>1.2237559999999998</v>
      </c>
      <c r="P2058">
        <f>RawData[[#This Row],[Units]]*RawData[[#This Row],[Counterfactual Net Price]]</f>
        <v>75234.07136799999</v>
      </c>
    </row>
    <row r="2059" spans="1:16">
      <c r="A2059" t="s">
        <v>282</v>
      </c>
      <c r="B2059" t="s">
        <v>281</v>
      </c>
      <c r="C2059" t="s">
        <v>280</v>
      </c>
      <c r="D2059" t="s">
        <v>231</v>
      </c>
      <c r="E2059" t="s">
        <v>245</v>
      </c>
      <c r="F2059">
        <v>57357</v>
      </c>
      <c r="G2059" s="44">
        <v>1.42</v>
      </c>
      <c r="H2059" s="42">
        <v>0.12089999999999999</v>
      </c>
      <c r="I2059" s="45">
        <v>0.84250000000000003</v>
      </c>
      <c r="J2059" s="44">
        <f t="shared" si="160"/>
        <v>1.2483219999999999</v>
      </c>
      <c r="K2059" s="43">
        <f t="shared" si="161"/>
        <v>71600.004953999989</v>
      </c>
      <c r="L2059" s="43">
        <f t="shared" si="162"/>
        <v>48323.272499999999</v>
      </c>
      <c r="M2059" s="43">
        <f t="shared" si="163"/>
        <v>23276.73245399999</v>
      </c>
      <c r="N2059" s="42">
        <f t="shared" si="164"/>
        <v>0.3250940061939146</v>
      </c>
      <c r="O2059">
        <f>IF(AND(RawData[[#This Row],[Channel]]="Wholesale/Distributor", LEFT(RawData[[#This Row],[Month]], 4)="2025"),RawData[[#This Row],[List Price]]*(1-'2 - Diagnostics'!$B$1),RawData[[#This Row],[Net Price]])</f>
        <v>1.2483219999999999</v>
      </c>
      <c r="P2059">
        <f>RawData[[#This Row],[Units]]*RawData[[#This Row],[Counterfactual Net Price]]</f>
        <v>71600.004953999989</v>
      </c>
    </row>
    <row r="2060" spans="1:16">
      <c r="A2060" t="s">
        <v>282</v>
      </c>
      <c r="B2060" t="s">
        <v>281</v>
      </c>
      <c r="C2060" t="s">
        <v>280</v>
      </c>
      <c r="D2060" t="s">
        <v>231</v>
      </c>
      <c r="E2060" t="s">
        <v>244</v>
      </c>
      <c r="F2060">
        <v>61736</v>
      </c>
      <c r="G2060" s="44">
        <v>1.46</v>
      </c>
      <c r="H2060" s="42">
        <v>0.14460000000000001</v>
      </c>
      <c r="I2060" s="45">
        <v>0.84850000000000003</v>
      </c>
      <c r="J2060" s="44">
        <f t="shared" si="160"/>
        <v>1.2488839999999999</v>
      </c>
      <c r="K2060" s="43">
        <f t="shared" si="161"/>
        <v>77101.102623999992</v>
      </c>
      <c r="L2060" s="43">
        <f t="shared" si="162"/>
        <v>52382.995999999999</v>
      </c>
      <c r="M2060" s="43">
        <f t="shared" si="163"/>
        <v>24718.106623999993</v>
      </c>
      <c r="N2060" s="42">
        <f t="shared" si="164"/>
        <v>0.3205934258105636</v>
      </c>
      <c r="O2060">
        <f>IF(AND(RawData[[#This Row],[Channel]]="Wholesale/Distributor", LEFT(RawData[[#This Row],[Month]], 4)="2025"),RawData[[#This Row],[List Price]]*(1-'2 - Diagnostics'!$B$1),RawData[[#This Row],[Net Price]])</f>
        <v>1.2488839999999999</v>
      </c>
      <c r="P2060">
        <f>RawData[[#This Row],[Units]]*RawData[[#This Row],[Counterfactual Net Price]]</f>
        <v>77101.102623999992</v>
      </c>
    </row>
    <row r="2061" spans="1:16">
      <c r="A2061" t="s">
        <v>282</v>
      </c>
      <c r="B2061" t="s">
        <v>281</v>
      </c>
      <c r="C2061" t="s">
        <v>280</v>
      </c>
      <c r="D2061" t="s">
        <v>231</v>
      </c>
      <c r="E2061" t="s">
        <v>243</v>
      </c>
      <c r="F2061">
        <v>61192</v>
      </c>
      <c r="G2061" s="44">
        <v>1.46</v>
      </c>
      <c r="H2061" s="42">
        <v>0.11899999999999999</v>
      </c>
      <c r="I2061" s="45">
        <v>0.85460000000000003</v>
      </c>
      <c r="J2061" s="44">
        <f t="shared" si="160"/>
        <v>1.28626</v>
      </c>
      <c r="K2061" s="43">
        <f t="shared" si="161"/>
        <v>78708.821920000002</v>
      </c>
      <c r="L2061" s="43">
        <f t="shared" si="162"/>
        <v>52294.683199999999</v>
      </c>
      <c r="M2061" s="43">
        <f t="shared" si="163"/>
        <v>26414.138720000003</v>
      </c>
      <c r="N2061" s="42">
        <f t="shared" si="164"/>
        <v>0.33559311492233301</v>
      </c>
      <c r="O2061">
        <f>IF(AND(RawData[[#This Row],[Channel]]="Wholesale/Distributor", LEFT(RawData[[#This Row],[Month]], 4)="2025"),RawData[[#This Row],[List Price]]*(1-'2 - Diagnostics'!$B$1),RawData[[#This Row],[Net Price]])</f>
        <v>1.28626</v>
      </c>
      <c r="P2061">
        <f>RawData[[#This Row],[Units]]*RawData[[#This Row],[Counterfactual Net Price]]</f>
        <v>78708.821920000002</v>
      </c>
    </row>
    <row r="2062" spans="1:16">
      <c r="A2062" t="s">
        <v>282</v>
      </c>
      <c r="B2062" t="s">
        <v>281</v>
      </c>
      <c r="C2062" t="s">
        <v>280</v>
      </c>
      <c r="D2062" t="s">
        <v>231</v>
      </c>
      <c r="E2062" t="s">
        <v>242</v>
      </c>
      <c r="F2062">
        <v>71710</v>
      </c>
      <c r="G2062" s="44">
        <v>1.46</v>
      </c>
      <c r="H2062" s="42">
        <v>0.14099999999999999</v>
      </c>
      <c r="I2062" s="45">
        <v>0.86060000000000003</v>
      </c>
      <c r="J2062" s="44">
        <f t="shared" si="160"/>
        <v>1.25414</v>
      </c>
      <c r="K2062" s="43">
        <f t="shared" si="161"/>
        <v>89934.379400000005</v>
      </c>
      <c r="L2062" s="43">
        <f t="shared" si="162"/>
        <v>61713.626000000004</v>
      </c>
      <c r="M2062" s="43">
        <f t="shared" si="163"/>
        <v>28220.753400000001</v>
      </c>
      <c r="N2062" s="42">
        <f t="shared" si="164"/>
        <v>0.31379271851627411</v>
      </c>
      <c r="O2062">
        <f>IF(AND(RawData[[#This Row],[Channel]]="Wholesale/Distributor", LEFT(RawData[[#This Row],[Month]], 4)="2025"),RawData[[#This Row],[List Price]]*(1-'2 - Diagnostics'!$B$1),RawData[[#This Row],[Net Price]])</f>
        <v>1.25414</v>
      </c>
      <c r="P2062">
        <f>RawData[[#This Row],[Units]]*RawData[[#This Row],[Counterfactual Net Price]]</f>
        <v>89934.379400000005</v>
      </c>
    </row>
    <row r="2063" spans="1:16">
      <c r="A2063" t="s">
        <v>282</v>
      </c>
      <c r="B2063" t="s">
        <v>281</v>
      </c>
      <c r="C2063" t="s">
        <v>280</v>
      </c>
      <c r="D2063" t="s">
        <v>231</v>
      </c>
      <c r="E2063" t="s">
        <v>241</v>
      </c>
      <c r="F2063">
        <v>103107</v>
      </c>
      <c r="G2063" s="44">
        <v>1.46</v>
      </c>
      <c r="H2063" s="42">
        <v>0.13539999999999999</v>
      </c>
      <c r="I2063" s="45">
        <v>0.86670000000000003</v>
      </c>
      <c r="J2063" s="44">
        <f t="shared" si="160"/>
        <v>1.262316</v>
      </c>
      <c r="K2063" s="43">
        <f t="shared" si="161"/>
        <v>130153.615812</v>
      </c>
      <c r="L2063" s="43">
        <f t="shared" si="162"/>
        <v>89362.836900000009</v>
      </c>
      <c r="M2063" s="43">
        <f t="shared" si="163"/>
        <v>40790.778911999994</v>
      </c>
      <c r="N2063" s="42">
        <f t="shared" si="164"/>
        <v>0.31340488435542285</v>
      </c>
      <c r="O2063">
        <f>IF(AND(RawData[[#This Row],[Channel]]="Wholesale/Distributor", LEFT(RawData[[#This Row],[Month]], 4)="2025"),RawData[[#This Row],[List Price]]*(1-'2 - Diagnostics'!$B$1),RawData[[#This Row],[Net Price]])</f>
        <v>1.262316</v>
      </c>
      <c r="P2063">
        <f>RawData[[#This Row],[Units]]*RawData[[#This Row],[Counterfactual Net Price]]</f>
        <v>130153.615812</v>
      </c>
    </row>
    <row r="2064" spans="1:16">
      <c r="A2064" t="s">
        <v>282</v>
      </c>
      <c r="B2064" t="s">
        <v>281</v>
      </c>
      <c r="C2064" t="s">
        <v>280</v>
      </c>
      <c r="D2064" t="s">
        <v>231</v>
      </c>
      <c r="E2064" t="s">
        <v>240</v>
      </c>
      <c r="F2064">
        <v>124190</v>
      </c>
      <c r="G2064" s="44">
        <v>1.46</v>
      </c>
      <c r="H2064" s="42">
        <v>0.12870000000000001</v>
      </c>
      <c r="I2064" s="45">
        <v>0.87270000000000003</v>
      </c>
      <c r="J2064" s="44">
        <f t="shared" si="160"/>
        <v>1.272098</v>
      </c>
      <c r="K2064" s="43">
        <f t="shared" si="161"/>
        <v>157981.85061999998</v>
      </c>
      <c r="L2064" s="43">
        <f t="shared" si="162"/>
        <v>108380.613</v>
      </c>
      <c r="M2064" s="43">
        <f t="shared" si="163"/>
        <v>49601.237619999985</v>
      </c>
      <c r="N2064" s="42">
        <f t="shared" si="164"/>
        <v>0.31396794901021768</v>
      </c>
      <c r="O2064">
        <f>IF(AND(RawData[[#This Row],[Channel]]="Wholesale/Distributor", LEFT(RawData[[#This Row],[Month]], 4)="2025"),RawData[[#This Row],[List Price]]*(1-'2 - Diagnostics'!$B$1),RawData[[#This Row],[Net Price]])</f>
        <v>1.272098</v>
      </c>
      <c r="P2064">
        <f>RawData[[#This Row],[Units]]*RawData[[#This Row],[Counterfactual Net Price]]</f>
        <v>157981.85061999998</v>
      </c>
    </row>
    <row r="2065" spans="1:16">
      <c r="A2065" t="s">
        <v>282</v>
      </c>
      <c r="B2065" t="s">
        <v>281</v>
      </c>
      <c r="C2065" t="s">
        <v>280</v>
      </c>
      <c r="D2065" t="s">
        <v>231</v>
      </c>
      <c r="E2065" t="s">
        <v>236</v>
      </c>
      <c r="F2065">
        <v>103389</v>
      </c>
      <c r="G2065" s="44">
        <v>1.46</v>
      </c>
      <c r="H2065" s="42">
        <v>0.12540000000000001</v>
      </c>
      <c r="I2065" s="45">
        <v>0.87880000000000003</v>
      </c>
      <c r="J2065" s="44">
        <f t="shared" si="160"/>
        <v>1.2769159999999999</v>
      </c>
      <c r="K2065" s="43">
        <f t="shared" si="161"/>
        <v>132019.06832399999</v>
      </c>
      <c r="L2065" s="43">
        <f t="shared" si="162"/>
        <v>90858.253200000006</v>
      </c>
      <c r="M2065" s="43">
        <f t="shared" si="163"/>
        <v>41160.815123999986</v>
      </c>
      <c r="N2065" s="42">
        <f t="shared" si="164"/>
        <v>0.31177931829501698</v>
      </c>
      <c r="O2065">
        <f>IF(AND(RawData[[#This Row],[Channel]]="Wholesale/Distributor", LEFT(RawData[[#This Row],[Month]], 4)="2025"),RawData[[#This Row],[List Price]]*(1-'2 - Diagnostics'!$B$1),RawData[[#This Row],[Net Price]])</f>
        <v>1.2769159999999999</v>
      </c>
      <c r="P2065">
        <f>RawData[[#This Row],[Units]]*RawData[[#This Row],[Counterfactual Net Price]]</f>
        <v>132019.06832399999</v>
      </c>
    </row>
    <row r="2066" spans="1:16">
      <c r="A2066" t="s">
        <v>282</v>
      </c>
      <c r="B2066" t="s">
        <v>281</v>
      </c>
      <c r="C2066" t="s">
        <v>280</v>
      </c>
      <c r="D2066" t="s">
        <v>230</v>
      </c>
      <c r="E2066" t="s">
        <v>262</v>
      </c>
      <c r="F2066">
        <v>39143</v>
      </c>
      <c r="G2066" s="44">
        <v>1.39</v>
      </c>
      <c r="H2066" s="42">
        <v>0.1653</v>
      </c>
      <c r="I2066" s="45">
        <v>0.80620000000000003</v>
      </c>
      <c r="J2066" s="44">
        <f t="shared" si="160"/>
        <v>1.1602329999999998</v>
      </c>
      <c r="K2066" s="43">
        <f t="shared" si="161"/>
        <v>45415.000318999992</v>
      </c>
      <c r="L2066" s="43">
        <f t="shared" si="162"/>
        <v>31557.086600000002</v>
      </c>
      <c r="M2066" s="43">
        <f t="shared" si="163"/>
        <v>13857.913718999989</v>
      </c>
      <c r="N2066" s="42">
        <f t="shared" si="164"/>
        <v>0.30513957110339024</v>
      </c>
      <c r="O2066">
        <f>IF(AND(RawData[[#This Row],[Channel]]="Wholesale/Distributor", LEFT(RawData[[#This Row],[Month]], 4)="2025"),RawData[[#This Row],[List Price]]*(1-'2 - Diagnostics'!$B$1),RawData[[#This Row],[Net Price]])</f>
        <v>1.1602329999999998</v>
      </c>
      <c r="P2066">
        <f>RawData[[#This Row],[Units]]*RawData[[#This Row],[Counterfactual Net Price]]</f>
        <v>45415.000318999992</v>
      </c>
    </row>
    <row r="2067" spans="1:16">
      <c r="A2067" t="s">
        <v>282</v>
      </c>
      <c r="B2067" t="s">
        <v>281</v>
      </c>
      <c r="C2067" t="s">
        <v>280</v>
      </c>
      <c r="D2067" t="s">
        <v>230</v>
      </c>
      <c r="E2067" t="s">
        <v>261</v>
      </c>
      <c r="F2067">
        <v>52583</v>
      </c>
      <c r="G2067" s="44">
        <v>1.39</v>
      </c>
      <c r="H2067" s="42">
        <v>0.16850000000000001</v>
      </c>
      <c r="I2067" s="45">
        <v>0.80620000000000003</v>
      </c>
      <c r="J2067" s="44">
        <f t="shared" si="160"/>
        <v>1.1557849999999998</v>
      </c>
      <c r="K2067" s="43">
        <f t="shared" si="161"/>
        <v>60774.642654999989</v>
      </c>
      <c r="L2067" s="43">
        <f t="shared" si="162"/>
        <v>42392.414600000004</v>
      </c>
      <c r="M2067" s="43">
        <f t="shared" si="163"/>
        <v>18382.228054999985</v>
      </c>
      <c r="N2067" s="42">
        <f t="shared" si="164"/>
        <v>0.30246542393265163</v>
      </c>
      <c r="O2067">
        <f>IF(AND(RawData[[#This Row],[Channel]]="Wholesale/Distributor", LEFT(RawData[[#This Row],[Month]], 4)="2025"),RawData[[#This Row],[List Price]]*(1-'2 - Diagnostics'!$B$1),RawData[[#This Row],[Net Price]])</f>
        <v>1.1557849999999998</v>
      </c>
      <c r="P2067">
        <f>RawData[[#This Row],[Units]]*RawData[[#This Row],[Counterfactual Net Price]]</f>
        <v>60774.642654999989</v>
      </c>
    </row>
    <row r="2068" spans="1:16">
      <c r="A2068" t="s">
        <v>282</v>
      </c>
      <c r="B2068" t="s">
        <v>281</v>
      </c>
      <c r="C2068" t="s">
        <v>280</v>
      </c>
      <c r="D2068" t="s">
        <v>230</v>
      </c>
      <c r="E2068" t="s">
        <v>260</v>
      </c>
      <c r="F2068">
        <v>50289</v>
      </c>
      <c r="G2068" s="44">
        <v>1.39</v>
      </c>
      <c r="H2068" s="42">
        <v>0.1789</v>
      </c>
      <c r="I2068" s="45">
        <v>0.80620000000000003</v>
      </c>
      <c r="J2068" s="44">
        <f t="shared" si="160"/>
        <v>1.1413289999999998</v>
      </c>
      <c r="K2068" s="43">
        <f t="shared" si="161"/>
        <v>57396.294080999993</v>
      </c>
      <c r="L2068" s="43">
        <f t="shared" si="162"/>
        <v>40542.991800000003</v>
      </c>
      <c r="M2068" s="43">
        <f t="shared" si="163"/>
        <v>16853.302280999989</v>
      </c>
      <c r="N2068" s="42">
        <f t="shared" si="164"/>
        <v>0.29363049567653132</v>
      </c>
      <c r="O2068">
        <f>IF(AND(RawData[[#This Row],[Channel]]="Wholesale/Distributor", LEFT(RawData[[#This Row],[Month]], 4)="2025"),RawData[[#This Row],[List Price]]*(1-'2 - Diagnostics'!$B$1),RawData[[#This Row],[Net Price]])</f>
        <v>1.1413289999999998</v>
      </c>
      <c r="P2068">
        <f>RawData[[#This Row],[Units]]*RawData[[#This Row],[Counterfactual Net Price]]</f>
        <v>57396.294080999993</v>
      </c>
    </row>
    <row r="2069" spans="1:16">
      <c r="A2069" t="s">
        <v>282</v>
      </c>
      <c r="B2069" t="s">
        <v>281</v>
      </c>
      <c r="C2069" t="s">
        <v>280</v>
      </c>
      <c r="D2069" t="s">
        <v>230</v>
      </c>
      <c r="E2069" t="s">
        <v>259</v>
      </c>
      <c r="F2069">
        <v>47635</v>
      </c>
      <c r="G2069" s="44">
        <v>1.39</v>
      </c>
      <c r="H2069" s="42">
        <v>0.1709</v>
      </c>
      <c r="I2069" s="45">
        <v>0.80620000000000003</v>
      </c>
      <c r="J2069" s="44">
        <f t="shared" si="160"/>
        <v>1.1524489999999998</v>
      </c>
      <c r="K2069" s="43">
        <f t="shared" si="161"/>
        <v>54896.908114999991</v>
      </c>
      <c r="L2069" s="43">
        <f t="shared" si="162"/>
        <v>38403.337</v>
      </c>
      <c r="M2069" s="43">
        <f t="shared" si="163"/>
        <v>16493.571114999992</v>
      </c>
      <c r="N2069" s="42">
        <f t="shared" si="164"/>
        <v>0.30044626703654553</v>
      </c>
      <c r="O2069">
        <f>IF(AND(RawData[[#This Row],[Channel]]="Wholesale/Distributor", LEFT(RawData[[#This Row],[Month]], 4)="2025"),RawData[[#This Row],[List Price]]*(1-'2 - Diagnostics'!$B$1),RawData[[#This Row],[Net Price]])</f>
        <v>1.1524489999999998</v>
      </c>
      <c r="P2069">
        <f>RawData[[#This Row],[Units]]*RawData[[#This Row],[Counterfactual Net Price]]</f>
        <v>54896.908114999991</v>
      </c>
    </row>
    <row r="2070" spans="1:16">
      <c r="A2070" t="s">
        <v>282</v>
      </c>
      <c r="B2070" t="s">
        <v>281</v>
      </c>
      <c r="C2070" t="s">
        <v>280</v>
      </c>
      <c r="D2070" t="s">
        <v>230</v>
      </c>
      <c r="E2070" t="s">
        <v>258</v>
      </c>
      <c r="F2070">
        <v>46148</v>
      </c>
      <c r="G2070" s="44">
        <v>1.39</v>
      </c>
      <c r="H2070" s="42">
        <v>0.183</v>
      </c>
      <c r="I2070" s="45">
        <v>0.80620000000000003</v>
      </c>
      <c r="J2070" s="44">
        <f t="shared" si="160"/>
        <v>1.1356299999999999</v>
      </c>
      <c r="K2070" s="43">
        <f t="shared" si="161"/>
        <v>52407.053239999994</v>
      </c>
      <c r="L2070" s="43">
        <f t="shared" si="162"/>
        <v>37204.517599999999</v>
      </c>
      <c r="M2070" s="43">
        <f t="shared" si="163"/>
        <v>15202.535639999995</v>
      </c>
      <c r="N2070" s="42">
        <f t="shared" si="164"/>
        <v>0.29008567931456541</v>
      </c>
      <c r="O2070">
        <f>IF(AND(RawData[[#This Row],[Channel]]="Wholesale/Distributor", LEFT(RawData[[#This Row],[Month]], 4)="2025"),RawData[[#This Row],[List Price]]*(1-'2 - Diagnostics'!$B$1),RawData[[#This Row],[Net Price]])</f>
        <v>1.1356299999999999</v>
      </c>
      <c r="P2070">
        <f>RawData[[#This Row],[Units]]*RawData[[#This Row],[Counterfactual Net Price]]</f>
        <v>52407.053239999994</v>
      </c>
    </row>
    <row r="2071" spans="1:16">
      <c r="A2071" t="s">
        <v>282</v>
      </c>
      <c r="B2071" t="s">
        <v>281</v>
      </c>
      <c r="C2071" t="s">
        <v>280</v>
      </c>
      <c r="D2071" t="s">
        <v>230</v>
      </c>
      <c r="E2071" t="s">
        <v>257</v>
      </c>
      <c r="F2071">
        <v>36930</v>
      </c>
      <c r="G2071" s="44">
        <v>1.39</v>
      </c>
      <c r="H2071" s="42">
        <v>0.18459999999999999</v>
      </c>
      <c r="I2071" s="45">
        <v>0.80620000000000003</v>
      </c>
      <c r="J2071" s="44">
        <f t="shared" si="160"/>
        <v>1.1334059999999999</v>
      </c>
      <c r="K2071" s="43">
        <f t="shared" si="161"/>
        <v>41856.683579999997</v>
      </c>
      <c r="L2071" s="43">
        <f t="shared" si="162"/>
        <v>29772.966</v>
      </c>
      <c r="M2071" s="43">
        <f t="shared" si="163"/>
        <v>12083.717579999997</v>
      </c>
      <c r="N2071" s="42">
        <f t="shared" si="164"/>
        <v>0.28869266617610984</v>
      </c>
      <c r="O2071">
        <f>IF(AND(RawData[[#This Row],[Channel]]="Wholesale/Distributor", LEFT(RawData[[#This Row],[Month]], 4)="2025"),RawData[[#This Row],[List Price]]*(1-'2 - Diagnostics'!$B$1),RawData[[#This Row],[Net Price]])</f>
        <v>1.1334059999999999</v>
      </c>
      <c r="P2071">
        <f>RawData[[#This Row],[Units]]*RawData[[#This Row],[Counterfactual Net Price]]</f>
        <v>41856.683579999997</v>
      </c>
    </row>
    <row r="2072" spans="1:16">
      <c r="A2072" t="s">
        <v>282</v>
      </c>
      <c r="B2072" t="s">
        <v>281</v>
      </c>
      <c r="C2072" t="s">
        <v>280</v>
      </c>
      <c r="D2072" t="s">
        <v>230</v>
      </c>
      <c r="E2072" t="s">
        <v>256</v>
      </c>
      <c r="F2072">
        <v>37017</v>
      </c>
      <c r="G2072" s="44">
        <v>1.39</v>
      </c>
      <c r="H2072" s="42">
        <v>0.23180000000000001</v>
      </c>
      <c r="I2072" s="45">
        <v>0.80620000000000003</v>
      </c>
      <c r="J2072" s="44">
        <f t="shared" si="160"/>
        <v>1.067798</v>
      </c>
      <c r="K2072" s="43">
        <f t="shared" si="161"/>
        <v>39526.678566000002</v>
      </c>
      <c r="L2072" s="43">
        <f t="shared" si="162"/>
        <v>29843.1054</v>
      </c>
      <c r="M2072" s="43">
        <f t="shared" si="163"/>
        <v>9683.5731660000019</v>
      </c>
      <c r="N2072" s="42">
        <f t="shared" si="164"/>
        <v>0.24498828430096334</v>
      </c>
      <c r="O2072">
        <f>IF(AND(RawData[[#This Row],[Channel]]="Wholesale/Distributor", LEFT(RawData[[#This Row],[Month]], 4)="2025"),RawData[[#This Row],[List Price]]*(1-'2 - Diagnostics'!$B$1),RawData[[#This Row],[Net Price]])</f>
        <v>1.067798</v>
      </c>
      <c r="P2072">
        <f>RawData[[#This Row],[Units]]*RawData[[#This Row],[Counterfactual Net Price]]</f>
        <v>39526.678566000002</v>
      </c>
    </row>
    <row r="2073" spans="1:16">
      <c r="A2073" t="s">
        <v>282</v>
      </c>
      <c r="B2073" t="s">
        <v>281</v>
      </c>
      <c r="C2073" t="s">
        <v>280</v>
      </c>
      <c r="D2073" t="s">
        <v>230</v>
      </c>
      <c r="E2073" t="s">
        <v>255</v>
      </c>
      <c r="F2073">
        <v>42915</v>
      </c>
      <c r="G2073" s="44">
        <v>1.39</v>
      </c>
      <c r="H2073" s="42">
        <v>0.17430000000000001</v>
      </c>
      <c r="I2073" s="45">
        <v>0.80620000000000003</v>
      </c>
      <c r="J2073" s="44">
        <f t="shared" si="160"/>
        <v>1.1477229999999998</v>
      </c>
      <c r="K2073" s="43">
        <f t="shared" si="161"/>
        <v>49254.532544999995</v>
      </c>
      <c r="L2073" s="43">
        <f t="shared" si="162"/>
        <v>34598.073000000004</v>
      </c>
      <c r="M2073" s="43">
        <f t="shared" si="163"/>
        <v>14656.459544999991</v>
      </c>
      <c r="N2073" s="42">
        <f t="shared" si="164"/>
        <v>0.29756570182875119</v>
      </c>
      <c r="O2073">
        <f>IF(AND(RawData[[#This Row],[Channel]]="Wholesale/Distributor", LEFT(RawData[[#This Row],[Month]], 4)="2025"),RawData[[#This Row],[List Price]]*(1-'2 - Diagnostics'!$B$1),RawData[[#This Row],[Net Price]])</f>
        <v>1.1477229999999998</v>
      </c>
      <c r="P2073">
        <f>RawData[[#This Row],[Units]]*RawData[[#This Row],[Counterfactual Net Price]]</f>
        <v>49254.532544999995</v>
      </c>
    </row>
    <row r="2074" spans="1:16">
      <c r="A2074" t="s">
        <v>282</v>
      </c>
      <c r="B2074" t="s">
        <v>281</v>
      </c>
      <c r="C2074" t="s">
        <v>280</v>
      </c>
      <c r="D2074" t="s">
        <v>230</v>
      </c>
      <c r="E2074" t="s">
        <v>254</v>
      </c>
      <c r="F2074">
        <v>53967</v>
      </c>
      <c r="G2074" s="44">
        <v>1.39</v>
      </c>
      <c r="H2074" s="42">
        <v>0.15240000000000001</v>
      </c>
      <c r="I2074" s="45">
        <v>0.80620000000000003</v>
      </c>
      <c r="J2074" s="44">
        <f t="shared" si="160"/>
        <v>1.178164</v>
      </c>
      <c r="K2074" s="43">
        <f t="shared" si="161"/>
        <v>63581.976587999998</v>
      </c>
      <c r="L2074" s="43">
        <f t="shared" si="162"/>
        <v>43508.195400000004</v>
      </c>
      <c r="M2074" s="43">
        <f t="shared" si="163"/>
        <v>20073.781187999994</v>
      </c>
      <c r="N2074" s="42">
        <f t="shared" si="164"/>
        <v>0.31571495988673892</v>
      </c>
      <c r="O2074">
        <f>IF(AND(RawData[[#This Row],[Channel]]="Wholesale/Distributor", LEFT(RawData[[#This Row],[Month]], 4)="2025"),RawData[[#This Row],[List Price]]*(1-'2 - Diagnostics'!$B$1),RawData[[#This Row],[Net Price]])</f>
        <v>1.178164</v>
      </c>
      <c r="P2074">
        <f>RawData[[#This Row],[Units]]*RawData[[#This Row],[Counterfactual Net Price]]</f>
        <v>63581.976587999998</v>
      </c>
    </row>
    <row r="2075" spans="1:16">
      <c r="A2075" t="s">
        <v>282</v>
      </c>
      <c r="B2075" t="s">
        <v>281</v>
      </c>
      <c r="C2075" t="s">
        <v>280</v>
      </c>
      <c r="D2075" t="s">
        <v>230</v>
      </c>
      <c r="E2075" t="s">
        <v>253</v>
      </c>
      <c r="F2075">
        <v>72941</v>
      </c>
      <c r="G2075" s="44">
        <v>1.39</v>
      </c>
      <c r="H2075" s="42">
        <v>0.2099</v>
      </c>
      <c r="I2075" s="45">
        <v>0.80620000000000003</v>
      </c>
      <c r="J2075" s="44">
        <f t="shared" si="160"/>
        <v>1.098239</v>
      </c>
      <c r="K2075" s="43">
        <f t="shared" si="161"/>
        <v>80106.650899</v>
      </c>
      <c r="L2075" s="43">
        <f t="shared" si="162"/>
        <v>58805.034200000002</v>
      </c>
      <c r="M2075" s="43">
        <f t="shared" si="163"/>
        <v>21301.616698999998</v>
      </c>
      <c r="N2075" s="42">
        <f t="shared" si="164"/>
        <v>0.26591570687254773</v>
      </c>
      <c r="O2075">
        <f>IF(AND(RawData[[#This Row],[Channel]]="Wholesale/Distributor", LEFT(RawData[[#This Row],[Month]], 4)="2025"),RawData[[#This Row],[List Price]]*(1-'2 - Diagnostics'!$B$1),RawData[[#This Row],[Net Price]])</f>
        <v>1.098239</v>
      </c>
      <c r="P2075">
        <f>RawData[[#This Row],[Units]]*RawData[[#This Row],[Counterfactual Net Price]]</f>
        <v>80106.650899</v>
      </c>
    </row>
    <row r="2076" spans="1:16">
      <c r="A2076" t="s">
        <v>282</v>
      </c>
      <c r="B2076" t="s">
        <v>281</v>
      </c>
      <c r="C2076" t="s">
        <v>280</v>
      </c>
      <c r="D2076" t="s">
        <v>230</v>
      </c>
      <c r="E2076" t="s">
        <v>252</v>
      </c>
      <c r="F2076">
        <v>76510</v>
      </c>
      <c r="G2076" s="44">
        <v>1.39</v>
      </c>
      <c r="H2076" s="42">
        <v>0.154</v>
      </c>
      <c r="I2076" s="45">
        <v>0.80620000000000003</v>
      </c>
      <c r="J2076" s="44">
        <f t="shared" si="160"/>
        <v>1.17594</v>
      </c>
      <c r="K2076" s="43">
        <f t="shared" si="161"/>
        <v>89971.169399999999</v>
      </c>
      <c r="L2076" s="43">
        <f t="shared" si="162"/>
        <v>61682.362000000001</v>
      </c>
      <c r="M2076" s="43">
        <f t="shared" si="163"/>
        <v>28288.807399999998</v>
      </c>
      <c r="N2076" s="42">
        <f t="shared" si="164"/>
        <v>0.31442080378250586</v>
      </c>
      <c r="O2076">
        <f>IF(AND(RawData[[#This Row],[Channel]]="Wholesale/Distributor", LEFT(RawData[[#This Row],[Month]], 4)="2025"),RawData[[#This Row],[List Price]]*(1-'2 - Diagnostics'!$B$1),RawData[[#This Row],[Net Price]])</f>
        <v>1.17594</v>
      </c>
      <c r="P2076">
        <f>RawData[[#This Row],[Units]]*RawData[[#This Row],[Counterfactual Net Price]]</f>
        <v>89971.169399999999</v>
      </c>
    </row>
    <row r="2077" spans="1:16">
      <c r="A2077" t="s">
        <v>282</v>
      </c>
      <c r="B2077" t="s">
        <v>281</v>
      </c>
      <c r="C2077" t="s">
        <v>280</v>
      </c>
      <c r="D2077" t="s">
        <v>230</v>
      </c>
      <c r="E2077" t="s">
        <v>251</v>
      </c>
      <c r="F2077">
        <v>61363</v>
      </c>
      <c r="G2077" s="44">
        <v>1.39</v>
      </c>
      <c r="H2077" s="42">
        <v>0.20180000000000001</v>
      </c>
      <c r="I2077" s="45">
        <v>0.80620000000000003</v>
      </c>
      <c r="J2077" s="44">
        <f t="shared" si="160"/>
        <v>1.1094979999999999</v>
      </c>
      <c r="K2077" s="43">
        <f t="shared" si="161"/>
        <v>68082.125773999986</v>
      </c>
      <c r="L2077" s="43">
        <f t="shared" si="162"/>
        <v>49470.850600000005</v>
      </c>
      <c r="M2077" s="43">
        <f t="shared" si="163"/>
        <v>18611.27517399998</v>
      </c>
      <c r="N2077" s="42">
        <f t="shared" si="164"/>
        <v>0.27336507141067379</v>
      </c>
      <c r="O2077">
        <f>IF(AND(RawData[[#This Row],[Channel]]="Wholesale/Distributor", LEFT(RawData[[#This Row],[Month]], 4)="2025"),RawData[[#This Row],[List Price]]*(1-'2 - Diagnostics'!$B$1),RawData[[#This Row],[Net Price]])</f>
        <v>1.1094979999999999</v>
      </c>
      <c r="P2077">
        <f>RawData[[#This Row],[Units]]*RawData[[#This Row],[Counterfactual Net Price]]</f>
        <v>68082.125773999986</v>
      </c>
    </row>
    <row r="2078" spans="1:16">
      <c r="A2078" t="s">
        <v>282</v>
      </c>
      <c r="B2078" t="s">
        <v>281</v>
      </c>
      <c r="C2078" t="s">
        <v>280</v>
      </c>
      <c r="D2078" t="s">
        <v>230</v>
      </c>
      <c r="E2078" t="s">
        <v>250</v>
      </c>
      <c r="F2078">
        <v>40376</v>
      </c>
      <c r="G2078" s="44">
        <v>1.42</v>
      </c>
      <c r="H2078" s="42">
        <v>0.16739999999999999</v>
      </c>
      <c r="I2078" s="45">
        <v>0.81220000000000003</v>
      </c>
      <c r="J2078" s="44">
        <f t="shared" si="160"/>
        <v>1.1822919999999999</v>
      </c>
      <c r="K2078" s="43">
        <f t="shared" si="161"/>
        <v>47736.221791999997</v>
      </c>
      <c r="L2078" s="43">
        <f t="shared" si="162"/>
        <v>32793.387200000005</v>
      </c>
      <c r="M2078" s="43">
        <f t="shared" si="163"/>
        <v>14942.834591999992</v>
      </c>
      <c r="N2078" s="42">
        <f t="shared" si="164"/>
        <v>0.3130292685732457</v>
      </c>
      <c r="O2078">
        <f>IF(AND(RawData[[#This Row],[Channel]]="Wholesale/Distributor", LEFT(RawData[[#This Row],[Month]], 4)="2025"),RawData[[#This Row],[List Price]]*(1-'2 - Diagnostics'!$B$1),RawData[[#This Row],[Net Price]])</f>
        <v>1.1822919999999999</v>
      </c>
      <c r="P2078">
        <f>RawData[[#This Row],[Units]]*RawData[[#This Row],[Counterfactual Net Price]]</f>
        <v>47736.221791999997</v>
      </c>
    </row>
    <row r="2079" spans="1:16">
      <c r="A2079" t="s">
        <v>282</v>
      </c>
      <c r="B2079" t="s">
        <v>281</v>
      </c>
      <c r="C2079" t="s">
        <v>280</v>
      </c>
      <c r="D2079" t="s">
        <v>230</v>
      </c>
      <c r="E2079" t="s">
        <v>249</v>
      </c>
      <c r="F2079">
        <v>46266</v>
      </c>
      <c r="G2079" s="44">
        <v>1.42</v>
      </c>
      <c r="H2079" s="42">
        <v>0.1716</v>
      </c>
      <c r="I2079" s="45">
        <v>0.81830000000000003</v>
      </c>
      <c r="J2079" s="44">
        <f t="shared" si="160"/>
        <v>1.176328</v>
      </c>
      <c r="K2079" s="43">
        <f t="shared" si="161"/>
        <v>54423.991247999998</v>
      </c>
      <c r="L2079" s="43">
        <f t="shared" si="162"/>
        <v>37859.467799999999</v>
      </c>
      <c r="M2079" s="43">
        <f t="shared" si="163"/>
        <v>16564.523448</v>
      </c>
      <c r="N2079" s="42">
        <f t="shared" si="164"/>
        <v>0.30436068851544806</v>
      </c>
      <c r="O2079">
        <f>IF(AND(RawData[[#This Row],[Channel]]="Wholesale/Distributor", LEFT(RawData[[#This Row],[Month]], 4)="2025"),RawData[[#This Row],[List Price]]*(1-'2 - Diagnostics'!$B$1),RawData[[#This Row],[Net Price]])</f>
        <v>1.176328</v>
      </c>
      <c r="P2079">
        <f>RawData[[#This Row],[Units]]*RawData[[#This Row],[Counterfactual Net Price]]</f>
        <v>54423.991247999998</v>
      </c>
    </row>
    <row r="2080" spans="1:16">
      <c r="A2080" t="s">
        <v>282</v>
      </c>
      <c r="B2080" t="s">
        <v>281</v>
      </c>
      <c r="C2080" t="s">
        <v>280</v>
      </c>
      <c r="D2080" t="s">
        <v>230</v>
      </c>
      <c r="E2080" t="s">
        <v>248</v>
      </c>
      <c r="F2080">
        <v>49825</v>
      </c>
      <c r="G2080" s="44">
        <v>1.42</v>
      </c>
      <c r="H2080" s="42">
        <v>0.2001</v>
      </c>
      <c r="I2080" s="45">
        <v>0.82430000000000003</v>
      </c>
      <c r="J2080" s="44">
        <f t="shared" si="160"/>
        <v>1.135858</v>
      </c>
      <c r="K2080" s="43">
        <f t="shared" si="161"/>
        <v>56594.12485</v>
      </c>
      <c r="L2080" s="43">
        <f t="shared" si="162"/>
        <v>41070.747500000005</v>
      </c>
      <c r="M2080" s="43">
        <f t="shared" si="163"/>
        <v>15523.377349999995</v>
      </c>
      <c r="N2080" s="42">
        <f t="shared" si="164"/>
        <v>0.27429308945308295</v>
      </c>
      <c r="O2080">
        <f>IF(AND(RawData[[#This Row],[Channel]]="Wholesale/Distributor", LEFT(RawData[[#This Row],[Month]], 4)="2025"),RawData[[#This Row],[List Price]]*(1-'2 - Diagnostics'!$B$1),RawData[[#This Row],[Net Price]])</f>
        <v>1.135858</v>
      </c>
      <c r="P2080">
        <f>RawData[[#This Row],[Units]]*RawData[[#This Row],[Counterfactual Net Price]]</f>
        <v>56594.12485</v>
      </c>
    </row>
    <row r="2081" spans="1:16">
      <c r="A2081" t="s">
        <v>282</v>
      </c>
      <c r="B2081" t="s">
        <v>281</v>
      </c>
      <c r="C2081" t="s">
        <v>280</v>
      </c>
      <c r="D2081" t="s">
        <v>230</v>
      </c>
      <c r="E2081" t="s">
        <v>247</v>
      </c>
      <c r="F2081">
        <v>54661</v>
      </c>
      <c r="G2081" s="44">
        <v>1.42</v>
      </c>
      <c r="H2081" s="42">
        <v>0.18679999999999999</v>
      </c>
      <c r="I2081" s="45">
        <v>0.83040000000000003</v>
      </c>
      <c r="J2081" s="44">
        <f t="shared" si="160"/>
        <v>1.154744</v>
      </c>
      <c r="K2081" s="43">
        <f t="shared" si="161"/>
        <v>63119.461783999999</v>
      </c>
      <c r="L2081" s="43">
        <f t="shared" si="162"/>
        <v>45390.494400000003</v>
      </c>
      <c r="M2081" s="43">
        <f t="shared" si="163"/>
        <v>17728.967383999996</v>
      </c>
      <c r="N2081" s="42">
        <f t="shared" si="164"/>
        <v>0.28087957157603755</v>
      </c>
      <c r="O2081">
        <f>IF(AND(RawData[[#This Row],[Channel]]="Wholesale/Distributor", LEFT(RawData[[#This Row],[Month]], 4)="2025"),RawData[[#This Row],[List Price]]*(1-'2 - Diagnostics'!$B$1),RawData[[#This Row],[Net Price]])</f>
        <v>1.154744</v>
      </c>
      <c r="P2081">
        <f>RawData[[#This Row],[Units]]*RawData[[#This Row],[Counterfactual Net Price]]</f>
        <v>63119.461783999999</v>
      </c>
    </row>
    <row r="2082" spans="1:16">
      <c r="A2082" t="s">
        <v>282</v>
      </c>
      <c r="B2082" t="s">
        <v>281</v>
      </c>
      <c r="C2082" t="s">
        <v>280</v>
      </c>
      <c r="D2082" t="s">
        <v>230</v>
      </c>
      <c r="E2082" t="s">
        <v>246</v>
      </c>
      <c r="F2082">
        <v>37771</v>
      </c>
      <c r="G2082" s="44">
        <v>1.42</v>
      </c>
      <c r="H2082" s="42">
        <v>0.16009999999999999</v>
      </c>
      <c r="I2082" s="45">
        <v>0.83640000000000003</v>
      </c>
      <c r="J2082" s="44">
        <f t="shared" si="160"/>
        <v>1.192658</v>
      </c>
      <c r="K2082" s="43">
        <f t="shared" si="161"/>
        <v>45047.885318000001</v>
      </c>
      <c r="L2082" s="43">
        <f t="shared" si="162"/>
        <v>31591.664400000001</v>
      </c>
      <c r="M2082" s="43">
        <f t="shared" si="163"/>
        <v>13456.220917999999</v>
      </c>
      <c r="N2082" s="42">
        <f t="shared" si="164"/>
        <v>0.29870926954751487</v>
      </c>
      <c r="O2082">
        <f>IF(AND(RawData[[#This Row],[Channel]]="Wholesale/Distributor", LEFT(RawData[[#This Row],[Month]], 4)="2025"),RawData[[#This Row],[List Price]]*(1-'2 - Diagnostics'!$B$1),RawData[[#This Row],[Net Price]])</f>
        <v>1.192658</v>
      </c>
      <c r="P2082">
        <f>RawData[[#This Row],[Units]]*RawData[[#This Row],[Counterfactual Net Price]]</f>
        <v>45047.885318000001</v>
      </c>
    </row>
    <row r="2083" spans="1:16">
      <c r="A2083" t="s">
        <v>282</v>
      </c>
      <c r="B2083" t="s">
        <v>281</v>
      </c>
      <c r="C2083" t="s">
        <v>280</v>
      </c>
      <c r="D2083" t="s">
        <v>230</v>
      </c>
      <c r="E2083" t="s">
        <v>245</v>
      </c>
      <c r="F2083">
        <v>40809</v>
      </c>
      <c r="G2083" s="44">
        <v>1.42</v>
      </c>
      <c r="H2083" s="42">
        <v>0.1598</v>
      </c>
      <c r="I2083" s="45">
        <v>0.84250000000000003</v>
      </c>
      <c r="J2083" s="44">
        <f t="shared" si="160"/>
        <v>1.193084</v>
      </c>
      <c r="K2083" s="43">
        <f t="shared" si="161"/>
        <v>48688.564956000002</v>
      </c>
      <c r="L2083" s="43">
        <f t="shared" si="162"/>
        <v>34381.582500000004</v>
      </c>
      <c r="M2083" s="43">
        <f t="shared" si="163"/>
        <v>14306.982455999998</v>
      </c>
      <c r="N2083" s="42">
        <f t="shared" si="164"/>
        <v>0.29384687079870314</v>
      </c>
      <c r="O2083">
        <f>IF(AND(RawData[[#This Row],[Channel]]="Wholesale/Distributor", LEFT(RawData[[#This Row],[Month]], 4)="2025"),RawData[[#This Row],[List Price]]*(1-'2 - Diagnostics'!$B$1),RawData[[#This Row],[Net Price]])</f>
        <v>1.193084</v>
      </c>
      <c r="P2083">
        <f>RawData[[#This Row],[Units]]*RawData[[#This Row],[Counterfactual Net Price]]</f>
        <v>48688.564956000002</v>
      </c>
    </row>
    <row r="2084" spans="1:16">
      <c r="A2084" t="s">
        <v>282</v>
      </c>
      <c r="B2084" t="s">
        <v>281</v>
      </c>
      <c r="C2084" t="s">
        <v>280</v>
      </c>
      <c r="D2084" t="s">
        <v>230</v>
      </c>
      <c r="E2084" t="s">
        <v>244</v>
      </c>
      <c r="F2084">
        <v>36441</v>
      </c>
      <c r="G2084" s="44">
        <v>1.46</v>
      </c>
      <c r="H2084" s="42">
        <v>0.18459999999999999</v>
      </c>
      <c r="I2084" s="45">
        <v>0.84850000000000003</v>
      </c>
      <c r="J2084" s="44">
        <f t="shared" si="160"/>
        <v>1.1904840000000001</v>
      </c>
      <c r="K2084" s="43">
        <f t="shared" si="161"/>
        <v>43382.427444000001</v>
      </c>
      <c r="L2084" s="43">
        <f t="shared" si="162"/>
        <v>30920.1885</v>
      </c>
      <c r="M2084" s="43">
        <f t="shared" si="163"/>
        <v>12462.238944000001</v>
      </c>
      <c r="N2084" s="42">
        <f t="shared" si="164"/>
        <v>0.28726467554372842</v>
      </c>
      <c r="O2084">
        <f>IF(AND(RawData[[#This Row],[Channel]]="Wholesale/Distributor", LEFT(RawData[[#This Row],[Month]], 4)="2025"),RawData[[#This Row],[List Price]]*(1-'2 - Diagnostics'!$B$1),RawData[[#This Row],[Net Price]])</f>
        <v>1.1904840000000001</v>
      </c>
      <c r="P2084">
        <f>RawData[[#This Row],[Units]]*RawData[[#This Row],[Counterfactual Net Price]]</f>
        <v>43382.427444000001</v>
      </c>
    </row>
    <row r="2085" spans="1:16">
      <c r="A2085" t="s">
        <v>282</v>
      </c>
      <c r="B2085" t="s">
        <v>281</v>
      </c>
      <c r="C2085" t="s">
        <v>280</v>
      </c>
      <c r="D2085" t="s">
        <v>230</v>
      </c>
      <c r="E2085" t="s">
        <v>243</v>
      </c>
      <c r="F2085">
        <v>38337</v>
      </c>
      <c r="G2085" s="44">
        <v>1.46</v>
      </c>
      <c r="H2085" s="42">
        <v>0.1646</v>
      </c>
      <c r="I2085" s="45">
        <v>0.85460000000000003</v>
      </c>
      <c r="J2085" s="44">
        <f t="shared" si="160"/>
        <v>1.219684</v>
      </c>
      <c r="K2085" s="43">
        <f t="shared" si="161"/>
        <v>46759.025507999999</v>
      </c>
      <c r="L2085" s="43">
        <f t="shared" si="162"/>
        <v>32762.800200000001</v>
      </c>
      <c r="M2085" s="43">
        <f t="shared" si="163"/>
        <v>13996.225307999997</v>
      </c>
      <c r="N2085" s="42">
        <f t="shared" si="164"/>
        <v>0.29932671085297496</v>
      </c>
      <c r="O2085">
        <f>IF(AND(RawData[[#This Row],[Channel]]="Wholesale/Distributor", LEFT(RawData[[#This Row],[Month]], 4)="2025"),RawData[[#This Row],[List Price]]*(1-'2 - Diagnostics'!$B$1),RawData[[#This Row],[Net Price]])</f>
        <v>1.219684</v>
      </c>
      <c r="P2085">
        <f>RawData[[#This Row],[Units]]*RawData[[#This Row],[Counterfactual Net Price]]</f>
        <v>46759.025507999999</v>
      </c>
    </row>
    <row r="2086" spans="1:16">
      <c r="A2086" t="s">
        <v>282</v>
      </c>
      <c r="B2086" t="s">
        <v>281</v>
      </c>
      <c r="C2086" t="s">
        <v>280</v>
      </c>
      <c r="D2086" t="s">
        <v>230</v>
      </c>
      <c r="E2086" t="s">
        <v>242</v>
      </c>
      <c r="F2086">
        <v>48276</v>
      </c>
      <c r="G2086" s="44">
        <v>1.46</v>
      </c>
      <c r="H2086" s="42">
        <v>0.18759999999999999</v>
      </c>
      <c r="I2086" s="45">
        <v>0.86060000000000003</v>
      </c>
      <c r="J2086" s="44">
        <f t="shared" si="160"/>
        <v>1.186104</v>
      </c>
      <c r="K2086" s="43">
        <f t="shared" si="161"/>
        <v>57260.356704000005</v>
      </c>
      <c r="L2086" s="43">
        <f t="shared" si="162"/>
        <v>41546.325600000004</v>
      </c>
      <c r="M2086" s="43">
        <f t="shared" si="163"/>
        <v>15714.031104000002</v>
      </c>
      <c r="N2086" s="42">
        <f t="shared" si="164"/>
        <v>0.27443124717562711</v>
      </c>
      <c r="O2086">
        <f>IF(AND(RawData[[#This Row],[Channel]]="Wholesale/Distributor", LEFT(RawData[[#This Row],[Month]], 4)="2025"),RawData[[#This Row],[List Price]]*(1-'2 - Diagnostics'!$B$1),RawData[[#This Row],[Net Price]])</f>
        <v>1.186104</v>
      </c>
      <c r="P2086">
        <f>RawData[[#This Row],[Units]]*RawData[[#This Row],[Counterfactual Net Price]]</f>
        <v>57260.356704000005</v>
      </c>
    </row>
    <row r="2087" spans="1:16">
      <c r="A2087" t="s">
        <v>282</v>
      </c>
      <c r="B2087" t="s">
        <v>281</v>
      </c>
      <c r="C2087" t="s">
        <v>280</v>
      </c>
      <c r="D2087" t="s">
        <v>230</v>
      </c>
      <c r="E2087" t="s">
        <v>241</v>
      </c>
      <c r="F2087">
        <v>77068</v>
      </c>
      <c r="G2087" s="44">
        <v>1.46</v>
      </c>
      <c r="H2087" s="42">
        <v>0.18909999999999999</v>
      </c>
      <c r="I2087" s="45">
        <v>0.86670000000000003</v>
      </c>
      <c r="J2087" s="44">
        <f t="shared" si="160"/>
        <v>1.1839139999999999</v>
      </c>
      <c r="K2087" s="43">
        <f t="shared" si="161"/>
        <v>91241.884151999999</v>
      </c>
      <c r="L2087" s="43">
        <f t="shared" si="162"/>
        <v>66794.835600000006</v>
      </c>
      <c r="M2087" s="43">
        <f t="shared" si="163"/>
        <v>24447.048551999993</v>
      </c>
      <c r="N2087" s="42">
        <f t="shared" si="164"/>
        <v>0.26793669134751336</v>
      </c>
      <c r="O2087">
        <f>IF(AND(RawData[[#This Row],[Channel]]="Wholesale/Distributor", LEFT(RawData[[#This Row],[Month]], 4)="2025"),RawData[[#This Row],[List Price]]*(1-'2 - Diagnostics'!$B$1),RawData[[#This Row],[Net Price]])</f>
        <v>1.1839139999999999</v>
      </c>
      <c r="P2087">
        <f>RawData[[#This Row],[Units]]*RawData[[#This Row],[Counterfactual Net Price]]</f>
        <v>91241.884151999999</v>
      </c>
    </row>
    <row r="2088" spans="1:16">
      <c r="A2088" t="s">
        <v>282</v>
      </c>
      <c r="B2088" t="s">
        <v>281</v>
      </c>
      <c r="C2088" t="s">
        <v>280</v>
      </c>
      <c r="D2088" t="s">
        <v>230</v>
      </c>
      <c r="E2088" t="s">
        <v>240</v>
      </c>
      <c r="F2088">
        <v>76760</v>
      </c>
      <c r="G2088" s="44">
        <v>1.46</v>
      </c>
      <c r="H2088" s="42">
        <v>0.16880000000000001</v>
      </c>
      <c r="I2088" s="45">
        <v>0.87270000000000003</v>
      </c>
      <c r="J2088" s="44">
        <f t="shared" si="160"/>
        <v>1.213552</v>
      </c>
      <c r="K2088" s="43">
        <f t="shared" si="161"/>
        <v>93152.251519999991</v>
      </c>
      <c r="L2088" s="43">
        <f t="shared" si="162"/>
        <v>66988.452000000005</v>
      </c>
      <c r="M2088" s="43">
        <f t="shared" si="163"/>
        <v>26163.799519999986</v>
      </c>
      <c r="N2088" s="42">
        <f t="shared" si="164"/>
        <v>0.28087135944730829</v>
      </c>
      <c r="O2088">
        <f>IF(AND(RawData[[#This Row],[Channel]]="Wholesale/Distributor", LEFT(RawData[[#This Row],[Month]], 4)="2025"),RawData[[#This Row],[List Price]]*(1-'2 - Diagnostics'!$B$1),RawData[[#This Row],[Net Price]])</f>
        <v>1.213552</v>
      </c>
      <c r="P2088">
        <f>RawData[[#This Row],[Units]]*RawData[[#This Row],[Counterfactual Net Price]]</f>
        <v>93152.251519999991</v>
      </c>
    </row>
    <row r="2089" spans="1:16">
      <c r="A2089" t="s">
        <v>282</v>
      </c>
      <c r="B2089" t="s">
        <v>281</v>
      </c>
      <c r="C2089" t="s">
        <v>280</v>
      </c>
      <c r="D2089" t="s">
        <v>230</v>
      </c>
      <c r="E2089" t="s">
        <v>236</v>
      </c>
      <c r="F2089">
        <v>57798</v>
      </c>
      <c r="G2089" s="44">
        <v>1.46</v>
      </c>
      <c r="H2089" s="42">
        <v>0.17230000000000001</v>
      </c>
      <c r="I2089" s="45">
        <v>0.87880000000000003</v>
      </c>
      <c r="J2089" s="44">
        <f t="shared" si="160"/>
        <v>1.208442</v>
      </c>
      <c r="K2089" s="43">
        <f t="shared" si="161"/>
        <v>69845.530715999994</v>
      </c>
      <c r="L2089" s="43">
        <f t="shared" si="162"/>
        <v>50792.882400000002</v>
      </c>
      <c r="M2089" s="43">
        <f t="shared" si="163"/>
        <v>19052.648315999992</v>
      </c>
      <c r="N2089" s="42">
        <f t="shared" si="164"/>
        <v>0.27278264078871794</v>
      </c>
      <c r="O2089">
        <f>IF(AND(RawData[[#This Row],[Channel]]="Wholesale/Distributor", LEFT(RawData[[#This Row],[Month]], 4)="2025"),RawData[[#This Row],[List Price]]*(1-'2 - Diagnostics'!$B$1),RawData[[#This Row],[Net Price]])</f>
        <v>1.208442</v>
      </c>
      <c r="P2089">
        <f>RawData[[#This Row],[Units]]*RawData[[#This Row],[Counterfactual Net Price]]</f>
        <v>69845.530715999994</v>
      </c>
    </row>
    <row r="2090" spans="1:16">
      <c r="A2090" t="s">
        <v>282</v>
      </c>
      <c r="B2090" t="s">
        <v>281</v>
      </c>
      <c r="C2090" t="s">
        <v>280</v>
      </c>
      <c r="D2090" t="s">
        <v>232</v>
      </c>
      <c r="E2090" t="s">
        <v>262</v>
      </c>
      <c r="F2090">
        <v>33445</v>
      </c>
      <c r="G2090" s="44">
        <v>1.39</v>
      </c>
      <c r="H2090" s="42">
        <v>5.3400000000000003E-2</v>
      </c>
      <c r="I2090" s="45">
        <v>0.80620000000000003</v>
      </c>
      <c r="J2090" s="44">
        <f t="shared" si="160"/>
        <v>1.315774</v>
      </c>
      <c r="K2090" s="43">
        <f t="shared" si="161"/>
        <v>44006.061430000002</v>
      </c>
      <c r="L2090" s="43">
        <f t="shared" si="162"/>
        <v>26963.359</v>
      </c>
      <c r="M2090" s="43">
        <f t="shared" si="163"/>
        <v>17042.702430000001</v>
      </c>
      <c r="N2090" s="42">
        <f t="shared" si="164"/>
        <v>0.38728079442214242</v>
      </c>
      <c r="O2090">
        <f>IF(AND(RawData[[#This Row],[Channel]]="Wholesale/Distributor", LEFT(RawData[[#This Row],[Month]], 4)="2025"),RawData[[#This Row],[List Price]]*(1-'2 - Diagnostics'!$B$1),RawData[[#This Row],[Net Price]])</f>
        <v>1.315774</v>
      </c>
      <c r="P2090">
        <f>RawData[[#This Row],[Units]]*RawData[[#This Row],[Counterfactual Net Price]]</f>
        <v>44006.061430000002</v>
      </c>
    </row>
    <row r="2091" spans="1:16">
      <c r="A2091" t="s">
        <v>282</v>
      </c>
      <c r="B2091" t="s">
        <v>281</v>
      </c>
      <c r="C2091" t="s">
        <v>280</v>
      </c>
      <c r="D2091" t="s">
        <v>232</v>
      </c>
      <c r="E2091" t="s">
        <v>261</v>
      </c>
      <c r="F2091">
        <v>34259</v>
      </c>
      <c r="G2091" s="44">
        <v>1.39</v>
      </c>
      <c r="H2091" s="42">
        <v>4.2099999999999999E-2</v>
      </c>
      <c r="I2091" s="45">
        <v>0.80620000000000003</v>
      </c>
      <c r="J2091" s="44">
        <f t="shared" si="160"/>
        <v>1.3314809999999999</v>
      </c>
      <c r="K2091" s="43">
        <f t="shared" si="161"/>
        <v>45615.207578999994</v>
      </c>
      <c r="L2091" s="43">
        <f t="shared" si="162"/>
        <v>27619.605800000001</v>
      </c>
      <c r="M2091" s="43">
        <f t="shared" si="163"/>
        <v>17995.601778999993</v>
      </c>
      <c r="N2091" s="42">
        <f t="shared" si="164"/>
        <v>0.39450882138010218</v>
      </c>
      <c r="O2091">
        <f>IF(AND(RawData[[#This Row],[Channel]]="Wholesale/Distributor", LEFT(RawData[[#This Row],[Month]], 4)="2025"),RawData[[#This Row],[List Price]]*(1-'2 - Diagnostics'!$B$1),RawData[[#This Row],[Net Price]])</f>
        <v>1.3314809999999999</v>
      </c>
      <c r="P2091">
        <f>RawData[[#This Row],[Units]]*RawData[[#This Row],[Counterfactual Net Price]]</f>
        <v>45615.207578999994</v>
      </c>
    </row>
    <row r="2092" spans="1:16">
      <c r="A2092" t="s">
        <v>282</v>
      </c>
      <c r="B2092" t="s">
        <v>281</v>
      </c>
      <c r="C2092" t="s">
        <v>280</v>
      </c>
      <c r="D2092" t="s">
        <v>232</v>
      </c>
      <c r="E2092" t="s">
        <v>260</v>
      </c>
      <c r="F2092">
        <v>43549</v>
      </c>
      <c r="G2092" s="44">
        <v>1.39</v>
      </c>
      <c r="H2092" s="42">
        <v>5.0799999999999998E-2</v>
      </c>
      <c r="I2092" s="45">
        <v>0.80620000000000003</v>
      </c>
      <c r="J2092" s="44">
        <f t="shared" si="160"/>
        <v>1.319388</v>
      </c>
      <c r="K2092" s="43">
        <f t="shared" si="161"/>
        <v>57458.028012000002</v>
      </c>
      <c r="L2092" s="43">
        <f t="shared" si="162"/>
        <v>35109.203800000003</v>
      </c>
      <c r="M2092" s="43">
        <f t="shared" si="163"/>
        <v>22348.824212</v>
      </c>
      <c r="N2092" s="42">
        <f t="shared" si="164"/>
        <v>0.38895912347239781</v>
      </c>
      <c r="O2092">
        <f>IF(AND(RawData[[#This Row],[Channel]]="Wholesale/Distributor", LEFT(RawData[[#This Row],[Month]], 4)="2025"),RawData[[#This Row],[List Price]]*(1-'2 - Diagnostics'!$B$1),RawData[[#This Row],[Net Price]])</f>
        <v>1.319388</v>
      </c>
      <c r="P2092">
        <f>RawData[[#This Row],[Units]]*RawData[[#This Row],[Counterfactual Net Price]]</f>
        <v>57458.028012000002</v>
      </c>
    </row>
    <row r="2093" spans="1:16">
      <c r="A2093" t="s">
        <v>282</v>
      </c>
      <c r="B2093" t="s">
        <v>281</v>
      </c>
      <c r="C2093" t="s">
        <v>280</v>
      </c>
      <c r="D2093" t="s">
        <v>232</v>
      </c>
      <c r="E2093" t="s">
        <v>259</v>
      </c>
      <c r="F2093">
        <v>37902</v>
      </c>
      <c r="G2093" s="44">
        <v>1.39</v>
      </c>
      <c r="H2093" s="42">
        <v>7.3599999999999999E-2</v>
      </c>
      <c r="I2093" s="45">
        <v>0.80620000000000003</v>
      </c>
      <c r="J2093" s="44">
        <f t="shared" si="160"/>
        <v>1.287696</v>
      </c>
      <c r="K2093" s="43">
        <f t="shared" si="161"/>
        <v>48806.253791999996</v>
      </c>
      <c r="L2093" s="43">
        <f t="shared" si="162"/>
        <v>30556.592400000001</v>
      </c>
      <c r="M2093" s="43">
        <f t="shared" si="163"/>
        <v>18249.661391999995</v>
      </c>
      <c r="N2093" s="42">
        <f t="shared" si="164"/>
        <v>0.37392055267702928</v>
      </c>
      <c r="O2093">
        <f>IF(AND(RawData[[#This Row],[Channel]]="Wholesale/Distributor", LEFT(RawData[[#This Row],[Month]], 4)="2025"),RawData[[#This Row],[List Price]]*(1-'2 - Diagnostics'!$B$1),RawData[[#This Row],[Net Price]])</f>
        <v>1.287696</v>
      </c>
      <c r="P2093">
        <f>RawData[[#This Row],[Units]]*RawData[[#This Row],[Counterfactual Net Price]]</f>
        <v>48806.253791999996</v>
      </c>
    </row>
    <row r="2094" spans="1:16">
      <c r="A2094" t="s">
        <v>282</v>
      </c>
      <c r="B2094" t="s">
        <v>281</v>
      </c>
      <c r="C2094" t="s">
        <v>280</v>
      </c>
      <c r="D2094" t="s">
        <v>232</v>
      </c>
      <c r="E2094" t="s">
        <v>258</v>
      </c>
      <c r="F2094">
        <v>34355</v>
      </c>
      <c r="G2094" s="44">
        <v>1.39</v>
      </c>
      <c r="H2094" s="42">
        <v>5.3800000000000001E-2</v>
      </c>
      <c r="I2094" s="45">
        <v>0.80620000000000003</v>
      </c>
      <c r="J2094" s="44">
        <f t="shared" si="160"/>
        <v>1.315218</v>
      </c>
      <c r="K2094" s="43">
        <f t="shared" si="161"/>
        <v>45184.31439</v>
      </c>
      <c r="L2094" s="43">
        <f t="shared" si="162"/>
        <v>27697.001</v>
      </c>
      <c r="M2094" s="43">
        <f t="shared" si="163"/>
        <v>17487.313389999999</v>
      </c>
      <c r="N2094" s="42">
        <f t="shared" si="164"/>
        <v>0.38702177129570914</v>
      </c>
      <c r="O2094">
        <f>IF(AND(RawData[[#This Row],[Channel]]="Wholesale/Distributor", LEFT(RawData[[#This Row],[Month]], 4)="2025"),RawData[[#This Row],[List Price]]*(1-'2 - Diagnostics'!$B$1),RawData[[#This Row],[Net Price]])</f>
        <v>1.315218</v>
      </c>
      <c r="P2094">
        <f>RawData[[#This Row],[Units]]*RawData[[#This Row],[Counterfactual Net Price]]</f>
        <v>45184.31439</v>
      </c>
    </row>
    <row r="2095" spans="1:16">
      <c r="A2095" t="s">
        <v>282</v>
      </c>
      <c r="B2095" t="s">
        <v>281</v>
      </c>
      <c r="C2095" t="s">
        <v>280</v>
      </c>
      <c r="D2095" t="s">
        <v>232</v>
      </c>
      <c r="E2095" t="s">
        <v>257</v>
      </c>
      <c r="F2095">
        <v>33422</v>
      </c>
      <c r="G2095" s="44">
        <v>1.39</v>
      </c>
      <c r="H2095" s="42">
        <v>4.6300000000000001E-2</v>
      </c>
      <c r="I2095" s="45">
        <v>0.80620000000000003</v>
      </c>
      <c r="J2095" s="44">
        <f t="shared" si="160"/>
        <v>1.3256429999999999</v>
      </c>
      <c r="K2095" s="43">
        <f t="shared" si="161"/>
        <v>44305.640346</v>
      </c>
      <c r="L2095" s="43">
        <f t="shared" si="162"/>
        <v>26944.8164</v>
      </c>
      <c r="M2095" s="43">
        <f t="shared" si="163"/>
        <v>17360.823946</v>
      </c>
      <c r="N2095" s="42">
        <f t="shared" si="164"/>
        <v>0.39184229841669288</v>
      </c>
      <c r="O2095">
        <f>IF(AND(RawData[[#This Row],[Channel]]="Wholesale/Distributor", LEFT(RawData[[#This Row],[Month]], 4)="2025"),RawData[[#This Row],[List Price]]*(1-'2 - Diagnostics'!$B$1),RawData[[#This Row],[Net Price]])</f>
        <v>1.3256429999999999</v>
      </c>
      <c r="P2095">
        <f>RawData[[#This Row],[Units]]*RawData[[#This Row],[Counterfactual Net Price]]</f>
        <v>44305.640346</v>
      </c>
    </row>
    <row r="2096" spans="1:16">
      <c r="A2096" t="s">
        <v>282</v>
      </c>
      <c r="B2096" t="s">
        <v>281</v>
      </c>
      <c r="C2096" t="s">
        <v>280</v>
      </c>
      <c r="D2096" t="s">
        <v>232</v>
      </c>
      <c r="E2096" t="s">
        <v>256</v>
      </c>
      <c r="F2096">
        <v>29042</v>
      </c>
      <c r="G2096" s="44">
        <v>1.39</v>
      </c>
      <c r="H2096" s="42">
        <v>7.1199999999999999E-2</v>
      </c>
      <c r="I2096" s="45">
        <v>0.80620000000000003</v>
      </c>
      <c r="J2096" s="44">
        <f t="shared" si="160"/>
        <v>1.291032</v>
      </c>
      <c r="K2096" s="43">
        <f t="shared" si="161"/>
        <v>37494.151343999998</v>
      </c>
      <c r="L2096" s="43">
        <f t="shared" si="162"/>
        <v>23413.660400000001</v>
      </c>
      <c r="M2096" s="43">
        <f t="shared" si="163"/>
        <v>14080.490943999997</v>
      </c>
      <c r="N2096" s="42">
        <f t="shared" si="164"/>
        <v>0.37553832902670109</v>
      </c>
      <c r="O2096">
        <f>IF(AND(RawData[[#This Row],[Channel]]="Wholesale/Distributor", LEFT(RawData[[#This Row],[Month]], 4)="2025"),RawData[[#This Row],[List Price]]*(1-'2 - Diagnostics'!$B$1),RawData[[#This Row],[Net Price]])</f>
        <v>1.291032</v>
      </c>
      <c r="P2096">
        <f>RawData[[#This Row],[Units]]*RawData[[#This Row],[Counterfactual Net Price]]</f>
        <v>37494.151343999998</v>
      </c>
    </row>
    <row r="2097" spans="1:16">
      <c r="A2097" t="s">
        <v>282</v>
      </c>
      <c r="B2097" t="s">
        <v>281</v>
      </c>
      <c r="C2097" t="s">
        <v>280</v>
      </c>
      <c r="D2097" t="s">
        <v>232</v>
      </c>
      <c r="E2097" t="s">
        <v>255</v>
      </c>
      <c r="F2097">
        <v>36842</v>
      </c>
      <c r="G2097" s="44">
        <v>1.39</v>
      </c>
      <c r="H2097" s="42">
        <v>5.8200000000000002E-2</v>
      </c>
      <c r="I2097" s="45">
        <v>0.80620000000000003</v>
      </c>
      <c r="J2097" s="44">
        <f t="shared" si="160"/>
        <v>1.3091019999999998</v>
      </c>
      <c r="K2097" s="43">
        <f t="shared" si="161"/>
        <v>48229.935883999991</v>
      </c>
      <c r="L2097" s="43">
        <f t="shared" si="162"/>
        <v>29702.020400000001</v>
      </c>
      <c r="M2097" s="43">
        <f t="shared" si="163"/>
        <v>18527.91548399999</v>
      </c>
      <c r="N2097" s="42">
        <f t="shared" si="164"/>
        <v>0.38415799532809503</v>
      </c>
      <c r="O2097">
        <f>IF(AND(RawData[[#This Row],[Channel]]="Wholesale/Distributor", LEFT(RawData[[#This Row],[Month]], 4)="2025"),RawData[[#This Row],[List Price]]*(1-'2 - Diagnostics'!$B$1),RawData[[#This Row],[Net Price]])</f>
        <v>1.3091019999999998</v>
      </c>
      <c r="P2097">
        <f>RawData[[#This Row],[Units]]*RawData[[#This Row],[Counterfactual Net Price]]</f>
        <v>48229.935883999991</v>
      </c>
    </row>
    <row r="2098" spans="1:16">
      <c r="A2098" t="s">
        <v>282</v>
      </c>
      <c r="B2098" t="s">
        <v>281</v>
      </c>
      <c r="C2098" t="s">
        <v>280</v>
      </c>
      <c r="D2098" t="s">
        <v>232</v>
      </c>
      <c r="E2098" t="s">
        <v>254</v>
      </c>
      <c r="F2098">
        <v>41783</v>
      </c>
      <c r="G2098" s="44">
        <v>1.39</v>
      </c>
      <c r="H2098" s="42">
        <v>0.04</v>
      </c>
      <c r="I2098" s="45">
        <v>0.80620000000000003</v>
      </c>
      <c r="J2098" s="44">
        <f t="shared" si="160"/>
        <v>1.3343999999999998</v>
      </c>
      <c r="K2098" s="43">
        <f t="shared" si="161"/>
        <v>55755.235199999996</v>
      </c>
      <c r="L2098" s="43">
        <f t="shared" si="162"/>
        <v>33685.454600000005</v>
      </c>
      <c r="M2098" s="43">
        <f t="shared" si="163"/>
        <v>22069.780599999991</v>
      </c>
      <c r="N2098" s="42">
        <f t="shared" si="164"/>
        <v>0.3958333333333332</v>
      </c>
      <c r="O2098">
        <f>IF(AND(RawData[[#This Row],[Channel]]="Wholesale/Distributor", LEFT(RawData[[#This Row],[Month]], 4)="2025"),RawData[[#This Row],[List Price]]*(1-'2 - Diagnostics'!$B$1),RawData[[#This Row],[Net Price]])</f>
        <v>1.3343999999999998</v>
      </c>
      <c r="P2098">
        <f>RawData[[#This Row],[Units]]*RawData[[#This Row],[Counterfactual Net Price]]</f>
        <v>55755.235199999996</v>
      </c>
    </row>
    <row r="2099" spans="1:16">
      <c r="A2099" t="s">
        <v>282</v>
      </c>
      <c r="B2099" t="s">
        <v>281</v>
      </c>
      <c r="C2099" t="s">
        <v>280</v>
      </c>
      <c r="D2099" t="s">
        <v>232</v>
      </c>
      <c r="E2099" t="s">
        <v>253</v>
      </c>
      <c r="F2099">
        <v>64589</v>
      </c>
      <c r="G2099" s="44">
        <v>1.39</v>
      </c>
      <c r="H2099" s="42">
        <v>4.1599999999999998E-2</v>
      </c>
      <c r="I2099" s="45">
        <v>0.80620000000000003</v>
      </c>
      <c r="J2099" s="44">
        <f t="shared" si="160"/>
        <v>1.332176</v>
      </c>
      <c r="K2099" s="43">
        <f t="shared" si="161"/>
        <v>86043.915664</v>
      </c>
      <c r="L2099" s="43">
        <f t="shared" si="162"/>
        <v>52071.6518</v>
      </c>
      <c r="M2099" s="43">
        <f t="shared" si="163"/>
        <v>33972.263864</v>
      </c>
      <c r="N2099" s="42">
        <f t="shared" si="164"/>
        <v>0.39482470784641072</v>
      </c>
      <c r="O2099">
        <f>IF(AND(RawData[[#This Row],[Channel]]="Wholesale/Distributor", LEFT(RawData[[#This Row],[Month]], 4)="2025"),RawData[[#This Row],[List Price]]*(1-'2 - Diagnostics'!$B$1),RawData[[#This Row],[Net Price]])</f>
        <v>1.332176</v>
      </c>
      <c r="P2099">
        <f>RawData[[#This Row],[Units]]*RawData[[#This Row],[Counterfactual Net Price]]</f>
        <v>86043.915664</v>
      </c>
    </row>
    <row r="2100" spans="1:16">
      <c r="A2100" t="s">
        <v>282</v>
      </c>
      <c r="B2100" t="s">
        <v>281</v>
      </c>
      <c r="C2100" t="s">
        <v>280</v>
      </c>
      <c r="D2100" t="s">
        <v>232</v>
      </c>
      <c r="E2100" t="s">
        <v>252</v>
      </c>
      <c r="F2100">
        <v>64364</v>
      </c>
      <c r="G2100" s="44">
        <v>1.39</v>
      </c>
      <c r="H2100" s="42">
        <v>3.3599999999999998E-2</v>
      </c>
      <c r="I2100" s="45">
        <v>0.80620000000000003</v>
      </c>
      <c r="J2100" s="44">
        <f t="shared" si="160"/>
        <v>1.343296</v>
      </c>
      <c r="K2100" s="43">
        <f t="shared" si="161"/>
        <v>86459.90374400001</v>
      </c>
      <c r="L2100" s="43">
        <f t="shared" si="162"/>
        <v>51890.256800000003</v>
      </c>
      <c r="M2100" s="43">
        <f t="shared" si="163"/>
        <v>34569.646944000007</v>
      </c>
      <c r="N2100" s="42">
        <f t="shared" si="164"/>
        <v>0.39983443708609273</v>
      </c>
      <c r="O2100">
        <f>IF(AND(RawData[[#This Row],[Channel]]="Wholesale/Distributor", LEFT(RawData[[#This Row],[Month]], 4)="2025"),RawData[[#This Row],[List Price]]*(1-'2 - Diagnostics'!$B$1),RawData[[#This Row],[Net Price]])</f>
        <v>1.343296</v>
      </c>
      <c r="P2100">
        <f>RawData[[#This Row],[Units]]*RawData[[#This Row],[Counterfactual Net Price]]</f>
        <v>86459.90374400001</v>
      </c>
    </row>
    <row r="2101" spans="1:16">
      <c r="A2101" t="s">
        <v>282</v>
      </c>
      <c r="B2101" t="s">
        <v>281</v>
      </c>
      <c r="C2101" t="s">
        <v>280</v>
      </c>
      <c r="D2101" t="s">
        <v>232</v>
      </c>
      <c r="E2101" t="s">
        <v>251</v>
      </c>
      <c r="F2101">
        <v>44261</v>
      </c>
      <c r="G2101" s="44">
        <v>1.39</v>
      </c>
      <c r="H2101" s="42">
        <v>5.3199999999999997E-2</v>
      </c>
      <c r="I2101" s="45">
        <v>0.80620000000000003</v>
      </c>
      <c r="J2101" s="44">
        <f t="shared" si="160"/>
        <v>1.3160519999999998</v>
      </c>
      <c r="K2101" s="43">
        <f t="shared" si="161"/>
        <v>58249.777571999992</v>
      </c>
      <c r="L2101" s="43">
        <f t="shared" si="162"/>
        <v>35683.218200000003</v>
      </c>
      <c r="M2101" s="43">
        <f t="shared" si="163"/>
        <v>22566.559371999989</v>
      </c>
      <c r="N2101" s="42">
        <f t="shared" si="164"/>
        <v>0.38741022391212493</v>
      </c>
      <c r="O2101">
        <f>IF(AND(RawData[[#This Row],[Channel]]="Wholesale/Distributor", LEFT(RawData[[#This Row],[Month]], 4)="2025"),RawData[[#This Row],[List Price]]*(1-'2 - Diagnostics'!$B$1),RawData[[#This Row],[Net Price]])</f>
        <v>1.3160519999999998</v>
      </c>
      <c r="P2101">
        <f>RawData[[#This Row],[Units]]*RawData[[#This Row],[Counterfactual Net Price]]</f>
        <v>58249.777571999992</v>
      </c>
    </row>
    <row r="2102" spans="1:16">
      <c r="A2102" t="s">
        <v>282</v>
      </c>
      <c r="B2102" t="s">
        <v>281</v>
      </c>
      <c r="C2102" t="s">
        <v>280</v>
      </c>
      <c r="D2102" t="s">
        <v>232</v>
      </c>
      <c r="E2102" t="s">
        <v>250</v>
      </c>
      <c r="F2102">
        <v>30364</v>
      </c>
      <c r="G2102" s="44">
        <v>1.42</v>
      </c>
      <c r="H2102" s="42">
        <v>3.0099999999999998E-2</v>
      </c>
      <c r="I2102" s="45">
        <v>0.81220000000000003</v>
      </c>
      <c r="J2102" s="44">
        <f t="shared" si="160"/>
        <v>1.3772579999999999</v>
      </c>
      <c r="K2102" s="43">
        <f t="shared" si="161"/>
        <v>41819.061911999997</v>
      </c>
      <c r="L2102" s="43">
        <f t="shared" si="162"/>
        <v>24661.640800000001</v>
      </c>
      <c r="M2102" s="43">
        <f t="shared" si="163"/>
        <v>17157.421111999996</v>
      </c>
      <c r="N2102" s="42">
        <f t="shared" si="164"/>
        <v>0.41027752243951382</v>
      </c>
      <c r="O2102">
        <f>IF(AND(RawData[[#This Row],[Channel]]="Wholesale/Distributor", LEFT(RawData[[#This Row],[Month]], 4)="2025"),RawData[[#This Row],[List Price]]*(1-'2 - Diagnostics'!$B$1),RawData[[#This Row],[Net Price]])</f>
        <v>1.3772579999999999</v>
      </c>
      <c r="P2102">
        <f>RawData[[#This Row],[Units]]*RawData[[#This Row],[Counterfactual Net Price]]</f>
        <v>41819.061911999997</v>
      </c>
    </row>
    <row r="2103" spans="1:16">
      <c r="A2103" t="s">
        <v>282</v>
      </c>
      <c r="B2103" t="s">
        <v>281</v>
      </c>
      <c r="C2103" t="s">
        <v>280</v>
      </c>
      <c r="D2103" t="s">
        <v>232</v>
      </c>
      <c r="E2103" t="s">
        <v>249</v>
      </c>
      <c r="F2103">
        <v>41266</v>
      </c>
      <c r="G2103" s="44">
        <v>1.42</v>
      </c>
      <c r="H2103" s="42">
        <v>7.1199999999999999E-2</v>
      </c>
      <c r="I2103" s="45">
        <v>0.81830000000000003</v>
      </c>
      <c r="J2103" s="44">
        <f t="shared" si="160"/>
        <v>1.3188959999999998</v>
      </c>
      <c r="K2103" s="43">
        <f t="shared" si="161"/>
        <v>54425.562335999995</v>
      </c>
      <c r="L2103" s="43">
        <f t="shared" si="162"/>
        <v>33767.967799999999</v>
      </c>
      <c r="M2103" s="43">
        <f t="shared" si="163"/>
        <v>20657.594535999997</v>
      </c>
      <c r="N2103" s="42">
        <f t="shared" si="164"/>
        <v>0.37955684147954044</v>
      </c>
      <c r="O2103">
        <f>IF(AND(RawData[[#This Row],[Channel]]="Wholesale/Distributor", LEFT(RawData[[#This Row],[Month]], 4)="2025"),RawData[[#This Row],[List Price]]*(1-'2 - Diagnostics'!$B$1),RawData[[#This Row],[Net Price]])</f>
        <v>1.3188959999999998</v>
      </c>
      <c r="P2103">
        <f>RawData[[#This Row],[Units]]*RawData[[#This Row],[Counterfactual Net Price]]</f>
        <v>54425.562335999995</v>
      </c>
    </row>
    <row r="2104" spans="1:16">
      <c r="A2104" t="s">
        <v>282</v>
      </c>
      <c r="B2104" t="s">
        <v>281</v>
      </c>
      <c r="C2104" t="s">
        <v>280</v>
      </c>
      <c r="D2104" t="s">
        <v>232</v>
      </c>
      <c r="E2104" t="s">
        <v>248</v>
      </c>
      <c r="F2104">
        <v>43628</v>
      </c>
      <c r="G2104" s="44">
        <v>1.42</v>
      </c>
      <c r="H2104" s="42">
        <v>4.7399999999999998E-2</v>
      </c>
      <c r="I2104" s="45">
        <v>0.82430000000000003</v>
      </c>
      <c r="J2104" s="44">
        <f t="shared" si="160"/>
        <v>1.352692</v>
      </c>
      <c r="K2104" s="43">
        <f t="shared" si="161"/>
        <v>59015.246575999998</v>
      </c>
      <c r="L2104" s="43">
        <f t="shared" si="162"/>
        <v>35962.560400000002</v>
      </c>
      <c r="M2104" s="43">
        <f t="shared" si="163"/>
        <v>23052.686175999996</v>
      </c>
      <c r="N2104" s="42">
        <f t="shared" si="164"/>
        <v>0.39062255117942585</v>
      </c>
      <c r="O2104">
        <f>IF(AND(RawData[[#This Row],[Channel]]="Wholesale/Distributor", LEFT(RawData[[#This Row],[Month]], 4)="2025"),RawData[[#This Row],[List Price]]*(1-'2 - Diagnostics'!$B$1),RawData[[#This Row],[Net Price]])</f>
        <v>1.352692</v>
      </c>
      <c r="P2104">
        <f>RawData[[#This Row],[Units]]*RawData[[#This Row],[Counterfactual Net Price]]</f>
        <v>59015.246575999998</v>
      </c>
    </row>
    <row r="2105" spans="1:16">
      <c r="A2105" t="s">
        <v>282</v>
      </c>
      <c r="B2105" t="s">
        <v>281</v>
      </c>
      <c r="C2105" t="s">
        <v>280</v>
      </c>
      <c r="D2105" t="s">
        <v>232</v>
      </c>
      <c r="E2105" t="s">
        <v>247</v>
      </c>
      <c r="F2105">
        <v>41680</v>
      </c>
      <c r="G2105" s="44">
        <v>1.42</v>
      </c>
      <c r="H2105" s="42">
        <v>5.8900000000000001E-2</v>
      </c>
      <c r="I2105" s="45">
        <v>0.83040000000000003</v>
      </c>
      <c r="J2105" s="44">
        <f t="shared" si="160"/>
        <v>1.336362</v>
      </c>
      <c r="K2105" s="43">
        <f t="shared" si="161"/>
        <v>55699.568160000003</v>
      </c>
      <c r="L2105" s="43">
        <f t="shared" si="162"/>
        <v>34611.072</v>
      </c>
      <c r="M2105" s="43">
        <f t="shared" si="163"/>
        <v>21088.496160000002</v>
      </c>
      <c r="N2105" s="42">
        <f t="shared" si="164"/>
        <v>0.37861148401406208</v>
      </c>
      <c r="O2105">
        <f>IF(AND(RawData[[#This Row],[Channel]]="Wholesale/Distributor", LEFT(RawData[[#This Row],[Month]], 4)="2025"),RawData[[#This Row],[List Price]]*(1-'2 - Diagnostics'!$B$1),RawData[[#This Row],[Net Price]])</f>
        <v>1.336362</v>
      </c>
      <c r="P2105">
        <f>RawData[[#This Row],[Units]]*RawData[[#This Row],[Counterfactual Net Price]]</f>
        <v>55699.568160000003</v>
      </c>
    </row>
    <row r="2106" spans="1:16">
      <c r="A2106" t="s">
        <v>282</v>
      </c>
      <c r="B2106" t="s">
        <v>281</v>
      </c>
      <c r="C2106" t="s">
        <v>280</v>
      </c>
      <c r="D2106" t="s">
        <v>232</v>
      </c>
      <c r="E2106" t="s">
        <v>246</v>
      </c>
      <c r="F2106">
        <v>36758</v>
      </c>
      <c r="G2106" s="44">
        <v>1.42</v>
      </c>
      <c r="H2106" s="42">
        <v>4.6600000000000003E-2</v>
      </c>
      <c r="I2106" s="45">
        <v>0.83640000000000003</v>
      </c>
      <c r="J2106" s="44">
        <f t="shared" si="160"/>
        <v>1.353828</v>
      </c>
      <c r="K2106" s="43">
        <f t="shared" si="161"/>
        <v>49764.009623999998</v>
      </c>
      <c r="L2106" s="43">
        <f t="shared" si="162"/>
        <v>30744.391200000002</v>
      </c>
      <c r="M2106" s="43">
        <f t="shared" si="163"/>
        <v>19019.618423999997</v>
      </c>
      <c r="N2106" s="42">
        <f t="shared" si="164"/>
        <v>0.38219626126804879</v>
      </c>
      <c r="O2106">
        <f>IF(AND(RawData[[#This Row],[Channel]]="Wholesale/Distributor", LEFT(RawData[[#This Row],[Month]], 4)="2025"),RawData[[#This Row],[List Price]]*(1-'2 - Diagnostics'!$B$1),RawData[[#This Row],[Net Price]])</f>
        <v>1.353828</v>
      </c>
      <c r="P2106">
        <f>RawData[[#This Row],[Units]]*RawData[[#This Row],[Counterfactual Net Price]]</f>
        <v>49764.009623999998</v>
      </c>
    </row>
    <row r="2107" spans="1:16">
      <c r="A2107" t="s">
        <v>282</v>
      </c>
      <c r="B2107" t="s">
        <v>281</v>
      </c>
      <c r="C2107" t="s">
        <v>280</v>
      </c>
      <c r="D2107" t="s">
        <v>232</v>
      </c>
      <c r="E2107" t="s">
        <v>245</v>
      </c>
      <c r="F2107">
        <v>32264</v>
      </c>
      <c r="G2107" s="44">
        <v>1.42</v>
      </c>
      <c r="H2107" s="42">
        <v>5.2999999999999999E-2</v>
      </c>
      <c r="I2107" s="45">
        <v>0.84250000000000003</v>
      </c>
      <c r="J2107" s="44">
        <f t="shared" si="160"/>
        <v>1.3447399999999998</v>
      </c>
      <c r="K2107" s="43">
        <f t="shared" si="161"/>
        <v>43386.691359999997</v>
      </c>
      <c r="L2107" s="43">
        <f t="shared" si="162"/>
        <v>27182.420000000002</v>
      </c>
      <c r="M2107" s="43">
        <f t="shared" si="163"/>
        <v>16204.271359999995</v>
      </c>
      <c r="N2107" s="42">
        <f t="shared" si="164"/>
        <v>0.37348483721760334</v>
      </c>
      <c r="O2107">
        <f>IF(AND(RawData[[#This Row],[Channel]]="Wholesale/Distributor", LEFT(RawData[[#This Row],[Month]], 4)="2025"),RawData[[#This Row],[List Price]]*(1-'2 - Diagnostics'!$B$1),RawData[[#This Row],[Net Price]])</f>
        <v>1.3447399999999998</v>
      </c>
      <c r="P2107">
        <f>RawData[[#This Row],[Units]]*RawData[[#This Row],[Counterfactual Net Price]]</f>
        <v>43386.691359999997</v>
      </c>
    </row>
    <row r="2108" spans="1:16">
      <c r="A2108" t="s">
        <v>282</v>
      </c>
      <c r="B2108" t="s">
        <v>281</v>
      </c>
      <c r="C2108" t="s">
        <v>280</v>
      </c>
      <c r="D2108" t="s">
        <v>232</v>
      </c>
      <c r="E2108" t="s">
        <v>244</v>
      </c>
      <c r="F2108">
        <v>31469</v>
      </c>
      <c r="G2108" s="44">
        <v>1.46</v>
      </c>
      <c r="H2108" s="42">
        <v>4.87E-2</v>
      </c>
      <c r="I2108" s="45">
        <v>0.84850000000000003</v>
      </c>
      <c r="J2108" s="44">
        <f t="shared" si="160"/>
        <v>1.388898</v>
      </c>
      <c r="K2108" s="43">
        <f t="shared" si="161"/>
        <v>43707.231161999996</v>
      </c>
      <c r="L2108" s="43">
        <f t="shared" si="162"/>
        <v>26701.446500000002</v>
      </c>
      <c r="M2108" s="43">
        <f t="shared" si="163"/>
        <v>17005.784661999995</v>
      </c>
      <c r="N2108" s="42">
        <f t="shared" si="164"/>
        <v>0.38908400760890999</v>
      </c>
      <c r="O2108">
        <f>IF(AND(RawData[[#This Row],[Channel]]="Wholesale/Distributor", LEFT(RawData[[#This Row],[Month]], 4)="2025"),RawData[[#This Row],[List Price]]*(1-'2 - Diagnostics'!$B$1),RawData[[#This Row],[Net Price]])</f>
        <v>1.388898</v>
      </c>
      <c r="P2108">
        <f>RawData[[#This Row],[Units]]*RawData[[#This Row],[Counterfactual Net Price]]</f>
        <v>43707.231161999996</v>
      </c>
    </row>
    <row r="2109" spans="1:16">
      <c r="A2109" t="s">
        <v>282</v>
      </c>
      <c r="B2109" t="s">
        <v>281</v>
      </c>
      <c r="C2109" t="s">
        <v>280</v>
      </c>
      <c r="D2109" t="s">
        <v>232</v>
      </c>
      <c r="E2109" t="s">
        <v>243</v>
      </c>
      <c r="F2109">
        <v>33794</v>
      </c>
      <c r="G2109" s="44">
        <v>1.46</v>
      </c>
      <c r="H2109" s="42">
        <v>6.3799999999999996E-2</v>
      </c>
      <c r="I2109" s="45">
        <v>0.85460000000000003</v>
      </c>
      <c r="J2109" s="44">
        <f t="shared" si="160"/>
        <v>1.366852</v>
      </c>
      <c r="K2109" s="43">
        <f t="shared" si="161"/>
        <v>46191.396487999998</v>
      </c>
      <c r="L2109" s="43">
        <f t="shared" si="162"/>
        <v>28880.3524</v>
      </c>
      <c r="M2109" s="43">
        <f t="shared" si="163"/>
        <v>17311.044087999999</v>
      </c>
      <c r="N2109" s="42">
        <f t="shared" si="164"/>
        <v>0.37476771442701917</v>
      </c>
      <c r="O2109">
        <f>IF(AND(RawData[[#This Row],[Channel]]="Wholesale/Distributor", LEFT(RawData[[#This Row],[Month]], 4)="2025"),RawData[[#This Row],[List Price]]*(1-'2 - Diagnostics'!$B$1),RawData[[#This Row],[Net Price]])</f>
        <v>1.366852</v>
      </c>
      <c r="P2109">
        <f>RawData[[#This Row],[Units]]*RawData[[#This Row],[Counterfactual Net Price]]</f>
        <v>46191.396487999998</v>
      </c>
    </row>
    <row r="2110" spans="1:16">
      <c r="A2110" t="s">
        <v>282</v>
      </c>
      <c r="B2110" t="s">
        <v>281</v>
      </c>
      <c r="C2110" t="s">
        <v>280</v>
      </c>
      <c r="D2110" t="s">
        <v>232</v>
      </c>
      <c r="E2110" t="s">
        <v>242</v>
      </c>
      <c r="F2110">
        <v>43127</v>
      </c>
      <c r="G2110" s="44">
        <v>1.46</v>
      </c>
      <c r="H2110" s="42">
        <v>5.4800000000000001E-2</v>
      </c>
      <c r="I2110" s="45">
        <v>0.86060000000000003</v>
      </c>
      <c r="J2110" s="44">
        <f t="shared" si="160"/>
        <v>1.3799920000000001</v>
      </c>
      <c r="K2110" s="43">
        <f t="shared" si="161"/>
        <v>59514.914984000003</v>
      </c>
      <c r="L2110" s="43">
        <f t="shared" si="162"/>
        <v>37115.0962</v>
      </c>
      <c r="M2110" s="43">
        <f t="shared" si="163"/>
        <v>22399.818784000003</v>
      </c>
      <c r="N2110" s="42">
        <f t="shared" si="164"/>
        <v>0.3763731963663558</v>
      </c>
      <c r="O2110">
        <f>IF(AND(RawData[[#This Row],[Channel]]="Wholesale/Distributor", LEFT(RawData[[#This Row],[Month]], 4)="2025"),RawData[[#This Row],[List Price]]*(1-'2 - Diagnostics'!$B$1),RawData[[#This Row],[Net Price]])</f>
        <v>1.3799920000000001</v>
      </c>
      <c r="P2110">
        <f>RawData[[#This Row],[Units]]*RawData[[#This Row],[Counterfactual Net Price]]</f>
        <v>59514.914984000003</v>
      </c>
    </row>
    <row r="2111" spans="1:16">
      <c r="A2111" t="s">
        <v>282</v>
      </c>
      <c r="B2111" t="s">
        <v>281</v>
      </c>
      <c r="C2111" t="s">
        <v>280</v>
      </c>
      <c r="D2111" t="s">
        <v>232</v>
      </c>
      <c r="E2111" t="s">
        <v>241</v>
      </c>
      <c r="F2111">
        <v>65758</v>
      </c>
      <c r="G2111" s="44">
        <v>1.46</v>
      </c>
      <c r="H2111" s="42">
        <v>4.6100000000000002E-2</v>
      </c>
      <c r="I2111" s="45">
        <v>0.86670000000000003</v>
      </c>
      <c r="J2111" s="44">
        <f t="shared" si="160"/>
        <v>1.3926939999999999</v>
      </c>
      <c r="K2111" s="43">
        <f t="shared" si="161"/>
        <v>91580.772051999986</v>
      </c>
      <c r="L2111" s="43">
        <f t="shared" si="162"/>
        <v>56992.458599999998</v>
      </c>
      <c r="M2111" s="43">
        <f t="shared" si="163"/>
        <v>34588.313451999988</v>
      </c>
      <c r="N2111" s="42">
        <f t="shared" si="164"/>
        <v>0.37768095504109295</v>
      </c>
      <c r="O2111">
        <f>IF(AND(RawData[[#This Row],[Channel]]="Wholesale/Distributor", LEFT(RawData[[#This Row],[Month]], 4)="2025"),RawData[[#This Row],[List Price]]*(1-'2 - Diagnostics'!$B$1),RawData[[#This Row],[Net Price]])</f>
        <v>1.3926939999999999</v>
      </c>
      <c r="P2111">
        <f>RawData[[#This Row],[Units]]*RawData[[#This Row],[Counterfactual Net Price]]</f>
        <v>91580.772051999986</v>
      </c>
    </row>
    <row r="2112" spans="1:16">
      <c r="A2112" t="s">
        <v>282</v>
      </c>
      <c r="B2112" t="s">
        <v>281</v>
      </c>
      <c r="C2112" t="s">
        <v>280</v>
      </c>
      <c r="D2112" t="s">
        <v>232</v>
      </c>
      <c r="E2112" t="s">
        <v>240</v>
      </c>
      <c r="F2112">
        <v>69580</v>
      </c>
      <c r="G2112" s="44">
        <v>1.46</v>
      </c>
      <c r="H2112" s="42">
        <v>5.5399999999999998E-2</v>
      </c>
      <c r="I2112" s="45">
        <v>0.87270000000000003</v>
      </c>
      <c r="J2112" s="44">
        <f t="shared" si="160"/>
        <v>1.379116</v>
      </c>
      <c r="K2112" s="43">
        <f t="shared" si="161"/>
        <v>95958.891279999996</v>
      </c>
      <c r="L2112" s="43">
        <f t="shared" si="162"/>
        <v>60722.466</v>
      </c>
      <c r="M2112" s="43">
        <f t="shared" si="163"/>
        <v>35236.425279999996</v>
      </c>
      <c r="N2112" s="42">
        <f t="shared" si="164"/>
        <v>0.36720333895045809</v>
      </c>
      <c r="O2112">
        <f>IF(AND(RawData[[#This Row],[Channel]]="Wholesale/Distributor", LEFT(RawData[[#This Row],[Month]], 4)="2025"),RawData[[#This Row],[List Price]]*(1-'2 - Diagnostics'!$B$1),RawData[[#This Row],[Net Price]])</f>
        <v>1.379116</v>
      </c>
      <c r="P2112">
        <f>RawData[[#This Row],[Units]]*RawData[[#This Row],[Counterfactual Net Price]]</f>
        <v>95958.891279999996</v>
      </c>
    </row>
    <row r="2113" spans="1:16">
      <c r="A2113" t="s">
        <v>282</v>
      </c>
      <c r="B2113" t="s">
        <v>281</v>
      </c>
      <c r="C2113" t="s">
        <v>280</v>
      </c>
      <c r="D2113" t="s">
        <v>232</v>
      </c>
      <c r="E2113" t="s">
        <v>236</v>
      </c>
      <c r="F2113">
        <v>62826</v>
      </c>
      <c r="G2113" s="44">
        <v>1.46</v>
      </c>
      <c r="H2113" s="42">
        <v>3.8100000000000002E-2</v>
      </c>
      <c r="I2113" s="45">
        <v>0.87880000000000003</v>
      </c>
      <c r="J2113" s="44">
        <f t="shared" si="160"/>
        <v>1.404374</v>
      </c>
      <c r="K2113" s="43">
        <f t="shared" si="161"/>
        <v>88231.200924000004</v>
      </c>
      <c r="L2113" s="43">
        <f t="shared" si="162"/>
        <v>55211.488799999999</v>
      </c>
      <c r="M2113" s="43">
        <f t="shared" si="163"/>
        <v>33019.712124000005</v>
      </c>
      <c r="N2113" s="42">
        <f t="shared" si="164"/>
        <v>0.37424076492444325</v>
      </c>
      <c r="O2113">
        <f>IF(AND(RawData[[#This Row],[Channel]]="Wholesale/Distributor", LEFT(RawData[[#This Row],[Month]], 4)="2025"),RawData[[#This Row],[List Price]]*(1-'2 - Diagnostics'!$B$1),RawData[[#This Row],[Net Price]])</f>
        <v>1.404374</v>
      </c>
      <c r="P2113">
        <f>RawData[[#This Row],[Units]]*RawData[[#This Row],[Counterfactual Net Price]]</f>
        <v>88231.200924000004</v>
      </c>
    </row>
    <row r="2114" spans="1:16">
      <c r="A2114" t="s">
        <v>282</v>
      </c>
      <c r="B2114" t="s">
        <v>281</v>
      </c>
      <c r="C2114" t="s">
        <v>280</v>
      </c>
      <c r="D2114" t="s">
        <v>226</v>
      </c>
      <c r="E2114" t="s">
        <v>262</v>
      </c>
      <c r="F2114">
        <v>44696</v>
      </c>
      <c r="G2114" s="44">
        <v>1.39</v>
      </c>
      <c r="H2114" s="42">
        <v>9.6299999999999997E-2</v>
      </c>
      <c r="I2114" s="45">
        <v>0.80620000000000003</v>
      </c>
      <c r="J2114" s="44">
        <f t="shared" ref="J2114:J2177" si="165">G2114*(1-H2114)</f>
        <v>1.2561429999999998</v>
      </c>
      <c r="K2114" s="43">
        <f t="shared" ref="K2114:K2177" si="166">F2114*J2114</f>
        <v>56144.567527999992</v>
      </c>
      <c r="L2114" s="43">
        <f t="shared" ref="L2114:L2177" si="167">F2114*I2114</f>
        <v>36033.915200000003</v>
      </c>
      <c r="M2114" s="43">
        <f t="shared" ref="M2114:M2177" si="168">K2114-L2114</f>
        <v>20110.652327999989</v>
      </c>
      <c r="N2114" s="42">
        <f t="shared" ref="N2114:N2177" si="169">IFERROR(M2114/K2114,"")</f>
        <v>0.35819409095938903</v>
      </c>
      <c r="O2114">
        <f>IF(AND(RawData[[#This Row],[Channel]]="Wholesale/Distributor", LEFT(RawData[[#This Row],[Month]], 4)="2025"),RawData[[#This Row],[List Price]]*(1-'2 - Diagnostics'!$B$1),RawData[[#This Row],[Net Price]])</f>
        <v>1.2561429999999998</v>
      </c>
      <c r="P2114">
        <f>RawData[[#This Row],[Units]]*RawData[[#This Row],[Counterfactual Net Price]]</f>
        <v>56144.567527999992</v>
      </c>
    </row>
    <row r="2115" spans="1:16">
      <c r="A2115" t="s">
        <v>282</v>
      </c>
      <c r="B2115" t="s">
        <v>281</v>
      </c>
      <c r="C2115" t="s">
        <v>280</v>
      </c>
      <c r="D2115" t="s">
        <v>226</v>
      </c>
      <c r="E2115" t="s">
        <v>261</v>
      </c>
      <c r="F2115">
        <v>59626</v>
      </c>
      <c r="G2115" s="44">
        <v>1.39</v>
      </c>
      <c r="H2115" s="42">
        <v>0.1193</v>
      </c>
      <c r="I2115" s="45">
        <v>0.80620000000000003</v>
      </c>
      <c r="J2115" s="44">
        <f t="shared" si="165"/>
        <v>1.224173</v>
      </c>
      <c r="K2115" s="43">
        <f t="shared" si="166"/>
        <v>72992.539298000003</v>
      </c>
      <c r="L2115" s="43">
        <f t="shared" si="167"/>
        <v>48070.481200000002</v>
      </c>
      <c r="M2115" s="43">
        <f t="shared" si="168"/>
        <v>24922.058098000001</v>
      </c>
      <c r="N2115" s="42">
        <f t="shared" si="169"/>
        <v>0.3414329510616555</v>
      </c>
      <c r="O2115">
        <f>IF(AND(RawData[[#This Row],[Channel]]="Wholesale/Distributor", LEFT(RawData[[#This Row],[Month]], 4)="2025"),RawData[[#This Row],[List Price]]*(1-'2 - Diagnostics'!$B$1),RawData[[#This Row],[Net Price]])</f>
        <v>1.224173</v>
      </c>
      <c r="P2115">
        <f>RawData[[#This Row],[Units]]*RawData[[#This Row],[Counterfactual Net Price]]</f>
        <v>72992.539298000003</v>
      </c>
    </row>
    <row r="2116" spans="1:16">
      <c r="A2116" t="s">
        <v>282</v>
      </c>
      <c r="B2116" t="s">
        <v>281</v>
      </c>
      <c r="C2116" t="s">
        <v>280</v>
      </c>
      <c r="D2116" t="s">
        <v>226</v>
      </c>
      <c r="E2116" t="s">
        <v>260</v>
      </c>
      <c r="F2116">
        <v>55298</v>
      </c>
      <c r="G2116" s="44">
        <v>1.39</v>
      </c>
      <c r="H2116" s="42">
        <v>0.1036</v>
      </c>
      <c r="I2116" s="45">
        <v>0.80620000000000003</v>
      </c>
      <c r="J2116" s="44">
        <f t="shared" si="165"/>
        <v>1.2459959999999999</v>
      </c>
      <c r="K2116" s="43">
        <f t="shared" si="166"/>
        <v>68901.086807999993</v>
      </c>
      <c r="L2116" s="43">
        <f t="shared" si="167"/>
        <v>44581.247600000002</v>
      </c>
      <c r="M2116" s="43">
        <f t="shared" si="168"/>
        <v>24319.83920799999</v>
      </c>
      <c r="N2116" s="42">
        <f t="shared" si="169"/>
        <v>0.35296742525658176</v>
      </c>
      <c r="O2116">
        <f>IF(AND(RawData[[#This Row],[Channel]]="Wholesale/Distributor", LEFT(RawData[[#This Row],[Month]], 4)="2025"),RawData[[#This Row],[List Price]]*(1-'2 - Diagnostics'!$B$1),RawData[[#This Row],[Net Price]])</f>
        <v>1.2459959999999999</v>
      </c>
      <c r="P2116">
        <f>RawData[[#This Row],[Units]]*RawData[[#This Row],[Counterfactual Net Price]]</f>
        <v>68901.086807999993</v>
      </c>
    </row>
    <row r="2117" spans="1:16">
      <c r="A2117" t="s">
        <v>282</v>
      </c>
      <c r="B2117" t="s">
        <v>281</v>
      </c>
      <c r="C2117" t="s">
        <v>280</v>
      </c>
      <c r="D2117" t="s">
        <v>226</v>
      </c>
      <c r="E2117" t="s">
        <v>259</v>
      </c>
      <c r="F2117">
        <v>65720</v>
      </c>
      <c r="G2117" s="44">
        <v>1.39</v>
      </c>
      <c r="H2117" s="42">
        <v>0.10059999999999999</v>
      </c>
      <c r="I2117" s="45">
        <v>0.80620000000000003</v>
      </c>
      <c r="J2117" s="44">
        <f t="shared" si="165"/>
        <v>1.2501659999999999</v>
      </c>
      <c r="K2117" s="43">
        <f t="shared" si="166"/>
        <v>82160.909519999987</v>
      </c>
      <c r="L2117" s="43">
        <f t="shared" si="167"/>
        <v>52983.464</v>
      </c>
      <c r="M2117" s="43">
        <f t="shared" si="168"/>
        <v>29177.445519999987</v>
      </c>
      <c r="N2117" s="42">
        <f t="shared" si="169"/>
        <v>0.35512563931509883</v>
      </c>
      <c r="O2117">
        <f>IF(AND(RawData[[#This Row],[Channel]]="Wholesale/Distributor", LEFT(RawData[[#This Row],[Month]], 4)="2025"),RawData[[#This Row],[List Price]]*(1-'2 - Diagnostics'!$B$1),RawData[[#This Row],[Net Price]])</f>
        <v>1.2501659999999999</v>
      </c>
      <c r="P2117">
        <f>RawData[[#This Row],[Units]]*RawData[[#This Row],[Counterfactual Net Price]]</f>
        <v>82160.909519999987</v>
      </c>
    </row>
    <row r="2118" spans="1:16">
      <c r="A2118" t="s">
        <v>282</v>
      </c>
      <c r="B2118" t="s">
        <v>281</v>
      </c>
      <c r="C2118" t="s">
        <v>280</v>
      </c>
      <c r="D2118" t="s">
        <v>226</v>
      </c>
      <c r="E2118" t="s">
        <v>258</v>
      </c>
      <c r="F2118">
        <v>46380</v>
      </c>
      <c r="G2118" s="44">
        <v>1.39</v>
      </c>
      <c r="H2118" s="42">
        <v>0.1111</v>
      </c>
      <c r="I2118" s="45">
        <v>0.80620000000000003</v>
      </c>
      <c r="J2118" s="44">
        <f t="shared" si="165"/>
        <v>1.235571</v>
      </c>
      <c r="K2118" s="43">
        <f t="shared" si="166"/>
        <v>57305.782979999996</v>
      </c>
      <c r="L2118" s="43">
        <f t="shared" si="167"/>
        <v>37391.556000000004</v>
      </c>
      <c r="M2118" s="43">
        <f t="shared" si="168"/>
        <v>19914.226979999992</v>
      </c>
      <c r="N2118" s="42">
        <f t="shared" si="169"/>
        <v>0.34750815614804803</v>
      </c>
      <c r="O2118">
        <f>IF(AND(RawData[[#This Row],[Channel]]="Wholesale/Distributor", LEFT(RawData[[#This Row],[Month]], 4)="2025"),RawData[[#This Row],[List Price]]*(1-'2 - Diagnostics'!$B$1),RawData[[#This Row],[Net Price]])</f>
        <v>1.235571</v>
      </c>
      <c r="P2118">
        <f>RawData[[#This Row],[Units]]*RawData[[#This Row],[Counterfactual Net Price]]</f>
        <v>57305.782979999996</v>
      </c>
    </row>
    <row r="2119" spans="1:16">
      <c r="A2119" t="s">
        <v>282</v>
      </c>
      <c r="B2119" t="s">
        <v>281</v>
      </c>
      <c r="C2119" t="s">
        <v>280</v>
      </c>
      <c r="D2119" t="s">
        <v>226</v>
      </c>
      <c r="E2119" t="s">
        <v>257</v>
      </c>
      <c r="F2119">
        <v>51004</v>
      </c>
      <c r="G2119" s="44">
        <v>1.39</v>
      </c>
      <c r="H2119" s="42">
        <v>9.9000000000000005E-2</v>
      </c>
      <c r="I2119" s="45">
        <v>0.80620000000000003</v>
      </c>
      <c r="J2119" s="44">
        <f t="shared" si="165"/>
        <v>1.2523899999999999</v>
      </c>
      <c r="K2119" s="43">
        <f t="shared" si="166"/>
        <v>63876.899559999998</v>
      </c>
      <c r="L2119" s="43">
        <f t="shared" si="167"/>
        <v>41119.424800000001</v>
      </c>
      <c r="M2119" s="43">
        <f t="shared" si="168"/>
        <v>22757.474759999997</v>
      </c>
      <c r="N2119" s="42">
        <f t="shared" si="169"/>
        <v>0.35627081021087675</v>
      </c>
      <c r="O2119">
        <f>IF(AND(RawData[[#This Row],[Channel]]="Wholesale/Distributor", LEFT(RawData[[#This Row],[Month]], 4)="2025"),RawData[[#This Row],[List Price]]*(1-'2 - Diagnostics'!$B$1),RawData[[#This Row],[Net Price]])</f>
        <v>1.2523899999999999</v>
      </c>
      <c r="P2119">
        <f>RawData[[#This Row],[Units]]*RawData[[#This Row],[Counterfactual Net Price]]</f>
        <v>63876.899559999998</v>
      </c>
    </row>
    <row r="2120" spans="1:16">
      <c r="A2120" t="s">
        <v>282</v>
      </c>
      <c r="B2120" t="s">
        <v>281</v>
      </c>
      <c r="C2120" t="s">
        <v>280</v>
      </c>
      <c r="D2120" t="s">
        <v>226</v>
      </c>
      <c r="E2120" t="s">
        <v>256</v>
      </c>
      <c r="F2120">
        <v>44832</v>
      </c>
      <c r="G2120" s="44">
        <v>1.39</v>
      </c>
      <c r="H2120" s="42">
        <v>9.3399999999999997E-2</v>
      </c>
      <c r="I2120" s="45">
        <v>0.80620000000000003</v>
      </c>
      <c r="J2120" s="44">
        <f t="shared" si="165"/>
        <v>1.2601739999999999</v>
      </c>
      <c r="K2120" s="43">
        <f t="shared" si="166"/>
        <v>56496.120767999993</v>
      </c>
      <c r="L2120" s="43">
        <f t="shared" si="167"/>
        <v>36143.558400000002</v>
      </c>
      <c r="M2120" s="43">
        <f t="shared" si="168"/>
        <v>20352.562367999992</v>
      </c>
      <c r="N2120" s="42">
        <f t="shared" si="169"/>
        <v>0.3602470769909551</v>
      </c>
      <c r="O2120">
        <f>IF(AND(RawData[[#This Row],[Channel]]="Wholesale/Distributor", LEFT(RawData[[#This Row],[Month]], 4)="2025"),RawData[[#This Row],[List Price]]*(1-'2 - Diagnostics'!$B$1),RawData[[#This Row],[Net Price]])</f>
        <v>1.2601739999999999</v>
      </c>
      <c r="P2120">
        <f>RawData[[#This Row],[Units]]*RawData[[#This Row],[Counterfactual Net Price]]</f>
        <v>56496.120767999993</v>
      </c>
    </row>
    <row r="2121" spans="1:16">
      <c r="A2121" t="s">
        <v>282</v>
      </c>
      <c r="B2121" t="s">
        <v>281</v>
      </c>
      <c r="C2121" t="s">
        <v>280</v>
      </c>
      <c r="D2121" t="s">
        <v>226</v>
      </c>
      <c r="E2121" t="s">
        <v>255</v>
      </c>
      <c r="F2121">
        <v>49451</v>
      </c>
      <c r="G2121" s="44">
        <v>1.39</v>
      </c>
      <c r="H2121" s="42">
        <v>9.9599999999999994E-2</v>
      </c>
      <c r="I2121" s="45">
        <v>0.80620000000000003</v>
      </c>
      <c r="J2121" s="44">
        <f t="shared" si="165"/>
        <v>1.2515559999999999</v>
      </c>
      <c r="K2121" s="43">
        <f t="shared" si="166"/>
        <v>61890.695755999994</v>
      </c>
      <c r="L2121" s="43">
        <f t="shared" si="167"/>
        <v>39867.396200000003</v>
      </c>
      <c r="M2121" s="43">
        <f t="shared" si="168"/>
        <v>22023.299555999991</v>
      </c>
      <c r="N2121" s="42">
        <f t="shared" si="169"/>
        <v>0.35584184806752545</v>
      </c>
      <c r="O2121">
        <f>IF(AND(RawData[[#This Row],[Channel]]="Wholesale/Distributor", LEFT(RawData[[#This Row],[Month]], 4)="2025"),RawData[[#This Row],[List Price]]*(1-'2 - Diagnostics'!$B$1),RawData[[#This Row],[Net Price]])</f>
        <v>1.2515559999999999</v>
      </c>
      <c r="P2121">
        <f>RawData[[#This Row],[Units]]*RawData[[#This Row],[Counterfactual Net Price]]</f>
        <v>61890.695755999994</v>
      </c>
    </row>
    <row r="2122" spans="1:16">
      <c r="A2122" t="s">
        <v>282</v>
      </c>
      <c r="B2122" t="s">
        <v>281</v>
      </c>
      <c r="C2122" t="s">
        <v>280</v>
      </c>
      <c r="D2122" t="s">
        <v>226</v>
      </c>
      <c r="E2122" t="s">
        <v>254</v>
      </c>
      <c r="F2122">
        <v>58139</v>
      </c>
      <c r="G2122" s="44">
        <v>1.39</v>
      </c>
      <c r="H2122" s="42">
        <v>7.7299999999999994E-2</v>
      </c>
      <c r="I2122" s="45">
        <v>0.80620000000000003</v>
      </c>
      <c r="J2122" s="44">
        <f t="shared" si="165"/>
        <v>1.2825529999999998</v>
      </c>
      <c r="K2122" s="43">
        <f t="shared" si="166"/>
        <v>74566.348866999993</v>
      </c>
      <c r="L2122" s="43">
        <f t="shared" si="167"/>
        <v>46871.661800000002</v>
      </c>
      <c r="M2122" s="43">
        <f t="shared" si="168"/>
        <v>27694.687066999992</v>
      </c>
      <c r="N2122" s="42">
        <f t="shared" si="169"/>
        <v>0.37140999241356881</v>
      </c>
      <c r="O2122">
        <f>IF(AND(RawData[[#This Row],[Channel]]="Wholesale/Distributor", LEFT(RawData[[#This Row],[Month]], 4)="2025"),RawData[[#This Row],[List Price]]*(1-'2 - Diagnostics'!$B$1),RawData[[#This Row],[Net Price]])</f>
        <v>1.2825529999999998</v>
      </c>
      <c r="P2122">
        <f>RawData[[#This Row],[Units]]*RawData[[#This Row],[Counterfactual Net Price]]</f>
        <v>74566.348866999993</v>
      </c>
    </row>
    <row r="2123" spans="1:16">
      <c r="A2123" t="s">
        <v>282</v>
      </c>
      <c r="B2123" t="s">
        <v>281</v>
      </c>
      <c r="C2123" t="s">
        <v>280</v>
      </c>
      <c r="D2123" t="s">
        <v>226</v>
      </c>
      <c r="E2123" t="s">
        <v>253</v>
      </c>
      <c r="F2123">
        <v>79352</v>
      </c>
      <c r="G2123" s="44">
        <v>1.39</v>
      </c>
      <c r="H2123" s="42">
        <v>7.8700000000000006E-2</v>
      </c>
      <c r="I2123" s="45">
        <v>0.80620000000000003</v>
      </c>
      <c r="J2123" s="44">
        <f t="shared" si="165"/>
        <v>1.2806069999999998</v>
      </c>
      <c r="K2123" s="43">
        <f t="shared" si="166"/>
        <v>101618.72666399999</v>
      </c>
      <c r="L2123" s="43">
        <f t="shared" si="167"/>
        <v>63973.582399999999</v>
      </c>
      <c r="M2123" s="43">
        <f t="shared" si="168"/>
        <v>37645.144263999988</v>
      </c>
      <c r="N2123" s="42">
        <f t="shared" si="169"/>
        <v>0.37045479214153904</v>
      </c>
      <c r="O2123">
        <f>IF(AND(RawData[[#This Row],[Channel]]="Wholesale/Distributor", LEFT(RawData[[#This Row],[Month]], 4)="2025"),RawData[[#This Row],[List Price]]*(1-'2 - Diagnostics'!$B$1),RawData[[#This Row],[Net Price]])</f>
        <v>1.2806069999999998</v>
      </c>
      <c r="P2123">
        <f>RawData[[#This Row],[Units]]*RawData[[#This Row],[Counterfactual Net Price]]</f>
        <v>101618.72666399999</v>
      </c>
    </row>
    <row r="2124" spans="1:16">
      <c r="A2124" t="s">
        <v>282</v>
      </c>
      <c r="B2124" t="s">
        <v>281</v>
      </c>
      <c r="C2124" t="s">
        <v>280</v>
      </c>
      <c r="D2124" t="s">
        <v>226</v>
      </c>
      <c r="E2124" t="s">
        <v>252</v>
      </c>
      <c r="F2124">
        <v>92580</v>
      </c>
      <c r="G2124" s="44">
        <v>1.39</v>
      </c>
      <c r="H2124" s="42">
        <v>8.9599999999999999E-2</v>
      </c>
      <c r="I2124" s="45">
        <v>0.80620000000000003</v>
      </c>
      <c r="J2124" s="44">
        <f t="shared" si="165"/>
        <v>1.2654559999999999</v>
      </c>
      <c r="K2124" s="43">
        <f t="shared" si="166"/>
        <v>117155.91647999999</v>
      </c>
      <c r="L2124" s="43">
        <f t="shared" si="167"/>
        <v>74637.995999999999</v>
      </c>
      <c r="M2124" s="43">
        <f t="shared" si="168"/>
        <v>42517.920479999986</v>
      </c>
      <c r="N2124" s="42">
        <f t="shared" si="169"/>
        <v>0.36291739894551839</v>
      </c>
      <c r="O2124">
        <f>IF(AND(RawData[[#This Row],[Channel]]="Wholesale/Distributor", LEFT(RawData[[#This Row],[Month]], 4)="2025"),RawData[[#This Row],[List Price]]*(1-'2 - Diagnostics'!$B$1),RawData[[#This Row],[Net Price]])</f>
        <v>1.2654559999999999</v>
      </c>
      <c r="P2124">
        <f>RawData[[#This Row],[Units]]*RawData[[#This Row],[Counterfactual Net Price]]</f>
        <v>117155.91647999999</v>
      </c>
    </row>
    <row r="2125" spans="1:16">
      <c r="A2125" t="s">
        <v>282</v>
      </c>
      <c r="B2125" t="s">
        <v>281</v>
      </c>
      <c r="C2125" t="s">
        <v>280</v>
      </c>
      <c r="D2125" t="s">
        <v>226</v>
      </c>
      <c r="E2125" t="s">
        <v>251</v>
      </c>
      <c r="F2125">
        <v>75712</v>
      </c>
      <c r="G2125" s="44">
        <v>1.39</v>
      </c>
      <c r="H2125" s="42">
        <v>9.7500000000000003E-2</v>
      </c>
      <c r="I2125" s="45">
        <v>0.80620000000000003</v>
      </c>
      <c r="J2125" s="44">
        <f t="shared" si="165"/>
        <v>1.2544749999999998</v>
      </c>
      <c r="K2125" s="43">
        <f t="shared" si="166"/>
        <v>94978.811199999982</v>
      </c>
      <c r="L2125" s="43">
        <f t="shared" si="167"/>
        <v>61039.0144</v>
      </c>
      <c r="M2125" s="43">
        <f t="shared" si="168"/>
        <v>33939.796799999982</v>
      </c>
      <c r="N2125" s="42">
        <f t="shared" si="169"/>
        <v>0.35734072022160651</v>
      </c>
      <c r="O2125">
        <f>IF(AND(RawData[[#This Row],[Channel]]="Wholesale/Distributor", LEFT(RawData[[#This Row],[Month]], 4)="2025"),RawData[[#This Row],[List Price]]*(1-'2 - Diagnostics'!$B$1),RawData[[#This Row],[Net Price]])</f>
        <v>1.2544749999999998</v>
      </c>
      <c r="P2125">
        <f>RawData[[#This Row],[Units]]*RawData[[#This Row],[Counterfactual Net Price]]</f>
        <v>94978.811199999982</v>
      </c>
    </row>
    <row r="2126" spans="1:16">
      <c r="A2126" t="s">
        <v>282</v>
      </c>
      <c r="B2126" t="s">
        <v>281</v>
      </c>
      <c r="C2126" t="s">
        <v>280</v>
      </c>
      <c r="D2126" t="s">
        <v>226</v>
      </c>
      <c r="E2126" t="s">
        <v>250</v>
      </c>
      <c r="F2126">
        <v>44451</v>
      </c>
      <c r="G2126" s="44">
        <v>1.42</v>
      </c>
      <c r="H2126" s="42">
        <v>0.127</v>
      </c>
      <c r="I2126" s="45">
        <v>0.81220000000000003</v>
      </c>
      <c r="J2126" s="44">
        <f t="shared" si="165"/>
        <v>1.23966</v>
      </c>
      <c r="K2126" s="43">
        <f t="shared" si="166"/>
        <v>55104.126660000002</v>
      </c>
      <c r="L2126" s="43">
        <f t="shared" si="167"/>
        <v>36103.102200000001</v>
      </c>
      <c r="M2126" s="43">
        <f t="shared" si="168"/>
        <v>19001.024460000001</v>
      </c>
      <c r="N2126" s="42">
        <f t="shared" si="169"/>
        <v>0.34482035396802346</v>
      </c>
      <c r="O2126">
        <f>IF(AND(RawData[[#This Row],[Channel]]="Wholesale/Distributor", LEFT(RawData[[#This Row],[Month]], 4)="2025"),RawData[[#This Row],[List Price]]*(1-'2 - Diagnostics'!$B$1),RawData[[#This Row],[Net Price]])</f>
        <v>1.2922</v>
      </c>
      <c r="P2126">
        <f>RawData[[#This Row],[Units]]*RawData[[#This Row],[Counterfactual Net Price]]</f>
        <v>57439.582199999997</v>
      </c>
    </row>
    <row r="2127" spans="1:16">
      <c r="A2127" t="s">
        <v>282</v>
      </c>
      <c r="B2127" t="s">
        <v>281</v>
      </c>
      <c r="C2127" t="s">
        <v>280</v>
      </c>
      <c r="D2127" t="s">
        <v>226</v>
      </c>
      <c r="E2127" t="s">
        <v>249</v>
      </c>
      <c r="F2127">
        <v>56356</v>
      </c>
      <c r="G2127" s="44">
        <v>1.42</v>
      </c>
      <c r="H2127" s="42">
        <v>0.1135</v>
      </c>
      <c r="I2127" s="45">
        <v>0.81830000000000003</v>
      </c>
      <c r="J2127" s="44">
        <f t="shared" si="165"/>
        <v>1.2588299999999999</v>
      </c>
      <c r="K2127" s="43">
        <f t="shared" si="166"/>
        <v>70942.623479999995</v>
      </c>
      <c r="L2127" s="43">
        <f t="shared" si="167"/>
        <v>46116.114800000003</v>
      </c>
      <c r="M2127" s="43">
        <f t="shared" si="168"/>
        <v>24826.508679999992</v>
      </c>
      <c r="N2127" s="42">
        <f t="shared" si="169"/>
        <v>0.34995193949937631</v>
      </c>
      <c r="O2127">
        <f>IF(AND(RawData[[#This Row],[Channel]]="Wholesale/Distributor", LEFT(RawData[[#This Row],[Month]], 4)="2025"),RawData[[#This Row],[List Price]]*(1-'2 - Diagnostics'!$B$1),RawData[[#This Row],[Net Price]])</f>
        <v>1.2922</v>
      </c>
      <c r="P2127">
        <f>RawData[[#This Row],[Units]]*RawData[[#This Row],[Counterfactual Net Price]]</f>
        <v>72823.223200000008</v>
      </c>
    </row>
    <row r="2128" spans="1:16">
      <c r="A2128" t="s">
        <v>282</v>
      </c>
      <c r="B2128" t="s">
        <v>281</v>
      </c>
      <c r="C2128" t="s">
        <v>280</v>
      </c>
      <c r="D2128" t="s">
        <v>226</v>
      </c>
      <c r="E2128" t="s">
        <v>248</v>
      </c>
      <c r="F2128">
        <v>59372</v>
      </c>
      <c r="G2128" s="44">
        <v>1.42</v>
      </c>
      <c r="H2128" s="42">
        <v>0.1075</v>
      </c>
      <c r="I2128" s="45">
        <v>0.82430000000000003</v>
      </c>
      <c r="J2128" s="44">
        <f t="shared" si="165"/>
        <v>1.26735</v>
      </c>
      <c r="K2128" s="43">
        <f t="shared" si="166"/>
        <v>75245.104200000002</v>
      </c>
      <c r="L2128" s="43">
        <f t="shared" si="167"/>
        <v>48940.339599999999</v>
      </c>
      <c r="M2128" s="43">
        <f t="shared" si="168"/>
        <v>26304.764600000002</v>
      </c>
      <c r="N2128" s="42">
        <f t="shared" si="169"/>
        <v>0.34958772241290886</v>
      </c>
      <c r="O2128">
        <f>IF(AND(RawData[[#This Row],[Channel]]="Wholesale/Distributor", LEFT(RawData[[#This Row],[Month]], 4)="2025"),RawData[[#This Row],[List Price]]*(1-'2 - Diagnostics'!$B$1),RawData[[#This Row],[Net Price]])</f>
        <v>1.2922</v>
      </c>
      <c r="P2128">
        <f>RawData[[#This Row],[Units]]*RawData[[#This Row],[Counterfactual Net Price]]</f>
        <v>76720.498399999997</v>
      </c>
    </row>
    <row r="2129" spans="1:16">
      <c r="A2129" t="s">
        <v>282</v>
      </c>
      <c r="B2129" t="s">
        <v>281</v>
      </c>
      <c r="C2129" t="s">
        <v>280</v>
      </c>
      <c r="D2129" t="s">
        <v>226</v>
      </c>
      <c r="E2129" t="s">
        <v>247</v>
      </c>
      <c r="F2129">
        <v>56838</v>
      </c>
      <c r="G2129" s="44">
        <v>1.42</v>
      </c>
      <c r="H2129" s="42">
        <v>0.16470000000000001</v>
      </c>
      <c r="I2129" s="45">
        <v>0.83040000000000003</v>
      </c>
      <c r="J2129" s="44">
        <f t="shared" si="165"/>
        <v>1.1861259999999998</v>
      </c>
      <c r="K2129" s="43">
        <f t="shared" si="166"/>
        <v>67417.02958799999</v>
      </c>
      <c r="L2129" s="43">
        <f t="shared" si="167"/>
        <v>47198.275200000004</v>
      </c>
      <c r="M2129" s="43">
        <f t="shared" si="168"/>
        <v>20218.754387999987</v>
      </c>
      <c r="N2129" s="42">
        <f t="shared" si="169"/>
        <v>0.29990574357193067</v>
      </c>
      <c r="O2129">
        <f>IF(AND(RawData[[#This Row],[Channel]]="Wholesale/Distributor", LEFT(RawData[[#This Row],[Month]], 4)="2025"),RawData[[#This Row],[List Price]]*(1-'2 - Diagnostics'!$B$1),RawData[[#This Row],[Net Price]])</f>
        <v>1.2922</v>
      </c>
      <c r="P2129">
        <f>RawData[[#This Row],[Units]]*RawData[[#This Row],[Counterfactual Net Price]]</f>
        <v>73446.063599999994</v>
      </c>
    </row>
    <row r="2130" spans="1:16">
      <c r="A2130" t="s">
        <v>282</v>
      </c>
      <c r="B2130" t="s">
        <v>281</v>
      </c>
      <c r="C2130" t="s">
        <v>280</v>
      </c>
      <c r="D2130" t="s">
        <v>226</v>
      </c>
      <c r="E2130" t="s">
        <v>246</v>
      </c>
      <c r="F2130">
        <v>43241</v>
      </c>
      <c r="G2130" s="44">
        <v>1.42</v>
      </c>
      <c r="H2130" s="42">
        <v>0.18179999999999999</v>
      </c>
      <c r="I2130" s="45">
        <v>0.83640000000000003</v>
      </c>
      <c r="J2130" s="44">
        <f t="shared" si="165"/>
        <v>1.1618440000000001</v>
      </c>
      <c r="K2130" s="43">
        <f t="shared" si="166"/>
        <v>50239.296404000008</v>
      </c>
      <c r="L2130" s="43">
        <f t="shared" si="167"/>
        <v>36166.772400000002</v>
      </c>
      <c r="M2130" s="43">
        <f t="shared" si="168"/>
        <v>14072.524004000006</v>
      </c>
      <c r="N2130" s="42">
        <f t="shared" si="169"/>
        <v>0.28010989427152017</v>
      </c>
      <c r="O2130">
        <f>IF(AND(RawData[[#This Row],[Channel]]="Wholesale/Distributor", LEFT(RawData[[#This Row],[Month]], 4)="2025"),RawData[[#This Row],[List Price]]*(1-'2 - Diagnostics'!$B$1),RawData[[#This Row],[Net Price]])</f>
        <v>1.2922</v>
      </c>
      <c r="P2130">
        <f>RawData[[#This Row],[Units]]*RawData[[#This Row],[Counterfactual Net Price]]</f>
        <v>55876.020199999999</v>
      </c>
    </row>
    <row r="2131" spans="1:16">
      <c r="A2131" t="s">
        <v>282</v>
      </c>
      <c r="B2131" t="s">
        <v>281</v>
      </c>
      <c r="C2131" t="s">
        <v>280</v>
      </c>
      <c r="D2131" t="s">
        <v>226</v>
      </c>
      <c r="E2131" t="s">
        <v>245</v>
      </c>
      <c r="F2131">
        <v>51411</v>
      </c>
      <c r="G2131" s="44">
        <v>1.42</v>
      </c>
      <c r="H2131" s="42">
        <v>0.17449999999999999</v>
      </c>
      <c r="I2131" s="45">
        <v>0.84250000000000003</v>
      </c>
      <c r="J2131" s="44">
        <f t="shared" si="165"/>
        <v>1.17221</v>
      </c>
      <c r="K2131" s="43">
        <f t="shared" si="166"/>
        <v>60264.488310000001</v>
      </c>
      <c r="L2131" s="43">
        <f t="shared" si="167"/>
        <v>43313.767500000002</v>
      </c>
      <c r="M2131" s="43">
        <f t="shared" si="168"/>
        <v>16950.720809999999</v>
      </c>
      <c r="N2131" s="42">
        <f t="shared" si="169"/>
        <v>0.28127212700795928</v>
      </c>
      <c r="O2131">
        <f>IF(AND(RawData[[#This Row],[Channel]]="Wholesale/Distributor", LEFT(RawData[[#This Row],[Month]], 4)="2025"),RawData[[#This Row],[List Price]]*(1-'2 - Diagnostics'!$B$1),RawData[[#This Row],[Net Price]])</f>
        <v>1.2922</v>
      </c>
      <c r="P2131">
        <f>RawData[[#This Row],[Units]]*RawData[[#This Row],[Counterfactual Net Price]]</f>
        <v>66433.294200000004</v>
      </c>
    </row>
    <row r="2132" spans="1:16">
      <c r="A2132" t="s">
        <v>282</v>
      </c>
      <c r="B2132" t="s">
        <v>281</v>
      </c>
      <c r="C2132" t="s">
        <v>280</v>
      </c>
      <c r="D2132" t="s">
        <v>226</v>
      </c>
      <c r="E2132" t="s">
        <v>244</v>
      </c>
      <c r="F2132">
        <v>44652</v>
      </c>
      <c r="G2132" s="44">
        <v>1.46</v>
      </c>
      <c r="H2132" s="42">
        <v>0.21179999999999999</v>
      </c>
      <c r="I2132" s="45">
        <v>0.84850000000000003</v>
      </c>
      <c r="J2132" s="44">
        <f t="shared" si="165"/>
        <v>1.1507719999999999</v>
      </c>
      <c r="K2132" s="43">
        <f t="shared" si="166"/>
        <v>51384.271343999993</v>
      </c>
      <c r="L2132" s="43">
        <f t="shared" si="167"/>
        <v>37887.222000000002</v>
      </c>
      <c r="M2132" s="43">
        <f t="shared" si="168"/>
        <v>13497.049343999992</v>
      </c>
      <c r="N2132" s="42">
        <f t="shared" si="169"/>
        <v>0.26266888662567378</v>
      </c>
      <c r="O2132">
        <f>IF(AND(RawData[[#This Row],[Channel]]="Wholesale/Distributor", LEFT(RawData[[#This Row],[Month]], 4)="2025"),RawData[[#This Row],[List Price]]*(1-'2 - Diagnostics'!$B$1),RawData[[#This Row],[Net Price]])</f>
        <v>1.3286</v>
      </c>
      <c r="P2132">
        <f>RawData[[#This Row],[Units]]*RawData[[#This Row],[Counterfactual Net Price]]</f>
        <v>59324.647199999999</v>
      </c>
    </row>
    <row r="2133" spans="1:16">
      <c r="A2133" t="s">
        <v>282</v>
      </c>
      <c r="B2133" t="s">
        <v>281</v>
      </c>
      <c r="C2133" t="s">
        <v>280</v>
      </c>
      <c r="D2133" t="s">
        <v>226</v>
      </c>
      <c r="E2133" t="s">
        <v>243</v>
      </c>
      <c r="F2133">
        <v>47619</v>
      </c>
      <c r="G2133" s="44">
        <v>1.46</v>
      </c>
      <c r="H2133" s="42">
        <v>0.223</v>
      </c>
      <c r="I2133" s="45">
        <v>0.85460000000000003</v>
      </c>
      <c r="J2133" s="44">
        <f t="shared" si="165"/>
        <v>1.13442</v>
      </c>
      <c r="K2133" s="43">
        <f t="shared" si="166"/>
        <v>54019.945979999997</v>
      </c>
      <c r="L2133" s="43">
        <f t="shared" si="167"/>
        <v>40695.197400000005</v>
      </c>
      <c r="M2133" s="43">
        <f t="shared" si="168"/>
        <v>13324.748579999992</v>
      </c>
      <c r="N2133" s="42">
        <f t="shared" si="169"/>
        <v>0.24666349323883557</v>
      </c>
      <c r="O2133">
        <f>IF(AND(RawData[[#This Row],[Channel]]="Wholesale/Distributor", LEFT(RawData[[#This Row],[Month]], 4)="2025"),RawData[[#This Row],[List Price]]*(1-'2 - Diagnostics'!$B$1),RawData[[#This Row],[Net Price]])</f>
        <v>1.3286</v>
      </c>
      <c r="P2133">
        <f>RawData[[#This Row],[Units]]*RawData[[#This Row],[Counterfactual Net Price]]</f>
        <v>63266.6034</v>
      </c>
    </row>
    <row r="2134" spans="1:16">
      <c r="A2134" t="s">
        <v>282</v>
      </c>
      <c r="B2134" t="s">
        <v>281</v>
      </c>
      <c r="C2134" t="s">
        <v>280</v>
      </c>
      <c r="D2134" t="s">
        <v>226</v>
      </c>
      <c r="E2134" t="s">
        <v>242</v>
      </c>
      <c r="F2134">
        <v>54734</v>
      </c>
      <c r="G2134" s="44">
        <v>1.46</v>
      </c>
      <c r="H2134" s="42">
        <v>0.21779999999999999</v>
      </c>
      <c r="I2134" s="45">
        <v>0.86060000000000003</v>
      </c>
      <c r="J2134" s="44">
        <f t="shared" si="165"/>
        <v>1.142012</v>
      </c>
      <c r="K2134" s="43">
        <f t="shared" si="166"/>
        <v>62506.884808000003</v>
      </c>
      <c r="L2134" s="43">
        <f t="shared" si="167"/>
        <v>47104.080399999999</v>
      </c>
      <c r="M2134" s="43">
        <f t="shared" si="168"/>
        <v>15402.804408000004</v>
      </c>
      <c r="N2134" s="42">
        <f t="shared" si="169"/>
        <v>0.24641772590830924</v>
      </c>
      <c r="O2134">
        <f>IF(AND(RawData[[#This Row],[Channel]]="Wholesale/Distributor", LEFT(RawData[[#This Row],[Month]], 4)="2025"),RawData[[#This Row],[List Price]]*(1-'2 - Diagnostics'!$B$1),RawData[[#This Row],[Net Price]])</f>
        <v>1.3286</v>
      </c>
      <c r="P2134">
        <f>RawData[[#This Row],[Units]]*RawData[[#This Row],[Counterfactual Net Price]]</f>
        <v>72719.592399999994</v>
      </c>
    </row>
    <row r="2135" spans="1:16">
      <c r="A2135" t="s">
        <v>282</v>
      </c>
      <c r="B2135" t="s">
        <v>281</v>
      </c>
      <c r="C2135" t="s">
        <v>280</v>
      </c>
      <c r="D2135" t="s">
        <v>226</v>
      </c>
      <c r="E2135" t="s">
        <v>241</v>
      </c>
      <c r="F2135">
        <v>80037</v>
      </c>
      <c r="G2135" s="44">
        <v>1.46</v>
      </c>
      <c r="H2135" s="42">
        <v>0.24510000000000001</v>
      </c>
      <c r="I2135" s="45">
        <v>0.86670000000000003</v>
      </c>
      <c r="J2135" s="44">
        <f t="shared" si="165"/>
        <v>1.1021540000000001</v>
      </c>
      <c r="K2135" s="43">
        <f t="shared" si="166"/>
        <v>88213.099698000005</v>
      </c>
      <c r="L2135" s="43">
        <f t="shared" si="167"/>
        <v>69368.067900000009</v>
      </c>
      <c r="M2135" s="43">
        <f t="shared" si="168"/>
        <v>18845.031797999996</v>
      </c>
      <c r="N2135" s="42">
        <f t="shared" si="169"/>
        <v>0.2136307630331151</v>
      </c>
      <c r="O2135">
        <f>IF(AND(RawData[[#This Row],[Channel]]="Wholesale/Distributor", LEFT(RawData[[#This Row],[Month]], 4)="2025"),RawData[[#This Row],[List Price]]*(1-'2 - Diagnostics'!$B$1),RawData[[#This Row],[Net Price]])</f>
        <v>1.3286</v>
      </c>
      <c r="P2135">
        <f>RawData[[#This Row],[Units]]*RawData[[#This Row],[Counterfactual Net Price]]</f>
        <v>106337.15820000001</v>
      </c>
    </row>
    <row r="2136" spans="1:16">
      <c r="A2136" t="s">
        <v>282</v>
      </c>
      <c r="B2136" t="s">
        <v>281</v>
      </c>
      <c r="C2136" t="s">
        <v>280</v>
      </c>
      <c r="D2136" t="s">
        <v>226</v>
      </c>
      <c r="E2136" t="s">
        <v>240</v>
      </c>
      <c r="F2136">
        <v>97566</v>
      </c>
      <c r="G2136" s="44">
        <v>1.46</v>
      </c>
      <c r="H2136" s="42">
        <v>0.25219999999999998</v>
      </c>
      <c r="I2136" s="45">
        <v>0.87270000000000003</v>
      </c>
      <c r="J2136" s="44">
        <f t="shared" si="165"/>
        <v>1.091788</v>
      </c>
      <c r="K2136" s="43">
        <f t="shared" si="166"/>
        <v>106521.38800799999</v>
      </c>
      <c r="L2136" s="43">
        <f t="shared" si="167"/>
        <v>85145.848200000008</v>
      </c>
      <c r="M2136" s="43">
        <f t="shared" si="168"/>
        <v>21375.539807999987</v>
      </c>
      <c r="N2136" s="42">
        <f t="shared" si="169"/>
        <v>0.20066899434688773</v>
      </c>
      <c r="O2136">
        <f>IF(AND(RawData[[#This Row],[Channel]]="Wholesale/Distributor", LEFT(RawData[[#This Row],[Month]], 4)="2025"),RawData[[#This Row],[List Price]]*(1-'2 - Diagnostics'!$B$1),RawData[[#This Row],[Net Price]])</f>
        <v>1.3286</v>
      </c>
      <c r="P2136">
        <f>RawData[[#This Row],[Units]]*RawData[[#This Row],[Counterfactual Net Price]]</f>
        <v>129626.1876</v>
      </c>
    </row>
    <row r="2137" spans="1:16">
      <c r="A2137" t="s">
        <v>282</v>
      </c>
      <c r="B2137" t="s">
        <v>281</v>
      </c>
      <c r="C2137" t="s">
        <v>280</v>
      </c>
      <c r="D2137" t="s">
        <v>226</v>
      </c>
      <c r="E2137" t="s">
        <v>236</v>
      </c>
      <c r="F2137">
        <v>67271</v>
      </c>
      <c r="G2137" s="44">
        <v>1.46</v>
      </c>
      <c r="H2137" s="42">
        <v>0.25380000000000003</v>
      </c>
      <c r="I2137" s="45">
        <v>0.87880000000000003</v>
      </c>
      <c r="J2137" s="44">
        <f t="shared" si="165"/>
        <v>1.0894519999999999</v>
      </c>
      <c r="K2137" s="43">
        <f t="shared" si="166"/>
        <v>73288.525491999986</v>
      </c>
      <c r="L2137" s="43">
        <f t="shared" si="167"/>
        <v>59117.754800000002</v>
      </c>
      <c r="M2137" s="43">
        <f t="shared" si="168"/>
        <v>14170.770691999984</v>
      </c>
      <c r="N2137" s="42">
        <f t="shared" si="169"/>
        <v>0.19335592573146848</v>
      </c>
      <c r="O2137">
        <f>IF(AND(RawData[[#This Row],[Channel]]="Wholesale/Distributor", LEFT(RawData[[#This Row],[Month]], 4)="2025"),RawData[[#This Row],[List Price]]*(1-'2 - Diagnostics'!$B$1),RawData[[#This Row],[Net Price]])</f>
        <v>1.3286</v>
      </c>
      <c r="P2137">
        <f>RawData[[#This Row],[Units]]*RawData[[#This Row],[Counterfactual Net Price]]</f>
        <v>89376.250599999999</v>
      </c>
    </row>
    <row r="2138" spans="1:16">
      <c r="A2138" t="s">
        <v>282</v>
      </c>
      <c r="B2138" t="s">
        <v>281</v>
      </c>
      <c r="C2138" t="s">
        <v>280</v>
      </c>
      <c r="D2138" t="s">
        <v>229</v>
      </c>
      <c r="E2138" t="s">
        <v>262</v>
      </c>
      <c r="F2138">
        <v>22274</v>
      </c>
      <c r="G2138" s="44">
        <v>1.39</v>
      </c>
      <c r="H2138" s="42">
        <v>9.7699999999999995E-2</v>
      </c>
      <c r="I2138" s="45">
        <v>0.80620000000000003</v>
      </c>
      <c r="J2138" s="44">
        <f t="shared" si="165"/>
        <v>1.254197</v>
      </c>
      <c r="K2138" s="43">
        <f t="shared" si="166"/>
        <v>27935.983978</v>
      </c>
      <c r="L2138" s="43">
        <f t="shared" si="167"/>
        <v>17957.2988</v>
      </c>
      <c r="M2138" s="43">
        <f t="shared" si="168"/>
        <v>9978.6851779999997</v>
      </c>
      <c r="N2138" s="42">
        <f t="shared" si="169"/>
        <v>0.35719827108500496</v>
      </c>
      <c r="O2138">
        <f>IF(AND(RawData[[#This Row],[Channel]]="Wholesale/Distributor", LEFT(RawData[[#This Row],[Month]], 4)="2025"),RawData[[#This Row],[List Price]]*(1-'2 - Diagnostics'!$B$1),RawData[[#This Row],[Net Price]])</f>
        <v>1.254197</v>
      </c>
      <c r="P2138">
        <f>RawData[[#This Row],[Units]]*RawData[[#This Row],[Counterfactual Net Price]]</f>
        <v>27935.983978</v>
      </c>
    </row>
    <row r="2139" spans="1:16">
      <c r="A2139" t="s">
        <v>282</v>
      </c>
      <c r="B2139" t="s">
        <v>281</v>
      </c>
      <c r="C2139" t="s">
        <v>280</v>
      </c>
      <c r="D2139" t="s">
        <v>229</v>
      </c>
      <c r="E2139" t="s">
        <v>261</v>
      </c>
      <c r="F2139">
        <v>27513</v>
      </c>
      <c r="G2139" s="44">
        <v>1.39</v>
      </c>
      <c r="H2139" s="42">
        <v>6.4199999999999993E-2</v>
      </c>
      <c r="I2139" s="45">
        <v>0.80620000000000003</v>
      </c>
      <c r="J2139" s="44">
        <f t="shared" si="165"/>
        <v>1.3007619999999998</v>
      </c>
      <c r="K2139" s="43">
        <f t="shared" si="166"/>
        <v>35787.864905999995</v>
      </c>
      <c r="L2139" s="43">
        <f t="shared" si="167"/>
        <v>22180.980599999999</v>
      </c>
      <c r="M2139" s="43">
        <f t="shared" si="168"/>
        <v>13606.884305999996</v>
      </c>
      <c r="N2139" s="42">
        <f t="shared" si="169"/>
        <v>0.38020944646291938</v>
      </c>
      <c r="O2139">
        <f>IF(AND(RawData[[#This Row],[Channel]]="Wholesale/Distributor", LEFT(RawData[[#This Row],[Month]], 4)="2025"),RawData[[#This Row],[List Price]]*(1-'2 - Diagnostics'!$B$1),RawData[[#This Row],[Net Price]])</f>
        <v>1.3007619999999998</v>
      </c>
      <c r="P2139">
        <f>RawData[[#This Row],[Units]]*RawData[[#This Row],[Counterfactual Net Price]]</f>
        <v>35787.864905999995</v>
      </c>
    </row>
    <row r="2140" spans="1:16">
      <c r="A2140" t="s">
        <v>282</v>
      </c>
      <c r="B2140" t="s">
        <v>281</v>
      </c>
      <c r="C2140" t="s">
        <v>280</v>
      </c>
      <c r="D2140" t="s">
        <v>229</v>
      </c>
      <c r="E2140" t="s">
        <v>260</v>
      </c>
      <c r="F2140">
        <v>28211</v>
      </c>
      <c r="G2140" s="44">
        <v>1.39</v>
      </c>
      <c r="H2140" s="42">
        <v>6.6400000000000001E-2</v>
      </c>
      <c r="I2140" s="45">
        <v>0.80620000000000003</v>
      </c>
      <c r="J2140" s="44">
        <f t="shared" si="165"/>
        <v>1.297704</v>
      </c>
      <c r="K2140" s="43">
        <f t="shared" si="166"/>
        <v>36609.527543999997</v>
      </c>
      <c r="L2140" s="43">
        <f t="shared" si="167"/>
        <v>22743.708200000001</v>
      </c>
      <c r="M2140" s="43">
        <f t="shared" si="168"/>
        <v>13865.819343999996</v>
      </c>
      <c r="N2140" s="42">
        <f t="shared" si="169"/>
        <v>0.37874892887746348</v>
      </c>
      <c r="O2140">
        <f>IF(AND(RawData[[#This Row],[Channel]]="Wholesale/Distributor", LEFT(RawData[[#This Row],[Month]], 4)="2025"),RawData[[#This Row],[List Price]]*(1-'2 - Diagnostics'!$B$1),RawData[[#This Row],[Net Price]])</f>
        <v>1.297704</v>
      </c>
      <c r="P2140">
        <f>RawData[[#This Row],[Units]]*RawData[[#This Row],[Counterfactual Net Price]]</f>
        <v>36609.527543999997</v>
      </c>
    </row>
    <row r="2141" spans="1:16">
      <c r="A2141" t="s">
        <v>282</v>
      </c>
      <c r="B2141" t="s">
        <v>281</v>
      </c>
      <c r="C2141" t="s">
        <v>280</v>
      </c>
      <c r="D2141" t="s">
        <v>229</v>
      </c>
      <c r="E2141" t="s">
        <v>259</v>
      </c>
      <c r="F2141">
        <v>27307</v>
      </c>
      <c r="G2141" s="44">
        <v>1.39</v>
      </c>
      <c r="H2141" s="42">
        <v>5.5599999999999997E-2</v>
      </c>
      <c r="I2141" s="45">
        <v>0.80620000000000003</v>
      </c>
      <c r="J2141" s="44">
        <f t="shared" si="165"/>
        <v>1.312716</v>
      </c>
      <c r="K2141" s="43">
        <f t="shared" si="166"/>
        <v>35846.335811999998</v>
      </c>
      <c r="L2141" s="43">
        <f t="shared" si="167"/>
        <v>22014.903399999999</v>
      </c>
      <c r="M2141" s="43">
        <f t="shared" si="168"/>
        <v>13831.432411999998</v>
      </c>
      <c r="N2141" s="42">
        <f t="shared" si="169"/>
        <v>0.38585345192714948</v>
      </c>
      <c r="O2141">
        <f>IF(AND(RawData[[#This Row],[Channel]]="Wholesale/Distributor", LEFT(RawData[[#This Row],[Month]], 4)="2025"),RawData[[#This Row],[List Price]]*(1-'2 - Diagnostics'!$B$1),RawData[[#This Row],[Net Price]])</f>
        <v>1.312716</v>
      </c>
      <c r="P2141">
        <f>RawData[[#This Row],[Units]]*RawData[[#This Row],[Counterfactual Net Price]]</f>
        <v>35846.335811999998</v>
      </c>
    </row>
    <row r="2142" spans="1:16">
      <c r="A2142" t="s">
        <v>282</v>
      </c>
      <c r="B2142" t="s">
        <v>281</v>
      </c>
      <c r="C2142" t="s">
        <v>280</v>
      </c>
      <c r="D2142" t="s">
        <v>229</v>
      </c>
      <c r="E2142" t="s">
        <v>258</v>
      </c>
      <c r="F2142">
        <v>25213</v>
      </c>
      <c r="G2142" s="44">
        <v>1.39</v>
      </c>
      <c r="H2142" s="42">
        <v>3.1899999999999998E-2</v>
      </c>
      <c r="I2142" s="45">
        <v>0.80620000000000003</v>
      </c>
      <c r="J2142" s="44">
        <f t="shared" si="165"/>
        <v>1.3456589999999999</v>
      </c>
      <c r="K2142" s="43">
        <f t="shared" si="166"/>
        <v>33928.100366999999</v>
      </c>
      <c r="L2142" s="43">
        <f t="shared" si="167"/>
        <v>20326.720600000001</v>
      </c>
      <c r="M2142" s="43">
        <f t="shared" si="168"/>
        <v>13601.379766999999</v>
      </c>
      <c r="N2142" s="42">
        <f t="shared" si="169"/>
        <v>0.40088833798161344</v>
      </c>
      <c r="O2142">
        <f>IF(AND(RawData[[#This Row],[Channel]]="Wholesale/Distributor", LEFT(RawData[[#This Row],[Month]], 4)="2025"),RawData[[#This Row],[List Price]]*(1-'2 - Diagnostics'!$B$1),RawData[[#This Row],[Net Price]])</f>
        <v>1.3456589999999999</v>
      </c>
      <c r="P2142">
        <f>RawData[[#This Row],[Units]]*RawData[[#This Row],[Counterfactual Net Price]]</f>
        <v>33928.100366999999</v>
      </c>
    </row>
    <row r="2143" spans="1:16">
      <c r="A2143" t="s">
        <v>282</v>
      </c>
      <c r="B2143" t="s">
        <v>281</v>
      </c>
      <c r="C2143" t="s">
        <v>280</v>
      </c>
      <c r="D2143" t="s">
        <v>229</v>
      </c>
      <c r="E2143" t="s">
        <v>257</v>
      </c>
      <c r="F2143">
        <v>22886</v>
      </c>
      <c r="G2143" s="44">
        <v>1.39</v>
      </c>
      <c r="H2143" s="42">
        <v>6.3E-2</v>
      </c>
      <c r="I2143" s="45">
        <v>0.80620000000000003</v>
      </c>
      <c r="J2143" s="44">
        <f t="shared" si="165"/>
        <v>1.30243</v>
      </c>
      <c r="K2143" s="43">
        <f t="shared" si="166"/>
        <v>29807.412980000001</v>
      </c>
      <c r="L2143" s="43">
        <f t="shared" si="167"/>
        <v>18450.693200000002</v>
      </c>
      <c r="M2143" s="43">
        <f t="shared" si="168"/>
        <v>11356.719779999999</v>
      </c>
      <c r="N2143" s="42">
        <f t="shared" si="169"/>
        <v>0.38100320170757734</v>
      </c>
      <c r="O2143">
        <f>IF(AND(RawData[[#This Row],[Channel]]="Wholesale/Distributor", LEFT(RawData[[#This Row],[Month]], 4)="2025"),RawData[[#This Row],[List Price]]*(1-'2 - Diagnostics'!$B$1),RawData[[#This Row],[Net Price]])</f>
        <v>1.30243</v>
      </c>
      <c r="P2143">
        <f>RawData[[#This Row],[Units]]*RawData[[#This Row],[Counterfactual Net Price]]</f>
        <v>29807.412980000001</v>
      </c>
    </row>
    <row r="2144" spans="1:16">
      <c r="A2144" t="s">
        <v>282</v>
      </c>
      <c r="B2144" t="s">
        <v>281</v>
      </c>
      <c r="C2144" t="s">
        <v>280</v>
      </c>
      <c r="D2144" t="s">
        <v>229</v>
      </c>
      <c r="E2144" t="s">
        <v>256</v>
      </c>
      <c r="F2144">
        <v>19814</v>
      </c>
      <c r="G2144" s="44">
        <v>1.39</v>
      </c>
      <c r="H2144" s="42">
        <v>9.5399999999999999E-2</v>
      </c>
      <c r="I2144" s="45">
        <v>0.80620000000000003</v>
      </c>
      <c r="J2144" s="44">
        <f t="shared" si="165"/>
        <v>1.2573939999999999</v>
      </c>
      <c r="K2144" s="43">
        <f t="shared" si="166"/>
        <v>24914.004715999999</v>
      </c>
      <c r="L2144" s="43">
        <f t="shared" si="167"/>
        <v>15974.0468</v>
      </c>
      <c r="M2144" s="43">
        <f t="shared" si="168"/>
        <v>8939.9579159999994</v>
      </c>
      <c r="N2144" s="42">
        <f t="shared" si="169"/>
        <v>0.35883263320804776</v>
      </c>
      <c r="O2144">
        <f>IF(AND(RawData[[#This Row],[Channel]]="Wholesale/Distributor", LEFT(RawData[[#This Row],[Month]], 4)="2025"),RawData[[#This Row],[List Price]]*(1-'2 - Diagnostics'!$B$1),RawData[[#This Row],[Net Price]])</f>
        <v>1.2573939999999999</v>
      </c>
      <c r="P2144">
        <f>RawData[[#This Row],[Units]]*RawData[[#This Row],[Counterfactual Net Price]]</f>
        <v>24914.004715999999</v>
      </c>
    </row>
    <row r="2145" spans="1:16">
      <c r="A2145" t="s">
        <v>282</v>
      </c>
      <c r="B2145" t="s">
        <v>281</v>
      </c>
      <c r="C2145" t="s">
        <v>280</v>
      </c>
      <c r="D2145" t="s">
        <v>229</v>
      </c>
      <c r="E2145" t="s">
        <v>255</v>
      </c>
      <c r="F2145">
        <v>21803</v>
      </c>
      <c r="G2145" s="44">
        <v>1.39</v>
      </c>
      <c r="H2145" s="42">
        <v>5.9799999999999999E-2</v>
      </c>
      <c r="I2145" s="45">
        <v>0.80620000000000003</v>
      </c>
      <c r="J2145" s="44">
        <f t="shared" si="165"/>
        <v>1.306878</v>
      </c>
      <c r="K2145" s="43">
        <f t="shared" si="166"/>
        <v>28493.861034000001</v>
      </c>
      <c r="L2145" s="43">
        <f t="shared" si="167"/>
        <v>17577.578600000001</v>
      </c>
      <c r="M2145" s="43">
        <f t="shared" si="168"/>
        <v>10916.282434000001</v>
      </c>
      <c r="N2145" s="42">
        <f t="shared" si="169"/>
        <v>0.38310997660072327</v>
      </c>
      <c r="O2145">
        <f>IF(AND(RawData[[#This Row],[Channel]]="Wholesale/Distributor", LEFT(RawData[[#This Row],[Month]], 4)="2025"),RawData[[#This Row],[List Price]]*(1-'2 - Diagnostics'!$B$1),RawData[[#This Row],[Net Price]])</f>
        <v>1.306878</v>
      </c>
      <c r="P2145">
        <f>RawData[[#This Row],[Units]]*RawData[[#This Row],[Counterfactual Net Price]]</f>
        <v>28493.861034000001</v>
      </c>
    </row>
    <row r="2146" spans="1:16">
      <c r="A2146" t="s">
        <v>282</v>
      </c>
      <c r="B2146" t="s">
        <v>281</v>
      </c>
      <c r="C2146" t="s">
        <v>280</v>
      </c>
      <c r="D2146" t="s">
        <v>229</v>
      </c>
      <c r="E2146" t="s">
        <v>254</v>
      </c>
      <c r="F2146">
        <v>26531</v>
      </c>
      <c r="G2146" s="44">
        <v>1.39</v>
      </c>
      <c r="H2146" s="42">
        <v>7.6200000000000004E-2</v>
      </c>
      <c r="I2146" s="45">
        <v>0.80620000000000003</v>
      </c>
      <c r="J2146" s="44">
        <f t="shared" si="165"/>
        <v>1.2840819999999999</v>
      </c>
      <c r="K2146" s="43">
        <f t="shared" si="166"/>
        <v>34067.979542000001</v>
      </c>
      <c r="L2146" s="43">
        <f t="shared" si="167"/>
        <v>21389.2922</v>
      </c>
      <c r="M2146" s="43">
        <f t="shared" si="168"/>
        <v>12678.687342000001</v>
      </c>
      <c r="N2146" s="42">
        <f t="shared" si="169"/>
        <v>0.37215847586057588</v>
      </c>
      <c r="O2146">
        <f>IF(AND(RawData[[#This Row],[Channel]]="Wholesale/Distributor", LEFT(RawData[[#This Row],[Month]], 4)="2025"),RawData[[#This Row],[List Price]]*(1-'2 - Diagnostics'!$B$1),RawData[[#This Row],[Net Price]])</f>
        <v>1.2840819999999999</v>
      </c>
      <c r="P2146">
        <f>RawData[[#This Row],[Units]]*RawData[[#This Row],[Counterfactual Net Price]]</f>
        <v>34067.979542000001</v>
      </c>
    </row>
    <row r="2147" spans="1:16">
      <c r="A2147" t="s">
        <v>282</v>
      </c>
      <c r="B2147" t="s">
        <v>281</v>
      </c>
      <c r="C2147" t="s">
        <v>280</v>
      </c>
      <c r="D2147" t="s">
        <v>229</v>
      </c>
      <c r="E2147" t="s">
        <v>253</v>
      </c>
      <c r="F2147">
        <v>38302</v>
      </c>
      <c r="G2147" s="44">
        <v>1.39</v>
      </c>
      <c r="H2147" s="42">
        <v>4.6399999999999997E-2</v>
      </c>
      <c r="I2147" s="45">
        <v>0.80620000000000003</v>
      </c>
      <c r="J2147" s="44">
        <f t="shared" si="165"/>
        <v>1.325504</v>
      </c>
      <c r="K2147" s="43">
        <f t="shared" si="166"/>
        <v>50769.454208000003</v>
      </c>
      <c r="L2147" s="43">
        <f t="shared" si="167"/>
        <v>30879.072400000001</v>
      </c>
      <c r="M2147" s="43">
        <f t="shared" si="168"/>
        <v>19890.381808000002</v>
      </c>
      <c r="N2147" s="42">
        <f t="shared" si="169"/>
        <v>0.39177852348993292</v>
      </c>
      <c r="O2147">
        <f>IF(AND(RawData[[#This Row],[Channel]]="Wholesale/Distributor", LEFT(RawData[[#This Row],[Month]], 4)="2025"),RawData[[#This Row],[List Price]]*(1-'2 - Diagnostics'!$B$1),RawData[[#This Row],[Net Price]])</f>
        <v>1.325504</v>
      </c>
      <c r="P2147">
        <f>RawData[[#This Row],[Units]]*RawData[[#This Row],[Counterfactual Net Price]]</f>
        <v>50769.454208000003</v>
      </c>
    </row>
    <row r="2148" spans="1:16">
      <c r="A2148" t="s">
        <v>282</v>
      </c>
      <c r="B2148" t="s">
        <v>281</v>
      </c>
      <c r="C2148" t="s">
        <v>280</v>
      </c>
      <c r="D2148" t="s">
        <v>229</v>
      </c>
      <c r="E2148" t="s">
        <v>252</v>
      </c>
      <c r="F2148">
        <v>39525</v>
      </c>
      <c r="G2148" s="44">
        <v>1.39</v>
      </c>
      <c r="H2148" s="42">
        <v>8.9200000000000002E-2</v>
      </c>
      <c r="I2148" s="45">
        <v>0.80620000000000003</v>
      </c>
      <c r="J2148" s="44">
        <f t="shared" si="165"/>
        <v>1.2660119999999999</v>
      </c>
      <c r="K2148" s="43">
        <f t="shared" si="166"/>
        <v>50039.124299999996</v>
      </c>
      <c r="L2148" s="43">
        <f t="shared" si="167"/>
        <v>31865.055</v>
      </c>
      <c r="M2148" s="43">
        <f t="shared" si="168"/>
        <v>18174.069299999996</v>
      </c>
      <c r="N2148" s="42">
        <f t="shared" si="169"/>
        <v>0.36319718928414574</v>
      </c>
      <c r="O2148">
        <f>IF(AND(RawData[[#This Row],[Channel]]="Wholesale/Distributor", LEFT(RawData[[#This Row],[Month]], 4)="2025"),RawData[[#This Row],[List Price]]*(1-'2 - Diagnostics'!$B$1),RawData[[#This Row],[Net Price]])</f>
        <v>1.2660119999999999</v>
      </c>
      <c r="P2148">
        <f>RawData[[#This Row],[Units]]*RawData[[#This Row],[Counterfactual Net Price]]</f>
        <v>50039.124299999996</v>
      </c>
    </row>
    <row r="2149" spans="1:16">
      <c r="A2149" t="s">
        <v>282</v>
      </c>
      <c r="B2149" t="s">
        <v>281</v>
      </c>
      <c r="C2149" t="s">
        <v>280</v>
      </c>
      <c r="D2149" t="s">
        <v>229</v>
      </c>
      <c r="E2149" t="s">
        <v>251</v>
      </c>
      <c r="F2149">
        <v>34605</v>
      </c>
      <c r="G2149" s="44">
        <v>1.39</v>
      </c>
      <c r="H2149" s="42">
        <v>7.6799999999999993E-2</v>
      </c>
      <c r="I2149" s="45">
        <v>0.80620000000000003</v>
      </c>
      <c r="J2149" s="44">
        <f t="shared" si="165"/>
        <v>1.2832479999999999</v>
      </c>
      <c r="K2149" s="43">
        <f t="shared" si="166"/>
        <v>44406.797039999998</v>
      </c>
      <c r="L2149" s="43">
        <f t="shared" si="167"/>
        <v>27898.550999999999</v>
      </c>
      <c r="M2149" s="43">
        <f t="shared" si="168"/>
        <v>16508.246039999998</v>
      </c>
      <c r="N2149" s="42">
        <f t="shared" si="169"/>
        <v>0.37175043327556323</v>
      </c>
      <c r="O2149">
        <f>IF(AND(RawData[[#This Row],[Channel]]="Wholesale/Distributor", LEFT(RawData[[#This Row],[Month]], 4)="2025"),RawData[[#This Row],[List Price]]*(1-'2 - Diagnostics'!$B$1),RawData[[#This Row],[Net Price]])</f>
        <v>1.2832479999999999</v>
      </c>
      <c r="P2149">
        <f>RawData[[#This Row],[Units]]*RawData[[#This Row],[Counterfactual Net Price]]</f>
        <v>44406.797039999998</v>
      </c>
    </row>
    <row r="2150" spans="1:16">
      <c r="A2150" t="s">
        <v>282</v>
      </c>
      <c r="B2150" t="s">
        <v>281</v>
      </c>
      <c r="C2150" t="s">
        <v>280</v>
      </c>
      <c r="D2150" t="s">
        <v>229</v>
      </c>
      <c r="E2150" t="s">
        <v>250</v>
      </c>
      <c r="F2150">
        <v>21066</v>
      </c>
      <c r="G2150" s="44">
        <v>1.42</v>
      </c>
      <c r="H2150" s="42">
        <v>6.0100000000000001E-2</v>
      </c>
      <c r="I2150" s="45">
        <v>0.81220000000000003</v>
      </c>
      <c r="J2150" s="44">
        <f t="shared" si="165"/>
        <v>1.3346579999999999</v>
      </c>
      <c r="K2150" s="43">
        <f t="shared" si="166"/>
        <v>28115.905427999998</v>
      </c>
      <c r="L2150" s="43">
        <f t="shared" si="167"/>
        <v>17109.805200000003</v>
      </c>
      <c r="M2150" s="43">
        <f t="shared" si="168"/>
        <v>11006.100227999996</v>
      </c>
      <c r="N2150" s="42">
        <f t="shared" si="169"/>
        <v>0.391454589864969</v>
      </c>
      <c r="O2150">
        <f>IF(AND(RawData[[#This Row],[Channel]]="Wholesale/Distributor", LEFT(RawData[[#This Row],[Month]], 4)="2025"),RawData[[#This Row],[List Price]]*(1-'2 - Diagnostics'!$B$1),RawData[[#This Row],[Net Price]])</f>
        <v>1.3346579999999999</v>
      </c>
      <c r="P2150">
        <f>RawData[[#This Row],[Units]]*RawData[[#This Row],[Counterfactual Net Price]]</f>
        <v>28115.905427999998</v>
      </c>
    </row>
    <row r="2151" spans="1:16">
      <c r="A2151" t="s">
        <v>282</v>
      </c>
      <c r="B2151" t="s">
        <v>281</v>
      </c>
      <c r="C2151" t="s">
        <v>280</v>
      </c>
      <c r="D2151" t="s">
        <v>229</v>
      </c>
      <c r="E2151" t="s">
        <v>249</v>
      </c>
      <c r="F2151">
        <v>29620</v>
      </c>
      <c r="G2151" s="44">
        <v>1.42</v>
      </c>
      <c r="H2151" s="42">
        <v>6.7199999999999996E-2</v>
      </c>
      <c r="I2151" s="45">
        <v>0.81830000000000003</v>
      </c>
      <c r="J2151" s="44">
        <f t="shared" si="165"/>
        <v>1.324576</v>
      </c>
      <c r="K2151" s="43">
        <f t="shared" si="166"/>
        <v>39233.941119999996</v>
      </c>
      <c r="L2151" s="43">
        <f t="shared" si="167"/>
        <v>24238.046000000002</v>
      </c>
      <c r="M2151" s="43">
        <f t="shared" si="168"/>
        <v>14995.895119999994</v>
      </c>
      <c r="N2151" s="42">
        <f t="shared" si="169"/>
        <v>0.38221740390887338</v>
      </c>
      <c r="O2151">
        <f>IF(AND(RawData[[#This Row],[Channel]]="Wholesale/Distributor", LEFT(RawData[[#This Row],[Month]], 4)="2025"),RawData[[#This Row],[List Price]]*(1-'2 - Diagnostics'!$B$1),RawData[[#This Row],[Net Price]])</f>
        <v>1.324576</v>
      </c>
      <c r="P2151">
        <f>RawData[[#This Row],[Units]]*RawData[[#This Row],[Counterfactual Net Price]]</f>
        <v>39233.941119999996</v>
      </c>
    </row>
    <row r="2152" spans="1:16">
      <c r="A2152" t="s">
        <v>282</v>
      </c>
      <c r="B2152" t="s">
        <v>281</v>
      </c>
      <c r="C2152" t="s">
        <v>280</v>
      </c>
      <c r="D2152" t="s">
        <v>229</v>
      </c>
      <c r="E2152" t="s">
        <v>248</v>
      </c>
      <c r="F2152">
        <v>25685</v>
      </c>
      <c r="G2152" s="44">
        <v>1.42</v>
      </c>
      <c r="H2152" s="42">
        <v>8.6400000000000005E-2</v>
      </c>
      <c r="I2152" s="45">
        <v>0.82430000000000003</v>
      </c>
      <c r="J2152" s="44">
        <f t="shared" si="165"/>
        <v>1.2973119999999998</v>
      </c>
      <c r="K2152" s="43">
        <f t="shared" si="166"/>
        <v>33321.458719999995</v>
      </c>
      <c r="L2152" s="43">
        <f t="shared" si="167"/>
        <v>21172.145500000002</v>
      </c>
      <c r="M2152" s="43">
        <f t="shared" si="168"/>
        <v>12149.313219999993</v>
      </c>
      <c r="N2152" s="42">
        <f t="shared" si="169"/>
        <v>0.36460928442810964</v>
      </c>
      <c r="O2152">
        <f>IF(AND(RawData[[#This Row],[Channel]]="Wholesale/Distributor", LEFT(RawData[[#This Row],[Month]], 4)="2025"),RawData[[#This Row],[List Price]]*(1-'2 - Diagnostics'!$B$1),RawData[[#This Row],[Net Price]])</f>
        <v>1.2973119999999998</v>
      </c>
      <c r="P2152">
        <f>RawData[[#This Row],[Units]]*RawData[[#This Row],[Counterfactual Net Price]]</f>
        <v>33321.458719999995</v>
      </c>
    </row>
    <row r="2153" spans="1:16">
      <c r="A2153" t="s">
        <v>282</v>
      </c>
      <c r="B2153" t="s">
        <v>281</v>
      </c>
      <c r="C2153" t="s">
        <v>280</v>
      </c>
      <c r="D2153" t="s">
        <v>229</v>
      </c>
      <c r="E2153" t="s">
        <v>247</v>
      </c>
      <c r="F2153">
        <v>26365</v>
      </c>
      <c r="G2153" s="44">
        <v>1.42</v>
      </c>
      <c r="H2153" s="42">
        <v>6.1100000000000002E-2</v>
      </c>
      <c r="I2153" s="45">
        <v>0.83040000000000003</v>
      </c>
      <c r="J2153" s="44">
        <f t="shared" si="165"/>
        <v>1.3332379999999999</v>
      </c>
      <c r="K2153" s="43">
        <f t="shared" si="166"/>
        <v>35150.819869999999</v>
      </c>
      <c r="L2153" s="43">
        <f t="shared" si="167"/>
        <v>21893.495999999999</v>
      </c>
      <c r="M2153" s="43">
        <f t="shared" si="168"/>
        <v>13257.32387</v>
      </c>
      <c r="N2153" s="42">
        <f t="shared" si="169"/>
        <v>0.37715546661586302</v>
      </c>
      <c r="O2153">
        <f>IF(AND(RawData[[#This Row],[Channel]]="Wholesale/Distributor", LEFT(RawData[[#This Row],[Month]], 4)="2025"),RawData[[#This Row],[List Price]]*(1-'2 - Diagnostics'!$B$1),RawData[[#This Row],[Net Price]])</f>
        <v>1.3332379999999999</v>
      </c>
      <c r="P2153">
        <f>RawData[[#This Row],[Units]]*RawData[[#This Row],[Counterfactual Net Price]]</f>
        <v>35150.819869999999</v>
      </c>
    </row>
    <row r="2154" spans="1:16">
      <c r="A2154" t="s">
        <v>282</v>
      </c>
      <c r="B2154" t="s">
        <v>281</v>
      </c>
      <c r="C2154" t="s">
        <v>280</v>
      </c>
      <c r="D2154" t="s">
        <v>229</v>
      </c>
      <c r="E2154" t="s">
        <v>246</v>
      </c>
      <c r="F2154">
        <v>22737</v>
      </c>
      <c r="G2154" s="44">
        <v>1.42</v>
      </c>
      <c r="H2154" s="42">
        <v>7.0000000000000007E-2</v>
      </c>
      <c r="I2154" s="45">
        <v>0.83640000000000003</v>
      </c>
      <c r="J2154" s="44">
        <f t="shared" si="165"/>
        <v>1.3205999999999998</v>
      </c>
      <c r="K2154" s="43">
        <f t="shared" si="166"/>
        <v>30026.482199999995</v>
      </c>
      <c r="L2154" s="43">
        <f t="shared" si="167"/>
        <v>19017.2268</v>
      </c>
      <c r="M2154" s="43">
        <f t="shared" si="168"/>
        <v>11009.255399999995</v>
      </c>
      <c r="N2154" s="42">
        <f t="shared" si="169"/>
        <v>0.36665152203543833</v>
      </c>
      <c r="O2154">
        <f>IF(AND(RawData[[#This Row],[Channel]]="Wholesale/Distributor", LEFT(RawData[[#This Row],[Month]], 4)="2025"),RawData[[#This Row],[List Price]]*(1-'2 - Diagnostics'!$B$1),RawData[[#This Row],[Net Price]])</f>
        <v>1.3205999999999998</v>
      </c>
      <c r="P2154">
        <f>RawData[[#This Row],[Units]]*RawData[[#This Row],[Counterfactual Net Price]]</f>
        <v>30026.482199999995</v>
      </c>
    </row>
    <row r="2155" spans="1:16">
      <c r="A2155" t="s">
        <v>282</v>
      </c>
      <c r="B2155" t="s">
        <v>281</v>
      </c>
      <c r="C2155" t="s">
        <v>280</v>
      </c>
      <c r="D2155" t="s">
        <v>229</v>
      </c>
      <c r="E2155" t="s">
        <v>245</v>
      </c>
      <c r="F2155">
        <v>21848</v>
      </c>
      <c r="G2155" s="44">
        <v>1.42</v>
      </c>
      <c r="H2155" s="42">
        <v>0.1014</v>
      </c>
      <c r="I2155" s="45">
        <v>0.84250000000000003</v>
      </c>
      <c r="J2155" s="44">
        <f t="shared" si="165"/>
        <v>1.2760119999999999</v>
      </c>
      <c r="K2155" s="43">
        <f t="shared" si="166"/>
        <v>27878.310175999999</v>
      </c>
      <c r="L2155" s="43">
        <f t="shared" si="167"/>
        <v>18406.940000000002</v>
      </c>
      <c r="M2155" s="43">
        <f t="shared" si="168"/>
        <v>9471.3701759999967</v>
      </c>
      <c r="N2155" s="42">
        <f t="shared" si="169"/>
        <v>0.33973975166377735</v>
      </c>
      <c r="O2155">
        <f>IF(AND(RawData[[#This Row],[Channel]]="Wholesale/Distributor", LEFT(RawData[[#This Row],[Month]], 4)="2025"),RawData[[#This Row],[List Price]]*(1-'2 - Diagnostics'!$B$1),RawData[[#This Row],[Net Price]])</f>
        <v>1.2760119999999999</v>
      </c>
      <c r="P2155">
        <f>RawData[[#This Row],[Units]]*RawData[[#This Row],[Counterfactual Net Price]]</f>
        <v>27878.310175999999</v>
      </c>
    </row>
    <row r="2156" spans="1:16">
      <c r="A2156" t="s">
        <v>282</v>
      </c>
      <c r="B2156" t="s">
        <v>281</v>
      </c>
      <c r="C2156" t="s">
        <v>280</v>
      </c>
      <c r="D2156" t="s">
        <v>229</v>
      </c>
      <c r="E2156" t="s">
        <v>244</v>
      </c>
      <c r="F2156">
        <v>20671</v>
      </c>
      <c r="G2156" s="44">
        <v>1.46</v>
      </c>
      <c r="H2156" s="42">
        <v>3.4299999999999997E-2</v>
      </c>
      <c r="I2156" s="45">
        <v>0.84850000000000003</v>
      </c>
      <c r="J2156" s="44">
        <f t="shared" si="165"/>
        <v>1.4099219999999999</v>
      </c>
      <c r="K2156" s="43">
        <f t="shared" si="166"/>
        <v>29144.497661999998</v>
      </c>
      <c r="L2156" s="43">
        <f t="shared" si="167"/>
        <v>17539.343499999999</v>
      </c>
      <c r="M2156" s="43">
        <f t="shared" si="168"/>
        <v>11605.154161999999</v>
      </c>
      <c r="N2156" s="42">
        <f t="shared" si="169"/>
        <v>0.39819365893999809</v>
      </c>
      <c r="O2156">
        <f>IF(AND(RawData[[#This Row],[Channel]]="Wholesale/Distributor", LEFT(RawData[[#This Row],[Month]], 4)="2025"),RawData[[#This Row],[List Price]]*(1-'2 - Diagnostics'!$B$1),RawData[[#This Row],[Net Price]])</f>
        <v>1.4099219999999999</v>
      </c>
      <c r="P2156">
        <f>RawData[[#This Row],[Units]]*RawData[[#This Row],[Counterfactual Net Price]]</f>
        <v>29144.497661999998</v>
      </c>
    </row>
    <row r="2157" spans="1:16">
      <c r="A2157" t="s">
        <v>282</v>
      </c>
      <c r="B2157" t="s">
        <v>281</v>
      </c>
      <c r="C2157" t="s">
        <v>280</v>
      </c>
      <c r="D2157" t="s">
        <v>229</v>
      </c>
      <c r="E2157" t="s">
        <v>243</v>
      </c>
      <c r="F2157">
        <v>23239</v>
      </c>
      <c r="G2157" s="44">
        <v>1.46</v>
      </c>
      <c r="H2157" s="42">
        <v>7.0599999999999996E-2</v>
      </c>
      <c r="I2157" s="45">
        <v>0.85460000000000003</v>
      </c>
      <c r="J2157" s="44">
        <f t="shared" si="165"/>
        <v>1.356924</v>
      </c>
      <c r="K2157" s="43">
        <f t="shared" si="166"/>
        <v>31533.556836</v>
      </c>
      <c r="L2157" s="43">
        <f t="shared" si="167"/>
        <v>19860.0494</v>
      </c>
      <c r="M2157" s="43">
        <f t="shared" si="168"/>
        <v>11673.507436</v>
      </c>
      <c r="N2157" s="42">
        <f t="shared" si="169"/>
        <v>0.37019317220419123</v>
      </c>
      <c r="O2157">
        <f>IF(AND(RawData[[#This Row],[Channel]]="Wholesale/Distributor", LEFT(RawData[[#This Row],[Month]], 4)="2025"),RawData[[#This Row],[List Price]]*(1-'2 - Diagnostics'!$B$1),RawData[[#This Row],[Net Price]])</f>
        <v>1.356924</v>
      </c>
      <c r="P2157">
        <f>RawData[[#This Row],[Units]]*RawData[[#This Row],[Counterfactual Net Price]]</f>
        <v>31533.556836</v>
      </c>
    </row>
    <row r="2158" spans="1:16">
      <c r="A2158" t="s">
        <v>282</v>
      </c>
      <c r="B2158" t="s">
        <v>281</v>
      </c>
      <c r="C2158" t="s">
        <v>280</v>
      </c>
      <c r="D2158" t="s">
        <v>229</v>
      </c>
      <c r="E2158" t="s">
        <v>242</v>
      </c>
      <c r="F2158">
        <v>26588</v>
      </c>
      <c r="G2158" s="44">
        <v>1.46</v>
      </c>
      <c r="H2158" s="42">
        <v>7.3700000000000002E-2</v>
      </c>
      <c r="I2158" s="45">
        <v>0.86060000000000003</v>
      </c>
      <c r="J2158" s="44">
        <f t="shared" si="165"/>
        <v>1.352398</v>
      </c>
      <c r="K2158" s="43">
        <f t="shared" si="166"/>
        <v>35957.558023999998</v>
      </c>
      <c r="L2158" s="43">
        <f t="shared" si="167"/>
        <v>22881.632799999999</v>
      </c>
      <c r="M2158" s="43">
        <f t="shared" si="168"/>
        <v>13075.925223999999</v>
      </c>
      <c r="N2158" s="42">
        <f t="shared" si="169"/>
        <v>0.36364886667977914</v>
      </c>
      <c r="O2158">
        <f>IF(AND(RawData[[#This Row],[Channel]]="Wholesale/Distributor", LEFT(RawData[[#This Row],[Month]], 4)="2025"),RawData[[#This Row],[List Price]]*(1-'2 - Diagnostics'!$B$1),RawData[[#This Row],[Net Price]])</f>
        <v>1.352398</v>
      </c>
      <c r="P2158">
        <f>RawData[[#This Row],[Units]]*RawData[[#This Row],[Counterfactual Net Price]]</f>
        <v>35957.558023999998</v>
      </c>
    </row>
    <row r="2159" spans="1:16">
      <c r="A2159" t="s">
        <v>282</v>
      </c>
      <c r="B2159" t="s">
        <v>281</v>
      </c>
      <c r="C2159" t="s">
        <v>280</v>
      </c>
      <c r="D2159" t="s">
        <v>229</v>
      </c>
      <c r="E2159" t="s">
        <v>241</v>
      </c>
      <c r="F2159">
        <v>39051</v>
      </c>
      <c r="G2159" s="44">
        <v>1.46</v>
      </c>
      <c r="H2159" s="42">
        <v>6.9199999999999998E-2</v>
      </c>
      <c r="I2159" s="45">
        <v>0.86670000000000003</v>
      </c>
      <c r="J2159" s="44">
        <f t="shared" si="165"/>
        <v>1.358968</v>
      </c>
      <c r="K2159" s="43">
        <f t="shared" si="166"/>
        <v>53069.059367999995</v>
      </c>
      <c r="L2159" s="43">
        <f t="shared" si="167"/>
        <v>33845.501700000001</v>
      </c>
      <c r="M2159" s="43">
        <f t="shared" si="168"/>
        <v>19223.557667999994</v>
      </c>
      <c r="N2159" s="42">
        <f t="shared" si="169"/>
        <v>0.36223663839030784</v>
      </c>
      <c r="O2159">
        <f>IF(AND(RawData[[#This Row],[Channel]]="Wholesale/Distributor", LEFT(RawData[[#This Row],[Month]], 4)="2025"),RawData[[#This Row],[List Price]]*(1-'2 - Diagnostics'!$B$1),RawData[[#This Row],[Net Price]])</f>
        <v>1.358968</v>
      </c>
      <c r="P2159">
        <f>RawData[[#This Row],[Units]]*RawData[[#This Row],[Counterfactual Net Price]]</f>
        <v>53069.059367999995</v>
      </c>
    </row>
    <row r="2160" spans="1:16">
      <c r="A2160" t="s">
        <v>282</v>
      </c>
      <c r="B2160" t="s">
        <v>281</v>
      </c>
      <c r="C2160" t="s">
        <v>280</v>
      </c>
      <c r="D2160" t="s">
        <v>229</v>
      </c>
      <c r="E2160" t="s">
        <v>240</v>
      </c>
      <c r="F2160">
        <v>43442</v>
      </c>
      <c r="G2160" s="44">
        <v>1.46</v>
      </c>
      <c r="H2160" s="42">
        <v>6.1899999999999997E-2</v>
      </c>
      <c r="I2160" s="45">
        <v>0.87270000000000003</v>
      </c>
      <c r="J2160" s="44">
        <f t="shared" si="165"/>
        <v>1.369626</v>
      </c>
      <c r="K2160" s="43">
        <f t="shared" si="166"/>
        <v>59499.292692000003</v>
      </c>
      <c r="L2160" s="43">
        <f t="shared" si="167"/>
        <v>37911.833400000003</v>
      </c>
      <c r="M2160" s="43">
        <f t="shared" si="168"/>
        <v>21587.459292</v>
      </c>
      <c r="N2160" s="42">
        <f t="shared" si="169"/>
        <v>0.36281875490097293</v>
      </c>
      <c r="O2160">
        <f>IF(AND(RawData[[#This Row],[Channel]]="Wholesale/Distributor", LEFT(RawData[[#This Row],[Month]], 4)="2025"),RawData[[#This Row],[List Price]]*(1-'2 - Diagnostics'!$B$1),RawData[[#This Row],[Net Price]])</f>
        <v>1.369626</v>
      </c>
      <c r="P2160">
        <f>RawData[[#This Row],[Units]]*RawData[[#This Row],[Counterfactual Net Price]]</f>
        <v>59499.292692000003</v>
      </c>
    </row>
    <row r="2161" spans="1:16">
      <c r="A2161" t="s">
        <v>282</v>
      </c>
      <c r="B2161" t="s">
        <v>281</v>
      </c>
      <c r="C2161" t="s">
        <v>280</v>
      </c>
      <c r="D2161" t="s">
        <v>229</v>
      </c>
      <c r="E2161" t="s">
        <v>236</v>
      </c>
      <c r="F2161">
        <v>31820</v>
      </c>
      <c r="G2161" s="44">
        <v>1.46</v>
      </c>
      <c r="H2161" s="42">
        <v>0.1154</v>
      </c>
      <c r="I2161" s="45">
        <v>0.87880000000000003</v>
      </c>
      <c r="J2161" s="44">
        <f t="shared" si="165"/>
        <v>1.2915160000000001</v>
      </c>
      <c r="K2161" s="43">
        <f t="shared" si="166"/>
        <v>41096.039120000001</v>
      </c>
      <c r="L2161" s="43">
        <f t="shared" si="167"/>
        <v>27963.416000000001</v>
      </c>
      <c r="M2161" s="43">
        <f t="shared" si="168"/>
        <v>13132.62312</v>
      </c>
      <c r="N2161" s="42">
        <f t="shared" si="169"/>
        <v>0.31955933956683463</v>
      </c>
      <c r="O2161">
        <f>IF(AND(RawData[[#This Row],[Channel]]="Wholesale/Distributor", LEFT(RawData[[#This Row],[Month]], 4)="2025"),RawData[[#This Row],[List Price]]*(1-'2 - Diagnostics'!$B$1),RawData[[#This Row],[Net Price]])</f>
        <v>1.2915160000000001</v>
      </c>
      <c r="P2161">
        <f>RawData[[#This Row],[Units]]*RawData[[#This Row],[Counterfactual Net Price]]</f>
        <v>41096.039120000001</v>
      </c>
    </row>
    <row r="2162" spans="1:16">
      <c r="A2162" t="s">
        <v>279</v>
      </c>
      <c r="B2162" t="s">
        <v>278</v>
      </c>
      <c r="C2162" t="s">
        <v>271</v>
      </c>
      <c r="D2162" t="s">
        <v>228</v>
      </c>
      <c r="E2162" t="s">
        <v>262</v>
      </c>
      <c r="F2162">
        <v>56518</v>
      </c>
      <c r="G2162" s="44">
        <v>2.99</v>
      </c>
      <c r="H2162" s="42">
        <v>0.10150000000000001</v>
      </c>
      <c r="I2162" s="45">
        <v>1.9734</v>
      </c>
      <c r="J2162" s="44">
        <f t="shared" si="165"/>
        <v>2.686515</v>
      </c>
      <c r="K2162" s="43">
        <f t="shared" si="166"/>
        <v>151836.45477000001</v>
      </c>
      <c r="L2162" s="43">
        <f t="shared" si="167"/>
        <v>111532.62120000001</v>
      </c>
      <c r="M2162" s="43">
        <f t="shared" si="168"/>
        <v>40303.833570000003</v>
      </c>
      <c r="N2162" s="42">
        <f t="shared" si="169"/>
        <v>0.26544240400667779</v>
      </c>
      <c r="O2162">
        <f>IF(AND(RawData[[#This Row],[Channel]]="Wholesale/Distributor", LEFT(RawData[[#This Row],[Month]], 4)="2025"),RawData[[#This Row],[List Price]]*(1-'2 - Diagnostics'!$B$1),RawData[[#This Row],[Net Price]])</f>
        <v>2.686515</v>
      </c>
      <c r="P2162">
        <f>RawData[[#This Row],[Units]]*RawData[[#This Row],[Counterfactual Net Price]]</f>
        <v>151836.45477000001</v>
      </c>
    </row>
    <row r="2163" spans="1:16">
      <c r="A2163" t="s">
        <v>279</v>
      </c>
      <c r="B2163" t="s">
        <v>278</v>
      </c>
      <c r="C2163" t="s">
        <v>271</v>
      </c>
      <c r="D2163" t="s">
        <v>228</v>
      </c>
      <c r="E2163" t="s">
        <v>261</v>
      </c>
      <c r="F2163">
        <v>65805</v>
      </c>
      <c r="G2163" s="44">
        <v>2.99</v>
      </c>
      <c r="H2163" s="42">
        <v>0.1017</v>
      </c>
      <c r="I2163" s="45">
        <v>1.9734</v>
      </c>
      <c r="J2163" s="44">
        <f t="shared" si="165"/>
        <v>2.6859170000000003</v>
      </c>
      <c r="K2163" s="43">
        <f t="shared" si="166"/>
        <v>176746.76818500002</v>
      </c>
      <c r="L2163" s="43">
        <f t="shared" si="167"/>
        <v>129859.587</v>
      </c>
      <c r="M2163" s="43">
        <f t="shared" si="168"/>
        <v>46887.181185000023</v>
      </c>
      <c r="N2163" s="42">
        <f t="shared" si="169"/>
        <v>0.26527886006901935</v>
      </c>
      <c r="O2163">
        <f>IF(AND(RawData[[#This Row],[Channel]]="Wholesale/Distributor", LEFT(RawData[[#This Row],[Month]], 4)="2025"),RawData[[#This Row],[List Price]]*(1-'2 - Diagnostics'!$B$1),RawData[[#This Row],[Net Price]])</f>
        <v>2.6859170000000003</v>
      </c>
      <c r="P2163">
        <f>RawData[[#This Row],[Units]]*RawData[[#This Row],[Counterfactual Net Price]]</f>
        <v>176746.76818500002</v>
      </c>
    </row>
    <row r="2164" spans="1:16">
      <c r="A2164" t="s">
        <v>279</v>
      </c>
      <c r="B2164" t="s">
        <v>278</v>
      </c>
      <c r="C2164" t="s">
        <v>271</v>
      </c>
      <c r="D2164" t="s">
        <v>228</v>
      </c>
      <c r="E2164" t="s">
        <v>260</v>
      </c>
      <c r="F2164">
        <v>68699</v>
      </c>
      <c r="G2164" s="44">
        <v>2.99</v>
      </c>
      <c r="H2164" s="42">
        <v>9.3399999999999997E-2</v>
      </c>
      <c r="I2164" s="45">
        <v>1.9734</v>
      </c>
      <c r="J2164" s="44">
        <f t="shared" si="165"/>
        <v>2.710734</v>
      </c>
      <c r="K2164" s="43">
        <f t="shared" si="166"/>
        <v>186224.715066</v>
      </c>
      <c r="L2164" s="43">
        <f t="shared" si="167"/>
        <v>135570.6066</v>
      </c>
      <c r="M2164" s="43">
        <f t="shared" si="168"/>
        <v>50654.108466000005</v>
      </c>
      <c r="N2164" s="42">
        <f t="shared" si="169"/>
        <v>0.27200529450694905</v>
      </c>
      <c r="O2164">
        <f>IF(AND(RawData[[#This Row],[Channel]]="Wholesale/Distributor", LEFT(RawData[[#This Row],[Month]], 4)="2025"),RawData[[#This Row],[List Price]]*(1-'2 - Diagnostics'!$B$1),RawData[[#This Row],[Net Price]])</f>
        <v>2.710734</v>
      </c>
      <c r="P2164">
        <f>RawData[[#This Row],[Units]]*RawData[[#This Row],[Counterfactual Net Price]]</f>
        <v>186224.715066</v>
      </c>
    </row>
    <row r="2165" spans="1:16">
      <c r="A2165" t="s">
        <v>279</v>
      </c>
      <c r="B2165" t="s">
        <v>278</v>
      </c>
      <c r="C2165" t="s">
        <v>271</v>
      </c>
      <c r="D2165" t="s">
        <v>228</v>
      </c>
      <c r="E2165" t="s">
        <v>259</v>
      </c>
      <c r="F2165">
        <v>82633</v>
      </c>
      <c r="G2165" s="44">
        <v>2.99</v>
      </c>
      <c r="H2165" s="42">
        <v>0.1071</v>
      </c>
      <c r="I2165" s="45">
        <v>1.9734</v>
      </c>
      <c r="J2165" s="44">
        <f t="shared" si="165"/>
        <v>2.6697710000000003</v>
      </c>
      <c r="K2165" s="43">
        <f t="shared" si="166"/>
        <v>220611.18704300004</v>
      </c>
      <c r="L2165" s="43">
        <f t="shared" si="167"/>
        <v>163067.96220000001</v>
      </c>
      <c r="M2165" s="43">
        <f t="shared" si="168"/>
        <v>57543.224843000033</v>
      </c>
      <c r="N2165" s="42">
        <f t="shared" si="169"/>
        <v>0.26083547989696504</v>
      </c>
      <c r="O2165">
        <f>IF(AND(RawData[[#This Row],[Channel]]="Wholesale/Distributor", LEFT(RawData[[#This Row],[Month]], 4)="2025"),RawData[[#This Row],[List Price]]*(1-'2 - Diagnostics'!$B$1),RawData[[#This Row],[Net Price]])</f>
        <v>2.6697710000000003</v>
      </c>
      <c r="P2165">
        <f>RawData[[#This Row],[Units]]*RawData[[#This Row],[Counterfactual Net Price]]</f>
        <v>220611.18704300004</v>
      </c>
    </row>
    <row r="2166" spans="1:16">
      <c r="A2166" t="s">
        <v>279</v>
      </c>
      <c r="B2166" t="s">
        <v>278</v>
      </c>
      <c r="C2166" t="s">
        <v>271</v>
      </c>
      <c r="D2166" t="s">
        <v>228</v>
      </c>
      <c r="E2166" t="s">
        <v>258</v>
      </c>
      <c r="F2166">
        <v>65507</v>
      </c>
      <c r="G2166" s="44">
        <v>2.99</v>
      </c>
      <c r="H2166" s="42">
        <v>7.3400000000000007E-2</v>
      </c>
      <c r="I2166" s="45">
        <v>1.9734</v>
      </c>
      <c r="J2166" s="44">
        <f t="shared" si="165"/>
        <v>2.7705340000000001</v>
      </c>
      <c r="K2166" s="43">
        <f t="shared" si="166"/>
        <v>181489.370738</v>
      </c>
      <c r="L2166" s="43">
        <f t="shared" si="167"/>
        <v>129271.5138</v>
      </c>
      <c r="M2166" s="43">
        <f t="shared" si="168"/>
        <v>52217.856937999997</v>
      </c>
      <c r="N2166" s="42">
        <f t="shared" si="169"/>
        <v>0.28771854090222315</v>
      </c>
      <c r="O2166">
        <f>IF(AND(RawData[[#This Row],[Channel]]="Wholesale/Distributor", LEFT(RawData[[#This Row],[Month]], 4)="2025"),RawData[[#This Row],[List Price]]*(1-'2 - Diagnostics'!$B$1),RawData[[#This Row],[Net Price]])</f>
        <v>2.7705340000000001</v>
      </c>
      <c r="P2166">
        <f>RawData[[#This Row],[Units]]*RawData[[#This Row],[Counterfactual Net Price]]</f>
        <v>181489.370738</v>
      </c>
    </row>
    <row r="2167" spans="1:16">
      <c r="A2167" t="s">
        <v>279</v>
      </c>
      <c r="B2167" t="s">
        <v>278</v>
      </c>
      <c r="C2167" t="s">
        <v>271</v>
      </c>
      <c r="D2167" t="s">
        <v>228</v>
      </c>
      <c r="E2167" t="s">
        <v>257</v>
      </c>
      <c r="F2167">
        <v>67151</v>
      </c>
      <c r="G2167" s="44">
        <v>2.99</v>
      </c>
      <c r="H2167" s="42">
        <v>8.2100000000000006E-2</v>
      </c>
      <c r="I2167" s="45">
        <v>1.9734</v>
      </c>
      <c r="J2167" s="44">
        <f t="shared" si="165"/>
        <v>2.7445210000000002</v>
      </c>
      <c r="K2167" s="43">
        <f t="shared" si="166"/>
        <v>184297.32967100001</v>
      </c>
      <c r="L2167" s="43">
        <f t="shared" si="167"/>
        <v>132515.78340000001</v>
      </c>
      <c r="M2167" s="43">
        <f t="shared" si="168"/>
        <v>51781.546270999999</v>
      </c>
      <c r="N2167" s="42">
        <f t="shared" si="169"/>
        <v>0.28096742564549515</v>
      </c>
      <c r="O2167">
        <f>IF(AND(RawData[[#This Row],[Channel]]="Wholesale/Distributor", LEFT(RawData[[#This Row],[Month]], 4)="2025"),RawData[[#This Row],[List Price]]*(1-'2 - Diagnostics'!$B$1),RawData[[#This Row],[Net Price]])</f>
        <v>2.7445210000000002</v>
      </c>
      <c r="P2167">
        <f>RawData[[#This Row],[Units]]*RawData[[#This Row],[Counterfactual Net Price]]</f>
        <v>184297.32967100001</v>
      </c>
    </row>
    <row r="2168" spans="1:16">
      <c r="A2168" t="s">
        <v>279</v>
      </c>
      <c r="B2168" t="s">
        <v>278</v>
      </c>
      <c r="C2168" t="s">
        <v>271</v>
      </c>
      <c r="D2168" t="s">
        <v>228</v>
      </c>
      <c r="E2168" t="s">
        <v>256</v>
      </c>
      <c r="F2168">
        <v>61992</v>
      </c>
      <c r="G2168" s="44">
        <v>2.99</v>
      </c>
      <c r="H2168" s="42">
        <v>0.1153</v>
      </c>
      <c r="I2168" s="45">
        <v>1.9734</v>
      </c>
      <c r="J2168" s="44">
        <f t="shared" si="165"/>
        <v>2.6452530000000003</v>
      </c>
      <c r="K2168" s="43">
        <f t="shared" si="166"/>
        <v>163984.52397600003</v>
      </c>
      <c r="L2168" s="43">
        <f t="shared" si="167"/>
        <v>122335.0128</v>
      </c>
      <c r="M2168" s="43">
        <f t="shared" si="168"/>
        <v>41649.511176000029</v>
      </c>
      <c r="N2168" s="42">
        <f t="shared" si="169"/>
        <v>0.25398440149203133</v>
      </c>
      <c r="O2168">
        <f>IF(AND(RawData[[#This Row],[Channel]]="Wholesale/Distributor", LEFT(RawData[[#This Row],[Month]], 4)="2025"),RawData[[#This Row],[List Price]]*(1-'2 - Diagnostics'!$B$1),RawData[[#This Row],[Net Price]])</f>
        <v>2.6452530000000003</v>
      </c>
      <c r="P2168">
        <f>RawData[[#This Row],[Units]]*RawData[[#This Row],[Counterfactual Net Price]]</f>
        <v>163984.52397600003</v>
      </c>
    </row>
    <row r="2169" spans="1:16">
      <c r="A2169" t="s">
        <v>279</v>
      </c>
      <c r="B2169" t="s">
        <v>278</v>
      </c>
      <c r="C2169" t="s">
        <v>271</v>
      </c>
      <c r="D2169" t="s">
        <v>228</v>
      </c>
      <c r="E2169" t="s">
        <v>255</v>
      </c>
      <c r="F2169">
        <v>65546</v>
      </c>
      <c r="G2169" s="44">
        <v>2.99</v>
      </c>
      <c r="H2169" s="42">
        <v>8.72E-2</v>
      </c>
      <c r="I2169" s="45">
        <v>1.9734</v>
      </c>
      <c r="J2169" s="44">
        <f t="shared" si="165"/>
        <v>2.7292720000000004</v>
      </c>
      <c r="K2169" s="43">
        <f t="shared" si="166"/>
        <v>178892.86251200002</v>
      </c>
      <c r="L2169" s="43">
        <f t="shared" si="167"/>
        <v>129348.4764</v>
      </c>
      <c r="M2169" s="43">
        <f t="shared" si="168"/>
        <v>49544.386112000022</v>
      </c>
      <c r="N2169" s="42">
        <f t="shared" si="169"/>
        <v>0.27695004382120958</v>
      </c>
      <c r="O2169">
        <f>IF(AND(RawData[[#This Row],[Channel]]="Wholesale/Distributor", LEFT(RawData[[#This Row],[Month]], 4)="2025"),RawData[[#This Row],[List Price]]*(1-'2 - Diagnostics'!$B$1),RawData[[#This Row],[Net Price]])</f>
        <v>2.7292720000000004</v>
      </c>
      <c r="P2169">
        <f>RawData[[#This Row],[Units]]*RawData[[#This Row],[Counterfactual Net Price]]</f>
        <v>178892.86251200002</v>
      </c>
    </row>
    <row r="2170" spans="1:16">
      <c r="A2170" t="s">
        <v>279</v>
      </c>
      <c r="B2170" t="s">
        <v>278</v>
      </c>
      <c r="C2170" t="s">
        <v>271</v>
      </c>
      <c r="D2170" t="s">
        <v>228</v>
      </c>
      <c r="E2170" t="s">
        <v>254</v>
      </c>
      <c r="F2170">
        <v>74280</v>
      </c>
      <c r="G2170" s="44">
        <v>2.99</v>
      </c>
      <c r="H2170" s="42">
        <v>9.2899999999999996E-2</v>
      </c>
      <c r="I2170" s="45">
        <v>1.9734</v>
      </c>
      <c r="J2170" s="44">
        <f t="shared" si="165"/>
        <v>2.7122290000000002</v>
      </c>
      <c r="K2170" s="43">
        <f t="shared" si="166"/>
        <v>201464.37012000001</v>
      </c>
      <c r="L2170" s="43">
        <f t="shared" si="167"/>
        <v>146584.152</v>
      </c>
      <c r="M2170" s="43">
        <f t="shared" si="168"/>
        <v>54880.218120000005</v>
      </c>
      <c r="N2170" s="42">
        <f t="shared" si="169"/>
        <v>0.27240657038915228</v>
      </c>
      <c r="O2170">
        <f>IF(AND(RawData[[#This Row],[Channel]]="Wholesale/Distributor", LEFT(RawData[[#This Row],[Month]], 4)="2025"),RawData[[#This Row],[List Price]]*(1-'2 - Diagnostics'!$B$1),RawData[[#This Row],[Net Price]])</f>
        <v>2.7122290000000002</v>
      </c>
      <c r="P2170">
        <f>RawData[[#This Row],[Units]]*RawData[[#This Row],[Counterfactual Net Price]]</f>
        <v>201464.37012000001</v>
      </c>
    </row>
    <row r="2171" spans="1:16">
      <c r="A2171" t="s">
        <v>279</v>
      </c>
      <c r="B2171" t="s">
        <v>278</v>
      </c>
      <c r="C2171" t="s">
        <v>271</v>
      </c>
      <c r="D2171" t="s">
        <v>228</v>
      </c>
      <c r="E2171" t="s">
        <v>253</v>
      </c>
      <c r="F2171">
        <v>108721</v>
      </c>
      <c r="G2171" s="44">
        <v>2.99</v>
      </c>
      <c r="H2171" s="42">
        <v>9.6299999999999997E-2</v>
      </c>
      <c r="I2171" s="45">
        <v>1.9734</v>
      </c>
      <c r="J2171" s="44">
        <f t="shared" si="165"/>
        <v>2.7020629999999999</v>
      </c>
      <c r="K2171" s="43">
        <f t="shared" si="166"/>
        <v>293770.991423</v>
      </c>
      <c r="L2171" s="43">
        <f t="shared" si="167"/>
        <v>214550.0214</v>
      </c>
      <c r="M2171" s="43">
        <f t="shared" si="168"/>
        <v>79220.970023000002</v>
      </c>
      <c r="N2171" s="42">
        <f t="shared" si="169"/>
        <v>0.26966913798827047</v>
      </c>
      <c r="O2171">
        <f>IF(AND(RawData[[#This Row],[Channel]]="Wholesale/Distributor", LEFT(RawData[[#This Row],[Month]], 4)="2025"),RawData[[#This Row],[List Price]]*(1-'2 - Diagnostics'!$B$1),RawData[[#This Row],[Net Price]])</f>
        <v>2.7020629999999999</v>
      </c>
      <c r="P2171">
        <f>RawData[[#This Row],[Units]]*RawData[[#This Row],[Counterfactual Net Price]]</f>
        <v>293770.991423</v>
      </c>
    </row>
    <row r="2172" spans="1:16">
      <c r="A2172" t="s">
        <v>279</v>
      </c>
      <c r="B2172" t="s">
        <v>278</v>
      </c>
      <c r="C2172" t="s">
        <v>271</v>
      </c>
      <c r="D2172" t="s">
        <v>228</v>
      </c>
      <c r="E2172" t="s">
        <v>252</v>
      </c>
      <c r="F2172">
        <v>99018</v>
      </c>
      <c r="G2172" s="44">
        <v>2.99</v>
      </c>
      <c r="H2172" s="42">
        <v>0.1168</v>
      </c>
      <c r="I2172" s="45">
        <v>1.9734</v>
      </c>
      <c r="J2172" s="44">
        <f t="shared" si="165"/>
        <v>2.640768</v>
      </c>
      <c r="K2172" s="43">
        <f t="shared" si="166"/>
        <v>261483.56582399999</v>
      </c>
      <c r="L2172" s="43">
        <f t="shared" si="167"/>
        <v>195402.12119999999</v>
      </c>
      <c r="M2172" s="43">
        <f t="shared" si="168"/>
        <v>66081.444623999996</v>
      </c>
      <c r="N2172" s="42">
        <f t="shared" si="169"/>
        <v>0.25271739130434784</v>
      </c>
      <c r="O2172">
        <f>IF(AND(RawData[[#This Row],[Channel]]="Wholesale/Distributor", LEFT(RawData[[#This Row],[Month]], 4)="2025"),RawData[[#This Row],[List Price]]*(1-'2 - Diagnostics'!$B$1),RawData[[#This Row],[Net Price]])</f>
        <v>2.640768</v>
      </c>
      <c r="P2172">
        <f>RawData[[#This Row],[Units]]*RawData[[#This Row],[Counterfactual Net Price]]</f>
        <v>261483.56582399999</v>
      </c>
    </row>
    <row r="2173" spans="1:16">
      <c r="A2173" t="s">
        <v>279</v>
      </c>
      <c r="B2173" t="s">
        <v>278</v>
      </c>
      <c r="C2173" t="s">
        <v>271</v>
      </c>
      <c r="D2173" t="s">
        <v>228</v>
      </c>
      <c r="E2173" t="s">
        <v>251</v>
      </c>
      <c r="F2173">
        <v>93963</v>
      </c>
      <c r="G2173" s="44">
        <v>2.99</v>
      </c>
      <c r="H2173" s="42">
        <v>9.2700000000000005E-2</v>
      </c>
      <c r="I2173" s="45">
        <v>1.9734</v>
      </c>
      <c r="J2173" s="44">
        <f t="shared" si="165"/>
        <v>2.7128270000000003</v>
      </c>
      <c r="K2173" s="43">
        <f t="shared" si="166"/>
        <v>254905.36340100004</v>
      </c>
      <c r="L2173" s="43">
        <f t="shared" si="167"/>
        <v>185426.58420000001</v>
      </c>
      <c r="M2173" s="43">
        <f t="shared" si="168"/>
        <v>69478.779201000027</v>
      </c>
      <c r="N2173" s="42">
        <f t="shared" si="169"/>
        <v>0.27256695690510313</v>
      </c>
      <c r="O2173">
        <f>IF(AND(RawData[[#This Row],[Channel]]="Wholesale/Distributor", LEFT(RawData[[#This Row],[Month]], 4)="2025"),RawData[[#This Row],[List Price]]*(1-'2 - Diagnostics'!$B$1),RawData[[#This Row],[Net Price]])</f>
        <v>2.7128270000000003</v>
      </c>
      <c r="P2173">
        <f>RawData[[#This Row],[Units]]*RawData[[#This Row],[Counterfactual Net Price]]</f>
        <v>254905.36340100004</v>
      </c>
    </row>
    <row r="2174" spans="1:16">
      <c r="A2174" t="s">
        <v>279</v>
      </c>
      <c r="B2174" t="s">
        <v>278</v>
      </c>
      <c r="C2174" t="s">
        <v>271</v>
      </c>
      <c r="D2174" t="s">
        <v>228</v>
      </c>
      <c r="E2174" t="s">
        <v>250</v>
      </c>
      <c r="F2174">
        <v>69743</v>
      </c>
      <c r="G2174" s="44">
        <v>3.05</v>
      </c>
      <c r="H2174" s="42">
        <v>0.10539999999999999</v>
      </c>
      <c r="I2174" s="45">
        <v>1.9882</v>
      </c>
      <c r="J2174" s="44">
        <f t="shared" si="165"/>
        <v>2.7285300000000001</v>
      </c>
      <c r="K2174" s="43">
        <f t="shared" si="166"/>
        <v>190295.86779000002</v>
      </c>
      <c r="L2174" s="43">
        <f t="shared" si="167"/>
        <v>138663.03260000001</v>
      </c>
      <c r="M2174" s="43">
        <f t="shared" si="168"/>
        <v>51632.835190000013</v>
      </c>
      <c r="N2174" s="42">
        <f t="shared" si="169"/>
        <v>0.27132925054883034</v>
      </c>
      <c r="O2174">
        <f>IF(AND(RawData[[#This Row],[Channel]]="Wholesale/Distributor", LEFT(RawData[[#This Row],[Month]], 4)="2025"),RawData[[#This Row],[List Price]]*(1-'2 - Diagnostics'!$B$1),RawData[[#This Row],[Net Price]])</f>
        <v>2.7285300000000001</v>
      </c>
      <c r="P2174">
        <f>RawData[[#This Row],[Units]]*RawData[[#This Row],[Counterfactual Net Price]]</f>
        <v>190295.86779000002</v>
      </c>
    </row>
    <row r="2175" spans="1:16">
      <c r="A2175" t="s">
        <v>279</v>
      </c>
      <c r="B2175" t="s">
        <v>278</v>
      </c>
      <c r="C2175" t="s">
        <v>271</v>
      </c>
      <c r="D2175" t="s">
        <v>228</v>
      </c>
      <c r="E2175" t="s">
        <v>249</v>
      </c>
      <c r="F2175">
        <v>84060</v>
      </c>
      <c r="G2175" s="44">
        <v>3.05</v>
      </c>
      <c r="H2175" s="42">
        <v>6.6199999999999995E-2</v>
      </c>
      <c r="I2175" s="45">
        <v>2.0030000000000001</v>
      </c>
      <c r="J2175" s="44">
        <f t="shared" si="165"/>
        <v>2.8480899999999996</v>
      </c>
      <c r="K2175" s="43">
        <f t="shared" si="166"/>
        <v>239410.44539999997</v>
      </c>
      <c r="L2175" s="43">
        <f t="shared" si="167"/>
        <v>168372.18000000002</v>
      </c>
      <c r="M2175" s="43">
        <f t="shared" si="168"/>
        <v>71038.265399999946</v>
      </c>
      <c r="N2175" s="42">
        <f t="shared" si="169"/>
        <v>0.29672166258790961</v>
      </c>
      <c r="O2175">
        <f>IF(AND(RawData[[#This Row],[Channel]]="Wholesale/Distributor", LEFT(RawData[[#This Row],[Month]], 4)="2025"),RawData[[#This Row],[List Price]]*(1-'2 - Diagnostics'!$B$1),RawData[[#This Row],[Net Price]])</f>
        <v>2.8480899999999996</v>
      </c>
      <c r="P2175">
        <f>RawData[[#This Row],[Units]]*RawData[[#This Row],[Counterfactual Net Price]]</f>
        <v>239410.44539999997</v>
      </c>
    </row>
    <row r="2176" spans="1:16">
      <c r="A2176" t="s">
        <v>279</v>
      </c>
      <c r="B2176" t="s">
        <v>278</v>
      </c>
      <c r="C2176" t="s">
        <v>271</v>
      </c>
      <c r="D2176" t="s">
        <v>228</v>
      </c>
      <c r="E2176" t="s">
        <v>248</v>
      </c>
      <c r="F2176">
        <v>92226</v>
      </c>
      <c r="G2176" s="44">
        <v>3.05</v>
      </c>
      <c r="H2176" s="42">
        <v>0.10780000000000001</v>
      </c>
      <c r="I2176" s="45">
        <v>2.0177999999999998</v>
      </c>
      <c r="J2176" s="44">
        <f t="shared" si="165"/>
        <v>2.7212099999999997</v>
      </c>
      <c r="K2176" s="43">
        <f t="shared" si="166"/>
        <v>250966.31345999998</v>
      </c>
      <c r="L2176" s="43">
        <f t="shared" si="167"/>
        <v>186093.62279999998</v>
      </c>
      <c r="M2176" s="43">
        <f t="shared" si="168"/>
        <v>64872.690659999993</v>
      </c>
      <c r="N2176" s="42">
        <f t="shared" si="169"/>
        <v>0.25849162688656885</v>
      </c>
      <c r="O2176">
        <f>IF(AND(RawData[[#This Row],[Channel]]="Wholesale/Distributor", LEFT(RawData[[#This Row],[Month]], 4)="2025"),RawData[[#This Row],[List Price]]*(1-'2 - Diagnostics'!$B$1),RawData[[#This Row],[Net Price]])</f>
        <v>2.7212099999999997</v>
      </c>
      <c r="P2176">
        <f>RawData[[#This Row],[Units]]*RawData[[#This Row],[Counterfactual Net Price]]</f>
        <v>250966.31345999998</v>
      </c>
    </row>
    <row r="2177" spans="1:16">
      <c r="A2177" t="s">
        <v>279</v>
      </c>
      <c r="B2177" t="s">
        <v>278</v>
      </c>
      <c r="C2177" t="s">
        <v>271</v>
      </c>
      <c r="D2177" t="s">
        <v>228</v>
      </c>
      <c r="E2177" t="s">
        <v>247</v>
      </c>
      <c r="F2177">
        <v>92627</v>
      </c>
      <c r="G2177" s="44">
        <v>3.05</v>
      </c>
      <c r="H2177" s="42">
        <v>8.2799999999999999E-2</v>
      </c>
      <c r="I2177" s="45">
        <v>2.0326</v>
      </c>
      <c r="J2177" s="44">
        <f t="shared" si="165"/>
        <v>2.7974600000000001</v>
      </c>
      <c r="K2177" s="43">
        <f t="shared" si="166"/>
        <v>259120.32742000002</v>
      </c>
      <c r="L2177" s="43">
        <f t="shared" si="167"/>
        <v>188273.64019999999</v>
      </c>
      <c r="M2177" s="43">
        <f t="shared" si="168"/>
        <v>70846.687220000022</v>
      </c>
      <c r="N2177" s="42">
        <f t="shared" si="169"/>
        <v>0.27341230973811964</v>
      </c>
      <c r="O2177">
        <f>IF(AND(RawData[[#This Row],[Channel]]="Wholesale/Distributor", LEFT(RawData[[#This Row],[Month]], 4)="2025"),RawData[[#This Row],[List Price]]*(1-'2 - Diagnostics'!$B$1),RawData[[#This Row],[Net Price]])</f>
        <v>2.7974600000000001</v>
      </c>
      <c r="P2177">
        <f>RawData[[#This Row],[Units]]*RawData[[#This Row],[Counterfactual Net Price]]</f>
        <v>259120.32742000002</v>
      </c>
    </row>
    <row r="2178" spans="1:16">
      <c r="A2178" t="s">
        <v>279</v>
      </c>
      <c r="B2178" t="s">
        <v>278</v>
      </c>
      <c r="C2178" t="s">
        <v>271</v>
      </c>
      <c r="D2178" t="s">
        <v>228</v>
      </c>
      <c r="E2178" t="s">
        <v>246</v>
      </c>
      <c r="F2178">
        <v>77338</v>
      </c>
      <c r="G2178" s="44">
        <v>3.05</v>
      </c>
      <c r="H2178" s="42">
        <v>7.8E-2</v>
      </c>
      <c r="I2178" s="45">
        <v>2.0474000000000001</v>
      </c>
      <c r="J2178" s="44">
        <f t="shared" ref="J2178:J2241" si="170">G2178*(1-H2178)</f>
        <v>2.8121</v>
      </c>
      <c r="K2178" s="43">
        <f t="shared" ref="K2178:K2241" si="171">F2178*J2178</f>
        <v>217482.18979999999</v>
      </c>
      <c r="L2178" s="43">
        <f t="shared" ref="L2178:L2241" si="172">F2178*I2178</f>
        <v>158341.82120000001</v>
      </c>
      <c r="M2178" s="43">
        <f t="shared" ref="M2178:M2241" si="173">K2178-L2178</f>
        <v>59140.368599999987</v>
      </c>
      <c r="N2178" s="42">
        <f t="shared" ref="N2178:N2241" si="174">IFERROR(M2178/K2178,"")</f>
        <v>0.27193200810781976</v>
      </c>
      <c r="O2178">
        <f>IF(AND(RawData[[#This Row],[Channel]]="Wholesale/Distributor", LEFT(RawData[[#This Row],[Month]], 4)="2025"),RawData[[#This Row],[List Price]]*(1-'2 - Diagnostics'!$B$1),RawData[[#This Row],[Net Price]])</f>
        <v>2.8121</v>
      </c>
      <c r="P2178">
        <f>RawData[[#This Row],[Units]]*RawData[[#This Row],[Counterfactual Net Price]]</f>
        <v>217482.18979999999</v>
      </c>
    </row>
    <row r="2179" spans="1:16">
      <c r="A2179" t="s">
        <v>279</v>
      </c>
      <c r="B2179" t="s">
        <v>278</v>
      </c>
      <c r="C2179" t="s">
        <v>271</v>
      </c>
      <c r="D2179" t="s">
        <v>228</v>
      </c>
      <c r="E2179" t="s">
        <v>245</v>
      </c>
      <c r="F2179">
        <v>67370</v>
      </c>
      <c r="G2179" s="44">
        <v>3.05</v>
      </c>
      <c r="H2179" s="42">
        <v>8.8700000000000001E-2</v>
      </c>
      <c r="I2179" s="45">
        <v>2.0621999999999998</v>
      </c>
      <c r="J2179" s="44">
        <f t="shared" si="170"/>
        <v>2.7794649999999996</v>
      </c>
      <c r="K2179" s="43">
        <f t="shared" si="171"/>
        <v>187252.55704999997</v>
      </c>
      <c r="L2179" s="43">
        <f t="shared" si="172"/>
        <v>138930.41399999999</v>
      </c>
      <c r="M2179" s="43">
        <f t="shared" si="173"/>
        <v>48322.143049999984</v>
      </c>
      <c r="N2179" s="42">
        <f t="shared" si="174"/>
        <v>0.25805865517284798</v>
      </c>
      <c r="O2179">
        <f>IF(AND(RawData[[#This Row],[Channel]]="Wholesale/Distributor", LEFT(RawData[[#This Row],[Month]], 4)="2025"),RawData[[#This Row],[List Price]]*(1-'2 - Diagnostics'!$B$1),RawData[[#This Row],[Net Price]])</f>
        <v>2.7794649999999996</v>
      </c>
      <c r="P2179">
        <f>RawData[[#This Row],[Units]]*RawData[[#This Row],[Counterfactual Net Price]]</f>
        <v>187252.55704999997</v>
      </c>
    </row>
    <row r="2180" spans="1:16">
      <c r="A2180" t="s">
        <v>279</v>
      </c>
      <c r="B2180" t="s">
        <v>278</v>
      </c>
      <c r="C2180" t="s">
        <v>271</v>
      </c>
      <c r="D2180" t="s">
        <v>228</v>
      </c>
      <c r="E2180" t="s">
        <v>244</v>
      </c>
      <c r="F2180">
        <v>72356</v>
      </c>
      <c r="G2180" s="44">
        <v>3.14</v>
      </c>
      <c r="H2180" s="42">
        <v>9.4600000000000004E-2</v>
      </c>
      <c r="I2180" s="45">
        <v>2.077</v>
      </c>
      <c r="J2180" s="44">
        <f t="shared" si="170"/>
        <v>2.842956</v>
      </c>
      <c r="K2180" s="43">
        <f t="shared" si="171"/>
        <v>205704.924336</v>
      </c>
      <c r="L2180" s="43">
        <f t="shared" si="172"/>
        <v>150283.41200000001</v>
      </c>
      <c r="M2180" s="43">
        <f t="shared" si="173"/>
        <v>55421.512335999985</v>
      </c>
      <c r="N2180" s="42">
        <f t="shared" si="174"/>
        <v>0.26942238993498308</v>
      </c>
      <c r="O2180">
        <f>IF(AND(RawData[[#This Row],[Channel]]="Wholesale/Distributor", LEFT(RawData[[#This Row],[Month]], 4)="2025"),RawData[[#This Row],[List Price]]*(1-'2 - Diagnostics'!$B$1),RawData[[#This Row],[Net Price]])</f>
        <v>2.842956</v>
      </c>
      <c r="P2180">
        <f>RawData[[#This Row],[Units]]*RawData[[#This Row],[Counterfactual Net Price]]</f>
        <v>205704.924336</v>
      </c>
    </row>
    <row r="2181" spans="1:16">
      <c r="A2181" t="s">
        <v>279</v>
      </c>
      <c r="B2181" t="s">
        <v>278</v>
      </c>
      <c r="C2181" t="s">
        <v>271</v>
      </c>
      <c r="D2181" t="s">
        <v>228</v>
      </c>
      <c r="E2181" t="s">
        <v>243</v>
      </c>
      <c r="F2181">
        <v>74450</v>
      </c>
      <c r="G2181" s="44">
        <v>3.14</v>
      </c>
      <c r="H2181" s="42">
        <v>0.1293</v>
      </c>
      <c r="I2181" s="45">
        <v>2.0918000000000001</v>
      </c>
      <c r="J2181" s="44">
        <f t="shared" si="170"/>
        <v>2.7339980000000002</v>
      </c>
      <c r="K2181" s="43">
        <f t="shared" si="171"/>
        <v>203546.15110000002</v>
      </c>
      <c r="L2181" s="43">
        <f t="shared" si="172"/>
        <v>155734.51</v>
      </c>
      <c r="M2181" s="43">
        <f t="shared" si="173"/>
        <v>47811.641100000008</v>
      </c>
      <c r="N2181" s="42">
        <f t="shared" si="174"/>
        <v>0.23489336861255936</v>
      </c>
      <c r="O2181">
        <f>IF(AND(RawData[[#This Row],[Channel]]="Wholesale/Distributor", LEFT(RawData[[#This Row],[Month]], 4)="2025"),RawData[[#This Row],[List Price]]*(1-'2 - Diagnostics'!$B$1),RawData[[#This Row],[Net Price]])</f>
        <v>2.7339980000000002</v>
      </c>
      <c r="P2181">
        <f>RawData[[#This Row],[Units]]*RawData[[#This Row],[Counterfactual Net Price]]</f>
        <v>203546.15110000002</v>
      </c>
    </row>
    <row r="2182" spans="1:16">
      <c r="A2182" t="s">
        <v>279</v>
      </c>
      <c r="B2182" t="s">
        <v>278</v>
      </c>
      <c r="C2182" t="s">
        <v>271</v>
      </c>
      <c r="D2182" t="s">
        <v>228</v>
      </c>
      <c r="E2182" t="s">
        <v>242</v>
      </c>
      <c r="F2182">
        <v>91882</v>
      </c>
      <c r="G2182" s="44">
        <v>3.14</v>
      </c>
      <c r="H2182" s="42">
        <v>0.1051</v>
      </c>
      <c r="I2182" s="45">
        <v>2.1065999999999998</v>
      </c>
      <c r="J2182" s="44">
        <f t="shared" si="170"/>
        <v>2.8099860000000003</v>
      </c>
      <c r="K2182" s="43">
        <f t="shared" si="171"/>
        <v>258187.13365200002</v>
      </c>
      <c r="L2182" s="43">
        <f t="shared" si="172"/>
        <v>193558.62119999999</v>
      </c>
      <c r="M2182" s="43">
        <f t="shared" si="173"/>
        <v>64628.512452000024</v>
      </c>
      <c r="N2182" s="42">
        <f t="shared" si="174"/>
        <v>0.25031654961982025</v>
      </c>
      <c r="O2182">
        <f>IF(AND(RawData[[#This Row],[Channel]]="Wholesale/Distributor", LEFT(RawData[[#This Row],[Month]], 4)="2025"),RawData[[#This Row],[List Price]]*(1-'2 - Diagnostics'!$B$1),RawData[[#This Row],[Net Price]])</f>
        <v>2.8099860000000003</v>
      </c>
      <c r="P2182">
        <f>RawData[[#This Row],[Units]]*RawData[[#This Row],[Counterfactual Net Price]]</f>
        <v>258187.13365200002</v>
      </c>
    </row>
    <row r="2183" spans="1:16">
      <c r="A2183" t="s">
        <v>279</v>
      </c>
      <c r="B2183" t="s">
        <v>278</v>
      </c>
      <c r="C2183" t="s">
        <v>271</v>
      </c>
      <c r="D2183" t="s">
        <v>228</v>
      </c>
      <c r="E2183" t="s">
        <v>241</v>
      </c>
      <c r="F2183">
        <v>128944</v>
      </c>
      <c r="G2183" s="44">
        <v>3.14</v>
      </c>
      <c r="H2183" s="42">
        <v>9.11E-2</v>
      </c>
      <c r="I2183" s="45">
        <v>2.1214</v>
      </c>
      <c r="J2183" s="44">
        <f t="shared" si="170"/>
        <v>2.8539460000000001</v>
      </c>
      <c r="K2183" s="43">
        <f t="shared" si="171"/>
        <v>367999.213024</v>
      </c>
      <c r="L2183" s="43">
        <f t="shared" si="172"/>
        <v>273541.80160000001</v>
      </c>
      <c r="M2183" s="43">
        <f t="shared" si="173"/>
        <v>94457.411423999991</v>
      </c>
      <c r="N2183" s="42">
        <f t="shared" si="174"/>
        <v>0.25667829734690145</v>
      </c>
      <c r="O2183">
        <f>IF(AND(RawData[[#This Row],[Channel]]="Wholesale/Distributor", LEFT(RawData[[#This Row],[Month]], 4)="2025"),RawData[[#This Row],[List Price]]*(1-'2 - Diagnostics'!$B$1),RawData[[#This Row],[Net Price]])</f>
        <v>2.8539460000000001</v>
      </c>
      <c r="P2183">
        <f>RawData[[#This Row],[Units]]*RawData[[#This Row],[Counterfactual Net Price]]</f>
        <v>367999.213024</v>
      </c>
    </row>
    <row r="2184" spans="1:16">
      <c r="A2184" t="s">
        <v>279</v>
      </c>
      <c r="B2184" t="s">
        <v>278</v>
      </c>
      <c r="C2184" t="s">
        <v>271</v>
      </c>
      <c r="D2184" t="s">
        <v>228</v>
      </c>
      <c r="E2184" t="s">
        <v>240</v>
      </c>
      <c r="F2184">
        <v>119344</v>
      </c>
      <c r="G2184" s="44">
        <v>3.14</v>
      </c>
      <c r="H2184" s="42">
        <v>0.1145</v>
      </c>
      <c r="I2184" s="45">
        <v>2.1362000000000001</v>
      </c>
      <c r="J2184" s="44">
        <f t="shared" si="170"/>
        <v>2.7804699999999998</v>
      </c>
      <c r="K2184" s="43">
        <f t="shared" si="171"/>
        <v>331832.41167999996</v>
      </c>
      <c r="L2184" s="43">
        <f t="shared" si="172"/>
        <v>254942.65280000001</v>
      </c>
      <c r="M2184" s="43">
        <f t="shared" si="173"/>
        <v>76889.75887999995</v>
      </c>
      <c r="N2184" s="42">
        <f t="shared" si="174"/>
        <v>0.23171262412469823</v>
      </c>
      <c r="O2184">
        <f>IF(AND(RawData[[#This Row],[Channel]]="Wholesale/Distributor", LEFT(RawData[[#This Row],[Month]], 4)="2025"),RawData[[#This Row],[List Price]]*(1-'2 - Diagnostics'!$B$1),RawData[[#This Row],[Net Price]])</f>
        <v>2.7804699999999998</v>
      </c>
      <c r="P2184">
        <f>RawData[[#This Row],[Units]]*RawData[[#This Row],[Counterfactual Net Price]]</f>
        <v>331832.41167999996</v>
      </c>
    </row>
    <row r="2185" spans="1:16">
      <c r="A2185" t="s">
        <v>279</v>
      </c>
      <c r="B2185" t="s">
        <v>278</v>
      </c>
      <c r="C2185" t="s">
        <v>271</v>
      </c>
      <c r="D2185" t="s">
        <v>228</v>
      </c>
      <c r="E2185" t="s">
        <v>236</v>
      </c>
      <c r="F2185">
        <v>118908</v>
      </c>
      <c r="G2185" s="44">
        <v>3.14</v>
      </c>
      <c r="H2185" s="42">
        <v>9.7299999999999998E-2</v>
      </c>
      <c r="I2185" s="45">
        <v>2.1509999999999998</v>
      </c>
      <c r="J2185" s="44">
        <f t="shared" si="170"/>
        <v>2.8344780000000003</v>
      </c>
      <c r="K2185" s="43">
        <f t="shared" si="171"/>
        <v>337042.11002400005</v>
      </c>
      <c r="L2185" s="43">
        <f t="shared" si="172"/>
        <v>255771.10799999998</v>
      </c>
      <c r="M2185" s="43">
        <f t="shared" si="173"/>
        <v>81271.002024000074</v>
      </c>
      <c r="N2185" s="42">
        <f t="shared" si="174"/>
        <v>0.24113011284617503</v>
      </c>
      <c r="O2185">
        <f>IF(AND(RawData[[#This Row],[Channel]]="Wholesale/Distributor", LEFT(RawData[[#This Row],[Month]], 4)="2025"),RawData[[#This Row],[List Price]]*(1-'2 - Diagnostics'!$B$1),RawData[[#This Row],[Net Price]])</f>
        <v>2.8344780000000003</v>
      </c>
      <c r="P2185">
        <f>RawData[[#This Row],[Units]]*RawData[[#This Row],[Counterfactual Net Price]]</f>
        <v>337042.11002400005</v>
      </c>
    </row>
    <row r="2186" spans="1:16">
      <c r="A2186" t="s">
        <v>279</v>
      </c>
      <c r="B2186" t="s">
        <v>278</v>
      </c>
      <c r="C2186" t="s">
        <v>271</v>
      </c>
      <c r="D2186" t="s">
        <v>231</v>
      </c>
      <c r="E2186" t="s">
        <v>262</v>
      </c>
      <c r="F2186">
        <v>50089</v>
      </c>
      <c r="G2186" s="44">
        <v>2.99</v>
      </c>
      <c r="H2186" s="42">
        <v>0.14099999999999999</v>
      </c>
      <c r="I2186" s="45">
        <v>1.9734</v>
      </c>
      <c r="J2186" s="44">
        <f t="shared" si="170"/>
        <v>2.5684100000000001</v>
      </c>
      <c r="K2186" s="43">
        <f t="shared" si="171"/>
        <v>128649.08849000001</v>
      </c>
      <c r="L2186" s="43">
        <f t="shared" si="172"/>
        <v>98845.632599999997</v>
      </c>
      <c r="M2186" s="43">
        <f t="shared" si="173"/>
        <v>29803.455890000012</v>
      </c>
      <c r="N2186" s="42">
        <f t="shared" si="174"/>
        <v>0.23166472642607691</v>
      </c>
      <c r="O2186">
        <f>IF(AND(RawData[[#This Row],[Channel]]="Wholesale/Distributor", LEFT(RawData[[#This Row],[Month]], 4)="2025"),RawData[[#This Row],[List Price]]*(1-'2 - Diagnostics'!$B$1),RawData[[#This Row],[Net Price]])</f>
        <v>2.5684100000000001</v>
      </c>
      <c r="P2186">
        <f>RawData[[#This Row],[Units]]*RawData[[#This Row],[Counterfactual Net Price]]</f>
        <v>128649.08849000001</v>
      </c>
    </row>
    <row r="2187" spans="1:16">
      <c r="A2187" t="s">
        <v>279</v>
      </c>
      <c r="B2187" t="s">
        <v>278</v>
      </c>
      <c r="C2187" t="s">
        <v>271</v>
      </c>
      <c r="D2187" t="s">
        <v>231</v>
      </c>
      <c r="E2187" t="s">
        <v>261</v>
      </c>
      <c r="F2187">
        <v>55676</v>
      </c>
      <c r="G2187" s="44">
        <v>2.99</v>
      </c>
      <c r="H2187" s="42">
        <v>0.1212</v>
      </c>
      <c r="I2187" s="45">
        <v>1.9734</v>
      </c>
      <c r="J2187" s="44">
        <f t="shared" si="170"/>
        <v>2.6276120000000001</v>
      </c>
      <c r="K2187" s="43">
        <f t="shared" si="171"/>
        <v>146294.925712</v>
      </c>
      <c r="L2187" s="43">
        <f t="shared" si="172"/>
        <v>109871.0184</v>
      </c>
      <c r="M2187" s="43">
        <f t="shared" si="173"/>
        <v>36423.907311999996</v>
      </c>
      <c r="N2187" s="42">
        <f t="shared" si="174"/>
        <v>0.2489758761948111</v>
      </c>
      <c r="O2187">
        <f>IF(AND(RawData[[#This Row],[Channel]]="Wholesale/Distributor", LEFT(RawData[[#This Row],[Month]], 4)="2025"),RawData[[#This Row],[List Price]]*(1-'2 - Diagnostics'!$B$1),RawData[[#This Row],[Net Price]])</f>
        <v>2.6276120000000001</v>
      </c>
      <c r="P2187">
        <f>RawData[[#This Row],[Units]]*RawData[[#This Row],[Counterfactual Net Price]]</f>
        <v>146294.925712</v>
      </c>
    </row>
    <row r="2188" spans="1:16">
      <c r="A2188" t="s">
        <v>279</v>
      </c>
      <c r="B2188" t="s">
        <v>278</v>
      </c>
      <c r="C2188" t="s">
        <v>271</v>
      </c>
      <c r="D2188" t="s">
        <v>231</v>
      </c>
      <c r="E2188" t="s">
        <v>260</v>
      </c>
      <c r="F2188">
        <v>57506</v>
      </c>
      <c r="G2188" s="44">
        <v>2.99</v>
      </c>
      <c r="H2188" s="42">
        <v>0.15659999999999999</v>
      </c>
      <c r="I2188" s="45">
        <v>1.9734</v>
      </c>
      <c r="J2188" s="44">
        <f t="shared" si="170"/>
        <v>2.5217660000000004</v>
      </c>
      <c r="K2188" s="43">
        <f t="shared" si="171"/>
        <v>145016.67559600002</v>
      </c>
      <c r="L2188" s="43">
        <f t="shared" si="172"/>
        <v>113482.3404</v>
      </c>
      <c r="M2188" s="43">
        <f t="shared" si="173"/>
        <v>31534.335196000015</v>
      </c>
      <c r="N2188" s="42">
        <f t="shared" si="174"/>
        <v>0.2174531657576477</v>
      </c>
      <c r="O2188">
        <f>IF(AND(RawData[[#This Row],[Channel]]="Wholesale/Distributor", LEFT(RawData[[#This Row],[Month]], 4)="2025"),RawData[[#This Row],[List Price]]*(1-'2 - Diagnostics'!$B$1),RawData[[#This Row],[Net Price]])</f>
        <v>2.5217660000000004</v>
      </c>
      <c r="P2188">
        <f>RawData[[#This Row],[Units]]*RawData[[#This Row],[Counterfactual Net Price]]</f>
        <v>145016.67559600002</v>
      </c>
    </row>
    <row r="2189" spans="1:16">
      <c r="A2189" t="s">
        <v>279</v>
      </c>
      <c r="B2189" t="s">
        <v>278</v>
      </c>
      <c r="C2189" t="s">
        <v>271</v>
      </c>
      <c r="D2189" t="s">
        <v>231</v>
      </c>
      <c r="E2189" t="s">
        <v>259</v>
      </c>
      <c r="F2189">
        <v>69462</v>
      </c>
      <c r="G2189" s="44">
        <v>2.99</v>
      </c>
      <c r="H2189" s="42">
        <v>9.7000000000000003E-2</v>
      </c>
      <c r="I2189" s="45">
        <v>1.9734</v>
      </c>
      <c r="J2189" s="44">
        <f t="shared" si="170"/>
        <v>2.6999700000000004</v>
      </c>
      <c r="K2189" s="43">
        <f t="shared" si="171"/>
        <v>187545.31614000004</v>
      </c>
      <c r="L2189" s="43">
        <f t="shared" si="172"/>
        <v>137076.31080000001</v>
      </c>
      <c r="M2189" s="43">
        <f t="shared" si="173"/>
        <v>50469.005340000032</v>
      </c>
      <c r="N2189" s="42">
        <f t="shared" si="174"/>
        <v>0.26910299003322269</v>
      </c>
      <c r="O2189">
        <f>IF(AND(RawData[[#This Row],[Channel]]="Wholesale/Distributor", LEFT(RawData[[#This Row],[Month]], 4)="2025"),RawData[[#This Row],[List Price]]*(1-'2 - Diagnostics'!$B$1),RawData[[#This Row],[Net Price]])</f>
        <v>2.6999700000000004</v>
      </c>
      <c r="P2189">
        <f>RawData[[#This Row],[Units]]*RawData[[#This Row],[Counterfactual Net Price]]</f>
        <v>187545.31614000004</v>
      </c>
    </row>
    <row r="2190" spans="1:16">
      <c r="A2190" t="s">
        <v>279</v>
      </c>
      <c r="B2190" t="s">
        <v>278</v>
      </c>
      <c r="C2190" t="s">
        <v>271</v>
      </c>
      <c r="D2190" t="s">
        <v>231</v>
      </c>
      <c r="E2190" t="s">
        <v>258</v>
      </c>
      <c r="F2190">
        <v>47876</v>
      </c>
      <c r="G2190" s="44">
        <v>2.99</v>
      </c>
      <c r="H2190" s="42">
        <v>0.128</v>
      </c>
      <c r="I2190" s="45">
        <v>1.9734</v>
      </c>
      <c r="J2190" s="44">
        <f t="shared" si="170"/>
        <v>2.6072800000000003</v>
      </c>
      <c r="K2190" s="43">
        <f t="shared" si="171"/>
        <v>124826.13728000001</v>
      </c>
      <c r="L2190" s="43">
        <f t="shared" si="172"/>
        <v>94478.498399999997</v>
      </c>
      <c r="M2190" s="43">
        <f t="shared" si="173"/>
        <v>30347.638880000013</v>
      </c>
      <c r="N2190" s="42">
        <f t="shared" si="174"/>
        <v>0.24311926605504597</v>
      </c>
      <c r="O2190">
        <f>IF(AND(RawData[[#This Row],[Channel]]="Wholesale/Distributor", LEFT(RawData[[#This Row],[Month]], 4)="2025"),RawData[[#This Row],[List Price]]*(1-'2 - Diagnostics'!$B$1),RawData[[#This Row],[Net Price]])</f>
        <v>2.6072800000000003</v>
      </c>
      <c r="P2190">
        <f>RawData[[#This Row],[Units]]*RawData[[#This Row],[Counterfactual Net Price]]</f>
        <v>124826.13728000001</v>
      </c>
    </row>
    <row r="2191" spans="1:16">
      <c r="A2191" t="s">
        <v>279</v>
      </c>
      <c r="B2191" t="s">
        <v>278</v>
      </c>
      <c r="C2191" t="s">
        <v>271</v>
      </c>
      <c r="D2191" t="s">
        <v>231</v>
      </c>
      <c r="E2191" t="s">
        <v>257</v>
      </c>
      <c r="F2191">
        <v>48902</v>
      </c>
      <c r="G2191" s="44">
        <v>2.99</v>
      </c>
      <c r="H2191" s="42">
        <v>0.1101</v>
      </c>
      <c r="I2191" s="45">
        <v>1.9734</v>
      </c>
      <c r="J2191" s="44">
        <f t="shared" si="170"/>
        <v>2.6608010000000002</v>
      </c>
      <c r="K2191" s="43">
        <f t="shared" si="171"/>
        <v>130118.49050200002</v>
      </c>
      <c r="L2191" s="43">
        <f t="shared" si="172"/>
        <v>96503.2068</v>
      </c>
      <c r="M2191" s="43">
        <f t="shared" si="173"/>
        <v>33615.283702000015</v>
      </c>
      <c r="N2191" s="42">
        <f t="shared" si="174"/>
        <v>0.25834363411619293</v>
      </c>
      <c r="O2191">
        <f>IF(AND(RawData[[#This Row],[Channel]]="Wholesale/Distributor", LEFT(RawData[[#This Row],[Month]], 4)="2025"),RawData[[#This Row],[List Price]]*(1-'2 - Diagnostics'!$B$1),RawData[[#This Row],[Net Price]])</f>
        <v>2.6608010000000002</v>
      </c>
      <c r="P2191">
        <f>RawData[[#This Row],[Units]]*RawData[[#This Row],[Counterfactual Net Price]]</f>
        <v>130118.49050200002</v>
      </c>
    </row>
    <row r="2192" spans="1:16">
      <c r="A2192" t="s">
        <v>279</v>
      </c>
      <c r="B2192" t="s">
        <v>278</v>
      </c>
      <c r="C2192" t="s">
        <v>271</v>
      </c>
      <c r="D2192" t="s">
        <v>231</v>
      </c>
      <c r="E2192" t="s">
        <v>256</v>
      </c>
      <c r="F2192">
        <v>54080</v>
      </c>
      <c r="G2192" s="44">
        <v>2.99</v>
      </c>
      <c r="H2192" s="42">
        <v>0.13469999999999999</v>
      </c>
      <c r="I2192" s="45">
        <v>1.9734</v>
      </c>
      <c r="J2192" s="44">
        <f t="shared" si="170"/>
        <v>2.5872470000000001</v>
      </c>
      <c r="K2192" s="43">
        <f t="shared" si="171"/>
        <v>139918.31776000001</v>
      </c>
      <c r="L2192" s="43">
        <f t="shared" si="172"/>
        <v>106721.47200000001</v>
      </c>
      <c r="M2192" s="43">
        <f t="shared" si="173"/>
        <v>33196.845759999997</v>
      </c>
      <c r="N2192" s="42">
        <f t="shared" si="174"/>
        <v>0.23725875418929848</v>
      </c>
      <c r="O2192">
        <f>IF(AND(RawData[[#This Row],[Channel]]="Wholesale/Distributor", LEFT(RawData[[#This Row],[Month]], 4)="2025"),RawData[[#This Row],[List Price]]*(1-'2 - Diagnostics'!$B$1),RawData[[#This Row],[Net Price]])</f>
        <v>2.5872470000000001</v>
      </c>
      <c r="P2192">
        <f>RawData[[#This Row],[Units]]*RawData[[#This Row],[Counterfactual Net Price]]</f>
        <v>139918.31776000001</v>
      </c>
    </row>
    <row r="2193" spans="1:16">
      <c r="A2193" t="s">
        <v>279</v>
      </c>
      <c r="B2193" t="s">
        <v>278</v>
      </c>
      <c r="C2193" t="s">
        <v>271</v>
      </c>
      <c r="D2193" t="s">
        <v>231</v>
      </c>
      <c r="E2193" t="s">
        <v>255</v>
      </c>
      <c r="F2193">
        <v>55330</v>
      </c>
      <c r="G2193" s="44">
        <v>2.99</v>
      </c>
      <c r="H2193" s="42">
        <v>0.1196</v>
      </c>
      <c r="I2193" s="45">
        <v>1.9734</v>
      </c>
      <c r="J2193" s="44">
        <f t="shared" si="170"/>
        <v>2.632396</v>
      </c>
      <c r="K2193" s="43">
        <f t="shared" si="171"/>
        <v>145650.47068</v>
      </c>
      <c r="L2193" s="43">
        <f t="shared" si="172"/>
        <v>109188.22200000001</v>
      </c>
      <c r="M2193" s="43">
        <f t="shared" si="173"/>
        <v>36462.24867999999</v>
      </c>
      <c r="N2193" s="42">
        <f t="shared" si="174"/>
        <v>0.25034075420263507</v>
      </c>
      <c r="O2193">
        <f>IF(AND(RawData[[#This Row],[Channel]]="Wholesale/Distributor", LEFT(RawData[[#This Row],[Month]], 4)="2025"),RawData[[#This Row],[List Price]]*(1-'2 - Diagnostics'!$B$1),RawData[[#This Row],[Net Price]])</f>
        <v>2.632396</v>
      </c>
      <c r="P2193">
        <f>RawData[[#This Row],[Units]]*RawData[[#This Row],[Counterfactual Net Price]]</f>
        <v>145650.47068</v>
      </c>
    </row>
    <row r="2194" spans="1:16">
      <c r="A2194" t="s">
        <v>279</v>
      </c>
      <c r="B2194" t="s">
        <v>278</v>
      </c>
      <c r="C2194" t="s">
        <v>271</v>
      </c>
      <c r="D2194" t="s">
        <v>231</v>
      </c>
      <c r="E2194" t="s">
        <v>254</v>
      </c>
      <c r="F2194">
        <v>65634</v>
      </c>
      <c r="G2194" s="44">
        <v>2.99</v>
      </c>
      <c r="H2194" s="42">
        <v>0.12429999999999999</v>
      </c>
      <c r="I2194" s="45">
        <v>1.9734</v>
      </c>
      <c r="J2194" s="44">
        <f t="shared" si="170"/>
        <v>2.6183430000000003</v>
      </c>
      <c r="K2194" s="43">
        <f t="shared" si="171"/>
        <v>171852.32446200002</v>
      </c>
      <c r="L2194" s="43">
        <f t="shared" si="172"/>
        <v>129522.13560000001</v>
      </c>
      <c r="M2194" s="43">
        <f t="shared" si="173"/>
        <v>42330.18886200001</v>
      </c>
      <c r="N2194" s="42">
        <f t="shared" si="174"/>
        <v>0.24631723192874275</v>
      </c>
      <c r="O2194">
        <f>IF(AND(RawData[[#This Row],[Channel]]="Wholesale/Distributor", LEFT(RawData[[#This Row],[Month]], 4)="2025"),RawData[[#This Row],[List Price]]*(1-'2 - Diagnostics'!$B$1),RawData[[#This Row],[Net Price]])</f>
        <v>2.6183430000000003</v>
      </c>
      <c r="P2194">
        <f>RawData[[#This Row],[Units]]*RawData[[#This Row],[Counterfactual Net Price]]</f>
        <v>171852.32446200002</v>
      </c>
    </row>
    <row r="2195" spans="1:16">
      <c r="A2195" t="s">
        <v>279</v>
      </c>
      <c r="B2195" t="s">
        <v>278</v>
      </c>
      <c r="C2195" t="s">
        <v>271</v>
      </c>
      <c r="D2195" t="s">
        <v>231</v>
      </c>
      <c r="E2195" t="s">
        <v>253</v>
      </c>
      <c r="F2195">
        <v>90396</v>
      </c>
      <c r="G2195" s="44">
        <v>2.99</v>
      </c>
      <c r="H2195" s="42">
        <v>0.13919999999999999</v>
      </c>
      <c r="I2195" s="45">
        <v>1.9734</v>
      </c>
      <c r="J2195" s="44">
        <f t="shared" si="170"/>
        <v>2.5737920000000001</v>
      </c>
      <c r="K2195" s="43">
        <f t="shared" si="171"/>
        <v>232660.501632</v>
      </c>
      <c r="L2195" s="43">
        <f t="shared" si="172"/>
        <v>178387.4664</v>
      </c>
      <c r="M2195" s="43">
        <f t="shared" si="173"/>
        <v>54273.035231999995</v>
      </c>
      <c r="N2195" s="42">
        <f t="shared" si="174"/>
        <v>0.23327137546468399</v>
      </c>
      <c r="O2195">
        <f>IF(AND(RawData[[#This Row],[Channel]]="Wholesale/Distributor", LEFT(RawData[[#This Row],[Month]], 4)="2025"),RawData[[#This Row],[List Price]]*(1-'2 - Diagnostics'!$B$1),RawData[[#This Row],[Net Price]])</f>
        <v>2.5737920000000001</v>
      </c>
      <c r="P2195">
        <f>RawData[[#This Row],[Units]]*RawData[[#This Row],[Counterfactual Net Price]]</f>
        <v>232660.501632</v>
      </c>
    </row>
    <row r="2196" spans="1:16">
      <c r="A2196" t="s">
        <v>279</v>
      </c>
      <c r="B2196" t="s">
        <v>278</v>
      </c>
      <c r="C2196" t="s">
        <v>271</v>
      </c>
      <c r="D2196" t="s">
        <v>231</v>
      </c>
      <c r="E2196" t="s">
        <v>252</v>
      </c>
      <c r="F2196">
        <v>86980</v>
      </c>
      <c r="G2196" s="44">
        <v>2.99</v>
      </c>
      <c r="H2196" s="42">
        <v>0.154</v>
      </c>
      <c r="I2196" s="45">
        <v>1.9734</v>
      </c>
      <c r="J2196" s="44">
        <f t="shared" si="170"/>
        <v>2.5295399999999999</v>
      </c>
      <c r="K2196" s="43">
        <f t="shared" si="171"/>
        <v>220019.38920000001</v>
      </c>
      <c r="L2196" s="43">
        <f t="shared" si="172"/>
        <v>171646.33199999999</v>
      </c>
      <c r="M2196" s="43">
        <f t="shared" si="173"/>
        <v>48373.05720000001</v>
      </c>
      <c r="N2196" s="42">
        <f t="shared" si="174"/>
        <v>0.21985815602836883</v>
      </c>
      <c r="O2196">
        <f>IF(AND(RawData[[#This Row],[Channel]]="Wholesale/Distributor", LEFT(RawData[[#This Row],[Month]], 4)="2025"),RawData[[#This Row],[List Price]]*(1-'2 - Diagnostics'!$B$1),RawData[[#This Row],[Net Price]])</f>
        <v>2.5295399999999999</v>
      </c>
      <c r="P2196">
        <f>RawData[[#This Row],[Units]]*RawData[[#This Row],[Counterfactual Net Price]]</f>
        <v>220019.38920000001</v>
      </c>
    </row>
    <row r="2197" spans="1:16">
      <c r="A2197" t="s">
        <v>279</v>
      </c>
      <c r="B2197" t="s">
        <v>278</v>
      </c>
      <c r="C2197" t="s">
        <v>271</v>
      </c>
      <c r="D2197" t="s">
        <v>231</v>
      </c>
      <c r="E2197" t="s">
        <v>251</v>
      </c>
      <c r="F2197">
        <v>81351</v>
      </c>
      <c r="G2197" s="44">
        <v>2.99</v>
      </c>
      <c r="H2197" s="42">
        <v>0.1492</v>
      </c>
      <c r="I2197" s="45">
        <v>1.9734</v>
      </c>
      <c r="J2197" s="44">
        <f t="shared" si="170"/>
        <v>2.543892</v>
      </c>
      <c r="K2197" s="43">
        <f t="shared" si="171"/>
        <v>206948.158092</v>
      </c>
      <c r="L2197" s="43">
        <f t="shared" si="172"/>
        <v>160538.06340000001</v>
      </c>
      <c r="M2197" s="43">
        <f t="shared" si="173"/>
        <v>46410.094691999984</v>
      </c>
      <c r="N2197" s="42">
        <f t="shared" si="174"/>
        <v>0.22425952045133984</v>
      </c>
      <c r="O2197">
        <f>IF(AND(RawData[[#This Row],[Channel]]="Wholesale/Distributor", LEFT(RawData[[#This Row],[Month]], 4)="2025"),RawData[[#This Row],[List Price]]*(1-'2 - Diagnostics'!$B$1),RawData[[#This Row],[Net Price]])</f>
        <v>2.543892</v>
      </c>
      <c r="P2197">
        <f>RawData[[#This Row],[Units]]*RawData[[#This Row],[Counterfactual Net Price]]</f>
        <v>206948.158092</v>
      </c>
    </row>
    <row r="2198" spans="1:16">
      <c r="A2198" t="s">
        <v>279</v>
      </c>
      <c r="B2198" t="s">
        <v>278</v>
      </c>
      <c r="C2198" t="s">
        <v>271</v>
      </c>
      <c r="D2198" t="s">
        <v>231</v>
      </c>
      <c r="E2198" t="s">
        <v>250</v>
      </c>
      <c r="F2198">
        <v>57057</v>
      </c>
      <c r="G2198" s="44">
        <v>3.05</v>
      </c>
      <c r="H2198" s="42">
        <v>0.1162</v>
      </c>
      <c r="I2198" s="45">
        <v>1.9882</v>
      </c>
      <c r="J2198" s="44">
        <f t="shared" si="170"/>
        <v>2.6955900000000002</v>
      </c>
      <c r="K2198" s="43">
        <f t="shared" si="171"/>
        <v>153802.27863000002</v>
      </c>
      <c r="L2198" s="43">
        <f t="shared" si="172"/>
        <v>113440.7274</v>
      </c>
      <c r="M2198" s="43">
        <f t="shared" si="173"/>
        <v>40361.551230000012</v>
      </c>
      <c r="N2198" s="42">
        <f t="shared" si="174"/>
        <v>0.26242492367162668</v>
      </c>
      <c r="O2198">
        <f>IF(AND(RawData[[#This Row],[Channel]]="Wholesale/Distributor", LEFT(RawData[[#This Row],[Month]], 4)="2025"),RawData[[#This Row],[List Price]]*(1-'2 - Diagnostics'!$B$1),RawData[[#This Row],[Net Price]])</f>
        <v>2.6955900000000002</v>
      </c>
      <c r="P2198">
        <f>RawData[[#This Row],[Units]]*RawData[[#This Row],[Counterfactual Net Price]]</f>
        <v>153802.27863000002</v>
      </c>
    </row>
    <row r="2199" spans="1:16">
      <c r="A2199" t="s">
        <v>279</v>
      </c>
      <c r="B2199" t="s">
        <v>278</v>
      </c>
      <c r="C2199" t="s">
        <v>271</v>
      </c>
      <c r="D2199" t="s">
        <v>231</v>
      </c>
      <c r="E2199" t="s">
        <v>249</v>
      </c>
      <c r="F2199">
        <v>70020</v>
      </c>
      <c r="G2199" s="44">
        <v>3.05</v>
      </c>
      <c r="H2199" s="42">
        <v>0.1338</v>
      </c>
      <c r="I2199" s="45">
        <v>2.0030000000000001</v>
      </c>
      <c r="J2199" s="44">
        <f t="shared" si="170"/>
        <v>2.6419099999999998</v>
      </c>
      <c r="K2199" s="43">
        <f t="shared" si="171"/>
        <v>184986.53819999998</v>
      </c>
      <c r="L2199" s="43">
        <f t="shared" si="172"/>
        <v>140250.06</v>
      </c>
      <c r="M2199" s="43">
        <f t="shared" si="173"/>
        <v>44736.478199999983</v>
      </c>
      <c r="N2199" s="42">
        <f t="shared" si="174"/>
        <v>0.2418363986661165</v>
      </c>
      <c r="O2199">
        <f>IF(AND(RawData[[#This Row],[Channel]]="Wholesale/Distributor", LEFT(RawData[[#This Row],[Month]], 4)="2025"),RawData[[#This Row],[List Price]]*(1-'2 - Diagnostics'!$B$1),RawData[[#This Row],[Net Price]])</f>
        <v>2.6419099999999998</v>
      </c>
      <c r="P2199">
        <f>RawData[[#This Row],[Units]]*RawData[[#This Row],[Counterfactual Net Price]]</f>
        <v>184986.53819999998</v>
      </c>
    </row>
    <row r="2200" spans="1:16">
      <c r="A2200" t="s">
        <v>279</v>
      </c>
      <c r="B2200" t="s">
        <v>278</v>
      </c>
      <c r="C2200" t="s">
        <v>271</v>
      </c>
      <c r="D2200" t="s">
        <v>231</v>
      </c>
      <c r="E2200" t="s">
        <v>248</v>
      </c>
      <c r="F2200">
        <v>76572</v>
      </c>
      <c r="G2200" s="44">
        <v>3.05</v>
      </c>
      <c r="H2200" s="42">
        <v>0.123</v>
      </c>
      <c r="I2200" s="45">
        <v>2.0177999999999998</v>
      </c>
      <c r="J2200" s="44">
        <f t="shared" si="170"/>
        <v>2.6748499999999997</v>
      </c>
      <c r="K2200" s="43">
        <f t="shared" si="171"/>
        <v>204818.61419999998</v>
      </c>
      <c r="L2200" s="43">
        <f t="shared" si="172"/>
        <v>154506.9816</v>
      </c>
      <c r="M2200" s="43">
        <f t="shared" si="173"/>
        <v>50311.632599999983</v>
      </c>
      <c r="N2200" s="42">
        <f t="shared" si="174"/>
        <v>0.24563994242667808</v>
      </c>
      <c r="O2200">
        <f>IF(AND(RawData[[#This Row],[Channel]]="Wholesale/Distributor", LEFT(RawData[[#This Row],[Month]], 4)="2025"),RawData[[#This Row],[List Price]]*(1-'2 - Diagnostics'!$B$1),RawData[[#This Row],[Net Price]])</f>
        <v>2.6748499999999997</v>
      </c>
      <c r="P2200">
        <f>RawData[[#This Row],[Units]]*RawData[[#This Row],[Counterfactual Net Price]]</f>
        <v>204818.61419999998</v>
      </c>
    </row>
    <row r="2201" spans="1:16">
      <c r="A2201" t="s">
        <v>279</v>
      </c>
      <c r="B2201" t="s">
        <v>278</v>
      </c>
      <c r="C2201" t="s">
        <v>271</v>
      </c>
      <c r="D2201" t="s">
        <v>231</v>
      </c>
      <c r="E2201" t="s">
        <v>247</v>
      </c>
      <c r="F2201">
        <v>74181</v>
      </c>
      <c r="G2201" s="44">
        <v>3.05</v>
      </c>
      <c r="H2201" s="42">
        <v>0.111</v>
      </c>
      <c r="I2201" s="45">
        <v>2.0326</v>
      </c>
      <c r="J2201" s="44">
        <f t="shared" si="170"/>
        <v>2.7114499999999997</v>
      </c>
      <c r="K2201" s="43">
        <f t="shared" si="171"/>
        <v>201138.07244999998</v>
      </c>
      <c r="L2201" s="43">
        <f t="shared" si="172"/>
        <v>150780.30059999999</v>
      </c>
      <c r="M2201" s="43">
        <f t="shared" si="173"/>
        <v>50357.77184999999</v>
      </c>
      <c r="N2201" s="42">
        <f t="shared" si="174"/>
        <v>0.25036419627874384</v>
      </c>
      <c r="O2201">
        <f>IF(AND(RawData[[#This Row],[Channel]]="Wholesale/Distributor", LEFT(RawData[[#This Row],[Month]], 4)="2025"),RawData[[#This Row],[List Price]]*(1-'2 - Diagnostics'!$B$1),RawData[[#This Row],[Net Price]])</f>
        <v>2.7114499999999997</v>
      </c>
      <c r="P2201">
        <f>RawData[[#This Row],[Units]]*RawData[[#This Row],[Counterfactual Net Price]]</f>
        <v>201138.07244999998</v>
      </c>
    </row>
    <row r="2202" spans="1:16">
      <c r="A2202" t="s">
        <v>279</v>
      </c>
      <c r="B2202" t="s">
        <v>278</v>
      </c>
      <c r="C2202" t="s">
        <v>271</v>
      </c>
      <c r="D2202" t="s">
        <v>231</v>
      </c>
      <c r="E2202" t="s">
        <v>246</v>
      </c>
      <c r="F2202">
        <v>65109</v>
      </c>
      <c r="G2202" s="44">
        <v>3.05</v>
      </c>
      <c r="H2202" s="42">
        <v>0.123</v>
      </c>
      <c r="I2202" s="45">
        <v>2.0474000000000001</v>
      </c>
      <c r="J2202" s="44">
        <f t="shared" si="170"/>
        <v>2.6748499999999997</v>
      </c>
      <c r="K2202" s="43">
        <f t="shared" si="171"/>
        <v>174156.80864999999</v>
      </c>
      <c r="L2202" s="43">
        <f t="shared" si="172"/>
        <v>133304.1666</v>
      </c>
      <c r="M2202" s="43">
        <f t="shared" si="173"/>
        <v>40852.642049999995</v>
      </c>
      <c r="N2202" s="42">
        <f t="shared" si="174"/>
        <v>0.23457390134026204</v>
      </c>
      <c r="O2202">
        <f>IF(AND(RawData[[#This Row],[Channel]]="Wholesale/Distributor", LEFT(RawData[[#This Row],[Month]], 4)="2025"),RawData[[#This Row],[List Price]]*(1-'2 - Diagnostics'!$B$1),RawData[[#This Row],[Net Price]])</f>
        <v>2.6748499999999997</v>
      </c>
      <c r="P2202">
        <f>RawData[[#This Row],[Units]]*RawData[[#This Row],[Counterfactual Net Price]]</f>
        <v>174156.80864999999</v>
      </c>
    </row>
    <row r="2203" spans="1:16">
      <c r="A2203" t="s">
        <v>279</v>
      </c>
      <c r="B2203" t="s">
        <v>278</v>
      </c>
      <c r="C2203" t="s">
        <v>271</v>
      </c>
      <c r="D2203" t="s">
        <v>231</v>
      </c>
      <c r="E2203" t="s">
        <v>245</v>
      </c>
      <c r="F2203">
        <v>58740</v>
      </c>
      <c r="G2203" s="44">
        <v>3.05</v>
      </c>
      <c r="H2203" s="42">
        <v>0.1532</v>
      </c>
      <c r="I2203" s="45">
        <v>2.0621999999999998</v>
      </c>
      <c r="J2203" s="44">
        <f t="shared" si="170"/>
        <v>2.5827399999999998</v>
      </c>
      <c r="K2203" s="43">
        <f t="shared" si="171"/>
        <v>151710.1476</v>
      </c>
      <c r="L2203" s="43">
        <f t="shared" si="172"/>
        <v>121133.62799999998</v>
      </c>
      <c r="M2203" s="43">
        <f t="shared" si="173"/>
        <v>30576.519600000014</v>
      </c>
      <c r="N2203" s="42">
        <f t="shared" si="174"/>
        <v>0.20154564532240962</v>
      </c>
      <c r="O2203">
        <f>IF(AND(RawData[[#This Row],[Channel]]="Wholesale/Distributor", LEFT(RawData[[#This Row],[Month]], 4)="2025"),RawData[[#This Row],[List Price]]*(1-'2 - Diagnostics'!$B$1),RawData[[#This Row],[Net Price]])</f>
        <v>2.5827399999999998</v>
      </c>
      <c r="P2203">
        <f>RawData[[#This Row],[Units]]*RawData[[#This Row],[Counterfactual Net Price]]</f>
        <v>151710.1476</v>
      </c>
    </row>
    <row r="2204" spans="1:16">
      <c r="A2204" t="s">
        <v>279</v>
      </c>
      <c r="B2204" t="s">
        <v>278</v>
      </c>
      <c r="C2204" t="s">
        <v>271</v>
      </c>
      <c r="D2204" t="s">
        <v>231</v>
      </c>
      <c r="E2204" t="s">
        <v>244</v>
      </c>
      <c r="F2204">
        <v>57737</v>
      </c>
      <c r="G2204" s="44">
        <v>3.14</v>
      </c>
      <c r="H2204" s="42">
        <v>0.14910000000000001</v>
      </c>
      <c r="I2204" s="45">
        <v>2.077</v>
      </c>
      <c r="J2204" s="44">
        <f t="shared" si="170"/>
        <v>2.6718260000000003</v>
      </c>
      <c r="K2204" s="43">
        <f t="shared" si="171"/>
        <v>154263.21776200001</v>
      </c>
      <c r="L2204" s="43">
        <f t="shared" si="172"/>
        <v>119919.749</v>
      </c>
      <c r="M2204" s="43">
        <f t="shared" si="173"/>
        <v>34343.468762000019</v>
      </c>
      <c r="N2204" s="42">
        <f t="shared" si="174"/>
        <v>0.22262901850644476</v>
      </c>
      <c r="O2204">
        <f>IF(AND(RawData[[#This Row],[Channel]]="Wholesale/Distributor", LEFT(RawData[[#This Row],[Month]], 4)="2025"),RawData[[#This Row],[List Price]]*(1-'2 - Diagnostics'!$B$1),RawData[[#This Row],[Net Price]])</f>
        <v>2.6718260000000003</v>
      </c>
      <c r="P2204">
        <f>RawData[[#This Row],[Units]]*RawData[[#This Row],[Counterfactual Net Price]]</f>
        <v>154263.21776200001</v>
      </c>
    </row>
    <row r="2205" spans="1:16">
      <c r="A2205" t="s">
        <v>279</v>
      </c>
      <c r="B2205" t="s">
        <v>278</v>
      </c>
      <c r="C2205" t="s">
        <v>271</v>
      </c>
      <c r="D2205" t="s">
        <v>231</v>
      </c>
      <c r="E2205" t="s">
        <v>243</v>
      </c>
      <c r="F2205">
        <v>62892</v>
      </c>
      <c r="G2205" s="44">
        <v>3.14</v>
      </c>
      <c r="H2205" s="42">
        <v>0.13370000000000001</v>
      </c>
      <c r="I2205" s="45">
        <v>2.0918000000000001</v>
      </c>
      <c r="J2205" s="44">
        <f t="shared" si="170"/>
        <v>2.7201819999999999</v>
      </c>
      <c r="K2205" s="43">
        <f t="shared" si="171"/>
        <v>171077.68634399999</v>
      </c>
      <c r="L2205" s="43">
        <f t="shared" si="172"/>
        <v>131557.48560000001</v>
      </c>
      <c r="M2205" s="43">
        <f t="shared" si="173"/>
        <v>39520.200743999972</v>
      </c>
      <c r="N2205" s="42">
        <f t="shared" si="174"/>
        <v>0.23100733700906764</v>
      </c>
      <c r="O2205">
        <f>IF(AND(RawData[[#This Row],[Channel]]="Wholesale/Distributor", LEFT(RawData[[#This Row],[Month]], 4)="2025"),RawData[[#This Row],[List Price]]*(1-'2 - Diagnostics'!$B$1),RawData[[#This Row],[Net Price]])</f>
        <v>2.7201819999999999</v>
      </c>
      <c r="P2205">
        <f>RawData[[#This Row],[Units]]*RawData[[#This Row],[Counterfactual Net Price]]</f>
        <v>171077.68634399999</v>
      </c>
    </row>
    <row r="2206" spans="1:16">
      <c r="A2206" t="s">
        <v>279</v>
      </c>
      <c r="B2206" t="s">
        <v>278</v>
      </c>
      <c r="C2206" t="s">
        <v>271</v>
      </c>
      <c r="D2206" t="s">
        <v>231</v>
      </c>
      <c r="E2206" t="s">
        <v>242</v>
      </c>
      <c r="F2206">
        <v>75924</v>
      </c>
      <c r="G2206" s="44">
        <v>3.14</v>
      </c>
      <c r="H2206" s="42">
        <v>0.1045</v>
      </c>
      <c r="I2206" s="45">
        <v>2.1065999999999998</v>
      </c>
      <c r="J2206" s="44">
        <f t="shared" si="170"/>
        <v>2.8118699999999999</v>
      </c>
      <c r="K2206" s="43">
        <f t="shared" si="171"/>
        <v>213488.41787999999</v>
      </c>
      <c r="L2206" s="43">
        <f t="shared" si="172"/>
        <v>159941.49839999998</v>
      </c>
      <c r="M2206" s="43">
        <f t="shared" si="173"/>
        <v>53546.919480000011</v>
      </c>
      <c r="N2206" s="42">
        <f t="shared" si="174"/>
        <v>0.25081885008908666</v>
      </c>
      <c r="O2206">
        <f>IF(AND(RawData[[#This Row],[Channel]]="Wholesale/Distributor", LEFT(RawData[[#This Row],[Month]], 4)="2025"),RawData[[#This Row],[List Price]]*(1-'2 - Diagnostics'!$B$1),RawData[[#This Row],[Net Price]])</f>
        <v>2.8118699999999999</v>
      </c>
      <c r="P2206">
        <f>RawData[[#This Row],[Units]]*RawData[[#This Row],[Counterfactual Net Price]]</f>
        <v>213488.41787999999</v>
      </c>
    </row>
    <row r="2207" spans="1:16">
      <c r="A2207" t="s">
        <v>279</v>
      </c>
      <c r="B2207" t="s">
        <v>278</v>
      </c>
      <c r="C2207" t="s">
        <v>271</v>
      </c>
      <c r="D2207" t="s">
        <v>231</v>
      </c>
      <c r="E2207" t="s">
        <v>241</v>
      </c>
      <c r="F2207">
        <v>123764</v>
      </c>
      <c r="G2207" s="44">
        <v>3.14</v>
      </c>
      <c r="H2207" s="42">
        <v>0.128</v>
      </c>
      <c r="I2207" s="45">
        <v>2.1214</v>
      </c>
      <c r="J2207" s="44">
        <f t="shared" si="170"/>
        <v>2.7380800000000001</v>
      </c>
      <c r="K2207" s="43">
        <f t="shared" si="171"/>
        <v>338875.73311999999</v>
      </c>
      <c r="L2207" s="43">
        <f t="shared" si="172"/>
        <v>262552.94959999999</v>
      </c>
      <c r="M2207" s="43">
        <f t="shared" si="173"/>
        <v>76322.783519999997</v>
      </c>
      <c r="N2207" s="42">
        <f t="shared" si="174"/>
        <v>0.22522351428738385</v>
      </c>
      <c r="O2207">
        <f>IF(AND(RawData[[#This Row],[Channel]]="Wholesale/Distributor", LEFT(RawData[[#This Row],[Month]], 4)="2025"),RawData[[#This Row],[List Price]]*(1-'2 - Diagnostics'!$B$1),RawData[[#This Row],[Net Price]])</f>
        <v>2.7380800000000001</v>
      </c>
      <c r="P2207">
        <f>RawData[[#This Row],[Units]]*RawData[[#This Row],[Counterfactual Net Price]]</f>
        <v>338875.73311999999</v>
      </c>
    </row>
    <row r="2208" spans="1:16">
      <c r="A2208" t="s">
        <v>279</v>
      </c>
      <c r="B2208" t="s">
        <v>278</v>
      </c>
      <c r="C2208" t="s">
        <v>271</v>
      </c>
      <c r="D2208" t="s">
        <v>231</v>
      </c>
      <c r="E2208" t="s">
        <v>240</v>
      </c>
      <c r="F2208">
        <v>126032</v>
      </c>
      <c r="G2208" s="44">
        <v>3.14</v>
      </c>
      <c r="H2208" s="42">
        <v>0.1187</v>
      </c>
      <c r="I2208" s="45">
        <v>2.1362000000000001</v>
      </c>
      <c r="J2208" s="44">
        <f t="shared" si="170"/>
        <v>2.7672820000000002</v>
      </c>
      <c r="K2208" s="43">
        <f t="shared" si="171"/>
        <v>348766.08502400003</v>
      </c>
      <c r="L2208" s="43">
        <f t="shared" si="172"/>
        <v>269229.55840000004</v>
      </c>
      <c r="M2208" s="43">
        <f t="shared" si="173"/>
        <v>79536.526623999991</v>
      </c>
      <c r="N2208" s="42">
        <f t="shared" si="174"/>
        <v>0.22805120692433944</v>
      </c>
      <c r="O2208">
        <f>IF(AND(RawData[[#This Row],[Channel]]="Wholesale/Distributor", LEFT(RawData[[#This Row],[Month]], 4)="2025"),RawData[[#This Row],[List Price]]*(1-'2 - Diagnostics'!$B$1),RawData[[#This Row],[Net Price]])</f>
        <v>2.7672820000000002</v>
      </c>
      <c r="P2208">
        <f>RawData[[#This Row],[Units]]*RawData[[#This Row],[Counterfactual Net Price]]</f>
        <v>348766.08502400003</v>
      </c>
    </row>
    <row r="2209" spans="1:16">
      <c r="A2209" t="s">
        <v>279</v>
      </c>
      <c r="B2209" t="s">
        <v>278</v>
      </c>
      <c r="C2209" t="s">
        <v>271</v>
      </c>
      <c r="D2209" t="s">
        <v>231</v>
      </c>
      <c r="E2209" t="s">
        <v>236</v>
      </c>
      <c r="F2209">
        <v>96866</v>
      </c>
      <c r="G2209" s="44">
        <v>3.14</v>
      </c>
      <c r="H2209" s="42">
        <v>0.11700000000000001</v>
      </c>
      <c r="I2209" s="45">
        <v>2.1509999999999998</v>
      </c>
      <c r="J2209" s="44">
        <f t="shared" si="170"/>
        <v>2.7726200000000003</v>
      </c>
      <c r="K2209" s="43">
        <f t="shared" si="171"/>
        <v>268572.60892000003</v>
      </c>
      <c r="L2209" s="43">
        <f t="shared" si="172"/>
        <v>208358.76599999997</v>
      </c>
      <c r="M2209" s="43">
        <f t="shared" si="173"/>
        <v>60213.842920000054</v>
      </c>
      <c r="N2209" s="42">
        <f t="shared" si="174"/>
        <v>0.22419949361975333</v>
      </c>
      <c r="O2209">
        <f>IF(AND(RawData[[#This Row],[Channel]]="Wholesale/Distributor", LEFT(RawData[[#This Row],[Month]], 4)="2025"),RawData[[#This Row],[List Price]]*(1-'2 - Diagnostics'!$B$1),RawData[[#This Row],[Net Price]])</f>
        <v>2.7726200000000003</v>
      </c>
      <c r="P2209">
        <f>RawData[[#This Row],[Units]]*RawData[[#This Row],[Counterfactual Net Price]]</f>
        <v>268572.60892000003</v>
      </c>
    </row>
    <row r="2210" spans="1:16">
      <c r="A2210" t="s">
        <v>279</v>
      </c>
      <c r="B2210" t="s">
        <v>278</v>
      </c>
      <c r="C2210" t="s">
        <v>271</v>
      </c>
      <c r="D2210" t="s">
        <v>230</v>
      </c>
      <c r="E2210" t="s">
        <v>262</v>
      </c>
      <c r="F2210">
        <v>35556</v>
      </c>
      <c r="G2210" s="44">
        <v>2.99</v>
      </c>
      <c r="H2210" s="42">
        <v>0.1847</v>
      </c>
      <c r="I2210" s="45">
        <v>1.9734</v>
      </c>
      <c r="J2210" s="44">
        <f t="shared" si="170"/>
        <v>2.4377470000000003</v>
      </c>
      <c r="K2210" s="43">
        <f t="shared" si="171"/>
        <v>86676.532332000017</v>
      </c>
      <c r="L2210" s="43">
        <f t="shared" si="172"/>
        <v>70166.210399999996</v>
      </c>
      <c r="M2210" s="43">
        <f t="shared" si="173"/>
        <v>16510.321932000021</v>
      </c>
      <c r="N2210" s="42">
        <f t="shared" si="174"/>
        <v>0.19048203115417658</v>
      </c>
      <c r="O2210">
        <f>IF(AND(RawData[[#This Row],[Channel]]="Wholesale/Distributor", LEFT(RawData[[#This Row],[Month]], 4)="2025"),RawData[[#This Row],[List Price]]*(1-'2 - Diagnostics'!$B$1),RawData[[#This Row],[Net Price]])</f>
        <v>2.4377470000000003</v>
      </c>
      <c r="P2210">
        <f>RawData[[#This Row],[Units]]*RawData[[#This Row],[Counterfactual Net Price]]</f>
        <v>86676.532332000017</v>
      </c>
    </row>
    <row r="2211" spans="1:16">
      <c r="A2211" t="s">
        <v>279</v>
      </c>
      <c r="B2211" t="s">
        <v>278</v>
      </c>
      <c r="C2211" t="s">
        <v>271</v>
      </c>
      <c r="D2211" t="s">
        <v>230</v>
      </c>
      <c r="E2211" t="s">
        <v>261</v>
      </c>
      <c r="F2211">
        <v>41464</v>
      </c>
      <c r="G2211" s="44">
        <v>2.99</v>
      </c>
      <c r="H2211" s="42">
        <v>0.20039999999999999</v>
      </c>
      <c r="I2211" s="45">
        <v>1.9734</v>
      </c>
      <c r="J2211" s="44">
        <f t="shared" si="170"/>
        <v>2.3908040000000002</v>
      </c>
      <c r="K2211" s="43">
        <f t="shared" si="171"/>
        <v>99132.29705600001</v>
      </c>
      <c r="L2211" s="43">
        <f t="shared" si="172"/>
        <v>81825.0576</v>
      </c>
      <c r="M2211" s="43">
        <f t="shared" si="173"/>
        <v>17307.23945600001</v>
      </c>
      <c r="N2211" s="42">
        <f t="shared" si="174"/>
        <v>0.17458729364682349</v>
      </c>
      <c r="O2211">
        <f>IF(AND(RawData[[#This Row],[Channel]]="Wholesale/Distributor", LEFT(RawData[[#This Row],[Month]], 4)="2025"),RawData[[#This Row],[List Price]]*(1-'2 - Diagnostics'!$B$1),RawData[[#This Row],[Net Price]])</f>
        <v>2.3908040000000002</v>
      </c>
      <c r="P2211">
        <f>RawData[[#This Row],[Units]]*RawData[[#This Row],[Counterfactual Net Price]]</f>
        <v>99132.29705600001</v>
      </c>
    </row>
    <row r="2212" spans="1:16">
      <c r="A2212" t="s">
        <v>279</v>
      </c>
      <c r="B2212" t="s">
        <v>278</v>
      </c>
      <c r="C2212" t="s">
        <v>271</v>
      </c>
      <c r="D2212" t="s">
        <v>230</v>
      </c>
      <c r="E2212" t="s">
        <v>260</v>
      </c>
      <c r="F2212">
        <v>43697</v>
      </c>
      <c r="G2212" s="44">
        <v>2.99</v>
      </c>
      <c r="H2212" s="42">
        <v>0.1915</v>
      </c>
      <c r="I2212" s="45">
        <v>1.9734</v>
      </c>
      <c r="J2212" s="44">
        <f t="shared" si="170"/>
        <v>2.4174150000000001</v>
      </c>
      <c r="K2212" s="43">
        <f t="shared" si="171"/>
        <v>105633.783255</v>
      </c>
      <c r="L2212" s="43">
        <f t="shared" si="172"/>
        <v>86231.659800000009</v>
      </c>
      <c r="M2212" s="43">
        <f t="shared" si="173"/>
        <v>19402.123454999994</v>
      </c>
      <c r="N2212" s="42">
        <f t="shared" si="174"/>
        <v>0.18367346938775503</v>
      </c>
      <c r="O2212">
        <f>IF(AND(RawData[[#This Row],[Channel]]="Wholesale/Distributor", LEFT(RawData[[#This Row],[Month]], 4)="2025"),RawData[[#This Row],[List Price]]*(1-'2 - Diagnostics'!$B$1),RawData[[#This Row],[Net Price]])</f>
        <v>2.4174150000000001</v>
      </c>
      <c r="P2212">
        <f>RawData[[#This Row],[Units]]*RawData[[#This Row],[Counterfactual Net Price]]</f>
        <v>105633.783255</v>
      </c>
    </row>
    <row r="2213" spans="1:16">
      <c r="A2213" t="s">
        <v>279</v>
      </c>
      <c r="B2213" t="s">
        <v>278</v>
      </c>
      <c r="C2213" t="s">
        <v>271</v>
      </c>
      <c r="D2213" t="s">
        <v>230</v>
      </c>
      <c r="E2213" t="s">
        <v>259</v>
      </c>
      <c r="F2213">
        <v>38135</v>
      </c>
      <c r="G2213" s="44">
        <v>2.99</v>
      </c>
      <c r="H2213" s="42">
        <v>0.1696</v>
      </c>
      <c r="I2213" s="45">
        <v>1.9734</v>
      </c>
      <c r="J2213" s="44">
        <f t="shared" si="170"/>
        <v>2.4828960000000002</v>
      </c>
      <c r="K2213" s="43">
        <f t="shared" si="171"/>
        <v>94685.238960000002</v>
      </c>
      <c r="L2213" s="43">
        <f t="shared" si="172"/>
        <v>75255.608999999997</v>
      </c>
      <c r="M2213" s="43">
        <f t="shared" si="173"/>
        <v>19429.629960000006</v>
      </c>
      <c r="N2213" s="42">
        <f t="shared" si="174"/>
        <v>0.20520231213872839</v>
      </c>
      <c r="O2213">
        <f>IF(AND(RawData[[#This Row],[Channel]]="Wholesale/Distributor", LEFT(RawData[[#This Row],[Month]], 4)="2025"),RawData[[#This Row],[List Price]]*(1-'2 - Diagnostics'!$B$1),RawData[[#This Row],[Net Price]])</f>
        <v>2.4828960000000002</v>
      </c>
      <c r="P2213">
        <f>RawData[[#This Row],[Units]]*RawData[[#This Row],[Counterfactual Net Price]]</f>
        <v>94685.238960000002</v>
      </c>
    </row>
    <row r="2214" spans="1:16">
      <c r="A2214" t="s">
        <v>279</v>
      </c>
      <c r="B2214" t="s">
        <v>278</v>
      </c>
      <c r="C2214" t="s">
        <v>271</v>
      </c>
      <c r="D2214" t="s">
        <v>230</v>
      </c>
      <c r="E2214" t="s">
        <v>258</v>
      </c>
      <c r="F2214">
        <v>32215</v>
      </c>
      <c r="G2214" s="44">
        <v>2.99</v>
      </c>
      <c r="H2214" s="42">
        <v>0.19089999999999999</v>
      </c>
      <c r="I2214" s="45">
        <v>1.9734</v>
      </c>
      <c r="J2214" s="44">
        <f t="shared" si="170"/>
        <v>2.4192090000000004</v>
      </c>
      <c r="K2214" s="43">
        <f t="shared" si="171"/>
        <v>77934.817935000014</v>
      </c>
      <c r="L2214" s="43">
        <f t="shared" si="172"/>
        <v>63573.080999999998</v>
      </c>
      <c r="M2214" s="43">
        <f t="shared" si="173"/>
        <v>14361.736935000015</v>
      </c>
      <c r="N2214" s="42">
        <f t="shared" si="174"/>
        <v>0.18427882832777176</v>
      </c>
      <c r="O2214">
        <f>IF(AND(RawData[[#This Row],[Channel]]="Wholesale/Distributor", LEFT(RawData[[#This Row],[Month]], 4)="2025"),RawData[[#This Row],[List Price]]*(1-'2 - Diagnostics'!$B$1),RawData[[#This Row],[Net Price]])</f>
        <v>2.4192090000000004</v>
      </c>
      <c r="P2214">
        <f>RawData[[#This Row],[Units]]*RawData[[#This Row],[Counterfactual Net Price]]</f>
        <v>77934.817935000014</v>
      </c>
    </row>
    <row r="2215" spans="1:16">
      <c r="A2215" t="s">
        <v>279</v>
      </c>
      <c r="B2215" t="s">
        <v>278</v>
      </c>
      <c r="C2215" t="s">
        <v>271</v>
      </c>
      <c r="D2215" t="s">
        <v>230</v>
      </c>
      <c r="E2215" t="s">
        <v>257</v>
      </c>
      <c r="F2215">
        <v>33116</v>
      </c>
      <c r="G2215" s="44">
        <v>2.99</v>
      </c>
      <c r="H2215" s="42">
        <v>0.15909999999999999</v>
      </c>
      <c r="I2215" s="45">
        <v>1.9734</v>
      </c>
      <c r="J2215" s="44">
        <f t="shared" si="170"/>
        <v>2.5142910000000001</v>
      </c>
      <c r="K2215" s="43">
        <f t="shared" si="171"/>
        <v>83263.260756000003</v>
      </c>
      <c r="L2215" s="43">
        <f t="shared" si="172"/>
        <v>65351.114399999999</v>
      </c>
      <c r="M2215" s="43">
        <f t="shared" si="173"/>
        <v>17912.146356000005</v>
      </c>
      <c r="N2215" s="42">
        <f t="shared" si="174"/>
        <v>0.21512665001783807</v>
      </c>
      <c r="O2215">
        <f>IF(AND(RawData[[#This Row],[Channel]]="Wholesale/Distributor", LEFT(RawData[[#This Row],[Month]], 4)="2025"),RawData[[#This Row],[List Price]]*(1-'2 - Diagnostics'!$B$1),RawData[[#This Row],[Net Price]])</f>
        <v>2.5142910000000001</v>
      </c>
      <c r="P2215">
        <f>RawData[[#This Row],[Units]]*RawData[[#This Row],[Counterfactual Net Price]]</f>
        <v>83263.260756000003</v>
      </c>
    </row>
    <row r="2216" spans="1:16">
      <c r="A2216" t="s">
        <v>279</v>
      </c>
      <c r="B2216" t="s">
        <v>278</v>
      </c>
      <c r="C2216" t="s">
        <v>271</v>
      </c>
      <c r="D2216" t="s">
        <v>230</v>
      </c>
      <c r="E2216" t="s">
        <v>256</v>
      </c>
      <c r="F2216">
        <v>30393</v>
      </c>
      <c r="G2216" s="44">
        <v>2.99</v>
      </c>
      <c r="H2216" s="42">
        <v>0.15759999999999999</v>
      </c>
      <c r="I2216" s="45">
        <v>1.9734</v>
      </c>
      <c r="J2216" s="44">
        <f t="shared" si="170"/>
        <v>2.5187760000000003</v>
      </c>
      <c r="K2216" s="43">
        <f t="shared" si="171"/>
        <v>76553.158968000003</v>
      </c>
      <c r="L2216" s="43">
        <f t="shared" si="172"/>
        <v>59977.546200000004</v>
      </c>
      <c r="M2216" s="43">
        <f t="shared" si="173"/>
        <v>16575.612767999999</v>
      </c>
      <c r="N2216" s="42">
        <f t="shared" si="174"/>
        <v>0.2165242165242165</v>
      </c>
      <c r="O2216">
        <f>IF(AND(RawData[[#This Row],[Channel]]="Wholesale/Distributor", LEFT(RawData[[#This Row],[Month]], 4)="2025"),RawData[[#This Row],[List Price]]*(1-'2 - Diagnostics'!$B$1),RawData[[#This Row],[Net Price]])</f>
        <v>2.5187760000000003</v>
      </c>
      <c r="P2216">
        <f>RawData[[#This Row],[Units]]*RawData[[#This Row],[Counterfactual Net Price]]</f>
        <v>76553.158968000003</v>
      </c>
    </row>
    <row r="2217" spans="1:16">
      <c r="A2217" t="s">
        <v>279</v>
      </c>
      <c r="B2217" t="s">
        <v>278</v>
      </c>
      <c r="C2217" t="s">
        <v>271</v>
      </c>
      <c r="D2217" t="s">
        <v>230</v>
      </c>
      <c r="E2217" t="s">
        <v>255</v>
      </c>
      <c r="F2217">
        <v>34521</v>
      </c>
      <c r="G2217" s="44">
        <v>2.99</v>
      </c>
      <c r="H2217" s="42">
        <v>0.1552</v>
      </c>
      <c r="I2217" s="45">
        <v>1.9734</v>
      </c>
      <c r="J2217" s="44">
        <f t="shared" si="170"/>
        <v>2.5259520000000002</v>
      </c>
      <c r="K2217" s="43">
        <f t="shared" si="171"/>
        <v>87198.388992000007</v>
      </c>
      <c r="L2217" s="43">
        <f t="shared" si="172"/>
        <v>68123.741399999999</v>
      </c>
      <c r="M2217" s="43">
        <f t="shared" si="173"/>
        <v>19074.647592000008</v>
      </c>
      <c r="N2217" s="42">
        <f t="shared" si="174"/>
        <v>0.21875000000000008</v>
      </c>
      <c r="O2217">
        <f>IF(AND(RawData[[#This Row],[Channel]]="Wholesale/Distributor", LEFT(RawData[[#This Row],[Month]], 4)="2025"),RawData[[#This Row],[List Price]]*(1-'2 - Diagnostics'!$B$1),RawData[[#This Row],[Net Price]])</f>
        <v>2.5259520000000002</v>
      </c>
      <c r="P2217">
        <f>RawData[[#This Row],[Units]]*RawData[[#This Row],[Counterfactual Net Price]]</f>
        <v>87198.388992000007</v>
      </c>
    </row>
    <row r="2218" spans="1:16">
      <c r="A2218" t="s">
        <v>279</v>
      </c>
      <c r="B2218" t="s">
        <v>278</v>
      </c>
      <c r="C2218" t="s">
        <v>271</v>
      </c>
      <c r="D2218" t="s">
        <v>230</v>
      </c>
      <c r="E2218" t="s">
        <v>254</v>
      </c>
      <c r="F2218">
        <v>41921</v>
      </c>
      <c r="G2218" s="44">
        <v>2.99</v>
      </c>
      <c r="H2218" s="42">
        <v>0.1857</v>
      </c>
      <c r="I2218" s="45">
        <v>1.9734</v>
      </c>
      <c r="J2218" s="44">
        <f t="shared" si="170"/>
        <v>2.4347570000000003</v>
      </c>
      <c r="K2218" s="43">
        <f t="shared" si="171"/>
        <v>102067.44819700001</v>
      </c>
      <c r="L2218" s="43">
        <f t="shared" si="172"/>
        <v>82726.901400000002</v>
      </c>
      <c r="M2218" s="43">
        <f t="shared" si="173"/>
        <v>19340.546797000003</v>
      </c>
      <c r="N2218" s="42">
        <f t="shared" si="174"/>
        <v>0.18948790372098737</v>
      </c>
      <c r="O2218">
        <f>IF(AND(RawData[[#This Row],[Channel]]="Wholesale/Distributor", LEFT(RawData[[#This Row],[Month]], 4)="2025"),RawData[[#This Row],[List Price]]*(1-'2 - Diagnostics'!$B$1),RawData[[#This Row],[Net Price]])</f>
        <v>2.4347570000000003</v>
      </c>
      <c r="P2218">
        <f>RawData[[#This Row],[Units]]*RawData[[#This Row],[Counterfactual Net Price]]</f>
        <v>102067.44819700001</v>
      </c>
    </row>
    <row r="2219" spans="1:16">
      <c r="A2219" t="s">
        <v>279</v>
      </c>
      <c r="B2219" t="s">
        <v>278</v>
      </c>
      <c r="C2219" t="s">
        <v>271</v>
      </c>
      <c r="D2219" t="s">
        <v>230</v>
      </c>
      <c r="E2219" t="s">
        <v>253</v>
      </c>
      <c r="F2219">
        <v>67645</v>
      </c>
      <c r="G2219" s="44">
        <v>2.99</v>
      </c>
      <c r="H2219" s="42">
        <v>0.19270000000000001</v>
      </c>
      <c r="I2219" s="45">
        <v>1.9734</v>
      </c>
      <c r="J2219" s="44">
        <f t="shared" si="170"/>
        <v>2.4138270000000004</v>
      </c>
      <c r="K2219" s="43">
        <f t="shared" si="171"/>
        <v>163283.32741500004</v>
      </c>
      <c r="L2219" s="43">
        <f t="shared" si="172"/>
        <v>133490.64300000001</v>
      </c>
      <c r="M2219" s="43">
        <f t="shared" si="173"/>
        <v>29792.684415000025</v>
      </c>
      <c r="N2219" s="42">
        <f t="shared" si="174"/>
        <v>0.18246005202526952</v>
      </c>
      <c r="O2219">
        <f>IF(AND(RawData[[#This Row],[Channel]]="Wholesale/Distributor", LEFT(RawData[[#This Row],[Month]], 4)="2025"),RawData[[#This Row],[List Price]]*(1-'2 - Diagnostics'!$B$1),RawData[[#This Row],[Net Price]])</f>
        <v>2.4138270000000004</v>
      </c>
      <c r="P2219">
        <f>RawData[[#This Row],[Units]]*RawData[[#This Row],[Counterfactual Net Price]]</f>
        <v>163283.32741500004</v>
      </c>
    </row>
    <row r="2220" spans="1:16">
      <c r="A2220" t="s">
        <v>279</v>
      </c>
      <c r="B2220" t="s">
        <v>278</v>
      </c>
      <c r="C2220" t="s">
        <v>271</v>
      </c>
      <c r="D2220" t="s">
        <v>230</v>
      </c>
      <c r="E2220" t="s">
        <v>252</v>
      </c>
      <c r="F2220">
        <v>61644</v>
      </c>
      <c r="G2220" s="44">
        <v>2.99</v>
      </c>
      <c r="H2220" s="42">
        <v>0.1923</v>
      </c>
      <c r="I2220" s="45">
        <v>1.9734</v>
      </c>
      <c r="J2220" s="44">
        <f t="shared" si="170"/>
        <v>2.4150230000000001</v>
      </c>
      <c r="K2220" s="43">
        <f t="shared" si="171"/>
        <v>148871.67781200001</v>
      </c>
      <c r="L2220" s="43">
        <f t="shared" si="172"/>
        <v>121648.2696</v>
      </c>
      <c r="M2220" s="43">
        <f t="shared" si="173"/>
        <v>27223.408212000009</v>
      </c>
      <c r="N2220" s="42">
        <f t="shared" si="174"/>
        <v>0.18286492509595151</v>
      </c>
      <c r="O2220">
        <f>IF(AND(RawData[[#This Row],[Channel]]="Wholesale/Distributor", LEFT(RawData[[#This Row],[Month]], 4)="2025"),RawData[[#This Row],[List Price]]*(1-'2 - Diagnostics'!$B$1),RawData[[#This Row],[Net Price]])</f>
        <v>2.4150230000000001</v>
      </c>
      <c r="P2220">
        <f>RawData[[#This Row],[Units]]*RawData[[#This Row],[Counterfactual Net Price]]</f>
        <v>148871.67781200001</v>
      </c>
    </row>
    <row r="2221" spans="1:16">
      <c r="A2221" t="s">
        <v>279</v>
      </c>
      <c r="B2221" t="s">
        <v>278</v>
      </c>
      <c r="C2221" t="s">
        <v>271</v>
      </c>
      <c r="D2221" t="s">
        <v>230</v>
      </c>
      <c r="E2221" t="s">
        <v>251</v>
      </c>
      <c r="F2221">
        <v>46890</v>
      </c>
      <c r="G2221" s="44">
        <v>2.99</v>
      </c>
      <c r="H2221" s="42">
        <v>0.1656</v>
      </c>
      <c r="I2221" s="45">
        <v>1.9734</v>
      </c>
      <c r="J2221" s="44">
        <f t="shared" si="170"/>
        <v>2.4948560000000004</v>
      </c>
      <c r="K2221" s="43">
        <f t="shared" si="171"/>
        <v>116983.79784000001</v>
      </c>
      <c r="L2221" s="43">
        <f t="shared" si="172"/>
        <v>92532.725999999995</v>
      </c>
      <c r="M2221" s="43">
        <f t="shared" si="173"/>
        <v>24451.071840000019</v>
      </c>
      <c r="N2221" s="42">
        <f t="shared" si="174"/>
        <v>0.20901246404602122</v>
      </c>
      <c r="O2221">
        <f>IF(AND(RawData[[#This Row],[Channel]]="Wholesale/Distributor", LEFT(RawData[[#This Row],[Month]], 4)="2025"),RawData[[#This Row],[List Price]]*(1-'2 - Diagnostics'!$B$1),RawData[[#This Row],[Net Price]])</f>
        <v>2.4948560000000004</v>
      </c>
      <c r="P2221">
        <f>RawData[[#This Row],[Units]]*RawData[[#This Row],[Counterfactual Net Price]]</f>
        <v>116983.79784000001</v>
      </c>
    </row>
    <row r="2222" spans="1:16">
      <c r="A2222" t="s">
        <v>279</v>
      </c>
      <c r="B2222" t="s">
        <v>278</v>
      </c>
      <c r="C2222" t="s">
        <v>271</v>
      </c>
      <c r="D2222" t="s">
        <v>230</v>
      </c>
      <c r="E2222" t="s">
        <v>250</v>
      </c>
      <c r="F2222">
        <v>40856</v>
      </c>
      <c r="G2222" s="44">
        <v>3.05</v>
      </c>
      <c r="H2222" s="42">
        <v>0.14760000000000001</v>
      </c>
      <c r="I2222" s="45">
        <v>1.9882</v>
      </c>
      <c r="J2222" s="44">
        <f t="shared" si="170"/>
        <v>2.5998199999999998</v>
      </c>
      <c r="K2222" s="43">
        <f t="shared" si="171"/>
        <v>106218.24591999999</v>
      </c>
      <c r="L2222" s="43">
        <f t="shared" si="172"/>
        <v>81229.8992</v>
      </c>
      <c r="M2222" s="43">
        <f t="shared" si="173"/>
        <v>24988.346719999987</v>
      </c>
      <c r="N2222" s="42">
        <f t="shared" si="174"/>
        <v>0.23525474840565877</v>
      </c>
      <c r="O2222">
        <f>IF(AND(RawData[[#This Row],[Channel]]="Wholesale/Distributor", LEFT(RawData[[#This Row],[Month]], 4)="2025"),RawData[[#This Row],[List Price]]*(1-'2 - Diagnostics'!$B$1),RawData[[#This Row],[Net Price]])</f>
        <v>2.5998199999999998</v>
      </c>
      <c r="P2222">
        <f>RawData[[#This Row],[Units]]*RawData[[#This Row],[Counterfactual Net Price]]</f>
        <v>106218.24591999999</v>
      </c>
    </row>
    <row r="2223" spans="1:16">
      <c r="A2223" t="s">
        <v>279</v>
      </c>
      <c r="B2223" t="s">
        <v>278</v>
      </c>
      <c r="C2223" t="s">
        <v>271</v>
      </c>
      <c r="D2223" t="s">
        <v>230</v>
      </c>
      <c r="E2223" t="s">
        <v>249</v>
      </c>
      <c r="F2223">
        <v>49190</v>
      </c>
      <c r="G2223" s="44">
        <v>3.05</v>
      </c>
      <c r="H2223" s="42">
        <v>0.16470000000000001</v>
      </c>
      <c r="I2223" s="45">
        <v>2.0030000000000001</v>
      </c>
      <c r="J2223" s="44">
        <f t="shared" si="170"/>
        <v>2.5476649999999998</v>
      </c>
      <c r="K2223" s="43">
        <f t="shared" si="171"/>
        <v>125319.64134999999</v>
      </c>
      <c r="L2223" s="43">
        <f t="shared" si="172"/>
        <v>98527.57</v>
      </c>
      <c r="M2223" s="43">
        <f t="shared" si="173"/>
        <v>26792.071349999984</v>
      </c>
      <c r="N2223" s="42">
        <f t="shared" si="174"/>
        <v>0.21378988210773384</v>
      </c>
      <c r="O2223">
        <f>IF(AND(RawData[[#This Row],[Channel]]="Wholesale/Distributor", LEFT(RawData[[#This Row],[Month]], 4)="2025"),RawData[[#This Row],[List Price]]*(1-'2 - Diagnostics'!$B$1),RawData[[#This Row],[Net Price]])</f>
        <v>2.5476649999999998</v>
      </c>
      <c r="P2223">
        <f>RawData[[#This Row],[Units]]*RawData[[#This Row],[Counterfactual Net Price]]</f>
        <v>125319.64134999999</v>
      </c>
    </row>
    <row r="2224" spans="1:16">
      <c r="A2224" t="s">
        <v>279</v>
      </c>
      <c r="B2224" t="s">
        <v>278</v>
      </c>
      <c r="C2224" t="s">
        <v>271</v>
      </c>
      <c r="D2224" t="s">
        <v>230</v>
      </c>
      <c r="E2224" t="s">
        <v>248</v>
      </c>
      <c r="F2224">
        <v>49668</v>
      </c>
      <c r="G2224" s="44">
        <v>3.05</v>
      </c>
      <c r="H2224" s="42">
        <v>0.1638</v>
      </c>
      <c r="I2224" s="45">
        <v>2.0177999999999998</v>
      </c>
      <c r="J2224" s="44">
        <f t="shared" si="170"/>
        <v>2.5504099999999998</v>
      </c>
      <c r="K2224" s="43">
        <f t="shared" si="171"/>
        <v>126673.76388</v>
      </c>
      <c r="L2224" s="43">
        <f t="shared" si="172"/>
        <v>100220.09039999999</v>
      </c>
      <c r="M2224" s="43">
        <f t="shared" si="173"/>
        <v>26453.673480000012</v>
      </c>
      <c r="N2224" s="42">
        <f t="shared" si="174"/>
        <v>0.20883308958167521</v>
      </c>
      <c r="O2224">
        <f>IF(AND(RawData[[#This Row],[Channel]]="Wholesale/Distributor", LEFT(RawData[[#This Row],[Month]], 4)="2025"),RawData[[#This Row],[List Price]]*(1-'2 - Diagnostics'!$B$1),RawData[[#This Row],[Net Price]])</f>
        <v>2.5504099999999998</v>
      </c>
      <c r="P2224">
        <f>RawData[[#This Row],[Units]]*RawData[[#This Row],[Counterfactual Net Price]]</f>
        <v>126673.76388</v>
      </c>
    </row>
    <row r="2225" spans="1:16">
      <c r="A2225" t="s">
        <v>279</v>
      </c>
      <c r="B2225" t="s">
        <v>278</v>
      </c>
      <c r="C2225" t="s">
        <v>271</v>
      </c>
      <c r="D2225" t="s">
        <v>230</v>
      </c>
      <c r="E2225" t="s">
        <v>247</v>
      </c>
      <c r="F2225">
        <v>53201</v>
      </c>
      <c r="G2225" s="44">
        <v>3.05</v>
      </c>
      <c r="H2225" s="42">
        <v>0.18029999999999999</v>
      </c>
      <c r="I2225" s="45">
        <v>2.0326</v>
      </c>
      <c r="J2225" s="44">
        <f t="shared" si="170"/>
        <v>2.5000849999999999</v>
      </c>
      <c r="K2225" s="43">
        <f t="shared" si="171"/>
        <v>133007.022085</v>
      </c>
      <c r="L2225" s="43">
        <f t="shared" si="172"/>
        <v>108136.3526</v>
      </c>
      <c r="M2225" s="43">
        <f t="shared" si="173"/>
        <v>24870.669485000006</v>
      </c>
      <c r="N2225" s="42">
        <f t="shared" si="174"/>
        <v>0.18698764242015775</v>
      </c>
      <c r="O2225">
        <f>IF(AND(RawData[[#This Row],[Channel]]="Wholesale/Distributor", LEFT(RawData[[#This Row],[Month]], 4)="2025"),RawData[[#This Row],[List Price]]*(1-'2 - Diagnostics'!$B$1),RawData[[#This Row],[Net Price]])</f>
        <v>2.5000849999999999</v>
      </c>
      <c r="P2225">
        <f>RawData[[#This Row],[Units]]*RawData[[#This Row],[Counterfactual Net Price]]</f>
        <v>133007.022085</v>
      </c>
    </row>
    <row r="2226" spans="1:16">
      <c r="A2226" t="s">
        <v>279</v>
      </c>
      <c r="B2226" t="s">
        <v>278</v>
      </c>
      <c r="C2226" t="s">
        <v>271</v>
      </c>
      <c r="D2226" t="s">
        <v>230</v>
      </c>
      <c r="E2226" t="s">
        <v>246</v>
      </c>
      <c r="F2226">
        <v>46417</v>
      </c>
      <c r="G2226" s="44">
        <v>3.05</v>
      </c>
      <c r="H2226" s="42">
        <v>0.18010000000000001</v>
      </c>
      <c r="I2226" s="45">
        <v>2.0474000000000001</v>
      </c>
      <c r="J2226" s="44">
        <f t="shared" si="170"/>
        <v>2.5006949999999999</v>
      </c>
      <c r="K2226" s="43">
        <f t="shared" si="171"/>
        <v>116074.759815</v>
      </c>
      <c r="L2226" s="43">
        <f t="shared" si="172"/>
        <v>95034.165800000002</v>
      </c>
      <c r="M2226" s="43">
        <f t="shared" si="173"/>
        <v>21040.594014999995</v>
      </c>
      <c r="N2226" s="42">
        <f t="shared" si="174"/>
        <v>0.18126760760508576</v>
      </c>
      <c r="O2226">
        <f>IF(AND(RawData[[#This Row],[Channel]]="Wholesale/Distributor", LEFT(RawData[[#This Row],[Month]], 4)="2025"),RawData[[#This Row],[List Price]]*(1-'2 - Diagnostics'!$B$1),RawData[[#This Row],[Net Price]])</f>
        <v>2.5006949999999999</v>
      </c>
      <c r="P2226">
        <f>RawData[[#This Row],[Units]]*RawData[[#This Row],[Counterfactual Net Price]]</f>
        <v>116074.759815</v>
      </c>
    </row>
    <row r="2227" spans="1:16">
      <c r="A2227" t="s">
        <v>279</v>
      </c>
      <c r="B2227" t="s">
        <v>278</v>
      </c>
      <c r="C2227" t="s">
        <v>271</v>
      </c>
      <c r="D2227" t="s">
        <v>230</v>
      </c>
      <c r="E2227" t="s">
        <v>245</v>
      </c>
      <c r="F2227">
        <v>37776</v>
      </c>
      <c r="G2227" s="44">
        <v>3.05</v>
      </c>
      <c r="H2227" s="42">
        <v>0.17630000000000001</v>
      </c>
      <c r="I2227" s="45">
        <v>2.0621999999999998</v>
      </c>
      <c r="J2227" s="44">
        <f t="shared" si="170"/>
        <v>2.5122849999999999</v>
      </c>
      <c r="K2227" s="43">
        <f t="shared" si="171"/>
        <v>94904.07815999999</v>
      </c>
      <c r="L2227" s="43">
        <f t="shared" si="172"/>
        <v>77901.667199999996</v>
      </c>
      <c r="M2227" s="43">
        <f t="shared" si="173"/>
        <v>17002.410959999994</v>
      </c>
      <c r="N2227" s="42">
        <f t="shared" si="174"/>
        <v>0.17915363901786616</v>
      </c>
      <c r="O2227">
        <f>IF(AND(RawData[[#This Row],[Channel]]="Wholesale/Distributor", LEFT(RawData[[#This Row],[Month]], 4)="2025"),RawData[[#This Row],[List Price]]*(1-'2 - Diagnostics'!$B$1),RawData[[#This Row],[Net Price]])</f>
        <v>2.5122849999999999</v>
      </c>
      <c r="P2227">
        <f>RawData[[#This Row],[Units]]*RawData[[#This Row],[Counterfactual Net Price]]</f>
        <v>94904.07815999999</v>
      </c>
    </row>
    <row r="2228" spans="1:16">
      <c r="A2228" t="s">
        <v>279</v>
      </c>
      <c r="B2228" t="s">
        <v>278</v>
      </c>
      <c r="C2228" t="s">
        <v>271</v>
      </c>
      <c r="D2228" t="s">
        <v>230</v>
      </c>
      <c r="E2228" t="s">
        <v>244</v>
      </c>
      <c r="F2228">
        <v>34040</v>
      </c>
      <c r="G2228" s="44">
        <v>3.14</v>
      </c>
      <c r="H2228" s="42">
        <v>0.18609999999999999</v>
      </c>
      <c r="I2228" s="45">
        <v>2.077</v>
      </c>
      <c r="J2228" s="44">
        <f t="shared" si="170"/>
        <v>2.5556460000000003</v>
      </c>
      <c r="K2228" s="43">
        <f t="shared" si="171"/>
        <v>86994.189840000006</v>
      </c>
      <c r="L2228" s="43">
        <f t="shared" si="172"/>
        <v>70701.08</v>
      </c>
      <c r="M2228" s="43">
        <f t="shared" si="173"/>
        <v>16293.109840000005</v>
      </c>
      <c r="N2228" s="42">
        <f t="shared" si="174"/>
        <v>0.18728963244518221</v>
      </c>
      <c r="O2228">
        <f>IF(AND(RawData[[#This Row],[Channel]]="Wholesale/Distributor", LEFT(RawData[[#This Row],[Month]], 4)="2025"),RawData[[#This Row],[List Price]]*(1-'2 - Diagnostics'!$B$1),RawData[[#This Row],[Net Price]])</f>
        <v>2.5556460000000003</v>
      </c>
      <c r="P2228">
        <f>RawData[[#This Row],[Units]]*RawData[[#This Row],[Counterfactual Net Price]]</f>
        <v>86994.189840000006</v>
      </c>
    </row>
    <row r="2229" spans="1:16">
      <c r="A2229" t="s">
        <v>279</v>
      </c>
      <c r="B2229" t="s">
        <v>278</v>
      </c>
      <c r="C2229" t="s">
        <v>271</v>
      </c>
      <c r="D2229" t="s">
        <v>230</v>
      </c>
      <c r="E2229" t="s">
        <v>243</v>
      </c>
      <c r="F2229">
        <v>44018</v>
      </c>
      <c r="G2229" s="44">
        <v>3.14</v>
      </c>
      <c r="H2229" s="42">
        <v>0.217</v>
      </c>
      <c r="I2229" s="45">
        <v>2.0918000000000001</v>
      </c>
      <c r="J2229" s="44">
        <f t="shared" si="170"/>
        <v>2.4586200000000002</v>
      </c>
      <c r="K2229" s="43">
        <f t="shared" si="171"/>
        <v>108223.53516000001</v>
      </c>
      <c r="L2229" s="43">
        <f t="shared" si="172"/>
        <v>92076.852400000003</v>
      </c>
      <c r="M2229" s="43">
        <f t="shared" si="173"/>
        <v>16146.682760000011</v>
      </c>
      <c r="N2229" s="42">
        <f t="shared" si="174"/>
        <v>0.14919751730645656</v>
      </c>
      <c r="O2229">
        <f>IF(AND(RawData[[#This Row],[Channel]]="Wholesale/Distributor", LEFT(RawData[[#This Row],[Month]], 4)="2025"),RawData[[#This Row],[List Price]]*(1-'2 - Diagnostics'!$B$1),RawData[[#This Row],[Net Price]])</f>
        <v>2.4586200000000002</v>
      </c>
      <c r="P2229">
        <f>RawData[[#This Row],[Units]]*RawData[[#This Row],[Counterfactual Net Price]]</f>
        <v>108223.53516000001</v>
      </c>
    </row>
    <row r="2230" spans="1:16">
      <c r="A2230" t="s">
        <v>279</v>
      </c>
      <c r="B2230" t="s">
        <v>278</v>
      </c>
      <c r="C2230" t="s">
        <v>271</v>
      </c>
      <c r="D2230" t="s">
        <v>230</v>
      </c>
      <c r="E2230" t="s">
        <v>242</v>
      </c>
      <c r="F2230">
        <v>47172</v>
      </c>
      <c r="G2230" s="44">
        <v>3.14</v>
      </c>
      <c r="H2230" s="42">
        <v>0.17599999999999999</v>
      </c>
      <c r="I2230" s="45">
        <v>2.1065999999999998</v>
      </c>
      <c r="J2230" s="44">
        <f t="shared" si="170"/>
        <v>2.5873600000000003</v>
      </c>
      <c r="K2230" s="43">
        <f t="shared" si="171"/>
        <v>122050.94592000001</v>
      </c>
      <c r="L2230" s="43">
        <f t="shared" si="172"/>
        <v>99372.535199999984</v>
      </c>
      <c r="M2230" s="43">
        <f t="shared" si="173"/>
        <v>22678.410720000029</v>
      </c>
      <c r="N2230" s="42">
        <f t="shared" si="174"/>
        <v>0.18581101972667141</v>
      </c>
      <c r="O2230">
        <f>IF(AND(RawData[[#This Row],[Channel]]="Wholesale/Distributor", LEFT(RawData[[#This Row],[Month]], 4)="2025"),RawData[[#This Row],[List Price]]*(1-'2 - Diagnostics'!$B$1),RawData[[#This Row],[Net Price]])</f>
        <v>2.5873600000000003</v>
      </c>
      <c r="P2230">
        <f>RawData[[#This Row],[Units]]*RawData[[#This Row],[Counterfactual Net Price]]</f>
        <v>122050.94592000001</v>
      </c>
    </row>
    <row r="2231" spans="1:16">
      <c r="A2231" t="s">
        <v>279</v>
      </c>
      <c r="B2231" t="s">
        <v>278</v>
      </c>
      <c r="C2231" t="s">
        <v>271</v>
      </c>
      <c r="D2231" t="s">
        <v>230</v>
      </c>
      <c r="E2231" t="s">
        <v>241</v>
      </c>
      <c r="F2231">
        <v>69869</v>
      </c>
      <c r="G2231" s="44">
        <v>3.14</v>
      </c>
      <c r="H2231" s="42">
        <v>0.1832</v>
      </c>
      <c r="I2231" s="45">
        <v>2.1214</v>
      </c>
      <c r="J2231" s="44">
        <f t="shared" si="170"/>
        <v>2.5647519999999999</v>
      </c>
      <c r="K2231" s="43">
        <f t="shared" si="171"/>
        <v>179196.657488</v>
      </c>
      <c r="L2231" s="43">
        <f t="shared" si="172"/>
        <v>148220.09659999999</v>
      </c>
      <c r="M2231" s="43">
        <f t="shared" si="173"/>
        <v>30976.560888000007</v>
      </c>
      <c r="N2231" s="42">
        <f t="shared" si="174"/>
        <v>0.17286349713344609</v>
      </c>
      <c r="O2231">
        <f>IF(AND(RawData[[#This Row],[Channel]]="Wholesale/Distributor", LEFT(RawData[[#This Row],[Month]], 4)="2025"),RawData[[#This Row],[List Price]]*(1-'2 - Diagnostics'!$B$1),RawData[[#This Row],[Net Price]])</f>
        <v>2.5647519999999999</v>
      </c>
      <c r="P2231">
        <f>RawData[[#This Row],[Units]]*RawData[[#This Row],[Counterfactual Net Price]]</f>
        <v>179196.657488</v>
      </c>
    </row>
    <row r="2232" spans="1:16">
      <c r="A2232" t="s">
        <v>279</v>
      </c>
      <c r="B2232" t="s">
        <v>278</v>
      </c>
      <c r="C2232" t="s">
        <v>271</v>
      </c>
      <c r="D2232" t="s">
        <v>230</v>
      </c>
      <c r="E2232" t="s">
        <v>240</v>
      </c>
      <c r="F2232">
        <v>79571</v>
      </c>
      <c r="G2232" s="44">
        <v>3.14</v>
      </c>
      <c r="H2232" s="42">
        <v>0.1792</v>
      </c>
      <c r="I2232" s="45">
        <v>2.1362000000000001</v>
      </c>
      <c r="J2232" s="44">
        <f t="shared" si="170"/>
        <v>2.577312</v>
      </c>
      <c r="K2232" s="43">
        <f t="shared" si="171"/>
        <v>205079.293152</v>
      </c>
      <c r="L2232" s="43">
        <f t="shared" si="172"/>
        <v>169979.57020000002</v>
      </c>
      <c r="M2232" s="43">
        <f t="shared" si="173"/>
        <v>35099.722951999982</v>
      </c>
      <c r="N2232" s="42">
        <f t="shared" si="174"/>
        <v>0.17115195987136977</v>
      </c>
      <c r="O2232">
        <f>IF(AND(RawData[[#This Row],[Channel]]="Wholesale/Distributor", LEFT(RawData[[#This Row],[Month]], 4)="2025"),RawData[[#This Row],[List Price]]*(1-'2 - Diagnostics'!$B$1),RawData[[#This Row],[Net Price]])</f>
        <v>2.577312</v>
      </c>
      <c r="P2232">
        <f>RawData[[#This Row],[Units]]*RawData[[#This Row],[Counterfactual Net Price]]</f>
        <v>205079.293152</v>
      </c>
    </row>
    <row r="2233" spans="1:16">
      <c r="A2233" t="s">
        <v>279</v>
      </c>
      <c r="B2233" t="s">
        <v>278</v>
      </c>
      <c r="C2233" t="s">
        <v>271</v>
      </c>
      <c r="D2233" t="s">
        <v>230</v>
      </c>
      <c r="E2233" t="s">
        <v>236</v>
      </c>
      <c r="F2233">
        <v>68231</v>
      </c>
      <c r="G2233" s="44">
        <v>3.14</v>
      </c>
      <c r="H2233" s="42">
        <v>0.17069999999999999</v>
      </c>
      <c r="I2233" s="45">
        <v>2.1509999999999998</v>
      </c>
      <c r="J2233" s="44">
        <f t="shared" si="170"/>
        <v>2.6040020000000004</v>
      </c>
      <c r="K2233" s="43">
        <f t="shared" si="171"/>
        <v>177673.66046200003</v>
      </c>
      <c r="L2233" s="43">
        <f t="shared" si="172"/>
        <v>146764.88099999999</v>
      </c>
      <c r="M2233" s="43">
        <f t="shared" si="173"/>
        <v>30908.779462000035</v>
      </c>
      <c r="N2233" s="42">
        <f t="shared" si="174"/>
        <v>0.17396376807698322</v>
      </c>
      <c r="O2233">
        <f>IF(AND(RawData[[#This Row],[Channel]]="Wholesale/Distributor", LEFT(RawData[[#This Row],[Month]], 4)="2025"),RawData[[#This Row],[List Price]]*(1-'2 - Diagnostics'!$B$1),RawData[[#This Row],[Net Price]])</f>
        <v>2.6040020000000004</v>
      </c>
      <c r="P2233">
        <f>RawData[[#This Row],[Units]]*RawData[[#This Row],[Counterfactual Net Price]]</f>
        <v>177673.66046200003</v>
      </c>
    </row>
    <row r="2234" spans="1:16">
      <c r="A2234" t="s">
        <v>279</v>
      </c>
      <c r="B2234" t="s">
        <v>278</v>
      </c>
      <c r="C2234" t="s">
        <v>271</v>
      </c>
      <c r="D2234" t="s">
        <v>232</v>
      </c>
      <c r="E2234" t="s">
        <v>262</v>
      </c>
      <c r="F2234">
        <v>28623</v>
      </c>
      <c r="G2234" s="44">
        <v>2.99</v>
      </c>
      <c r="H2234" s="42">
        <v>5.5399999999999998E-2</v>
      </c>
      <c r="I2234" s="45">
        <v>1.9734</v>
      </c>
      <c r="J2234" s="44">
        <f t="shared" si="170"/>
        <v>2.824354</v>
      </c>
      <c r="K2234" s="43">
        <f t="shared" si="171"/>
        <v>80841.484542000006</v>
      </c>
      <c r="L2234" s="43">
        <f t="shared" si="172"/>
        <v>56484.628199999999</v>
      </c>
      <c r="M2234" s="43">
        <f t="shared" si="173"/>
        <v>24356.856342000006</v>
      </c>
      <c r="N2234" s="42">
        <f t="shared" si="174"/>
        <v>0.301291551979674</v>
      </c>
      <c r="O2234">
        <f>IF(AND(RawData[[#This Row],[Channel]]="Wholesale/Distributor", LEFT(RawData[[#This Row],[Month]], 4)="2025"),RawData[[#This Row],[List Price]]*(1-'2 - Diagnostics'!$B$1),RawData[[#This Row],[Net Price]])</f>
        <v>2.824354</v>
      </c>
      <c r="P2234">
        <f>RawData[[#This Row],[Units]]*RawData[[#This Row],[Counterfactual Net Price]]</f>
        <v>80841.484542000006</v>
      </c>
    </row>
    <row r="2235" spans="1:16">
      <c r="A2235" t="s">
        <v>279</v>
      </c>
      <c r="B2235" t="s">
        <v>278</v>
      </c>
      <c r="C2235" t="s">
        <v>271</v>
      </c>
      <c r="D2235" t="s">
        <v>232</v>
      </c>
      <c r="E2235" t="s">
        <v>261</v>
      </c>
      <c r="F2235">
        <v>33047</v>
      </c>
      <c r="G2235" s="44">
        <v>2.99</v>
      </c>
      <c r="H2235" s="42">
        <v>4.6899999999999997E-2</v>
      </c>
      <c r="I2235" s="45">
        <v>1.9734</v>
      </c>
      <c r="J2235" s="44">
        <f t="shared" si="170"/>
        <v>2.8497690000000002</v>
      </c>
      <c r="K2235" s="43">
        <f t="shared" si="171"/>
        <v>94176.316143000004</v>
      </c>
      <c r="L2235" s="43">
        <f t="shared" si="172"/>
        <v>65214.949800000002</v>
      </c>
      <c r="M2235" s="43">
        <f t="shared" si="173"/>
        <v>28961.366343000002</v>
      </c>
      <c r="N2235" s="42">
        <f t="shared" si="174"/>
        <v>0.30752282027069561</v>
      </c>
      <c r="O2235">
        <f>IF(AND(RawData[[#This Row],[Channel]]="Wholesale/Distributor", LEFT(RawData[[#This Row],[Month]], 4)="2025"),RawData[[#This Row],[List Price]]*(1-'2 - Diagnostics'!$B$1),RawData[[#This Row],[Net Price]])</f>
        <v>2.8497690000000002</v>
      </c>
      <c r="P2235">
        <f>RawData[[#This Row],[Units]]*RawData[[#This Row],[Counterfactual Net Price]]</f>
        <v>94176.316143000004</v>
      </c>
    </row>
    <row r="2236" spans="1:16">
      <c r="A2236" t="s">
        <v>279</v>
      </c>
      <c r="B2236" t="s">
        <v>278</v>
      </c>
      <c r="C2236" t="s">
        <v>271</v>
      </c>
      <c r="D2236" t="s">
        <v>232</v>
      </c>
      <c r="E2236" t="s">
        <v>260</v>
      </c>
      <c r="F2236">
        <v>38693</v>
      </c>
      <c r="G2236" s="44">
        <v>2.99</v>
      </c>
      <c r="H2236" s="42">
        <v>4.1799999999999997E-2</v>
      </c>
      <c r="I2236" s="45">
        <v>1.9734</v>
      </c>
      <c r="J2236" s="44">
        <f t="shared" si="170"/>
        <v>2.8650180000000005</v>
      </c>
      <c r="K2236" s="43">
        <f t="shared" si="171"/>
        <v>110856.14147400002</v>
      </c>
      <c r="L2236" s="43">
        <f t="shared" si="172"/>
        <v>76356.766199999998</v>
      </c>
      <c r="M2236" s="43">
        <f t="shared" si="173"/>
        <v>34499.37527400002</v>
      </c>
      <c r="N2236" s="42">
        <f t="shared" si="174"/>
        <v>0.31120851596743909</v>
      </c>
      <c r="O2236">
        <f>IF(AND(RawData[[#This Row],[Channel]]="Wholesale/Distributor", LEFT(RawData[[#This Row],[Month]], 4)="2025"),RawData[[#This Row],[List Price]]*(1-'2 - Diagnostics'!$B$1),RawData[[#This Row],[Net Price]])</f>
        <v>2.8650180000000005</v>
      </c>
      <c r="P2236">
        <f>RawData[[#This Row],[Units]]*RawData[[#This Row],[Counterfactual Net Price]]</f>
        <v>110856.14147400002</v>
      </c>
    </row>
    <row r="2237" spans="1:16">
      <c r="A2237" t="s">
        <v>279</v>
      </c>
      <c r="B2237" t="s">
        <v>278</v>
      </c>
      <c r="C2237" t="s">
        <v>271</v>
      </c>
      <c r="D2237" t="s">
        <v>232</v>
      </c>
      <c r="E2237" t="s">
        <v>259</v>
      </c>
      <c r="F2237">
        <v>35373</v>
      </c>
      <c r="G2237" s="44">
        <v>2.99</v>
      </c>
      <c r="H2237" s="42">
        <v>4.2500000000000003E-2</v>
      </c>
      <c r="I2237" s="45">
        <v>1.9734</v>
      </c>
      <c r="J2237" s="44">
        <f t="shared" si="170"/>
        <v>2.8629250000000002</v>
      </c>
      <c r="K2237" s="43">
        <f t="shared" si="171"/>
        <v>101270.246025</v>
      </c>
      <c r="L2237" s="43">
        <f t="shared" si="172"/>
        <v>69805.078200000004</v>
      </c>
      <c r="M2237" s="43">
        <f t="shared" si="173"/>
        <v>31465.167824999997</v>
      </c>
      <c r="N2237" s="42">
        <f t="shared" si="174"/>
        <v>0.31070496083550908</v>
      </c>
      <c r="O2237">
        <f>IF(AND(RawData[[#This Row],[Channel]]="Wholesale/Distributor", LEFT(RawData[[#This Row],[Month]], 4)="2025"),RawData[[#This Row],[List Price]]*(1-'2 - Diagnostics'!$B$1),RawData[[#This Row],[Net Price]])</f>
        <v>2.8629250000000002</v>
      </c>
      <c r="P2237">
        <f>RawData[[#This Row],[Units]]*RawData[[#This Row],[Counterfactual Net Price]]</f>
        <v>101270.246025</v>
      </c>
    </row>
    <row r="2238" spans="1:16">
      <c r="A2238" t="s">
        <v>279</v>
      </c>
      <c r="B2238" t="s">
        <v>278</v>
      </c>
      <c r="C2238" t="s">
        <v>271</v>
      </c>
      <c r="D2238" t="s">
        <v>232</v>
      </c>
      <c r="E2238" t="s">
        <v>258</v>
      </c>
      <c r="F2238">
        <v>31894</v>
      </c>
      <c r="G2238" s="44">
        <v>2.99</v>
      </c>
      <c r="H2238" s="42">
        <v>5.8900000000000001E-2</v>
      </c>
      <c r="I2238" s="45">
        <v>1.9734</v>
      </c>
      <c r="J2238" s="44">
        <f t="shared" si="170"/>
        <v>2.8138890000000005</v>
      </c>
      <c r="K2238" s="43">
        <f t="shared" si="171"/>
        <v>89746.175766000015</v>
      </c>
      <c r="L2238" s="43">
        <f t="shared" si="172"/>
        <v>62939.619599999998</v>
      </c>
      <c r="M2238" s="43">
        <f t="shared" si="173"/>
        <v>26806.556166000017</v>
      </c>
      <c r="N2238" s="42">
        <f t="shared" si="174"/>
        <v>0.29869301880777827</v>
      </c>
      <c r="O2238">
        <f>IF(AND(RawData[[#This Row],[Channel]]="Wholesale/Distributor", LEFT(RawData[[#This Row],[Month]], 4)="2025"),RawData[[#This Row],[List Price]]*(1-'2 - Diagnostics'!$B$1),RawData[[#This Row],[Net Price]])</f>
        <v>2.8138890000000005</v>
      </c>
      <c r="P2238">
        <f>RawData[[#This Row],[Units]]*RawData[[#This Row],[Counterfactual Net Price]]</f>
        <v>89746.175766000015</v>
      </c>
    </row>
    <row r="2239" spans="1:16">
      <c r="A2239" t="s">
        <v>279</v>
      </c>
      <c r="B2239" t="s">
        <v>278</v>
      </c>
      <c r="C2239" t="s">
        <v>271</v>
      </c>
      <c r="D2239" t="s">
        <v>232</v>
      </c>
      <c r="E2239" t="s">
        <v>257</v>
      </c>
      <c r="F2239">
        <v>25504</v>
      </c>
      <c r="G2239" s="44">
        <v>2.99</v>
      </c>
      <c r="H2239" s="42">
        <v>5.5100000000000003E-2</v>
      </c>
      <c r="I2239" s="45">
        <v>1.9734</v>
      </c>
      <c r="J2239" s="44">
        <f t="shared" si="170"/>
        <v>2.8252510000000002</v>
      </c>
      <c r="K2239" s="43">
        <f t="shared" si="171"/>
        <v>72055.201504000011</v>
      </c>
      <c r="L2239" s="43">
        <f t="shared" si="172"/>
        <v>50329.5936</v>
      </c>
      <c r="M2239" s="43">
        <f t="shared" si="173"/>
        <v>21725.607904000011</v>
      </c>
      <c r="N2239" s="42">
        <f t="shared" si="174"/>
        <v>0.30151338766006996</v>
      </c>
      <c r="O2239">
        <f>IF(AND(RawData[[#This Row],[Channel]]="Wholesale/Distributor", LEFT(RawData[[#This Row],[Month]], 4)="2025"),RawData[[#This Row],[List Price]]*(1-'2 - Diagnostics'!$B$1),RawData[[#This Row],[Net Price]])</f>
        <v>2.8252510000000002</v>
      </c>
      <c r="P2239">
        <f>RawData[[#This Row],[Units]]*RawData[[#This Row],[Counterfactual Net Price]]</f>
        <v>72055.201504000011</v>
      </c>
    </row>
    <row r="2240" spans="1:16">
      <c r="A2240" t="s">
        <v>279</v>
      </c>
      <c r="B2240" t="s">
        <v>278</v>
      </c>
      <c r="C2240" t="s">
        <v>271</v>
      </c>
      <c r="D2240" t="s">
        <v>232</v>
      </c>
      <c r="E2240" t="s">
        <v>256</v>
      </c>
      <c r="F2240">
        <v>25655</v>
      </c>
      <c r="G2240" s="44">
        <v>2.99</v>
      </c>
      <c r="H2240" s="42">
        <v>4.48E-2</v>
      </c>
      <c r="I2240" s="45">
        <v>1.9734</v>
      </c>
      <c r="J2240" s="44">
        <f t="shared" si="170"/>
        <v>2.8560480000000004</v>
      </c>
      <c r="K2240" s="43">
        <f t="shared" si="171"/>
        <v>73271.911440000011</v>
      </c>
      <c r="L2240" s="43">
        <f t="shared" si="172"/>
        <v>50627.576999999997</v>
      </c>
      <c r="M2240" s="43">
        <f t="shared" si="173"/>
        <v>22644.334440000013</v>
      </c>
      <c r="N2240" s="42">
        <f t="shared" si="174"/>
        <v>0.30904522613065338</v>
      </c>
      <c r="O2240">
        <f>IF(AND(RawData[[#This Row],[Channel]]="Wholesale/Distributor", LEFT(RawData[[#This Row],[Month]], 4)="2025"),RawData[[#This Row],[List Price]]*(1-'2 - Diagnostics'!$B$1),RawData[[#This Row],[Net Price]])</f>
        <v>2.8560480000000004</v>
      </c>
      <c r="P2240">
        <f>RawData[[#This Row],[Units]]*RawData[[#This Row],[Counterfactual Net Price]]</f>
        <v>73271.911440000011</v>
      </c>
    </row>
    <row r="2241" spans="1:16">
      <c r="A2241" t="s">
        <v>279</v>
      </c>
      <c r="B2241" t="s">
        <v>278</v>
      </c>
      <c r="C2241" t="s">
        <v>271</v>
      </c>
      <c r="D2241" t="s">
        <v>232</v>
      </c>
      <c r="E2241" t="s">
        <v>255</v>
      </c>
      <c r="F2241">
        <v>29855</v>
      </c>
      <c r="G2241" s="44">
        <v>2.99</v>
      </c>
      <c r="H2241" s="42">
        <v>5.3900000000000003E-2</v>
      </c>
      <c r="I2241" s="45">
        <v>1.9734</v>
      </c>
      <c r="J2241" s="44">
        <f t="shared" si="170"/>
        <v>2.8288389999999999</v>
      </c>
      <c r="K2241" s="43">
        <f t="shared" si="171"/>
        <v>84454.988344999991</v>
      </c>
      <c r="L2241" s="43">
        <f t="shared" si="172"/>
        <v>58915.857000000004</v>
      </c>
      <c r="M2241" s="43">
        <f t="shared" si="173"/>
        <v>25539.131344999987</v>
      </c>
      <c r="N2241" s="42">
        <f t="shared" si="174"/>
        <v>0.30239932353873783</v>
      </c>
      <c r="O2241">
        <f>IF(AND(RawData[[#This Row],[Channel]]="Wholesale/Distributor", LEFT(RawData[[#This Row],[Month]], 4)="2025"),RawData[[#This Row],[List Price]]*(1-'2 - Diagnostics'!$B$1),RawData[[#This Row],[Net Price]])</f>
        <v>2.8288389999999999</v>
      </c>
      <c r="P2241">
        <f>RawData[[#This Row],[Units]]*RawData[[#This Row],[Counterfactual Net Price]]</f>
        <v>84454.988344999991</v>
      </c>
    </row>
    <row r="2242" spans="1:16">
      <c r="A2242" t="s">
        <v>279</v>
      </c>
      <c r="B2242" t="s">
        <v>278</v>
      </c>
      <c r="C2242" t="s">
        <v>271</v>
      </c>
      <c r="D2242" t="s">
        <v>232</v>
      </c>
      <c r="E2242" t="s">
        <v>254</v>
      </c>
      <c r="F2242">
        <v>33574</v>
      </c>
      <c r="G2242" s="44">
        <v>2.99</v>
      </c>
      <c r="H2242" s="42">
        <v>4.9599999999999998E-2</v>
      </c>
      <c r="I2242" s="45">
        <v>1.9734</v>
      </c>
      <c r="J2242" s="44">
        <f t="shared" ref="J2242:J2305" si="175">G2242*(1-H2242)</f>
        <v>2.8416960000000002</v>
      </c>
      <c r="K2242" s="43">
        <f t="shared" ref="K2242:K2305" si="176">F2242*J2242</f>
        <v>95407.101504000006</v>
      </c>
      <c r="L2242" s="43">
        <f t="shared" ref="L2242:L2305" si="177">F2242*I2242</f>
        <v>66254.931599999996</v>
      </c>
      <c r="M2242" s="43">
        <f t="shared" ref="M2242:M2305" si="178">K2242-L2242</f>
        <v>29152.169904000009</v>
      </c>
      <c r="N2242" s="42">
        <f t="shared" ref="N2242:N2305" si="179">IFERROR(M2242/K2242,"")</f>
        <v>0.30555555555555564</v>
      </c>
      <c r="O2242">
        <f>IF(AND(RawData[[#This Row],[Channel]]="Wholesale/Distributor", LEFT(RawData[[#This Row],[Month]], 4)="2025"),RawData[[#This Row],[List Price]]*(1-'2 - Diagnostics'!$B$1),RawData[[#This Row],[Net Price]])</f>
        <v>2.8416960000000002</v>
      </c>
      <c r="P2242">
        <f>RawData[[#This Row],[Units]]*RawData[[#This Row],[Counterfactual Net Price]]</f>
        <v>95407.101504000006</v>
      </c>
    </row>
    <row r="2243" spans="1:16">
      <c r="A2243" t="s">
        <v>279</v>
      </c>
      <c r="B2243" t="s">
        <v>278</v>
      </c>
      <c r="C2243" t="s">
        <v>271</v>
      </c>
      <c r="D2243" t="s">
        <v>232</v>
      </c>
      <c r="E2243" t="s">
        <v>253</v>
      </c>
      <c r="F2243">
        <v>50298</v>
      </c>
      <c r="G2243" s="44">
        <v>2.99</v>
      </c>
      <c r="H2243" s="42">
        <v>5.2299999999999999E-2</v>
      </c>
      <c r="I2243" s="45">
        <v>1.9734</v>
      </c>
      <c r="J2243" s="44">
        <f t="shared" si="175"/>
        <v>2.8336230000000002</v>
      </c>
      <c r="K2243" s="43">
        <f t="shared" si="176"/>
        <v>142525.56965400002</v>
      </c>
      <c r="L2243" s="43">
        <f t="shared" si="177"/>
        <v>99258.073199999999</v>
      </c>
      <c r="M2243" s="43">
        <f t="shared" si="178"/>
        <v>43267.496454000022</v>
      </c>
      <c r="N2243" s="42">
        <f t="shared" si="179"/>
        <v>0.30357708135485922</v>
      </c>
      <c r="O2243">
        <f>IF(AND(RawData[[#This Row],[Channel]]="Wholesale/Distributor", LEFT(RawData[[#This Row],[Month]], 4)="2025"),RawData[[#This Row],[List Price]]*(1-'2 - Diagnostics'!$B$1),RawData[[#This Row],[Net Price]])</f>
        <v>2.8336230000000002</v>
      </c>
      <c r="P2243">
        <f>RawData[[#This Row],[Units]]*RawData[[#This Row],[Counterfactual Net Price]]</f>
        <v>142525.56965400002</v>
      </c>
    </row>
    <row r="2244" spans="1:16">
      <c r="A2244" t="s">
        <v>279</v>
      </c>
      <c r="B2244" t="s">
        <v>278</v>
      </c>
      <c r="C2244" t="s">
        <v>271</v>
      </c>
      <c r="D2244" t="s">
        <v>232</v>
      </c>
      <c r="E2244" t="s">
        <v>252</v>
      </c>
      <c r="F2244">
        <v>52190</v>
      </c>
      <c r="G2244" s="44">
        <v>2.99</v>
      </c>
      <c r="H2244" s="42">
        <v>4.36E-2</v>
      </c>
      <c r="I2244" s="45">
        <v>1.9734</v>
      </c>
      <c r="J2244" s="44">
        <f t="shared" si="175"/>
        <v>2.8596360000000001</v>
      </c>
      <c r="K2244" s="43">
        <f t="shared" si="176"/>
        <v>149244.40284</v>
      </c>
      <c r="L2244" s="43">
        <f t="shared" si="177"/>
        <v>102991.746</v>
      </c>
      <c r="M2244" s="43">
        <f t="shared" si="178"/>
        <v>46252.656839999996</v>
      </c>
      <c r="N2244" s="42">
        <f t="shared" si="179"/>
        <v>0.30991217063989962</v>
      </c>
      <c r="O2244">
        <f>IF(AND(RawData[[#This Row],[Channel]]="Wholesale/Distributor", LEFT(RawData[[#This Row],[Month]], 4)="2025"),RawData[[#This Row],[List Price]]*(1-'2 - Diagnostics'!$B$1),RawData[[#This Row],[Net Price]])</f>
        <v>2.8596360000000001</v>
      </c>
      <c r="P2244">
        <f>RawData[[#This Row],[Units]]*RawData[[#This Row],[Counterfactual Net Price]]</f>
        <v>149244.40284</v>
      </c>
    </row>
    <row r="2245" spans="1:16">
      <c r="A2245" t="s">
        <v>279</v>
      </c>
      <c r="B2245" t="s">
        <v>278</v>
      </c>
      <c r="C2245" t="s">
        <v>271</v>
      </c>
      <c r="D2245" t="s">
        <v>232</v>
      </c>
      <c r="E2245" t="s">
        <v>251</v>
      </c>
      <c r="F2245">
        <v>47567</v>
      </c>
      <c r="G2245" s="44">
        <v>2.99</v>
      </c>
      <c r="H2245" s="42">
        <v>3.95E-2</v>
      </c>
      <c r="I2245" s="45">
        <v>1.9734</v>
      </c>
      <c r="J2245" s="44">
        <f t="shared" si="175"/>
        <v>2.8718950000000003</v>
      </c>
      <c r="K2245" s="43">
        <f t="shared" si="176"/>
        <v>136607.42946500002</v>
      </c>
      <c r="L2245" s="43">
        <f t="shared" si="177"/>
        <v>93868.717799999999</v>
      </c>
      <c r="M2245" s="43">
        <f t="shared" si="178"/>
        <v>42738.711665000024</v>
      </c>
      <c r="N2245" s="42">
        <f t="shared" si="179"/>
        <v>0.31285788651743895</v>
      </c>
      <c r="O2245">
        <f>IF(AND(RawData[[#This Row],[Channel]]="Wholesale/Distributor", LEFT(RawData[[#This Row],[Month]], 4)="2025"),RawData[[#This Row],[List Price]]*(1-'2 - Diagnostics'!$B$1),RawData[[#This Row],[Net Price]])</f>
        <v>2.8718950000000003</v>
      </c>
      <c r="P2245">
        <f>RawData[[#This Row],[Units]]*RawData[[#This Row],[Counterfactual Net Price]]</f>
        <v>136607.42946500002</v>
      </c>
    </row>
    <row r="2246" spans="1:16">
      <c r="A2246" t="s">
        <v>279</v>
      </c>
      <c r="B2246" t="s">
        <v>278</v>
      </c>
      <c r="C2246" t="s">
        <v>271</v>
      </c>
      <c r="D2246" t="s">
        <v>232</v>
      </c>
      <c r="E2246" t="s">
        <v>250</v>
      </c>
      <c r="F2246">
        <v>33643</v>
      </c>
      <c r="G2246" s="44">
        <v>3.05</v>
      </c>
      <c r="H2246" s="42">
        <v>4.6800000000000001E-2</v>
      </c>
      <c r="I2246" s="45">
        <v>1.9882</v>
      </c>
      <c r="J2246" s="44">
        <f t="shared" si="175"/>
        <v>2.90726</v>
      </c>
      <c r="K2246" s="43">
        <f t="shared" si="176"/>
        <v>97808.948179999992</v>
      </c>
      <c r="L2246" s="43">
        <f t="shared" si="177"/>
        <v>66889.012600000002</v>
      </c>
      <c r="M2246" s="43">
        <f t="shared" si="178"/>
        <v>30919.93557999999</v>
      </c>
      <c r="N2246" s="42">
        <f t="shared" si="179"/>
        <v>0.31612583669847205</v>
      </c>
      <c r="O2246">
        <f>IF(AND(RawData[[#This Row],[Channel]]="Wholesale/Distributor", LEFT(RawData[[#This Row],[Month]], 4)="2025"),RawData[[#This Row],[List Price]]*(1-'2 - Diagnostics'!$B$1),RawData[[#This Row],[Net Price]])</f>
        <v>2.90726</v>
      </c>
      <c r="P2246">
        <f>RawData[[#This Row],[Units]]*RawData[[#This Row],[Counterfactual Net Price]]</f>
        <v>97808.948179999992</v>
      </c>
    </row>
    <row r="2247" spans="1:16">
      <c r="A2247" t="s">
        <v>279</v>
      </c>
      <c r="B2247" t="s">
        <v>278</v>
      </c>
      <c r="C2247" t="s">
        <v>271</v>
      </c>
      <c r="D2247" t="s">
        <v>232</v>
      </c>
      <c r="E2247" t="s">
        <v>249</v>
      </c>
      <c r="F2247">
        <v>45322</v>
      </c>
      <c r="G2247" s="44">
        <v>3.05</v>
      </c>
      <c r="H2247" s="42">
        <v>4.1000000000000002E-2</v>
      </c>
      <c r="I2247" s="45">
        <v>2.0030000000000001</v>
      </c>
      <c r="J2247" s="44">
        <f t="shared" si="175"/>
        <v>2.9249499999999999</v>
      </c>
      <c r="K2247" s="43">
        <f t="shared" si="176"/>
        <v>132564.5839</v>
      </c>
      <c r="L2247" s="43">
        <f t="shared" si="177"/>
        <v>90779.966</v>
      </c>
      <c r="M2247" s="43">
        <f t="shared" si="178"/>
        <v>41784.617899999997</v>
      </c>
      <c r="N2247" s="42">
        <f t="shared" si="179"/>
        <v>0.31520196926443184</v>
      </c>
      <c r="O2247">
        <f>IF(AND(RawData[[#This Row],[Channel]]="Wholesale/Distributor", LEFT(RawData[[#This Row],[Month]], 4)="2025"),RawData[[#This Row],[List Price]]*(1-'2 - Diagnostics'!$B$1),RawData[[#This Row],[Net Price]])</f>
        <v>2.9249499999999999</v>
      </c>
      <c r="P2247">
        <f>RawData[[#This Row],[Units]]*RawData[[#This Row],[Counterfactual Net Price]]</f>
        <v>132564.5839</v>
      </c>
    </row>
    <row r="2248" spans="1:16">
      <c r="A2248" t="s">
        <v>279</v>
      </c>
      <c r="B2248" t="s">
        <v>278</v>
      </c>
      <c r="C2248" t="s">
        <v>271</v>
      </c>
      <c r="D2248" t="s">
        <v>232</v>
      </c>
      <c r="E2248" t="s">
        <v>248</v>
      </c>
      <c r="F2248">
        <v>38275</v>
      </c>
      <c r="G2248" s="44">
        <v>3.05</v>
      </c>
      <c r="H2248" s="42">
        <v>4.0300000000000002E-2</v>
      </c>
      <c r="I2248" s="45">
        <v>2.0177999999999998</v>
      </c>
      <c r="J2248" s="44">
        <f t="shared" si="175"/>
        <v>2.9270849999999999</v>
      </c>
      <c r="K2248" s="43">
        <f t="shared" si="176"/>
        <v>112034.178375</v>
      </c>
      <c r="L2248" s="43">
        <f t="shared" si="177"/>
        <v>77231.294999999998</v>
      </c>
      <c r="M2248" s="43">
        <f t="shared" si="178"/>
        <v>34802.883375000005</v>
      </c>
      <c r="N2248" s="42">
        <f t="shared" si="179"/>
        <v>0.31064523237282143</v>
      </c>
      <c r="O2248">
        <f>IF(AND(RawData[[#This Row],[Channel]]="Wholesale/Distributor", LEFT(RawData[[#This Row],[Month]], 4)="2025"),RawData[[#This Row],[List Price]]*(1-'2 - Diagnostics'!$B$1),RawData[[#This Row],[Net Price]])</f>
        <v>2.9270849999999999</v>
      </c>
      <c r="P2248">
        <f>RawData[[#This Row],[Units]]*RawData[[#This Row],[Counterfactual Net Price]]</f>
        <v>112034.178375</v>
      </c>
    </row>
    <row r="2249" spans="1:16">
      <c r="A2249" t="s">
        <v>279</v>
      </c>
      <c r="B2249" t="s">
        <v>278</v>
      </c>
      <c r="C2249" t="s">
        <v>271</v>
      </c>
      <c r="D2249" t="s">
        <v>232</v>
      </c>
      <c r="E2249" t="s">
        <v>247</v>
      </c>
      <c r="F2249">
        <v>43230</v>
      </c>
      <c r="G2249" s="44">
        <v>3.05</v>
      </c>
      <c r="H2249" s="42">
        <v>3.6299999999999999E-2</v>
      </c>
      <c r="I2249" s="45">
        <v>2.0326</v>
      </c>
      <c r="J2249" s="44">
        <f t="shared" si="175"/>
        <v>2.9392849999999999</v>
      </c>
      <c r="K2249" s="43">
        <f t="shared" si="176"/>
        <v>127065.29054999999</v>
      </c>
      <c r="L2249" s="43">
        <f t="shared" si="177"/>
        <v>87869.297999999995</v>
      </c>
      <c r="M2249" s="43">
        <f t="shared" si="178"/>
        <v>39195.992549999995</v>
      </c>
      <c r="N2249" s="42">
        <f t="shared" si="179"/>
        <v>0.30847127787880385</v>
      </c>
      <c r="O2249">
        <f>IF(AND(RawData[[#This Row],[Channel]]="Wholesale/Distributor", LEFT(RawData[[#This Row],[Month]], 4)="2025"),RawData[[#This Row],[List Price]]*(1-'2 - Diagnostics'!$B$1),RawData[[#This Row],[Net Price]])</f>
        <v>2.9392849999999999</v>
      </c>
      <c r="P2249">
        <f>RawData[[#This Row],[Units]]*RawData[[#This Row],[Counterfactual Net Price]]</f>
        <v>127065.29054999999</v>
      </c>
    </row>
    <row r="2250" spans="1:16">
      <c r="A2250" t="s">
        <v>279</v>
      </c>
      <c r="B2250" t="s">
        <v>278</v>
      </c>
      <c r="C2250" t="s">
        <v>271</v>
      </c>
      <c r="D2250" t="s">
        <v>232</v>
      </c>
      <c r="E2250" t="s">
        <v>246</v>
      </c>
      <c r="F2250">
        <v>33428</v>
      </c>
      <c r="G2250" s="44">
        <v>3.05</v>
      </c>
      <c r="H2250" s="42">
        <v>2.8500000000000001E-2</v>
      </c>
      <c r="I2250" s="45">
        <v>2.0474000000000001</v>
      </c>
      <c r="J2250" s="44">
        <f t="shared" si="175"/>
        <v>2.9630749999999999</v>
      </c>
      <c r="K2250" s="43">
        <f t="shared" si="176"/>
        <v>99049.671099999992</v>
      </c>
      <c r="L2250" s="43">
        <f t="shared" si="177"/>
        <v>68440.487200000003</v>
      </c>
      <c r="M2250" s="43">
        <f t="shared" si="178"/>
        <v>30609.183899999989</v>
      </c>
      <c r="N2250" s="42">
        <f t="shared" si="179"/>
        <v>0.30902862735502806</v>
      </c>
      <c r="O2250">
        <f>IF(AND(RawData[[#This Row],[Channel]]="Wholesale/Distributor", LEFT(RawData[[#This Row],[Month]], 4)="2025"),RawData[[#This Row],[List Price]]*(1-'2 - Diagnostics'!$B$1),RawData[[#This Row],[Net Price]])</f>
        <v>2.9630749999999999</v>
      </c>
      <c r="P2250">
        <f>RawData[[#This Row],[Units]]*RawData[[#This Row],[Counterfactual Net Price]]</f>
        <v>99049.671099999992</v>
      </c>
    </row>
    <row r="2251" spans="1:16">
      <c r="A2251" t="s">
        <v>279</v>
      </c>
      <c r="B2251" t="s">
        <v>278</v>
      </c>
      <c r="C2251" t="s">
        <v>271</v>
      </c>
      <c r="D2251" t="s">
        <v>232</v>
      </c>
      <c r="E2251" t="s">
        <v>245</v>
      </c>
      <c r="F2251">
        <v>33215</v>
      </c>
      <c r="G2251" s="44">
        <v>3.05</v>
      </c>
      <c r="H2251" s="42">
        <v>4.4999999999999998E-2</v>
      </c>
      <c r="I2251" s="45">
        <v>2.0621999999999998</v>
      </c>
      <c r="J2251" s="44">
        <f t="shared" si="175"/>
        <v>2.9127499999999995</v>
      </c>
      <c r="K2251" s="43">
        <f t="shared" si="176"/>
        <v>96746.991249999977</v>
      </c>
      <c r="L2251" s="43">
        <f t="shared" si="177"/>
        <v>68495.972999999998</v>
      </c>
      <c r="M2251" s="43">
        <f t="shared" si="178"/>
        <v>28251.018249999979</v>
      </c>
      <c r="N2251" s="42">
        <f t="shared" si="179"/>
        <v>0.29200926959059292</v>
      </c>
      <c r="O2251">
        <f>IF(AND(RawData[[#This Row],[Channel]]="Wholesale/Distributor", LEFT(RawData[[#This Row],[Month]], 4)="2025"),RawData[[#This Row],[List Price]]*(1-'2 - Diagnostics'!$B$1),RawData[[#This Row],[Net Price]])</f>
        <v>2.9127499999999995</v>
      </c>
      <c r="P2251">
        <f>RawData[[#This Row],[Units]]*RawData[[#This Row],[Counterfactual Net Price]]</f>
        <v>96746.991249999977</v>
      </c>
    </row>
    <row r="2252" spans="1:16">
      <c r="A2252" t="s">
        <v>279</v>
      </c>
      <c r="B2252" t="s">
        <v>278</v>
      </c>
      <c r="C2252" t="s">
        <v>271</v>
      </c>
      <c r="D2252" t="s">
        <v>232</v>
      </c>
      <c r="E2252" t="s">
        <v>244</v>
      </c>
      <c r="F2252">
        <v>27542</v>
      </c>
      <c r="G2252" s="44">
        <v>3.14</v>
      </c>
      <c r="H2252" s="42">
        <v>6.0900000000000003E-2</v>
      </c>
      <c r="I2252" s="45">
        <v>2.077</v>
      </c>
      <c r="J2252" s="44">
        <f t="shared" si="175"/>
        <v>2.9487740000000002</v>
      </c>
      <c r="K2252" s="43">
        <f t="shared" si="176"/>
        <v>81215.133508000014</v>
      </c>
      <c r="L2252" s="43">
        <f t="shared" si="177"/>
        <v>57204.733999999997</v>
      </c>
      <c r="M2252" s="43">
        <f t="shared" si="178"/>
        <v>24010.399508000017</v>
      </c>
      <c r="N2252" s="42">
        <f t="shared" si="179"/>
        <v>0.29563947593135331</v>
      </c>
      <c r="O2252">
        <f>IF(AND(RawData[[#This Row],[Channel]]="Wholesale/Distributor", LEFT(RawData[[#This Row],[Month]], 4)="2025"),RawData[[#This Row],[List Price]]*(1-'2 - Diagnostics'!$B$1),RawData[[#This Row],[Net Price]])</f>
        <v>2.9487740000000002</v>
      </c>
      <c r="P2252">
        <f>RawData[[#This Row],[Units]]*RawData[[#This Row],[Counterfactual Net Price]]</f>
        <v>81215.133508000014</v>
      </c>
    </row>
    <row r="2253" spans="1:16">
      <c r="A2253" t="s">
        <v>279</v>
      </c>
      <c r="B2253" t="s">
        <v>278</v>
      </c>
      <c r="C2253" t="s">
        <v>271</v>
      </c>
      <c r="D2253" t="s">
        <v>232</v>
      </c>
      <c r="E2253" t="s">
        <v>243</v>
      </c>
      <c r="F2253">
        <v>31421</v>
      </c>
      <c r="G2253" s="44">
        <v>3.14</v>
      </c>
      <c r="H2253" s="42">
        <v>5.8000000000000003E-2</v>
      </c>
      <c r="I2253" s="45">
        <v>2.0918000000000001</v>
      </c>
      <c r="J2253" s="44">
        <f t="shared" si="175"/>
        <v>2.9578799999999998</v>
      </c>
      <c r="K2253" s="43">
        <f t="shared" si="176"/>
        <v>92939.547479999994</v>
      </c>
      <c r="L2253" s="43">
        <f t="shared" si="177"/>
        <v>65726.447800000009</v>
      </c>
      <c r="M2253" s="43">
        <f t="shared" si="178"/>
        <v>27213.099679999985</v>
      </c>
      <c r="N2253" s="42">
        <f t="shared" si="179"/>
        <v>0.29280430578657674</v>
      </c>
      <c r="O2253">
        <f>IF(AND(RawData[[#This Row],[Channel]]="Wholesale/Distributor", LEFT(RawData[[#This Row],[Month]], 4)="2025"),RawData[[#This Row],[List Price]]*(1-'2 - Diagnostics'!$B$1),RawData[[#This Row],[Net Price]])</f>
        <v>2.9578799999999998</v>
      </c>
      <c r="P2253">
        <f>RawData[[#This Row],[Units]]*RawData[[#This Row],[Counterfactual Net Price]]</f>
        <v>92939.547479999994</v>
      </c>
    </row>
    <row r="2254" spans="1:16">
      <c r="A2254" t="s">
        <v>279</v>
      </c>
      <c r="B2254" t="s">
        <v>278</v>
      </c>
      <c r="C2254" t="s">
        <v>271</v>
      </c>
      <c r="D2254" t="s">
        <v>232</v>
      </c>
      <c r="E2254" t="s">
        <v>242</v>
      </c>
      <c r="F2254">
        <v>38371</v>
      </c>
      <c r="G2254" s="44">
        <v>3.14</v>
      </c>
      <c r="H2254" s="42">
        <v>6.6000000000000003E-2</v>
      </c>
      <c r="I2254" s="45">
        <v>2.1065999999999998</v>
      </c>
      <c r="J2254" s="44">
        <f t="shared" si="175"/>
        <v>2.93276</v>
      </c>
      <c r="K2254" s="43">
        <f t="shared" si="176"/>
        <v>112532.93395999999</v>
      </c>
      <c r="L2254" s="43">
        <f t="shared" si="177"/>
        <v>80832.348599999998</v>
      </c>
      <c r="M2254" s="43">
        <f t="shared" si="178"/>
        <v>31700.585359999997</v>
      </c>
      <c r="N2254" s="42">
        <f t="shared" si="179"/>
        <v>0.28170051419141012</v>
      </c>
      <c r="O2254">
        <f>IF(AND(RawData[[#This Row],[Channel]]="Wholesale/Distributor", LEFT(RawData[[#This Row],[Month]], 4)="2025"),RawData[[#This Row],[List Price]]*(1-'2 - Diagnostics'!$B$1),RawData[[#This Row],[Net Price]])</f>
        <v>2.93276</v>
      </c>
      <c r="P2254">
        <f>RawData[[#This Row],[Units]]*RawData[[#This Row],[Counterfactual Net Price]]</f>
        <v>112532.93395999999</v>
      </c>
    </row>
    <row r="2255" spans="1:16">
      <c r="A2255" t="s">
        <v>279</v>
      </c>
      <c r="B2255" t="s">
        <v>278</v>
      </c>
      <c r="C2255" t="s">
        <v>271</v>
      </c>
      <c r="D2255" t="s">
        <v>232</v>
      </c>
      <c r="E2255" t="s">
        <v>241</v>
      </c>
      <c r="F2255">
        <v>62692</v>
      </c>
      <c r="G2255" s="44">
        <v>3.14</v>
      </c>
      <c r="H2255" s="42">
        <v>3.9899999999999998E-2</v>
      </c>
      <c r="I2255" s="45">
        <v>2.1214</v>
      </c>
      <c r="J2255" s="44">
        <f t="shared" si="175"/>
        <v>3.0147140000000001</v>
      </c>
      <c r="K2255" s="43">
        <f t="shared" si="176"/>
        <v>188998.45008800001</v>
      </c>
      <c r="L2255" s="43">
        <f t="shared" si="177"/>
        <v>132994.8088</v>
      </c>
      <c r="M2255" s="43">
        <f t="shared" si="178"/>
        <v>56003.641288000013</v>
      </c>
      <c r="N2255" s="42">
        <f t="shared" si="179"/>
        <v>0.29631799235350359</v>
      </c>
      <c r="O2255">
        <f>IF(AND(RawData[[#This Row],[Channel]]="Wholesale/Distributor", LEFT(RawData[[#This Row],[Month]], 4)="2025"),RawData[[#This Row],[List Price]]*(1-'2 - Diagnostics'!$B$1),RawData[[#This Row],[Net Price]])</f>
        <v>3.0147140000000001</v>
      </c>
      <c r="P2255">
        <f>RawData[[#This Row],[Units]]*RawData[[#This Row],[Counterfactual Net Price]]</f>
        <v>188998.45008800001</v>
      </c>
    </row>
    <row r="2256" spans="1:16">
      <c r="A2256" t="s">
        <v>279</v>
      </c>
      <c r="B2256" t="s">
        <v>278</v>
      </c>
      <c r="C2256" t="s">
        <v>271</v>
      </c>
      <c r="D2256" t="s">
        <v>232</v>
      </c>
      <c r="E2256" t="s">
        <v>240</v>
      </c>
      <c r="F2256">
        <v>59339</v>
      </c>
      <c r="G2256" s="44">
        <v>3.14</v>
      </c>
      <c r="H2256" s="42">
        <v>5.6099999999999997E-2</v>
      </c>
      <c r="I2256" s="45">
        <v>2.1362000000000001</v>
      </c>
      <c r="J2256" s="44">
        <f t="shared" si="175"/>
        <v>2.9638460000000002</v>
      </c>
      <c r="K2256" s="43">
        <f t="shared" si="176"/>
        <v>175871.657794</v>
      </c>
      <c r="L2256" s="43">
        <f t="shared" si="177"/>
        <v>126759.9718</v>
      </c>
      <c r="M2256" s="43">
        <f t="shared" si="178"/>
        <v>49111.685993999999</v>
      </c>
      <c r="N2256" s="42">
        <f t="shared" si="179"/>
        <v>0.27924730232272527</v>
      </c>
      <c r="O2256">
        <f>IF(AND(RawData[[#This Row],[Channel]]="Wholesale/Distributor", LEFT(RawData[[#This Row],[Month]], 4)="2025"),RawData[[#This Row],[List Price]]*(1-'2 - Diagnostics'!$B$1),RawData[[#This Row],[Net Price]])</f>
        <v>2.9638460000000002</v>
      </c>
      <c r="P2256">
        <f>RawData[[#This Row],[Units]]*RawData[[#This Row],[Counterfactual Net Price]]</f>
        <v>175871.657794</v>
      </c>
    </row>
    <row r="2257" spans="1:16">
      <c r="A2257" t="s">
        <v>279</v>
      </c>
      <c r="B2257" t="s">
        <v>278</v>
      </c>
      <c r="C2257" t="s">
        <v>271</v>
      </c>
      <c r="D2257" t="s">
        <v>232</v>
      </c>
      <c r="E2257" t="s">
        <v>236</v>
      </c>
      <c r="F2257">
        <v>50928</v>
      </c>
      <c r="G2257" s="44">
        <v>3.14</v>
      </c>
      <c r="H2257" s="42">
        <v>4.8300000000000003E-2</v>
      </c>
      <c r="I2257" s="45">
        <v>2.1509999999999998</v>
      </c>
      <c r="J2257" s="44">
        <f t="shared" si="175"/>
        <v>2.9883380000000002</v>
      </c>
      <c r="K2257" s="43">
        <f t="shared" si="176"/>
        <v>152190.07766400001</v>
      </c>
      <c r="L2257" s="43">
        <f t="shared" si="177"/>
        <v>109546.128</v>
      </c>
      <c r="M2257" s="43">
        <f t="shared" si="178"/>
        <v>42643.949664000014</v>
      </c>
      <c r="N2257" s="42">
        <f t="shared" si="179"/>
        <v>0.28020190487153734</v>
      </c>
      <c r="O2257">
        <f>IF(AND(RawData[[#This Row],[Channel]]="Wholesale/Distributor", LEFT(RawData[[#This Row],[Month]], 4)="2025"),RawData[[#This Row],[List Price]]*(1-'2 - Diagnostics'!$B$1),RawData[[#This Row],[Net Price]])</f>
        <v>2.9883380000000002</v>
      </c>
      <c r="P2257">
        <f>RawData[[#This Row],[Units]]*RawData[[#This Row],[Counterfactual Net Price]]</f>
        <v>152190.07766400001</v>
      </c>
    </row>
    <row r="2258" spans="1:16">
      <c r="A2258" t="s">
        <v>279</v>
      </c>
      <c r="B2258" t="s">
        <v>278</v>
      </c>
      <c r="C2258" t="s">
        <v>271</v>
      </c>
      <c r="D2258" t="s">
        <v>226</v>
      </c>
      <c r="E2258" t="s">
        <v>262</v>
      </c>
      <c r="F2258">
        <v>42119</v>
      </c>
      <c r="G2258" s="44">
        <v>2.99</v>
      </c>
      <c r="H2258" s="42">
        <v>7.8799999999999995E-2</v>
      </c>
      <c r="I2258" s="45">
        <v>1.9734</v>
      </c>
      <c r="J2258" s="44">
        <f t="shared" si="175"/>
        <v>2.7543880000000001</v>
      </c>
      <c r="K2258" s="43">
        <f t="shared" si="176"/>
        <v>116012.068172</v>
      </c>
      <c r="L2258" s="43">
        <f t="shared" si="177"/>
        <v>83117.634600000005</v>
      </c>
      <c r="M2258" s="43">
        <f t="shared" si="178"/>
        <v>32894.433571999994</v>
      </c>
      <c r="N2258" s="42">
        <f t="shared" si="179"/>
        <v>0.28354320451584886</v>
      </c>
      <c r="O2258">
        <f>IF(AND(RawData[[#This Row],[Channel]]="Wholesale/Distributor", LEFT(RawData[[#This Row],[Month]], 4)="2025"),RawData[[#This Row],[List Price]]*(1-'2 - Diagnostics'!$B$1),RawData[[#This Row],[Net Price]])</f>
        <v>2.7543880000000001</v>
      </c>
      <c r="P2258">
        <f>RawData[[#This Row],[Units]]*RawData[[#This Row],[Counterfactual Net Price]]</f>
        <v>116012.068172</v>
      </c>
    </row>
    <row r="2259" spans="1:16">
      <c r="A2259" t="s">
        <v>279</v>
      </c>
      <c r="B2259" t="s">
        <v>278</v>
      </c>
      <c r="C2259" t="s">
        <v>271</v>
      </c>
      <c r="D2259" t="s">
        <v>226</v>
      </c>
      <c r="E2259" t="s">
        <v>261</v>
      </c>
      <c r="F2259">
        <v>48080</v>
      </c>
      <c r="G2259" s="44">
        <v>2.99</v>
      </c>
      <c r="H2259" s="42">
        <v>0.1043</v>
      </c>
      <c r="I2259" s="45">
        <v>1.9734</v>
      </c>
      <c r="J2259" s="44">
        <f t="shared" si="175"/>
        <v>2.6781429999999999</v>
      </c>
      <c r="K2259" s="43">
        <f t="shared" si="176"/>
        <v>128765.11543999999</v>
      </c>
      <c r="L2259" s="43">
        <f t="shared" si="177"/>
        <v>94881.072</v>
      </c>
      <c r="M2259" s="43">
        <f t="shared" si="178"/>
        <v>33884.043439999994</v>
      </c>
      <c r="N2259" s="42">
        <f t="shared" si="179"/>
        <v>0.26314614268170144</v>
      </c>
      <c r="O2259">
        <f>IF(AND(RawData[[#This Row],[Channel]]="Wholesale/Distributor", LEFT(RawData[[#This Row],[Month]], 4)="2025"),RawData[[#This Row],[List Price]]*(1-'2 - Diagnostics'!$B$1),RawData[[#This Row],[Net Price]])</f>
        <v>2.6781429999999999</v>
      </c>
      <c r="P2259">
        <f>RawData[[#This Row],[Units]]*RawData[[#This Row],[Counterfactual Net Price]]</f>
        <v>128765.11543999999</v>
      </c>
    </row>
    <row r="2260" spans="1:16">
      <c r="A2260" t="s">
        <v>279</v>
      </c>
      <c r="B2260" t="s">
        <v>278</v>
      </c>
      <c r="C2260" t="s">
        <v>271</v>
      </c>
      <c r="D2260" t="s">
        <v>226</v>
      </c>
      <c r="E2260" t="s">
        <v>260</v>
      </c>
      <c r="F2260">
        <v>50481</v>
      </c>
      <c r="G2260" s="44">
        <v>2.99</v>
      </c>
      <c r="H2260" s="42">
        <v>8.7599999999999997E-2</v>
      </c>
      <c r="I2260" s="45">
        <v>1.9734</v>
      </c>
      <c r="J2260" s="44">
        <f t="shared" si="175"/>
        <v>2.7280760000000002</v>
      </c>
      <c r="K2260" s="43">
        <f t="shared" si="176"/>
        <v>137716.004556</v>
      </c>
      <c r="L2260" s="43">
        <f t="shared" si="177"/>
        <v>99619.205400000006</v>
      </c>
      <c r="M2260" s="43">
        <f t="shared" si="178"/>
        <v>38096.799155999994</v>
      </c>
      <c r="N2260" s="42">
        <f t="shared" si="179"/>
        <v>0.27663305567733448</v>
      </c>
      <c r="O2260">
        <f>IF(AND(RawData[[#This Row],[Channel]]="Wholesale/Distributor", LEFT(RawData[[#This Row],[Month]], 4)="2025"),RawData[[#This Row],[List Price]]*(1-'2 - Diagnostics'!$B$1),RawData[[#This Row],[Net Price]])</f>
        <v>2.7280760000000002</v>
      </c>
      <c r="P2260">
        <f>RawData[[#This Row],[Units]]*RawData[[#This Row],[Counterfactual Net Price]]</f>
        <v>137716.004556</v>
      </c>
    </row>
    <row r="2261" spans="1:16">
      <c r="A2261" t="s">
        <v>279</v>
      </c>
      <c r="B2261" t="s">
        <v>278</v>
      </c>
      <c r="C2261" t="s">
        <v>271</v>
      </c>
      <c r="D2261" t="s">
        <v>226</v>
      </c>
      <c r="E2261" t="s">
        <v>259</v>
      </c>
      <c r="F2261">
        <v>49038</v>
      </c>
      <c r="G2261" s="44">
        <v>2.99</v>
      </c>
      <c r="H2261" s="42">
        <v>6.3899999999999998E-2</v>
      </c>
      <c r="I2261" s="45">
        <v>1.9734</v>
      </c>
      <c r="J2261" s="44">
        <f t="shared" si="175"/>
        <v>2.7989390000000003</v>
      </c>
      <c r="K2261" s="43">
        <f t="shared" si="176"/>
        <v>137254.37068200001</v>
      </c>
      <c r="L2261" s="43">
        <f t="shared" si="177"/>
        <v>96771.589200000002</v>
      </c>
      <c r="M2261" s="43">
        <f t="shared" si="178"/>
        <v>40482.781482000006</v>
      </c>
      <c r="N2261" s="42">
        <f t="shared" si="179"/>
        <v>0.29494712103407761</v>
      </c>
      <c r="O2261">
        <f>IF(AND(RawData[[#This Row],[Channel]]="Wholesale/Distributor", LEFT(RawData[[#This Row],[Month]], 4)="2025"),RawData[[#This Row],[List Price]]*(1-'2 - Diagnostics'!$B$1),RawData[[#This Row],[Net Price]])</f>
        <v>2.7989390000000003</v>
      </c>
      <c r="P2261">
        <f>RawData[[#This Row],[Units]]*RawData[[#This Row],[Counterfactual Net Price]]</f>
        <v>137254.37068200001</v>
      </c>
    </row>
    <row r="2262" spans="1:16">
      <c r="A2262" t="s">
        <v>279</v>
      </c>
      <c r="B2262" t="s">
        <v>278</v>
      </c>
      <c r="C2262" t="s">
        <v>271</v>
      </c>
      <c r="D2262" t="s">
        <v>226</v>
      </c>
      <c r="E2262" t="s">
        <v>258</v>
      </c>
      <c r="F2262">
        <v>37922</v>
      </c>
      <c r="G2262" s="44">
        <v>2.99</v>
      </c>
      <c r="H2262" s="42">
        <v>9.4799999999999995E-2</v>
      </c>
      <c r="I2262" s="45">
        <v>1.9734</v>
      </c>
      <c r="J2262" s="44">
        <f t="shared" si="175"/>
        <v>2.7065480000000002</v>
      </c>
      <c r="K2262" s="43">
        <f t="shared" si="176"/>
        <v>102637.713256</v>
      </c>
      <c r="L2262" s="43">
        <f t="shared" si="177"/>
        <v>74835.274799999999</v>
      </c>
      <c r="M2262" s="43">
        <f t="shared" si="178"/>
        <v>27802.438456000003</v>
      </c>
      <c r="N2262" s="42">
        <f t="shared" si="179"/>
        <v>0.27087936367653559</v>
      </c>
      <c r="O2262">
        <f>IF(AND(RawData[[#This Row],[Channel]]="Wholesale/Distributor", LEFT(RawData[[#This Row],[Month]], 4)="2025"),RawData[[#This Row],[List Price]]*(1-'2 - Diagnostics'!$B$1),RawData[[#This Row],[Net Price]])</f>
        <v>2.7065480000000002</v>
      </c>
      <c r="P2262">
        <f>RawData[[#This Row],[Units]]*RawData[[#This Row],[Counterfactual Net Price]]</f>
        <v>102637.713256</v>
      </c>
    </row>
    <row r="2263" spans="1:16">
      <c r="A2263" t="s">
        <v>279</v>
      </c>
      <c r="B2263" t="s">
        <v>278</v>
      </c>
      <c r="C2263" t="s">
        <v>271</v>
      </c>
      <c r="D2263" t="s">
        <v>226</v>
      </c>
      <c r="E2263" t="s">
        <v>257</v>
      </c>
      <c r="F2263">
        <v>38302</v>
      </c>
      <c r="G2263" s="44">
        <v>2.99</v>
      </c>
      <c r="H2263" s="42">
        <v>9.11E-2</v>
      </c>
      <c r="I2263" s="45">
        <v>1.9734</v>
      </c>
      <c r="J2263" s="44">
        <f t="shared" si="175"/>
        <v>2.7176110000000002</v>
      </c>
      <c r="K2263" s="43">
        <f t="shared" si="176"/>
        <v>104089.936522</v>
      </c>
      <c r="L2263" s="43">
        <f t="shared" si="177"/>
        <v>75585.166800000006</v>
      </c>
      <c r="M2263" s="43">
        <f t="shared" si="178"/>
        <v>28504.769721999997</v>
      </c>
      <c r="N2263" s="42">
        <f t="shared" si="179"/>
        <v>0.27384750797667506</v>
      </c>
      <c r="O2263">
        <f>IF(AND(RawData[[#This Row],[Channel]]="Wholesale/Distributor", LEFT(RawData[[#This Row],[Month]], 4)="2025"),RawData[[#This Row],[List Price]]*(1-'2 - Diagnostics'!$B$1),RawData[[#This Row],[Net Price]])</f>
        <v>2.7176110000000002</v>
      </c>
      <c r="P2263">
        <f>RawData[[#This Row],[Units]]*RawData[[#This Row],[Counterfactual Net Price]]</f>
        <v>104089.936522</v>
      </c>
    </row>
    <row r="2264" spans="1:16">
      <c r="A2264" t="s">
        <v>279</v>
      </c>
      <c r="B2264" t="s">
        <v>278</v>
      </c>
      <c r="C2264" t="s">
        <v>271</v>
      </c>
      <c r="D2264" t="s">
        <v>226</v>
      </c>
      <c r="E2264" t="s">
        <v>256</v>
      </c>
      <c r="F2264">
        <v>39048</v>
      </c>
      <c r="G2264" s="44">
        <v>2.99</v>
      </c>
      <c r="H2264" s="42">
        <v>7.22E-2</v>
      </c>
      <c r="I2264" s="45">
        <v>1.9734</v>
      </c>
      <c r="J2264" s="44">
        <f t="shared" si="175"/>
        <v>2.7741220000000002</v>
      </c>
      <c r="K2264" s="43">
        <f t="shared" si="176"/>
        <v>108323.91585600001</v>
      </c>
      <c r="L2264" s="43">
        <f t="shared" si="177"/>
        <v>77057.323199999999</v>
      </c>
      <c r="M2264" s="43">
        <f t="shared" si="178"/>
        <v>31266.592656000008</v>
      </c>
      <c r="N2264" s="42">
        <f t="shared" si="179"/>
        <v>0.28863979305884896</v>
      </c>
      <c r="O2264">
        <f>IF(AND(RawData[[#This Row],[Channel]]="Wholesale/Distributor", LEFT(RawData[[#This Row],[Month]], 4)="2025"),RawData[[#This Row],[List Price]]*(1-'2 - Diagnostics'!$B$1),RawData[[#This Row],[Net Price]])</f>
        <v>2.7741220000000002</v>
      </c>
      <c r="P2264">
        <f>RawData[[#This Row],[Units]]*RawData[[#This Row],[Counterfactual Net Price]]</f>
        <v>108323.91585600001</v>
      </c>
    </row>
    <row r="2265" spans="1:16">
      <c r="A2265" t="s">
        <v>279</v>
      </c>
      <c r="B2265" t="s">
        <v>278</v>
      </c>
      <c r="C2265" t="s">
        <v>271</v>
      </c>
      <c r="D2265" t="s">
        <v>226</v>
      </c>
      <c r="E2265" t="s">
        <v>255</v>
      </c>
      <c r="F2265">
        <v>40273</v>
      </c>
      <c r="G2265" s="44">
        <v>2.99</v>
      </c>
      <c r="H2265" s="42">
        <v>9.2799999999999994E-2</v>
      </c>
      <c r="I2265" s="45">
        <v>1.9734</v>
      </c>
      <c r="J2265" s="44">
        <f t="shared" si="175"/>
        <v>2.7125280000000003</v>
      </c>
      <c r="K2265" s="43">
        <f t="shared" si="176"/>
        <v>109241.640144</v>
      </c>
      <c r="L2265" s="43">
        <f t="shared" si="177"/>
        <v>79474.738200000007</v>
      </c>
      <c r="M2265" s="43">
        <f t="shared" si="178"/>
        <v>29766.901943999997</v>
      </c>
      <c r="N2265" s="42">
        <f t="shared" si="179"/>
        <v>0.27248677248677244</v>
      </c>
      <c r="O2265">
        <f>IF(AND(RawData[[#This Row],[Channel]]="Wholesale/Distributor", LEFT(RawData[[#This Row],[Month]], 4)="2025"),RawData[[#This Row],[List Price]]*(1-'2 - Diagnostics'!$B$1),RawData[[#This Row],[Net Price]])</f>
        <v>2.7125280000000003</v>
      </c>
      <c r="P2265">
        <f>RawData[[#This Row],[Units]]*RawData[[#This Row],[Counterfactual Net Price]]</f>
        <v>109241.640144</v>
      </c>
    </row>
    <row r="2266" spans="1:16">
      <c r="A2266" t="s">
        <v>279</v>
      </c>
      <c r="B2266" t="s">
        <v>278</v>
      </c>
      <c r="C2266" t="s">
        <v>271</v>
      </c>
      <c r="D2266" t="s">
        <v>226</v>
      </c>
      <c r="E2266" t="s">
        <v>254</v>
      </c>
      <c r="F2266">
        <v>45420</v>
      </c>
      <c r="G2266" s="44">
        <v>2.99</v>
      </c>
      <c r="H2266" s="42">
        <v>0.1115</v>
      </c>
      <c r="I2266" s="45">
        <v>1.9734</v>
      </c>
      <c r="J2266" s="44">
        <f t="shared" si="175"/>
        <v>2.6566149999999999</v>
      </c>
      <c r="K2266" s="43">
        <f t="shared" si="176"/>
        <v>120663.45329999999</v>
      </c>
      <c r="L2266" s="43">
        <f t="shared" si="177"/>
        <v>89631.828000000009</v>
      </c>
      <c r="M2266" s="43">
        <f t="shared" si="178"/>
        <v>31031.625299999985</v>
      </c>
      <c r="N2266" s="42">
        <f t="shared" si="179"/>
        <v>0.25717501406865495</v>
      </c>
      <c r="O2266">
        <f>IF(AND(RawData[[#This Row],[Channel]]="Wholesale/Distributor", LEFT(RawData[[#This Row],[Month]], 4)="2025"),RawData[[#This Row],[List Price]]*(1-'2 - Diagnostics'!$B$1),RawData[[#This Row],[Net Price]])</f>
        <v>2.6566149999999999</v>
      </c>
      <c r="P2266">
        <f>RawData[[#This Row],[Units]]*RawData[[#This Row],[Counterfactual Net Price]]</f>
        <v>120663.45329999999</v>
      </c>
    </row>
    <row r="2267" spans="1:16">
      <c r="A2267" t="s">
        <v>279</v>
      </c>
      <c r="B2267" t="s">
        <v>278</v>
      </c>
      <c r="C2267" t="s">
        <v>271</v>
      </c>
      <c r="D2267" t="s">
        <v>226</v>
      </c>
      <c r="E2267" t="s">
        <v>253</v>
      </c>
      <c r="F2267">
        <v>75010</v>
      </c>
      <c r="G2267" s="44">
        <v>2.99</v>
      </c>
      <c r="H2267" s="42">
        <v>9.4399999999999998E-2</v>
      </c>
      <c r="I2267" s="45">
        <v>1.9734</v>
      </c>
      <c r="J2267" s="44">
        <f t="shared" si="175"/>
        <v>2.7077439999999999</v>
      </c>
      <c r="K2267" s="43">
        <f t="shared" si="176"/>
        <v>203107.87743999998</v>
      </c>
      <c r="L2267" s="43">
        <f t="shared" si="177"/>
        <v>148024.734</v>
      </c>
      <c r="M2267" s="43">
        <f t="shared" si="178"/>
        <v>55083.143439999985</v>
      </c>
      <c r="N2267" s="42">
        <f t="shared" si="179"/>
        <v>0.27120141342756177</v>
      </c>
      <c r="O2267">
        <f>IF(AND(RawData[[#This Row],[Channel]]="Wholesale/Distributor", LEFT(RawData[[#This Row],[Month]], 4)="2025"),RawData[[#This Row],[List Price]]*(1-'2 - Diagnostics'!$B$1),RawData[[#This Row],[Net Price]])</f>
        <v>2.7077439999999999</v>
      </c>
      <c r="P2267">
        <f>RawData[[#This Row],[Units]]*RawData[[#This Row],[Counterfactual Net Price]]</f>
        <v>203107.87743999998</v>
      </c>
    </row>
    <row r="2268" spans="1:16">
      <c r="A2268" t="s">
        <v>279</v>
      </c>
      <c r="B2268" t="s">
        <v>278</v>
      </c>
      <c r="C2268" t="s">
        <v>271</v>
      </c>
      <c r="D2268" t="s">
        <v>226</v>
      </c>
      <c r="E2268" t="s">
        <v>252</v>
      </c>
      <c r="F2268">
        <v>84504</v>
      </c>
      <c r="G2268" s="44">
        <v>2.99</v>
      </c>
      <c r="H2268" s="42">
        <v>6.7500000000000004E-2</v>
      </c>
      <c r="I2268" s="45">
        <v>1.9734</v>
      </c>
      <c r="J2268" s="44">
        <f t="shared" si="175"/>
        <v>2.7881750000000003</v>
      </c>
      <c r="K2268" s="43">
        <f t="shared" si="176"/>
        <v>235611.94020000001</v>
      </c>
      <c r="L2268" s="43">
        <f t="shared" si="177"/>
        <v>166760.1936</v>
      </c>
      <c r="M2268" s="43">
        <f t="shared" si="178"/>
        <v>68851.746600000013</v>
      </c>
      <c r="N2268" s="42">
        <f t="shared" si="179"/>
        <v>0.29222520107238609</v>
      </c>
      <c r="O2268">
        <f>IF(AND(RawData[[#This Row],[Channel]]="Wholesale/Distributor", LEFT(RawData[[#This Row],[Month]], 4)="2025"),RawData[[#This Row],[List Price]]*(1-'2 - Diagnostics'!$B$1),RawData[[#This Row],[Net Price]])</f>
        <v>2.7881750000000003</v>
      </c>
      <c r="P2268">
        <f>RawData[[#This Row],[Units]]*RawData[[#This Row],[Counterfactual Net Price]]</f>
        <v>235611.94020000001</v>
      </c>
    </row>
    <row r="2269" spans="1:16">
      <c r="A2269" t="s">
        <v>279</v>
      </c>
      <c r="B2269" t="s">
        <v>278</v>
      </c>
      <c r="C2269" t="s">
        <v>271</v>
      </c>
      <c r="D2269" t="s">
        <v>226</v>
      </c>
      <c r="E2269" t="s">
        <v>251</v>
      </c>
      <c r="F2269">
        <v>61392</v>
      </c>
      <c r="G2269" s="44">
        <v>2.99</v>
      </c>
      <c r="H2269" s="42">
        <v>9.5500000000000002E-2</v>
      </c>
      <c r="I2269" s="45">
        <v>1.9734</v>
      </c>
      <c r="J2269" s="44">
        <f t="shared" si="175"/>
        <v>2.7044550000000003</v>
      </c>
      <c r="K2269" s="43">
        <f t="shared" si="176"/>
        <v>166031.90136000002</v>
      </c>
      <c r="L2269" s="43">
        <f t="shared" si="177"/>
        <v>121150.9728</v>
      </c>
      <c r="M2269" s="43">
        <f t="shared" si="178"/>
        <v>44880.928560000015</v>
      </c>
      <c r="N2269" s="42">
        <f t="shared" si="179"/>
        <v>0.27031509121061364</v>
      </c>
      <c r="O2269">
        <f>IF(AND(RawData[[#This Row],[Channel]]="Wholesale/Distributor", LEFT(RawData[[#This Row],[Month]], 4)="2025"),RawData[[#This Row],[List Price]]*(1-'2 - Diagnostics'!$B$1),RawData[[#This Row],[Net Price]])</f>
        <v>2.7044550000000003</v>
      </c>
      <c r="P2269">
        <f>RawData[[#This Row],[Units]]*RawData[[#This Row],[Counterfactual Net Price]]</f>
        <v>166031.90136000002</v>
      </c>
    </row>
    <row r="2270" spans="1:16">
      <c r="A2270" t="s">
        <v>279</v>
      </c>
      <c r="B2270" t="s">
        <v>278</v>
      </c>
      <c r="C2270" t="s">
        <v>271</v>
      </c>
      <c r="D2270" t="s">
        <v>226</v>
      </c>
      <c r="E2270" t="s">
        <v>250</v>
      </c>
      <c r="F2270">
        <v>44163</v>
      </c>
      <c r="G2270" s="44">
        <v>3.05</v>
      </c>
      <c r="H2270" s="42">
        <v>0.1095</v>
      </c>
      <c r="I2270" s="45">
        <v>1.9882</v>
      </c>
      <c r="J2270" s="44">
        <f t="shared" si="175"/>
        <v>2.7160249999999997</v>
      </c>
      <c r="K2270" s="43">
        <f t="shared" si="176"/>
        <v>119947.81207499998</v>
      </c>
      <c r="L2270" s="43">
        <f t="shared" si="177"/>
        <v>87804.876600000003</v>
      </c>
      <c r="M2270" s="43">
        <f t="shared" si="178"/>
        <v>32142.935474999977</v>
      </c>
      <c r="N2270" s="42">
        <f t="shared" si="179"/>
        <v>0.26797433749689331</v>
      </c>
      <c r="O2270">
        <f>IF(AND(RawData[[#This Row],[Channel]]="Wholesale/Distributor", LEFT(RawData[[#This Row],[Month]], 4)="2025"),RawData[[#This Row],[List Price]]*(1-'2 - Diagnostics'!$B$1),RawData[[#This Row],[Net Price]])</f>
        <v>2.7755000000000001</v>
      </c>
      <c r="P2270">
        <f>RawData[[#This Row],[Units]]*RawData[[#This Row],[Counterfactual Net Price]]</f>
        <v>122574.4065</v>
      </c>
    </row>
    <row r="2271" spans="1:16">
      <c r="A2271" t="s">
        <v>279</v>
      </c>
      <c r="B2271" t="s">
        <v>278</v>
      </c>
      <c r="C2271" t="s">
        <v>271</v>
      </c>
      <c r="D2271" t="s">
        <v>226</v>
      </c>
      <c r="E2271" t="s">
        <v>249</v>
      </c>
      <c r="F2271">
        <v>53771</v>
      </c>
      <c r="G2271" s="44">
        <v>3.05</v>
      </c>
      <c r="H2271" s="42">
        <v>0.13039999999999999</v>
      </c>
      <c r="I2271" s="45">
        <v>2.0030000000000001</v>
      </c>
      <c r="J2271" s="44">
        <f t="shared" si="175"/>
        <v>2.6522799999999997</v>
      </c>
      <c r="K2271" s="43">
        <f t="shared" si="176"/>
        <v>142615.74787999998</v>
      </c>
      <c r="L2271" s="43">
        <f t="shared" si="177"/>
        <v>107703.31300000001</v>
      </c>
      <c r="M2271" s="43">
        <f t="shared" si="178"/>
        <v>34912.434879999972</v>
      </c>
      <c r="N2271" s="42">
        <f t="shared" si="179"/>
        <v>0.24480069977528751</v>
      </c>
      <c r="O2271">
        <f>IF(AND(RawData[[#This Row],[Channel]]="Wholesale/Distributor", LEFT(RawData[[#This Row],[Month]], 4)="2025"),RawData[[#This Row],[List Price]]*(1-'2 - Diagnostics'!$B$1),RawData[[#This Row],[Net Price]])</f>
        <v>2.7755000000000001</v>
      </c>
      <c r="P2271">
        <f>RawData[[#This Row],[Units]]*RawData[[#This Row],[Counterfactual Net Price]]</f>
        <v>149241.4105</v>
      </c>
    </row>
    <row r="2272" spans="1:16">
      <c r="A2272" t="s">
        <v>279</v>
      </c>
      <c r="B2272" t="s">
        <v>278</v>
      </c>
      <c r="C2272" t="s">
        <v>271</v>
      </c>
      <c r="D2272" t="s">
        <v>226</v>
      </c>
      <c r="E2272" t="s">
        <v>248</v>
      </c>
      <c r="F2272">
        <v>62601</v>
      </c>
      <c r="G2272" s="44">
        <v>3.05</v>
      </c>
      <c r="H2272" s="42">
        <v>0.1391</v>
      </c>
      <c r="I2272" s="45">
        <v>2.0177999999999998</v>
      </c>
      <c r="J2272" s="44">
        <f t="shared" si="175"/>
        <v>2.6257449999999998</v>
      </c>
      <c r="K2272" s="43">
        <f t="shared" si="176"/>
        <v>164374.26274499999</v>
      </c>
      <c r="L2272" s="43">
        <f t="shared" si="177"/>
        <v>126316.29779999999</v>
      </c>
      <c r="M2272" s="43">
        <f t="shared" si="178"/>
        <v>38057.964945</v>
      </c>
      <c r="N2272" s="42">
        <f t="shared" si="179"/>
        <v>0.23153238414240532</v>
      </c>
      <c r="O2272">
        <f>IF(AND(RawData[[#This Row],[Channel]]="Wholesale/Distributor", LEFT(RawData[[#This Row],[Month]], 4)="2025"),RawData[[#This Row],[List Price]]*(1-'2 - Diagnostics'!$B$1),RawData[[#This Row],[Net Price]])</f>
        <v>2.7755000000000001</v>
      </c>
      <c r="P2272">
        <f>RawData[[#This Row],[Units]]*RawData[[#This Row],[Counterfactual Net Price]]</f>
        <v>173749.07550000001</v>
      </c>
    </row>
    <row r="2273" spans="1:16">
      <c r="A2273" t="s">
        <v>279</v>
      </c>
      <c r="B2273" t="s">
        <v>278</v>
      </c>
      <c r="C2273" t="s">
        <v>271</v>
      </c>
      <c r="D2273" t="s">
        <v>226</v>
      </c>
      <c r="E2273" t="s">
        <v>247</v>
      </c>
      <c r="F2273">
        <v>53142</v>
      </c>
      <c r="G2273" s="44">
        <v>3.05</v>
      </c>
      <c r="H2273" s="42">
        <v>0.13550000000000001</v>
      </c>
      <c r="I2273" s="45">
        <v>2.0326</v>
      </c>
      <c r="J2273" s="44">
        <f t="shared" si="175"/>
        <v>2.6367250000000002</v>
      </c>
      <c r="K2273" s="43">
        <f t="shared" si="176"/>
        <v>140120.83995000002</v>
      </c>
      <c r="L2273" s="43">
        <f t="shared" si="177"/>
        <v>108016.4292</v>
      </c>
      <c r="M2273" s="43">
        <f t="shared" si="178"/>
        <v>32104.410750000025</v>
      </c>
      <c r="N2273" s="42">
        <f t="shared" si="179"/>
        <v>0.22911945690202823</v>
      </c>
      <c r="O2273">
        <f>IF(AND(RawData[[#This Row],[Channel]]="Wholesale/Distributor", LEFT(RawData[[#This Row],[Month]], 4)="2025"),RawData[[#This Row],[List Price]]*(1-'2 - Diagnostics'!$B$1),RawData[[#This Row],[Net Price]])</f>
        <v>2.7755000000000001</v>
      </c>
      <c r="P2273">
        <f>RawData[[#This Row],[Units]]*RawData[[#This Row],[Counterfactual Net Price]]</f>
        <v>147495.62100000001</v>
      </c>
    </row>
    <row r="2274" spans="1:16">
      <c r="A2274" t="s">
        <v>279</v>
      </c>
      <c r="B2274" t="s">
        <v>278</v>
      </c>
      <c r="C2274" t="s">
        <v>271</v>
      </c>
      <c r="D2274" t="s">
        <v>226</v>
      </c>
      <c r="E2274" t="s">
        <v>246</v>
      </c>
      <c r="F2274">
        <v>51934</v>
      </c>
      <c r="G2274" s="44">
        <v>3.05</v>
      </c>
      <c r="H2274" s="42">
        <v>0.1653</v>
      </c>
      <c r="I2274" s="45">
        <v>2.0474000000000001</v>
      </c>
      <c r="J2274" s="44">
        <f t="shared" si="175"/>
        <v>2.5458349999999998</v>
      </c>
      <c r="K2274" s="43">
        <f t="shared" si="176"/>
        <v>132215.39489</v>
      </c>
      <c r="L2274" s="43">
        <f t="shared" si="177"/>
        <v>106329.6716</v>
      </c>
      <c r="M2274" s="43">
        <f t="shared" si="178"/>
        <v>25885.723289999994</v>
      </c>
      <c r="N2274" s="42">
        <f t="shared" si="179"/>
        <v>0.19578448721146496</v>
      </c>
      <c r="O2274">
        <f>IF(AND(RawData[[#This Row],[Channel]]="Wholesale/Distributor", LEFT(RawData[[#This Row],[Month]], 4)="2025"),RawData[[#This Row],[List Price]]*(1-'2 - Diagnostics'!$B$1),RawData[[#This Row],[Net Price]])</f>
        <v>2.7755000000000001</v>
      </c>
      <c r="P2274">
        <f>RawData[[#This Row],[Units]]*RawData[[#This Row],[Counterfactual Net Price]]</f>
        <v>144142.81700000001</v>
      </c>
    </row>
    <row r="2275" spans="1:16">
      <c r="A2275" t="s">
        <v>279</v>
      </c>
      <c r="B2275" t="s">
        <v>278</v>
      </c>
      <c r="C2275" t="s">
        <v>271</v>
      </c>
      <c r="D2275" t="s">
        <v>226</v>
      </c>
      <c r="E2275" t="s">
        <v>245</v>
      </c>
      <c r="F2275">
        <v>38286</v>
      </c>
      <c r="G2275" s="44">
        <v>3.05</v>
      </c>
      <c r="H2275" s="42">
        <v>0.1986</v>
      </c>
      <c r="I2275" s="45">
        <v>2.0621999999999998</v>
      </c>
      <c r="J2275" s="44">
        <f t="shared" si="175"/>
        <v>2.4442699999999999</v>
      </c>
      <c r="K2275" s="43">
        <f t="shared" si="176"/>
        <v>93581.321219999998</v>
      </c>
      <c r="L2275" s="43">
        <f t="shared" si="177"/>
        <v>78953.389199999991</v>
      </c>
      <c r="M2275" s="43">
        <f t="shared" si="178"/>
        <v>14627.932020000007</v>
      </c>
      <c r="N2275" s="42">
        <f t="shared" si="179"/>
        <v>0.1563125186661049</v>
      </c>
      <c r="O2275">
        <f>IF(AND(RawData[[#This Row],[Channel]]="Wholesale/Distributor", LEFT(RawData[[#This Row],[Month]], 4)="2025"),RawData[[#This Row],[List Price]]*(1-'2 - Diagnostics'!$B$1),RawData[[#This Row],[Net Price]])</f>
        <v>2.7755000000000001</v>
      </c>
      <c r="P2275">
        <f>RawData[[#This Row],[Units]]*RawData[[#This Row],[Counterfactual Net Price]]</f>
        <v>106262.79300000001</v>
      </c>
    </row>
    <row r="2276" spans="1:16">
      <c r="A2276" t="s">
        <v>279</v>
      </c>
      <c r="B2276" t="s">
        <v>278</v>
      </c>
      <c r="C2276" t="s">
        <v>271</v>
      </c>
      <c r="D2276" t="s">
        <v>226</v>
      </c>
      <c r="E2276" t="s">
        <v>244</v>
      </c>
      <c r="F2276">
        <v>44833</v>
      </c>
      <c r="G2276" s="44">
        <v>3.14</v>
      </c>
      <c r="H2276" s="42">
        <v>0.1827</v>
      </c>
      <c r="I2276" s="45">
        <v>2.077</v>
      </c>
      <c r="J2276" s="44">
        <f t="shared" si="175"/>
        <v>2.566322</v>
      </c>
      <c r="K2276" s="43">
        <f t="shared" si="176"/>
        <v>115055.91422599999</v>
      </c>
      <c r="L2276" s="43">
        <f t="shared" si="177"/>
        <v>93118.141000000003</v>
      </c>
      <c r="M2276" s="43">
        <f t="shared" si="178"/>
        <v>21937.77322599999</v>
      </c>
      <c r="N2276" s="42">
        <f t="shared" si="179"/>
        <v>0.19067053939451081</v>
      </c>
      <c r="O2276">
        <f>IF(AND(RawData[[#This Row],[Channel]]="Wholesale/Distributor", LEFT(RawData[[#This Row],[Month]], 4)="2025"),RawData[[#This Row],[List Price]]*(1-'2 - Diagnostics'!$B$1),RawData[[#This Row],[Net Price]])</f>
        <v>2.8574000000000002</v>
      </c>
      <c r="P2276">
        <f>RawData[[#This Row],[Units]]*RawData[[#This Row],[Counterfactual Net Price]]</f>
        <v>128105.81420000001</v>
      </c>
    </row>
    <row r="2277" spans="1:16">
      <c r="A2277" t="s">
        <v>279</v>
      </c>
      <c r="B2277" t="s">
        <v>278</v>
      </c>
      <c r="C2277" t="s">
        <v>271</v>
      </c>
      <c r="D2277" t="s">
        <v>226</v>
      </c>
      <c r="E2277" t="s">
        <v>243</v>
      </c>
      <c r="F2277">
        <v>53438</v>
      </c>
      <c r="G2277" s="44">
        <v>3.14</v>
      </c>
      <c r="H2277" s="42">
        <v>0.19980000000000001</v>
      </c>
      <c r="I2277" s="45">
        <v>2.0918000000000001</v>
      </c>
      <c r="J2277" s="44">
        <f t="shared" si="175"/>
        <v>2.5126280000000003</v>
      </c>
      <c r="K2277" s="43">
        <f t="shared" si="176"/>
        <v>134269.81506400002</v>
      </c>
      <c r="L2277" s="43">
        <f t="shared" si="177"/>
        <v>111781.60840000001</v>
      </c>
      <c r="M2277" s="43">
        <f t="shared" si="178"/>
        <v>22488.206664000012</v>
      </c>
      <c r="N2277" s="42">
        <f t="shared" si="179"/>
        <v>0.16748519876400333</v>
      </c>
      <c r="O2277">
        <f>IF(AND(RawData[[#This Row],[Channel]]="Wholesale/Distributor", LEFT(RawData[[#This Row],[Month]], 4)="2025"),RawData[[#This Row],[List Price]]*(1-'2 - Diagnostics'!$B$1),RawData[[#This Row],[Net Price]])</f>
        <v>2.8574000000000002</v>
      </c>
      <c r="P2277">
        <f>RawData[[#This Row],[Units]]*RawData[[#This Row],[Counterfactual Net Price]]</f>
        <v>152693.74120000002</v>
      </c>
    </row>
    <row r="2278" spans="1:16">
      <c r="A2278" t="s">
        <v>279</v>
      </c>
      <c r="B2278" t="s">
        <v>278</v>
      </c>
      <c r="C2278" t="s">
        <v>271</v>
      </c>
      <c r="D2278" t="s">
        <v>226</v>
      </c>
      <c r="E2278" t="s">
        <v>242</v>
      </c>
      <c r="F2278">
        <v>55477</v>
      </c>
      <c r="G2278" s="44">
        <v>3.14</v>
      </c>
      <c r="H2278" s="42">
        <v>0.23039999999999999</v>
      </c>
      <c r="I2278" s="45">
        <v>2.1065999999999998</v>
      </c>
      <c r="J2278" s="44">
        <f t="shared" si="175"/>
        <v>2.4165440000000005</v>
      </c>
      <c r="K2278" s="43">
        <f t="shared" si="176"/>
        <v>134062.61148800002</v>
      </c>
      <c r="L2278" s="43">
        <f t="shared" si="177"/>
        <v>116867.84819999999</v>
      </c>
      <c r="M2278" s="43">
        <f t="shared" si="178"/>
        <v>17194.763288000031</v>
      </c>
      <c r="N2278" s="42">
        <f t="shared" si="179"/>
        <v>0.12825919991525109</v>
      </c>
      <c r="O2278">
        <f>IF(AND(RawData[[#This Row],[Channel]]="Wholesale/Distributor", LEFT(RawData[[#This Row],[Month]], 4)="2025"),RawData[[#This Row],[List Price]]*(1-'2 - Diagnostics'!$B$1),RawData[[#This Row],[Net Price]])</f>
        <v>2.8574000000000002</v>
      </c>
      <c r="P2278">
        <f>RawData[[#This Row],[Units]]*RawData[[#This Row],[Counterfactual Net Price]]</f>
        <v>158519.9798</v>
      </c>
    </row>
    <row r="2279" spans="1:16">
      <c r="A2279" t="s">
        <v>279</v>
      </c>
      <c r="B2279" t="s">
        <v>278</v>
      </c>
      <c r="C2279" t="s">
        <v>271</v>
      </c>
      <c r="D2279" t="s">
        <v>226</v>
      </c>
      <c r="E2279" t="s">
        <v>241</v>
      </c>
      <c r="F2279">
        <v>96767</v>
      </c>
      <c r="G2279" s="44">
        <v>3.14</v>
      </c>
      <c r="H2279" s="42">
        <v>0.26440000000000002</v>
      </c>
      <c r="I2279" s="45">
        <v>2.1214</v>
      </c>
      <c r="J2279" s="44">
        <f t="shared" si="175"/>
        <v>2.3097840000000001</v>
      </c>
      <c r="K2279" s="43">
        <f t="shared" si="176"/>
        <v>223510.86832800001</v>
      </c>
      <c r="L2279" s="43">
        <f t="shared" si="177"/>
        <v>205281.51379999999</v>
      </c>
      <c r="M2279" s="43">
        <f t="shared" si="178"/>
        <v>18229.354528000025</v>
      </c>
      <c r="N2279" s="42">
        <f t="shared" si="179"/>
        <v>8.1559141460846668E-2</v>
      </c>
      <c r="O2279">
        <f>IF(AND(RawData[[#This Row],[Channel]]="Wholesale/Distributor", LEFT(RawData[[#This Row],[Month]], 4)="2025"),RawData[[#This Row],[List Price]]*(1-'2 - Diagnostics'!$B$1),RawData[[#This Row],[Net Price]])</f>
        <v>2.8574000000000002</v>
      </c>
      <c r="P2279">
        <f>RawData[[#This Row],[Units]]*RawData[[#This Row],[Counterfactual Net Price]]</f>
        <v>276502.0258</v>
      </c>
    </row>
    <row r="2280" spans="1:16">
      <c r="A2280" t="s">
        <v>279</v>
      </c>
      <c r="B2280" t="s">
        <v>278</v>
      </c>
      <c r="C2280" t="s">
        <v>271</v>
      </c>
      <c r="D2280" t="s">
        <v>226</v>
      </c>
      <c r="E2280" t="s">
        <v>240</v>
      </c>
      <c r="F2280">
        <v>93898</v>
      </c>
      <c r="G2280" s="44">
        <v>3.14</v>
      </c>
      <c r="H2280" s="42">
        <v>0.26190000000000002</v>
      </c>
      <c r="I2280" s="45">
        <v>2.1362000000000001</v>
      </c>
      <c r="J2280" s="44">
        <f t="shared" si="175"/>
        <v>2.317634</v>
      </c>
      <c r="K2280" s="43">
        <f t="shared" si="176"/>
        <v>217621.19733200001</v>
      </c>
      <c r="L2280" s="43">
        <f t="shared" si="177"/>
        <v>200584.90760000001</v>
      </c>
      <c r="M2280" s="43">
        <f t="shared" si="178"/>
        <v>17036.289732000005</v>
      </c>
      <c r="N2280" s="42">
        <f t="shared" si="179"/>
        <v>7.8284146677171651E-2</v>
      </c>
      <c r="O2280">
        <f>IF(AND(RawData[[#This Row],[Channel]]="Wholesale/Distributor", LEFT(RawData[[#This Row],[Month]], 4)="2025"),RawData[[#This Row],[List Price]]*(1-'2 - Diagnostics'!$B$1),RawData[[#This Row],[Net Price]])</f>
        <v>2.8574000000000002</v>
      </c>
      <c r="P2280">
        <f>RawData[[#This Row],[Units]]*RawData[[#This Row],[Counterfactual Net Price]]</f>
        <v>268304.14520000003</v>
      </c>
    </row>
    <row r="2281" spans="1:16">
      <c r="A2281" t="s">
        <v>279</v>
      </c>
      <c r="B2281" t="s">
        <v>278</v>
      </c>
      <c r="C2281" t="s">
        <v>271</v>
      </c>
      <c r="D2281" t="s">
        <v>226</v>
      </c>
      <c r="E2281" t="s">
        <v>236</v>
      </c>
      <c r="F2281">
        <v>79090</v>
      </c>
      <c r="G2281" s="44">
        <v>3.14</v>
      </c>
      <c r="H2281" s="42">
        <v>0.25109999999999999</v>
      </c>
      <c r="I2281" s="45">
        <v>2.1509999999999998</v>
      </c>
      <c r="J2281" s="44">
        <f t="shared" si="175"/>
        <v>2.3515459999999999</v>
      </c>
      <c r="K2281" s="43">
        <f t="shared" si="176"/>
        <v>185983.77314</v>
      </c>
      <c r="L2281" s="43">
        <f t="shared" si="177"/>
        <v>170122.59</v>
      </c>
      <c r="M2281" s="43">
        <f t="shared" si="178"/>
        <v>15861.183140000008</v>
      </c>
      <c r="N2281" s="42">
        <f t="shared" si="179"/>
        <v>8.5282618328537951E-2</v>
      </c>
      <c r="O2281">
        <f>IF(AND(RawData[[#This Row],[Channel]]="Wholesale/Distributor", LEFT(RawData[[#This Row],[Month]], 4)="2025"),RawData[[#This Row],[List Price]]*(1-'2 - Diagnostics'!$B$1),RawData[[#This Row],[Net Price]])</f>
        <v>2.8574000000000002</v>
      </c>
      <c r="P2281">
        <f>RawData[[#This Row],[Units]]*RawData[[#This Row],[Counterfactual Net Price]]</f>
        <v>225991.766</v>
      </c>
    </row>
    <row r="2282" spans="1:16">
      <c r="A2282" t="s">
        <v>279</v>
      </c>
      <c r="B2282" t="s">
        <v>278</v>
      </c>
      <c r="C2282" t="s">
        <v>271</v>
      </c>
      <c r="D2282" t="s">
        <v>229</v>
      </c>
      <c r="E2282" t="s">
        <v>262</v>
      </c>
      <c r="F2282">
        <v>18655</v>
      </c>
      <c r="G2282" s="44">
        <v>2.99</v>
      </c>
      <c r="H2282" s="42">
        <v>5.8999999999999997E-2</v>
      </c>
      <c r="I2282" s="45">
        <v>1.9734</v>
      </c>
      <c r="J2282" s="44">
        <f t="shared" si="175"/>
        <v>2.8135900000000005</v>
      </c>
      <c r="K2282" s="43">
        <f t="shared" si="176"/>
        <v>52487.521450000007</v>
      </c>
      <c r="L2282" s="43">
        <f t="shared" si="177"/>
        <v>36813.777000000002</v>
      </c>
      <c r="M2282" s="43">
        <f t="shared" si="178"/>
        <v>15673.744450000006</v>
      </c>
      <c r="N2282" s="42">
        <f t="shared" si="179"/>
        <v>0.29861849096705639</v>
      </c>
      <c r="O2282">
        <f>IF(AND(RawData[[#This Row],[Channel]]="Wholesale/Distributor", LEFT(RawData[[#This Row],[Month]], 4)="2025"),RawData[[#This Row],[List Price]]*(1-'2 - Diagnostics'!$B$1),RawData[[#This Row],[Net Price]])</f>
        <v>2.8135900000000005</v>
      </c>
      <c r="P2282">
        <f>RawData[[#This Row],[Units]]*RawData[[#This Row],[Counterfactual Net Price]]</f>
        <v>52487.521450000007</v>
      </c>
    </row>
    <row r="2283" spans="1:16">
      <c r="A2283" t="s">
        <v>279</v>
      </c>
      <c r="B2283" t="s">
        <v>278</v>
      </c>
      <c r="C2283" t="s">
        <v>271</v>
      </c>
      <c r="D2283" t="s">
        <v>229</v>
      </c>
      <c r="E2283" t="s">
        <v>261</v>
      </c>
      <c r="F2283">
        <v>22542</v>
      </c>
      <c r="G2283" s="44">
        <v>2.99</v>
      </c>
      <c r="H2283" s="42">
        <v>6.6600000000000006E-2</v>
      </c>
      <c r="I2283" s="45">
        <v>1.9734</v>
      </c>
      <c r="J2283" s="44">
        <f t="shared" si="175"/>
        <v>2.7908660000000003</v>
      </c>
      <c r="K2283" s="43">
        <f t="shared" si="176"/>
        <v>62911.701372000003</v>
      </c>
      <c r="L2283" s="43">
        <f t="shared" si="177"/>
        <v>44484.382799999999</v>
      </c>
      <c r="M2283" s="43">
        <f t="shared" si="178"/>
        <v>18427.318572000004</v>
      </c>
      <c r="N2283" s="42">
        <f t="shared" si="179"/>
        <v>0.29290764945361047</v>
      </c>
      <c r="O2283">
        <f>IF(AND(RawData[[#This Row],[Channel]]="Wholesale/Distributor", LEFT(RawData[[#This Row],[Month]], 4)="2025"),RawData[[#This Row],[List Price]]*(1-'2 - Diagnostics'!$B$1),RawData[[#This Row],[Net Price]])</f>
        <v>2.7908660000000003</v>
      </c>
      <c r="P2283">
        <f>RawData[[#This Row],[Units]]*RawData[[#This Row],[Counterfactual Net Price]]</f>
        <v>62911.701372000003</v>
      </c>
    </row>
    <row r="2284" spans="1:16">
      <c r="A2284" t="s">
        <v>279</v>
      </c>
      <c r="B2284" t="s">
        <v>278</v>
      </c>
      <c r="C2284" t="s">
        <v>271</v>
      </c>
      <c r="D2284" t="s">
        <v>229</v>
      </c>
      <c r="E2284" t="s">
        <v>260</v>
      </c>
      <c r="F2284">
        <v>22824</v>
      </c>
      <c r="G2284" s="44">
        <v>2.99</v>
      </c>
      <c r="H2284" s="42">
        <v>7.1800000000000003E-2</v>
      </c>
      <c r="I2284" s="45">
        <v>1.9734</v>
      </c>
      <c r="J2284" s="44">
        <f t="shared" si="175"/>
        <v>2.7753180000000004</v>
      </c>
      <c r="K2284" s="43">
        <f t="shared" si="176"/>
        <v>63343.858032000011</v>
      </c>
      <c r="L2284" s="43">
        <f t="shared" si="177"/>
        <v>45040.881600000001</v>
      </c>
      <c r="M2284" s="43">
        <f t="shared" si="178"/>
        <v>18302.97643200001</v>
      </c>
      <c r="N2284" s="42">
        <f t="shared" si="179"/>
        <v>0.28894634776987732</v>
      </c>
      <c r="O2284">
        <f>IF(AND(RawData[[#This Row],[Channel]]="Wholesale/Distributor", LEFT(RawData[[#This Row],[Month]], 4)="2025"),RawData[[#This Row],[List Price]]*(1-'2 - Diagnostics'!$B$1),RawData[[#This Row],[Net Price]])</f>
        <v>2.7753180000000004</v>
      </c>
      <c r="P2284">
        <f>RawData[[#This Row],[Units]]*RawData[[#This Row],[Counterfactual Net Price]]</f>
        <v>63343.858032000011</v>
      </c>
    </row>
    <row r="2285" spans="1:16">
      <c r="A2285" t="s">
        <v>279</v>
      </c>
      <c r="B2285" t="s">
        <v>278</v>
      </c>
      <c r="C2285" t="s">
        <v>271</v>
      </c>
      <c r="D2285" t="s">
        <v>229</v>
      </c>
      <c r="E2285" t="s">
        <v>259</v>
      </c>
      <c r="F2285">
        <v>18131</v>
      </c>
      <c r="G2285" s="44">
        <v>2.99</v>
      </c>
      <c r="H2285" s="42">
        <v>7.2700000000000001E-2</v>
      </c>
      <c r="I2285" s="45">
        <v>1.9734</v>
      </c>
      <c r="J2285" s="44">
        <f t="shared" si="175"/>
        <v>2.7726270000000004</v>
      </c>
      <c r="K2285" s="43">
        <f t="shared" si="176"/>
        <v>50270.50013700001</v>
      </c>
      <c r="L2285" s="43">
        <f t="shared" si="177"/>
        <v>35779.715400000001</v>
      </c>
      <c r="M2285" s="43">
        <f t="shared" si="178"/>
        <v>14490.784737000009</v>
      </c>
      <c r="N2285" s="42">
        <f t="shared" si="179"/>
        <v>0.28825622775800724</v>
      </c>
      <c r="O2285">
        <f>IF(AND(RawData[[#This Row],[Channel]]="Wholesale/Distributor", LEFT(RawData[[#This Row],[Month]], 4)="2025"),RawData[[#This Row],[List Price]]*(1-'2 - Diagnostics'!$B$1),RawData[[#This Row],[Net Price]])</f>
        <v>2.7726270000000004</v>
      </c>
      <c r="P2285">
        <f>RawData[[#This Row],[Units]]*RawData[[#This Row],[Counterfactual Net Price]]</f>
        <v>50270.50013700001</v>
      </c>
    </row>
    <row r="2286" spans="1:16">
      <c r="A2286" t="s">
        <v>279</v>
      </c>
      <c r="B2286" t="s">
        <v>278</v>
      </c>
      <c r="C2286" t="s">
        <v>271</v>
      </c>
      <c r="D2286" t="s">
        <v>229</v>
      </c>
      <c r="E2286" t="s">
        <v>258</v>
      </c>
      <c r="F2286">
        <v>19750</v>
      </c>
      <c r="G2286" s="44">
        <v>2.99</v>
      </c>
      <c r="H2286" s="42">
        <v>7.6700000000000004E-2</v>
      </c>
      <c r="I2286" s="45">
        <v>1.9734</v>
      </c>
      <c r="J2286" s="44">
        <f t="shared" si="175"/>
        <v>2.7606670000000002</v>
      </c>
      <c r="K2286" s="43">
        <f t="shared" si="176"/>
        <v>54523.173250000007</v>
      </c>
      <c r="L2286" s="43">
        <f t="shared" si="177"/>
        <v>38974.65</v>
      </c>
      <c r="M2286" s="43">
        <f t="shared" si="178"/>
        <v>15548.523250000006</v>
      </c>
      <c r="N2286" s="42">
        <f t="shared" si="179"/>
        <v>0.28517274991876967</v>
      </c>
      <c r="O2286">
        <f>IF(AND(RawData[[#This Row],[Channel]]="Wholesale/Distributor", LEFT(RawData[[#This Row],[Month]], 4)="2025"),RawData[[#This Row],[List Price]]*(1-'2 - Diagnostics'!$B$1),RawData[[#This Row],[Net Price]])</f>
        <v>2.7606670000000002</v>
      </c>
      <c r="P2286">
        <f>RawData[[#This Row],[Units]]*RawData[[#This Row],[Counterfactual Net Price]]</f>
        <v>54523.173250000007</v>
      </c>
    </row>
    <row r="2287" spans="1:16">
      <c r="A2287" t="s">
        <v>279</v>
      </c>
      <c r="B2287" t="s">
        <v>278</v>
      </c>
      <c r="C2287" t="s">
        <v>271</v>
      </c>
      <c r="D2287" t="s">
        <v>229</v>
      </c>
      <c r="E2287" t="s">
        <v>257</v>
      </c>
      <c r="F2287">
        <v>17722</v>
      </c>
      <c r="G2287" s="44">
        <v>2.99</v>
      </c>
      <c r="H2287" s="42">
        <v>9.4600000000000004E-2</v>
      </c>
      <c r="I2287" s="45">
        <v>1.9734</v>
      </c>
      <c r="J2287" s="44">
        <f t="shared" si="175"/>
        <v>2.7071460000000003</v>
      </c>
      <c r="K2287" s="43">
        <f t="shared" si="176"/>
        <v>47976.041412000006</v>
      </c>
      <c r="L2287" s="43">
        <f t="shared" si="177"/>
        <v>34972.594799999999</v>
      </c>
      <c r="M2287" s="43">
        <f t="shared" si="178"/>
        <v>13003.446612000007</v>
      </c>
      <c r="N2287" s="42">
        <f t="shared" si="179"/>
        <v>0.27104042412193519</v>
      </c>
      <c r="O2287">
        <f>IF(AND(RawData[[#This Row],[Channel]]="Wholesale/Distributor", LEFT(RawData[[#This Row],[Month]], 4)="2025"),RawData[[#This Row],[List Price]]*(1-'2 - Diagnostics'!$B$1),RawData[[#This Row],[Net Price]])</f>
        <v>2.7071460000000003</v>
      </c>
      <c r="P2287">
        <f>RawData[[#This Row],[Units]]*RawData[[#This Row],[Counterfactual Net Price]]</f>
        <v>47976.041412000006</v>
      </c>
    </row>
    <row r="2288" spans="1:16">
      <c r="A2288" t="s">
        <v>279</v>
      </c>
      <c r="B2288" t="s">
        <v>278</v>
      </c>
      <c r="C2288" t="s">
        <v>271</v>
      </c>
      <c r="D2288" t="s">
        <v>229</v>
      </c>
      <c r="E2288" t="s">
        <v>256</v>
      </c>
      <c r="F2288">
        <v>17166</v>
      </c>
      <c r="G2288" s="44">
        <v>2.99</v>
      </c>
      <c r="H2288" s="42">
        <v>7.6600000000000001E-2</v>
      </c>
      <c r="I2288" s="45">
        <v>1.9734</v>
      </c>
      <c r="J2288" s="44">
        <f t="shared" si="175"/>
        <v>2.7609660000000003</v>
      </c>
      <c r="K2288" s="43">
        <f t="shared" si="176"/>
        <v>47394.742356000002</v>
      </c>
      <c r="L2288" s="43">
        <f t="shared" si="177"/>
        <v>33875.384400000003</v>
      </c>
      <c r="M2288" s="43">
        <f t="shared" si="178"/>
        <v>13519.357956</v>
      </c>
      <c r="N2288" s="42">
        <f t="shared" si="179"/>
        <v>0.28525016244314488</v>
      </c>
      <c r="O2288">
        <f>IF(AND(RawData[[#This Row],[Channel]]="Wholesale/Distributor", LEFT(RawData[[#This Row],[Month]], 4)="2025"),RawData[[#This Row],[List Price]]*(1-'2 - Diagnostics'!$B$1),RawData[[#This Row],[Net Price]])</f>
        <v>2.7609660000000003</v>
      </c>
      <c r="P2288">
        <f>RawData[[#This Row],[Units]]*RawData[[#This Row],[Counterfactual Net Price]]</f>
        <v>47394.742356000002</v>
      </c>
    </row>
    <row r="2289" spans="1:16">
      <c r="A2289" t="s">
        <v>279</v>
      </c>
      <c r="B2289" t="s">
        <v>278</v>
      </c>
      <c r="C2289" t="s">
        <v>271</v>
      </c>
      <c r="D2289" t="s">
        <v>229</v>
      </c>
      <c r="E2289" t="s">
        <v>255</v>
      </c>
      <c r="F2289">
        <v>20282</v>
      </c>
      <c r="G2289" s="44">
        <v>2.99</v>
      </c>
      <c r="H2289" s="42">
        <v>7.5399999999999995E-2</v>
      </c>
      <c r="I2289" s="45">
        <v>1.9734</v>
      </c>
      <c r="J2289" s="44">
        <f t="shared" si="175"/>
        <v>2.764554</v>
      </c>
      <c r="K2289" s="43">
        <f t="shared" si="176"/>
        <v>56070.684227999998</v>
      </c>
      <c r="L2289" s="43">
        <f t="shared" si="177"/>
        <v>40024.498800000001</v>
      </c>
      <c r="M2289" s="43">
        <f t="shared" si="178"/>
        <v>16046.185427999997</v>
      </c>
      <c r="N2289" s="42">
        <f t="shared" si="179"/>
        <v>0.28617780661907849</v>
      </c>
      <c r="O2289">
        <f>IF(AND(RawData[[#This Row],[Channel]]="Wholesale/Distributor", LEFT(RawData[[#This Row],[Month]], 4)="2025"),RawData[[#This Row],[List Price]]*(1-'2 - Diagnostics'!$B$1),RawData[[#This Row],[Net Price]])</f>
        <v>2.764554</v>
      </c>
      <c r="P2289">
        <f>RawData[[#This Row],[Units]]*RawData[[#This Row],[Counterfactual Net Price]]</f>
        <v>56070.684227999998</v>
      </c>
    </row>
    <row r="2290" spans="1:16">
      <c r="A2290" t="s">
        <v>279</v>
      </c>
      <c r="B2290" t="s">
        <v>278</v>
      </c>
      <c r="C2290" t="s">
        <v>271</v>
      </c>
      <c r="D2290" t="s">
        <v>229</v>
      </c>
      <c r="E2290" t="s">
        <v>254</v>
      </c>
      <c r="F2290">
        <v>20664</v>
      </c>
      <c r="G2290" s="44">
        <v>2.99</v>
      </c>
      <c r="H2290" s="42">
        <v>3.3399999999999999E-2</v>
      </c>
      <c r="I2290" s="45">
        <v>1.9734</v>
      </c>
      <c r="J2290" s="44">
        <f t="shared" si="175"/>
        <v>2.8901340000000002</v>
      </c>
      <c r="K2290" s="43">
        <f t="shared" si="176"/>
        <v>59721.728976000006</v>
      </c>
      <c r="L2290" s="43">
        <f t="shared" si="177"/>
        <v>40778.337599999999</v>
      </c>
      <c r="M2290" s="43">
        <f t="shared" si="178"/>
        <v>18943.391376000007</v>
      </c>
      <c r="N2290" s="42">
        <f t="shared" si="179"/>
        <v>0.31719428926132848</v>
      </c>
      <c r="O2290">
        <f>IF(AND(RawData[[#This Row],[Channel]]="Wholesale/Distributor", LEFT(RawData[[#This Row],[Month]], 4)="2025"),RawData[[#This Row],[List Price]]*(1-'2 - Diagnostics'!$B$1),RawData[[#This Row],[Net Price]])</f>
        <v>2.8901340000000002</v>
      </c>
      <c r="P2290">
        <f>RawData[[#This Row],[Units]]*RawData[[#This Row],[Counterfactual Net Price]]</f>
        <v>59721.728976000006</v>
      </c>
    </row>
    <row r="2291" spans="1:16">
      <c r="A2291" t="s">
        <v>279</v>
      </c>
      <c r="B2291" t="s">
        <v>278</v>
      </c>
      <c r="C2291" t="s">
        <v>271</v>
      </c>
      <c r="D2291" t="s">
        <v>229</v>
      </c>
      <c r="E2291" t="s">
        <v>253</v>
      </c>
      <c r="F2291">
        <v>31463</v>
      </c>
      <c r="G2291" s="44">
        <v>2.99</v>
      </c>
      <c r="H2291" s="42">
        <v>8.14E-2</v>
      </c>
      <c r="I2291" s="45">
        <v>1.9734</v>
      </c>
      <c r="J2291" s="44">
        <f t="shared" si="175"/>
        <v>2.7466140000000001</v>
      </c>
      <c r="K2291" s="43">
        <f t="shared" si="176"/>
        <v>86416.716282000009</v>
      </c>
      <c r="L2291" s="43">
        <f t="shared" si="177"/>
        <v>62089.084200000005</v>
      </c>
      <c r="M2291" s="43">
        <f t="shared" si="178"/>
        <v>24327.632082000004</v>
      </c>
      <c r="N2291" s="42">
        <f t="shared" si="179"/>
        <v>0.28151534944480733</v>
      </c>
      <c r="O2291">
        <f>IF(AND(RawData[[#This Row],[Channel]]="Wholesale/Distributor", LEFT(RawData[[#This Row],[Month]], 4)="2025"),RawData[[#This Row],[List Price]]*(1-'2 - Diagnostics'!$B$1),RawData[[#This Row],[Net Price]])</f>
        <v>2.7466140000000001</v>
      </c>
      <c r="P2291">
        <f>RawData[[#This Row],[Units]]*RawData[[#This Row],[Counterfactual Net Price]]</f>
        <v>86416.716282000009</v>
      </c>
    </row>
    <row r="2292" spans="1:16">
      <c r="A2292" t="s">
        <v>279</v>
      </c>
      <c r="B2292" t="s">
        <v>278</v>
      </c>
      <c r="C2292" t="s">
        <v>271</v>
      </c>
      <c r="D2292" t="s">
        <v>229</v>
      </c>
      <c r="E2292" t="s">
        <v>252</v>
      </c>
      <c r="F2292">
        <v>33794</v>
      </c>
      <c r="G2292" s="44">
        <v>2.99</v>
      </c>
      <c r="H2292" s="42">
        <v>8.2000000000000003E-2</v>
      </c>
      <c r="I2292" s="45">
        <v>1.9734</v>
      </c>
      <c r="J2292" s="44">
        <f t="shared" si="175"/>
        <v>2.7448200000000003</v>
      </c>
      <c r="K2292" s="43">
        <f t="shared" si="176"/>
        <v>92758.447080000013</v>
      </c>
      <c r="L2292" s="43">
        <f t="shared" si="177"/>
        <v>66689.079599999997</v>
      </c>
      <c r="M2292" s="43">
        <f t="shared" si="178"/>
        <v>26069.367480000015</v>
      </c>
      <c r="N2292" s="42">
        <f t="shared" si="179"/>
        <v>0.28104575163398704</v>
      </c>
      <c r="O2292">
        <f>IF(AND(RawData[[#This Row],[Channel]]="Wholesale/Distributor", LEFT(RawData[[#This Row],[Month]], 4)="2025"),RawData[[#This Row],[List Price]]*(1-'2 - Diagnostics'!$B$1),RawData[[#This Row],[Net Price]])</f>
        <v>2.7448200000000003</v>
      </c>
      <c r="P2292">
        <f>RawData[[#This Row],[Units]]*RawData[[#This Row],[Counterfactual Net Price]]</f>
        <v>92758.447080000013</v>
      </c>
    </row>
    <row r="2293" spans="1:16">
      <c r="A2293" t="s">
        <v>279</v>
      </c>
      <c r="B2293" t="s">
        <v>278</v>
      </c>
      <c r="C2293" t="s">
        <v>271</v>
      </c>
      <c r="D2293" t="s">
        <v>229</v>
      </c>
      <c r="E2293" t="s">
        <v>251</v>
      </c>
      <c r="F2293">
        <v>28645</v>
      </c>
      <c r="G2293" s="44">
        <v>2.99</v>
      </c>
      <c r="H2293" s="42">
        <v>8.9300000000000004E-2</v>
      </c>
      <c r="I2293" s="45">
        <v>1.9734</v>
      </c>
      <c r="J2293" s="44">
        <f t="shared" si="175"/>
        <v>2.7229930000000002</v>
      </c>
      <c r="K2293" s="43">
        <f t="shared" si="176"/>
        <v>78000.134485000002</v>
      </c>
      <c r="L2293" s="43">
        <f t="shared" si="177"/>
        <v>56528.042999999998</v>
      </c>
      <c r="M2293" s="43">
        <f t="shared" si="178"/>
        <v>21472.091485000004</v>
      </c>
      <c r="N2293" s="42">
        <f t="shared" si="179"/>
        <v>0.27528274953332604</v>
      </c>
      <c r="O2293">
        <f>IF(AND(RawData[[#This Row],[Channel]]="Wholesale/Distributor", LEFT(RawData[[#This Row],[Month]], 4)="2025"),RawData[[#This Row],[List Price]]*(1-'2 - Diagnostics'!$B$1),RawData[[#This Row],[Net Price]])</f>
        <v>2.7229930000000002</v>
      </c>
      <c r="P2293">
        <f>RawData[[#This Row],[Units]]*RawData[[#This Row],[Counterfactual Net Price]]</f>
        <v>78000.134485000002</v>
      </c>
    </row>
    <row r="2294" spans="1:16">
      <c r="A2294" t="s">
        <v>279</v>
      </c>
      <c r="B2294" t="s">
        <v>278</v>
      </c>
      <c r="C2294" t="s">
        <v>271</v>
      </c>
      <c r="D2294" t="s">
        <v>229</v>
      </c>
      <c r="E2294" t="s">
        <v>250</v>
      </c>
      <c r="F2294">
        <v>21327</v>
      </c>
      <c r="G2294" s="44">
        <v>3.05</v>
      </c>
      <c r="H2294" s="42">
        <v>7.6999999999999999E-2</v>
      </c>
      <c r="I2294" s="45">
        <v>1.9882</v>
      </c>
      <c r="J2294" s="44">
        <f t="shared" si="175"/>
        <v>2.81515</v>
      </c>
      <c r="K2294" s="43">
        <f t="shared" si="176"/>
        <v>60038.70405</v>
      </c>
      <c r="L2294" s="43">
        <f t="shared" si="177"/>
        <v>42402.341399999998</v>
      </c>
      <c r="M2294" s="43">
        <f t="shared" si="178"/>
        <v>17636.362650000003</v>
      </c>
      <c r="N2294" s="42">
        <f t="shared" si="179"/>
        <v>0.29374988899348176</v>
      </c>
      <c r="O2294">
        <f>IF(AND(RawData[[#This Row],[Channel]]="Wholesale/Distributor", LEFT(RawData[[#This Row],[Month]], 4)="2025"),RawData[[#This Row],[List Price]]*(1-'2 - Diagnostics'!$B$1),RawData[[#This Row],[Net Price]])</f>
        <v>2.81515</v>
      </c>
      <c r="P2294">
        <f>RawData[[#This Row],[Units]]*RawData[[#This Row],[Counterfactual Net Price]]</f>
        <v>60038.70405</v>
      </c>
    </row>
    <row r="2295" spans="1:16">
      <c r="A2295" t="s">
        <v>279</v>
      </c>
      <c r="B2295" t="s">
        <v>278</v>
      </c>
      <c r="C2295" t="s">
        <v>271</v>
      </c>
      <c r="D2295" t="s">
        <v>229</v>
      </c>
      <c r="E2295" t="s">
        <v>249</v>
      </c>
      <c r="F2295">
        <v>27854</v>
      </c>
      <c r="G2295" s="44">
        <v>3.05</v>
      </c>
      <c r="H2295" s="42">
        <v>9.2499999999999999E-2</v>
      </c>
      <c r="I2295" s="45">
        <v>2.0030000000000001</v>
      </c>
      <c r="J2295" s="44">
        <f t="shared" si="175"/>
        <v>2.7678749999999996</v>
      </c>
      <c r="K2295" s="43">
        <f t="shared" si="176"/>
        <v>77096.390249999997</v>
      </c>
      <c r="L2295" s="43">
        <f t="shared" si="177"/>
        <v>55791.562000000005</v>
      </c>
      <c r="M2295" s="43">
        <f t="shared" si="178"/>
        <v>21304.828249999991</v>
      </c>
      <c r="N2295" s="42">
        <f t="shared" si="179"/>
        <v>0.27634015264417638</v>
      </c>
      <c r="O2295">
        <f>IF(AND(RawData[[#This Row],[Channel]]="Wholesale/Distributor", LEFT(RawData[[#This Row],[Month]], 4)="2025"),RawData[[#This Row],[List Price]]*(1-'2 - Diagnostics'!$B$1),RawData[[#This Row],[Net Price]])</f>
        <v>2.7678749999999996</v>
      </c>
      <c r="P2295">
        <f>RawData[[#This Row],[Units]]*RawData[[#This Row],[Counterfactual Net Price]]</f>
        <v>77096.390249999997</v>
      </c>
    </row>
    <row r="2296" spans="1:16">
      <c r="A2296" t="s">
        <v>279</v>
      </c>
      <c r="B2296" t="s">
        <v>278</v>
      </c>
      <c r="C2296" t="s">
        <v>271</v>
      </c>
      <c r="D2296" t="s">
        <v>229</v>
      </c>
      <c r="E2296" t="s">
        <v>248</v>
      </c>
      <c r="F2296">
        <v>23687</v>
      </c>
      <c r="G2296" s="44">
        <v>3.05</v>
      </c>
      <c r="H2296" s="42">
        <v>6.3100000000000003E-2</v>
      </c>
      <c r="I2296" s="45">
        <v>2.0177999999999998</v>
      </c>
      <c r="J2296" s="44">
        <f t="shared" si="175"/>
        <v>2.8575449999999996</v>
      </c>
      <c r="K2296" s="43">
        <f t="shared" si="176"/>
        <v>67686.668414999993</v>
      </c>
      <c r="L2296" s="43">
        <f t="shared" si="177"/>
        <v>47795.628599999996</v>
      </c>
      <c r="M2296" s="43">
        <f t="shared" si="178"/>
        <v>19891.039814999996</v>
      </c>
      <c r="N2296" s="42">
        <f t="shared" si="179"/>
        <v>0.29386938788365535</v>
      </c>
      <c r="O2296">
        <f>IF(AND(RawData[[#This Row],[Channel]]="Wholesale/Distributor", LEFT(RawData[[#This Row],[Month]], 4)="2025"),RawData[[#This Row],[List Price]]*(1-'2 - Diagnostics'!$B$1),RawData[[#This Row],[Net Price]])</f>
        <v>2.8575449999999996</v>
      </c>
      <c r="P2296">
        <f>RawData[[#This Row],[Units]]*RawData[[#This Row],[Counterfactual Net Price]]</f>
        <v>67686.668414999993</v>
      </c>
    </row>
    <row r="2297" spans="1:16">
      <c r="A2297" t="s">
        <v>279</v>
      </c>
      <c r="B2297" t="s">
        <v>278</v>
      </c>
      <c r="C2297" t="s">
        <v>271</v>
      </c>
      <c r="D2297" t="s">
        <v>229</v>
      </c>
      <c r="E2297" t="s">
        <v>247</v>
      </c>
      <c r="F2297">
        <v>29856</v>
      </c>
      <c r="G2297" s="44">
        <v>3.05</v>
      </c>
      <c r="H2297" s="42">
        <v>9.3200000000000005E-2</v>
      </c>
      <c r="I2297" s="45">
        <v>2.0326</v>
      </c>
      <c r="J2297" s="44">
        <f t="shared" si="175"/>
        <v>2.7657400000000001</v>
      </c>
      <c r="K2297" s="43">
        <f t="shared" si="176"/>
        <v>82573.933440000008</v>
      </c>
      <c r="L2297" s="43">
        <f t="shared" si="177"/>
        <v>60685.3056</v>
      </c>
      <c r="M2297" s="43">
        <f t="shared" si="178"/>
        <v>21888.627840000008</v>
      </c>
      <c r="N2297" s="42">
        <f t="shared" si="179"/>
        <v>0.265079146991402</v>
      </c>
      <c r="O2297">
        <f>IF(AND(RawData[[#This Row],[Channel]]="Wholesale/Distributor", LEFT(RawData[[#This Row],[Month]], 4)="2025"),RawData[[#This Row],[List Price]]*(1-'2 - Diagnostics'!$B$1),RawData[[#This Row],[Net Price]])</f>
        <v>2.7657400000000001</v>
      </c>
      <c r="P2297">
        <f>RawData[[#This Row],[Units]]*RawData[[#This Row],[Counterfactual Net Price]]</f>
        <v>82573.933440000008</v>
      </c>
    </row>
    <row r="2298" spans="1:16">
      <c r="A2298" t="s">
        <v>279</v>
      </c>
      <c r="B2298" t="s">
        <v>278</v>
      </c>
      <c r="C2298" t="s">
        <v>271</v>
      </c>
      <c r="D2298" t="s">
        <v>229</v>
      </c>
      <c r="E2298" t="s">
        <v>246</v>
      </c>
      <c r="F2298">
        <v>23445</v>
      </c>
      <c r="G2298" s="44">
        <v>3.05</v>
      </c>
      <c r="H2298" s="42">
        <v>6.5600000000000006E-2</v>
      </c>
      <c r="I2298" s="45">
        <v>2.0474000000000001</v>
      </c>
      <c r="J2298" s="44">
        <f t="shared" si="175"/>
        <v>2.84992</v>
      </c>
      <c r="K2298" s="43">
        <f t="shared" si="176"/>
        <v>66816.374400000001</v>
      </c>
      <c r="L2298" s="43">
        <f t="shared" si="177"/>
        <v>48001.293000000005</v>
      </c>
      <c r="M2298" s="43">
        <f t="shared" si="178"/>
        <v>18815.081399999995</v>
      </c>
      <c r="N2298" s="42">
        <f t="shared" si="179"/>
        <v>0.28159386930159436</v>
      </c>
      <c r="O2298">
        <f>IF(AND(RawData[[#This Row],[Channel]]="Wholesale/Distributor", LEFT(RawData[[#This Row],[Month]], 4)="2025"),RawData[[#This Row],[List Price]]*(1-'2 - Diagnostics'!$B$1),RawData[[#This Row],[Net Price]])</f>
        <v>2.84992</v>
      </c>
      <c r="P2298">
        <f>RawData[[#This Row],[Units]]*RawData[[#This Row],[Counterfactual Net Price]]</f>
        <v>66816.374400000001</v>
      </c>
    </row>
    <row r="2299" spans="1:16">
      <c r="A2299" t="s">
        <v>279</v>
      </c>
      <c r="B2299" t="s">
        <v>278</v>
      </c>
      <c r="C2299" t="s">
        <v>271</v>
      </c>
      <c r="D2299" t="s">
        <v>229</v>
      </c>
      <c r="E2299" t="s">
        <v>245</v>
      </c>
      <c r="F2299">
        <v>22931</v>
      </c>
      <c r="G2299" s="44">
        <v>3.05</v>
      </c>
      <c r="H2299" s="42">
        <v>8.3000000000000004E-2</v>
      </c>
      <c r="I2299" s="45">
        <v>2.0621999999999998</v>
      </c>
      <c r="J2299" s="44">
        <f t="shared" si="175"/>
        <v>2.7968500000000001</v>
      </c>
      <c r="K2299" s="43">
        <f t="shared" si="176"/>
        <v>64134.567350000005</v>
      </c>
      <c r="L2299" s="43">
        <f t="shared" si="177"/>
        <v>47288.308199999992</v>
      </c>
      <c r="M2299" s="43">
        <f t="shared" si="178"/>
        <v>16846.259150000013</v>
      </c>
      <c r="N2299" s="42">
        <f t="shared" si="179"/>
        <v>0.26267050431735722</v>
      </c>
      <c r="O2299">
        <f>IF(AND(RawData[[#This Row],[Channel]]="Wholesale/Distributor", LEFT(RawData[[#This Row],[Month]], 4)="2025"),RawData[[#This Row],[List Price]]*(1-'2 - Diagnostics'!$B$1),RawData[[#This Row],[Net Price]])</f>
        <v>2.7968500000000001</v>
      </c>
      <c r="P2299">
        <f>RawData[[#This Row],[Units]]*RawData[[#This Row],[Counterfactual Net Price]]</f>
        <v>64134.567350000005</v>
      </c>
    </row>
    <row r="2300" spans="1:16">
      <c r="A2300" t="s">
        <v>279</v>
      </c>
      <c r="B2300" t="s">
        <v>278</v>
      </c>
      <c r="C2300" t="s">
        <v>271</v>
      </c>
      <c r="D2300" t="s">
        <v>229</v>
      </c>
      <c r="E2300" t="s">
        <v>244</v>
      </c>
      <c r="F2300">
        <v>19980</v>
      </c>
      <c r="G2300" s="44">
        <v>3.14</v>
      </c>
      <c r="H2300" s="42">
        <v>7.4999999999999997E-2</v>
      </c>
      <c r="I2300" s="45">
        <v>2.077</v>
      </c>
      <c r="J2300" s="44">
        <f t="shared" si="175"/>
        <v>2.9045000000000001</v>
      </c>
      <c r="K2300" s="43">
        <f t="shared" si="176"/>
        <v>58031.91</v>
      </c>
      <c r="L2300" s="43">
        <f t="shared" si="177"/>
        <v>41498.46</v>
      </c>
      <c r="M2300" s="43">
        <f t="shared" si="178"/>
        <v>16533.450000000004</v>
      </c>
      <c r="N2300" s="42">
        <f t="shared" si="179"/>
        <v>0.28490273713203657</v>
      </c>
      <c r="O2300">
        <f>IF(AND(RawData[[#This Row],[Channel]]="Wholesale/Distributor", LEFT(RawData[[#This Row],[Month]], 4)="2025"),RawData[[#This Row],[List Price]]*(1-'2 - Diagnostics'!$B$1),RawData[[#This Row],[Net Price]])</f>
        <v>2.9045000000000001</v>
      </c>
      <c r="P2300">
        <f>RawData[[#This Row],[Units]]*RawData[[#This Row],[Counterfactual Net Price]]</f>
        <v>58031.91</v>
      </c>
    </row>
    <row r="2301" spans="1:16">
      <c r="A2301" t="s">
        <v>279</v>
      </c>
      <c r="B2301" t="s">
        <v>278</v>
      </c>
      <c r="C2301" t="s">
        <v>271</v>
      </c>
      <c r="D2301" t="s">
        <v>229</v>
      </c>
      <c r="E2301" t="s">
        <v>243</v>
      </c>
      <c r="F2301">
        <v>24963</v>
      </c>
      <c r="G2301" s="44">
        <v>3.14</v>
      </c>
      <c r="H2301" s="42">
        <v>9.8400000000000001E-2</v>
      </c>
      <c r="I2301" s="45">
        <v>2.0918000000000001</v>
      </c>
      <c r="J2301" s="44">
        <f t="shared" si="175"/>
        <v>2.8310239999999998</v>
      </c>
      <c r="K2301" s="43">
        <f t="shared" si="176"/>
        <v>70670.852111999993</v>
      </c>
      <c r="L2301" s="43">
        <f t="shared" si="177"/>
        <v>52217.6034</v>
      </c>
      <c r="M2301" s="43">
        <f t="shared" si="178"/>
        <v>18453.248711999993</v>
      </c>
      <c r="N2301" s="42">
        <f t="shared" si="179"/>
        <v>0.26111541265633914</v>
      </c>
      <c r="O2301">
        <f>IF(AND(RawData[[#This Row],[Channel]]="Wholesale/Distributor", LEFT(RawData[[#This Row],[Month]], 4)="2025"),RawData[[#This Row],[List Price]]*(1-'2 - Diagnostics'!$B$1),RawData[[#This Row],[Net Price]])</f>
        <v>2.8310239999999998</v>
      </c>
      <c r="P2301">
        <f>RawData[[#This Row],[Units]]*RawData[[#This Row],[Counterfactual Net Price]]</f>
        <v>70670.852111999993</v>
      </c>
    </row>
    <row r="2302" spans="1:16">
      <c r="A2302" t="s">
        <v>279</v>
      </c>
      <c r="B2302" t="s">
        <v>278</v>
      </c>
      <c r="C2302" t="s">
        <v>271</v>
      </c>
      <c r="D2302" t="s">
        <v>229</v>
      </c>
      <c r="E2302" t="s">
        <v>242</v>
      </c>
      <c r="F2302">
        <v>28299</v>
      </c>
      <c r="G2302" s="44">
        <v>3.14</v>
      </c>
      <c r="H2302" s="42">
        <v>7.0699999999999999E-2</v>
      </c>
      <c r="I2302" s="45">
        <v>2.1065999999999998</v>
      </c>
      <c r="J2302" s="44">
        <f t="shared" si="175"/>
        <v>2.918002</v>
      </c>
      <c r="K2302" s="43">
        <f t="shared" si="176"/>
        <v>82576.538597999999</v>
      </c>
      <c r="L2302" s="43">
        <f t="shared" si="177"/>
        <v>59614.673399999992</v>
      </c>
      <c r="M2302" s="43">
        <f t="shared" si="178"/>
        <v>22961.865198000007</v>
      </c>
      <c r="N2302" s="42">
        <f t="shared" si="179"/>
        <v>0.27806766410715283</v>
      </c>
      <c r="O2302">
        <f>IF(AND(RawData[[#This Row],[Channel]]="Wholesale/Distributor", LEFT(RawData[[#This Row],[Month]], 4)="2025"),RawData[[#This Row],[List Price]]*(1-'2 - Diagnostics'!$B$1),RawData[[#This Row],[Net Price]])</f>
        <v>2.918002</v>
      </c>
      <c r="P2302">
        <f>RawData[[#This Row],[Units]]*RawData[[#This Row],[Counterfactual Net Price]]</f>
        <v>82576.538597999999</v>
      </c>
    </row>
    <row r="2303" spans="1:16">
      <c r="A2303" t="s">
        <v>279</v>
      </c>
      <c r="B2303" t="s">
        <v>278</v>
      </c>
      <c r="C2303" t="s">
        <v>271</v>
      </c>
      <c r="D2303" t="s">
        <v>229</v>
      </c>
      <c r="E2303" t="s">
        <v>241</v>
      </c>
      <c r="F2303">
        <v>39561</v>
      </c>
      <c r="G2303" s="44">
        <v>3.14</v>
      </c>
      <c r="H2303" s="42">
        <v>7.8399999999999997E-2</v>
      </c>
      <c r="I2303" s="45">
        <v>2.1214</v>
      </c>
      <c r="J2303" s="44">
        <f t="shared" si="175"/>
        <v>2.893824</v>
      </c>
      <c r="K2303" s="43">
        <f t="shared" si="176"/>
        <v>114482.571264</v>
      </c>
      <c r="L2303" s="43">
        <f t="shared" si="177"/>
        <v>83924.705399999992</v>
      </c>
      <c r="M2303" s="43">
        <f t="shared" si="178"/>
        <v>30557.865864000007</v>
      </c>
      <c r="N2303" s="42">
        <f t="shared" si="179"/>
        <v>0.266921554317056</v>
      </c>
      <c r="O2303">
        <f>IF(AND(RawData[[#This Row],[Channel]]="Wholesale/Distributor", LEFT(RawData[[#This Row],[Month]], 4)="2025"),RawData[[#This Row],[List Price]]*(1-'2 - Diagnostics'!$B$1),RawData[[#This Row],[Net Price]])</f>
        <v>2.893824</v>
      </c>
      <c r="P2303">
        <f>RawData[[#This Row],[Units]]*RawData[[#This Row],[Counterfactual Net Price]]</f>
        <v>114482.571264</v>
      </c>
    </row>
    <row r="2304" spans="1:16">
      <c r="A2304" t="s">
        <v>279</v>
      </c>
      <c r="B2304" t="s">
        <v>278</v>
      </c>
      <c r="C2304" t="s">
        <v>271</v>
      </c>
      <c r="D2304" t="s">
        <v>229</v>
      </c>
      <c r="E2304" t="s">
        <v>240</v>
      </c>
      <c r="F2304">
        <v>41931</v>
      </c>
      <c r="G2304" s="44">
        <v>3.14</v>
      </c>
      <c r="H2304" s="42">
        <v>7.2800000000000004E-2</v>
      </c>
      <c r="I2304" s="45">
        <v>2.1362000000000001</v>
      </c>
      <c r="J2304" s="44">
        <f t="shared" si="175"/>
        <v>2.9114080000000002</v>
      </c>
      <c r="K2304" s="43">
        <f t="shared" si="176"/>
        <v>122078.248848</v>
      </c>
      <c r="L2304" s="43">
        <f t="shared" si="177"/>
        <v>89573.002200000003</v>
      </c>
      <c r="M2304" s="43">
        <f t="shared" si="178"/>
        <v>32505.246648</v>
      </c>
      <c r="N2304" s="42">
        <f t="shared" si="179"/>
        <v>0.26626566939432739</v>
      </c>
      <c r="O2304">
        <f>IF(AND(RawData[[#This Row],[Channel]]="Wholesale/Distributor", LEFT(RawData[[#This Row],[Month]], 4)="2025"),RawData[[#This Row],[List Price]]*(1-'2 - Diagnostics'!$B$1),RawData[[#This Row],[Net Price]])</f>
        <v>2.9114080000000002</v>
      </c>
      <c r="P2304">
        <f>RawData[[#This Row],[Units]]*RawData[[#This Row],[Counterfactual Net Price]]</f>
        <v>122078.248848</v>
      </c>
    </row>
    <row r="2305" spans="1:16">
      <c r="A2305" t="s">
        <v>279</v>
      </c>
      <c r="B2305" t="s">
        <v>278</v>
      </c>
      <c r="C2305" t="s">
        <v>271</v>
      </c>
      <c r="D2305" t="s">
        <v>229</v>
      </c>
      <c r="E2305" t="s">
        <v>236</v>
      </c>
      <c r="F2305">
        <v>32026</v>
      </c>
      <c r="G2305" s="44">
        <v>3.14</v>
      </c>
      <c r="H2305" s="42">
        <v>8.9499999999999996E-2</v>
      </c>
      <c r="I2305" s="45">
        <v>2.1509999999999998</v>
      </c>
      <c r="J2305" s="44">
        <f t="shared" si="175"/>
        <v>2.8589700000000002</v>
      </c>
      <c r="K2305" s="43">
        <f t="shared" si="176"/>
        <v>91561.373220000009</v>
      </c>
      <c r="L2305" s="43">
        <f t="shared" si="177"/>
        <v>68887.925999999992</v>
      </c>
      <c r="M2305" s="43">
        <f t="shared" si="178"/>
        <v>22673.447220000016</v>
      </c>
      <c r="N2305" s="42">
        <f t="shared" si="179"/>
        <v>0.24763113988604304</v>
      </c>
      <c r="O2305">
        <f>IF(AND(RawData[[#This Row],[Channel]]="Wholesale/Distributor", LEFT(RawData[[#This Row],[Month]], 4)="2025"),RawData[[#This Row],[List Price]]*(1-'2 - Diagnostics'!$B$1),RawData[[#This Row],[Net Price]])</f>
        <v>2.8589700000000002</v>
      </c>
      <c r="P2305">
        <f>RawData[[#This Row],[Units]]*RawData[[#This Row],[Counterfactual Net Price]]</f>
        <v>91561.373220000009</v>
      </c>
    </row>
    <row r="2306" spans="1:16">
      <c r="A2306" t="s">
        <v>277</v>
      </c>
      <c r="B2306" t="s">
        <v>276</v>
      </c>
      <c r="C2306" t="s">
        <v>271</v>
      </c>
      <c r="D2306" t="s">
        <v>228</v>
      </c>
      <c r="E2306" t="s">
        <v>262</v>
      </c>
      <c r="F2306">
        <v>46930</v>
      </c>
      <c r="G2306" s="44">
        <v>3.49</v>
      </c>
      <c r="H2306" s="42">
        <v>9.35E-2</v>
      </c>
      <c r="I2306" s="45">
        <v>2.3382999999999998</v>
      </c>
      <c r="J2306" s="44">
        <f t="shared" ref="J2306:J2369" si="180">G2306*(1-H2306)</f>
        <v>3.1636850000000001</v>
      </c>
      <c r="K2306" s="43">
        <f t="shared" ref="K2306:K2369" si="181">F2306*J2306</f>
        <v>148471.73705</v>
      </c>
      <c r="L2306" s="43">
        <f t="shared" ref="L2306:L2369" si="182">F2306*I2306</f>
        <v>109736.41899999999</v>
      </c>
      <c r="M2306" s="43">
        <f t="shared" ref="M2306:M2369" si="183">K2306-L2306</f>
        <v>38735.318050000002</v>
      </c>
      <c r="N2306" s="42">
        <f t="shared" ref="N2306:N2369" si="184">IFERROR(M2306/K2306,"")</f>
        <v>0.26089354660783232</v>
      </c>
      <c r="O2306">
        <f>IF(AND(RawData[[#This Row],[Channel]]="Wholesale/Distributor", LEFT(RawData[[#This Row],[Month]], 4)="2025"),RawData[[#This Row],[List Price]]*(1-'2 - Diagnostics'!$B$1),RawData[[#This Row],[Net Price]])</f>
        <v>3.1636850000000001</v>
      </c>
      <c r="P2306">
        <f>RawData[[#This Row],[Units]]*RawData[[#This Row],[Counterfactual Net Price]]</f>
        <v>148471.73705</v>
      </c>
    </row>
    <row r="2307" spans="1:16">
      <c r="A2307" t="s">
        <v>277</v>
      </c>
      <c r="B2307" t="s">
        <v>276</v>
      </c>
      <c r="C2307" t="s">
        <v>271</v>
      </c>
      <c r="D2307" t="s">
        <v>228</v>
      </c>
      <c r="E2307" t="s">
        <v>261</v>
      </c>
      <c r="F2307">
        <v>63430</v>
      </c>
      <c r="G2307" s="44">
        <v>3.49</v>
      </c>
      <c r="H2307" s="42">
        <v>0.12989999999999999</v>
      </c>
      <c r="I2307" s="45">
        <v>2.3382999999999998</v>
      </c>
      <c r="J2307" s="44">
        <f t="shared" si="180"/>
        <v>3.0366490000000002</v>
      </c>
      <c r="K2307" s="43">
        <f t="shared" si="181"/>
        <v>192614.64607000002</v>
      </c>
      <c r="L2307" s="43">
        <f t="shared" si="182"/>
        <v>148318.36899999998</v>
      </c>
      <c r="M2307" s="43">
        <f t="shared" si="183"/>
        <v>44296.27707000004</v>
      </c>
      <c r="N2307" s="42">
        <f t="shared" si="184"/>
        <v>0.22997356625675228</v>
      </c>
      <c r="O2307">
        <f>IF(AND(RawData[[#This Row],[Channel]]="Wholesale/Distributor", LEFT(RawData[[#This Row],[Month]], 4)="2025"),RawData[[#This Row],[List Price]]*(1-'2 - Diagnostics'!$B$1),RawData[[#This Row],[Net Price]])</f>
        <v>3.0366490000000002</v>
      </c>
      <c r="P2307">
        <f>RawData[[#This Row],[Units]]*RawData[[#This Row],[Counterfactual Net Price]]</f>
        <v>192614.64607000002</v>
      </c>
    </row>
    <row r="2308" spans="1:16">
      <c r="A2308" t="s">
        <v>277</v>
      </c>
      <c r="B2308" t="s">
        <v>276</v>
      </c>
      <c r="C2308" t="s">
        <v>271</v>
      </c>
      <c r="D2308" t="s">
        <v>228</v>
      </c>
      <c r="E2308" t="s">
        <v>260</v>
      </c>
      <c r="F2308">
        <v>61136</v>
      </c>
      <c r="G2308" s="44">
        <v>3.49</v>
      </c>
      <c r="H2308" s="42">
        <v>0.09</v>
      </c>
      <c r="I2308" s="45">
        <v>2.3382999999999998</v>
      </c>
      <c r="J2308" s="44">
        <f t="shared" si="180"/>
        <v>3.1759000000000004</v>
      </c>
      <c r="K2308" s="43">
        <f t="shared" si="181"/>
        <v>194161.82240000003</v>
      </c>
      <c r="L2308" s="43">
        <f t="shared" si="182"/>
        <v>142954.3088</v>
      </c>
      <c r="M2308" s="43">
        <f t="shared" si="183"/>
        <v>51207.513600000035</v>
      </c>
      <c r="N2308" s="42">
        <f t="shared" si="184"/>
        <v>0.26373626373626385</v>
      </c>
      <c r="O2308">
        <f>IF(AND(RawData[[#This Row],[Channel]]="Wholesale/Distributor", LEFT(RawData[[#This Row],[Month]], 4)="2025"),RawData[[#This Row],[List Price]]*(1-'2 - Diagnostics'!$B$1),RawData[[#This Row],[Net Price]])</f>
        <v>3.1759000000000004</v>
      </c>
      <c r="P2308">
        <f>RawData[[#This Row],[Units]]*RawData[[#This Row],[Counterfactual Net Price]]</f>
        <v>194161.82240000003</v>
      </c>
    </row>
    <row r="2309" spans="1:16">
      <c r="A2309" t="s">
        <v>277</v>
      </c>
      <c r="B2309" t="s">
        <v>276</v>
      </c>
      <c r="C2309" t="s">
        <v>271</v>
      </c>
      <c r="D2309" t="s">
        <v>228</v>
      </c>
      <c r="E2309" t="s">
        <v>259</v>
      </c>
      <c r="F2309">
        <v>63455</v>
      </c>
      <c r="G2309" s="44">
        <v>3.49</v>
      </c>
      <c r="H2309" s="42">
        <v>0.1249</v>
      </c>
      <c r="I2309" s="45">
        <v>2.3382999999999998</v>
      </c>
      <c r="J2309" s="44">
        <f t="shared" si="180"/>
        <v>3.0540990000000003</v>
      </c>
      <c r="K2309" s="43">
        <f t="shared" si="181"/>
        <v>193797.85204500004</v>
      </c>
      <c r="L2309" s="43">
        <f t="shared" si="182"/>
        <v>148376.8265</v>
      </c>
      <c r="M2309" s="43">
        <f t="shared" si="183"/>
        <v>45421.02554500004</v>
      </c>
      <c r="N2309" s="42">
        <f t="shared" si="184"/>
        <v>0.23437321448977277</v>
      </c>
      <c r="O2309">
        <f>IF(AND(RawData[[#This Row],[Channel]]="Wholesale/Distributor", LEFT(RawData[[#This Row],[Month]], 4)="2025"),RawData[[#This Row],[List Price]]*(1-'2 - Diagnostics'!$B$1),RawData[[#This Row],[Net Price]])</f>
        <v>3.0540990000000003</v>
      </c>
      <c r="P2309">
        <f>RawData[[#This Row],[Units]]*RawData[[#This Row],[Counterfactual Net Price]]</f>
        <v>193797.85204500004</v>
      </c>
    </row>
    <row r="2310" spans="1:16">
      <c r="A2310" t="s">
        <v>277</v>
      </c>
      <c r="B2310" t="s">
        <v>276</v>
      </c>
      <c r="C2310" t="s">
        <v>271</v>
      </c>
      <c r="D2310" t="s">
        <v>228</v>
      </c>
      <c r="E2310" t="s">
        <v>258</v>
      </c>
      <c r="F2310">
        <v>43369</v>
      </c>
      <c r="G2310" s="44">
        <v>3.49</v>
      </c>
      <c r="H2310" s="42">
        <v>8.5000000000000006E-2</v>
      </c>
      <c r="I2310" s="45">
        <v>2.3382999999999998</v>
      </c>
      <c r="J2310" s="44">
        <f t="shared" si="180"/>
        <v>3.1933500000000001</v>
      </c>
      <c r="K2310" s="43">
        <f t="shared" si="181"/>
        <v>138492.39615000002</v>
      </c>
      <c r="L2310" s="43">
        <f t="shared" si="182"/>
        <v>101409.73269999999</v>
      </c>
      <c r="M2310" s="43">
        <f t="shared" si="183"/>
        <v>37082.663450000022</v>
      </c>
      <c r="N2310" s="42">
        <f t="shared" si="184"/>
        <v>0.26775956284153019</v>
      </c>
      <c r="O2310">
        <f>IF(AND(RawData[[#This Row],[Channel]]="Wholesale/Distributor", LEFT(RawData[[#This Row],[Month]], 4)="2025"),RawData[[#This Row],[List Price]]*(1-'2 - Diagnostics'!$B$1),RawData[[#This Row],[Net Price]])</f>
        <v>3.1933500000000001</v>
      </c>
      <c r="P2310">
        <f>RawData[[#This Row],[Units]]*RawData[[#This Row],[Counterfactual Net Price]]</f>
        <v>138492.39615000002</v>
      </c>
    </row>
    <row r="2311" spans="1:16">
      <c r="A2311" t="s">
        <v>277</v>
      </c>
      <c r="B2311" t="s">
        <v>276</v>
      </c>
      <c r="C2311" t="s">
        <v>271</v>
      </c>
      <c r="D2311" t="s">
        <v>228</v>
      </c>
      <c r="E2311" t="s">
        <v>257</v>
      </c>
      <c r="F2311">
        <v>60751</v>
      </c>
      <c r="G2311" s="44">
        <v>3.49</v>
      </c>
      <c r="H2311" s="42">
        <v>0.1089</v>
      </c>
      <c r="I2311" s="45">
        <v>2.3382999999999998</v>
      </c>
      <c r="J2311" s="44">
        <f t="shared" si="180"/>
        <v>3.1099390000000002</v>
      </c>
      <c r="K2311" s="43">
        <f t="shared" si="181"/>
        <v>188931.90418900002</v>
      </c>
      <c r="L2311" s="43">
        <f t="shared" si="182"/>
        <v>142054.06329999998</v>
      </c>
      <c r="M2311" s="43">
        <f t="shared" si="183"/>
        <v>46877.840889000043</v>
      </c>
      <c r="N2311" s="42">
        <f t="shared" si="184"/>
        <v>0.24812030075187991</v>
      </c>
      <c r="O2311">
        <f>IF(AND(RawData[[#This Row],[Channel]]="Wholesale/Distributor", LEFT(RawData[[#This Row],[Month]], 4)="2025"),RawData[[#This Row],[List Price]]*(1-'2 - Diagnostics'!$B$1),RawData[[#This Row],[Net Price]])</f>
        <v>3.1099390000000002</v>
      </c>
      <c r="P2311">
        <f>RawData[[#This Row],[Units]]*RawData[[#This Row],[Counterfactual Net Price]]</f>
        <v>188931.90418900002</v>
      </c>
    </row>
    <row r="2312" spans="1:16">
      <c r="A2312" t="s">
        <v>277</v>
      </c>
      <c r="B2312" t="s">
        <v>276</v>
      </c>
      <c r="C2312" t="s">
        <v>271</v>
      </c>
      <c r="D2312" t="s">
        <v>228</v>
      </c>
      <c r="E2312" t="s">
        <v>256</v>
      </c>
      <c r="F2312">
        <v>44284</v>
      </c>
      <c r="G2312" s="44">
        <v>3.49</v>
      </c>
      <c r="H2312" s="42">
        <v>9.9400000000000002E-2</v>
      </c>
      <c r="I2312" s="45">
        <v>2.3382999999999998</v>
      </c>
      <c r="J2312" s="44">
        <f t="shared" si="180"/>
        <v>3.1430940000000001</v>
      </c>
      <c r="K2312" s="43">
        <f t="shared" si="181"/>
        <v>139188.77469600001</v>
      </c>
      <c r="L2312" s="43">
        <f t="shared" si="182"/>
        <v>103549.2772</v>
      </c>
      <c r="M2312" s="43">
        <f t="shared" si="183"/>
        <v>35639.497496000011</v>
      </c>
      <c r="N2312" s="42">
        <f t="shared" si="184"/>
        <v>0.25605152120808355</v>
      </c>
      <c r="O2312">
        <f>IF(AND(RawData[[#This Row],[Channel]]="Wholesale/Distributor", LEFT(RawData[[#This Row],[Month]], 4)="2025"),RawData[[#This Row],[List Price]]*(1-'2 - Diagnostics'!$B$1),RawData[[#This Row],[Net Price]])</f>
        <v>3.1430940000000001</v>
      </c>
      <c r="P2312">
        <f>RawData[[#This Row],[Units]]*RawData[[#This Row],[Counterfactual Net Price]]</f>
        <v>139188.77469600001</v>
      </c>
    </row>
    <row r="2313" spans="1:16">
      <c r="A2313" t="s">
        <v>277</v>
      </c>
      <c r="B2313" t="s">
        <v>276</v>
      </c>
      <c r="C2313" t="s">
        <v>271</v>
      </c>
      <c r="D2313" t="s">
        <v>228</v>
      </c>
      <c r="E2313" t="s">
        <v>255</v>
      </c>
      <c r="F2313">
        <v>54255</v>
      </c>
      <c r="G2313" s="44">
        <v>3.49</v>
      </c>
      <c r="H2313" s="42">
        <v>0.11269999999999999</v>
      </c>
      <c r="I2313" s="45">
        <v>2.3382999999999998</v>
      </c>
      <c r="J2313" s="44">
        <f t="shared" si="180"/>
        <v>3.0966770000000001</v>
      </c>
      <c r="K2313" s="43">
        <f t="shared" si="181"/>
        <v>168010.210635</v>
      </c>
      <c r="L2313" s="43">
        <f t="shared" si="182"/>
        <v>126864.46649999999</v>
      </c>
      <c r="M2313" s="43">
        <f t="shared" si="183"/>
        <v>41145.744135000001</v>
      </c>
      <c r="N2313" s="42">
        <f t="shared" si="184"/>
        <v>0.24490025921334385</v>
      </c>
      <c r="O2313">
        <f>IF(AND(RawData[[#This Row],[Channel]]="Wholesale/Distributor", LEFT(RawData[[#This Row],[Month]], 4)="2025"),RawData[[#This Row],[List Price]]*(1-'2 - Diagnostics'!$B$1),RawData[[#This Row],[Net Price]])</f>
        <v>3.0966770000000001</v>
      </c>
      <c r="P2313">
        <f>RawData[[#This Row],[Units]]*RawData[[#This Row],[Counterfactual Net Price]]</f>
        <v>168010.210635</v>
      </c>
    </row>
    <row r="2314" spans="1:16">
      <c r="A2314" t="s">
        <v>277</v>
      </c>
      <c r="B2314" t="s">
        <v>276</v>
      </c>
      <c r="C2314" t="s">
        <v>271</v>
      </c>
      <c r="D2314" t="s">
        <v>228</v>
      </c>
      <c r="E2314" t="s">
        <v>254</v>
      </c>
      <c r="F2314">
        <v>71112</v>
      </c>
      <c r="G2314" s="44">
        <v>3.49</v>
      </c>
      <c r="H2314" s="42">
        <v>0.10580000000000001</v>
      </c>
      <c r="I2314" s="45">
        <v>2.3382999999999998</v>
      </c>
      <c r="J2314" s="44">
        <f t="shared" si="180"/>
        <v>3.1207580000000004</v>
      </c>
      <c r="K2314" s="43">
        <f t="shared" si="181"/>
        <v>221923.34289600002</v>
      </c>
      <c r="L2314" s="43">
        <f t="shared" si="182"/>
        <v>166281.18959999998</v>
      </c>
      <c r="M2314" s="43">
        <f t="shared" si="183"/>
        <v>55642.153296000033</v>
      </c>
      <c r="N2314" s="42">
        <f t="shared" si="184"/>
        <v>0.25072690673227477</v>
      </c>
      <c r="O2314">
        <f>IF(AND(RawData[[#This Row],[Channel]]="Wholesale/Distributor", LEFT(RawData[[#This Row],[Month]], 4)="2025"),RawData[[#This Row],[List Price]]*(1-'2 - Diagnostics'!$B$1),RawData[[#This Row],[Net Price]])</f>
        <v>3.1207580000000004</v>
      </c>
      <c r="P2314">
        <f>RawData[[#This Row],[Units]]*RawData[[#This Row],[Counterfactual Net Price]]</f>
        <v>221923.34289600002</v>
      </c>
    </row>
    <row r="2315" spans="1:16">
      <c r="A2315" t="s">
        <v>277</v>
      </c>
      <c r="B2315" t="s">
        <v>276</v>
      </c>
      <c r="C2315" t="s">
        <v>271</v>
      </c>
      <c r="D2315" t="s">
        <v>228</v>
      </c>
      <c r="E2315" t="s">
        <v>253</v>
      </c>
      <c r="F2315">
        <v>89486</v>
      </c>
      <c r="G2315" s="44">
        <v>3.49</v>
      </c>
      <c r="H2315" s="42">
        <v>0.1118</v>
      </c>
      <c r="I2315" s="45">
        <v>2.3382999999999998</v>
      </c>
      <c r="J2315" s="44">
        <f t="shared" si="180"/>
        <v>3.099818</v>
      </c>
      <c r="K2315" s="43">
        <f t="shared" si="181"/>
        <v>277390.31354800001</v>
      </c>
      <c r="L2315" s="43">
        <f t="shared" si="182"/>
        <v>209245.11379999999</v>
      </c>
      <c r="M2315" s="43">
        <f t="shared" si="183"/>
        <v>68145.199748000014</v>
      </c>
      <c r="N2315" s="42">
        <f t="shared" si="184"/>
        <v>0.24566539067777532</v>
      </c>
      <c r="O2315">
        <f>IF(AND(RawData[[#This Row],[Channel]]="Wholesale/Distributor", LEFT(RawData[[#This Row],[Month]], 4)="2025"),RawData[[#This Row],[List Price]]*(1-'2 - Diagnostics'!$B$1),RawData[[#This Row],[Net Price]])</f>
        <v>3.099818</v>
      </c>
      <c r="P2315">
        <f>RawData[[#This Row],[Units]]*RawData[[#This Row],[Counterfactual Net Price]]</f>
        <v>277390.31354800001</v>
      </c>
    </row>
    <row r="2316" spans="1:16">
      <c r="A2316" t="s">
        <v>277</v>
      </c>
      <c r="B2316" t="s">
        <v>276</v>
      </c>
      <c r="C2316" t="s">
        <v>271</v>
      </c>
      <c r="D2316" t="s">
        <v>228</v>
      </c>
      <c r="E2316" t="s">
        <v>252</v>
      </c>
      <c r="F2316">
        <v>94161</v>
      </c>
      <c r="G2316" s="44">
        <v>3.49</v>
      </c>
      <c r="H2316" s="42">
        <v>8.4500000000000006E-2</v>
      </c>
      <c r="I2316" s="45">
        <v>2.3382999999999998</v>
      </c>
      <c r="J2316" s="44">
        <f t="shared" si="180"/>
        <v>3.1950950000000002</v>
      </c>
      <c r="K2316" s="43">
        <f t="shared" si="181"/>
        <v>300853.340295</v>
      </c>
      <c r="L2316" s="43">
        <f t="shared" si="182"/>
        <v>220176.66629999998</v>
      </c>
      <c r="M2316" s="43">
        <f t="shared" si="183"/>
        <v>80676.673995000019</v>
      </c>
      <c r="N2316" s="42">
        <f t="shared" si="184"/>
        <v>0.26815947569634085</v>
      </c>
      <c r="O2316">
        <f>IF(AND(RawData[[#This Row],[Channel]]="Wholesale/Distributor", LEFT(RawData[[#This Row],[Month]], 4)="2025"),RawData[[#This Row],[List Price]]*(1-'2 - Diagnostics'!$B$1),RawData[[#This Row],[Net Price]])</f>
        <v>3.1950950000000002</v>
      </c>
      <c r="P2316">
        <f>RawData[[#This Row],[Units]]*RawData[[#This Row],[Counterfactual Net Price]]</f>
        <v>300853.340295</v>
      </c>
    </row>
    <row r="2317" spans="1:16">
      <c r="A2317" t="s">
        <v>277</v>
      </c>
      <c r="B2317" t="s">
        <v>276</v>
      </c>
      <c r="C2317" t="s">
        <v>271</v>
      </c>
      <c r="D2317" t="s">
        <v>228</v>
      </c>
      <c r="E2317" t="s">
        <v>251</v>
      </c>
      <c r="F2317">
        <v>71021</v>
      </c>
      <c r="G2317" s="44">
        <v>3.49</v>
      </c>
      <c r="H2317" s="42">
        <v>7.6499999999999999E-2</v>
      </c>
      <c r="I2317" s="45">
        <v>2.3382999999999998</v>
      </c>
      <c r="J2317" s="44">
        <f t="shared" si="180"/>
        <v>3.2230150000000002</v>
      </c>
      <c r="K2317" s="43">
        <f t="shared" si="181"/>
        <v>228901.748315</v>
      </c>
      <c r="L2317" s="43">
        <f t="shared" si="182"/>
        <v>166068.40429999999</v>
      </c>
      <c r="M2317" s="43">
        <f t="shared" si="183"/>
        <v>62833.34401500001</v>
      </c>
      <c r="N2317" s="42">
        <f t="shared" si="184"/>
        <v>0.27449918787222527</v>
      </c>
      <c r="O2317">
        <f>IF(AND(RawData[[#This Row],[Channel]]="Wholesale/Distributor", LEFT(RawData[[#This Row],[Month]], 4)="2025"),RawData[[#This Row],[List Price]]*(1-'2 - Diagnostics'!$B$1),RawData[[#This Row],[Net Price]])</f>
        <v>3.2230150000000002</v>
      </c>
      <c r="P2317">
        <f>RawData[[#This Row],[Units]]*RawData[[#This Row],[Counterfactual Net Price]]</f>
        <v>228901.748315</v>
      </c>
    </row>
    <row r="2318" spans="1:16">
      <c r="A2318" t="s">
        <v>277</v>
      </c>
      <c r="B2318" t="s">
        <v>276</v>
      </c>
      <c r="C2318" t="s">
        <v>271</v>
      </c>
      <c r="D2318" t="s">
        <v>228</v>
      </c>
      <c r="E2318" t="s">
        <v>250</v>
      </c>
      <c r="F2318">
        <v>58316</v>
      </c>
      <c r="G2318" s="44">
        <v>3.56</v>
      </c>
      <c r="H2318" s="42">
        <v>8.2299999999999998E-2</v>
      </c>
      <c r="I2318" s="45">
        <v>2.3557999999999999</v>
      </c>
      <c r="J2318" s="44">
        <f t="shared" si="180"/>
        <v>3.2670119999999998</v>
      </c>
      <c r="K2318" s="43">
        <f t="shared" si="181"/>
        <v>190519.071792</v>
      </c>
      <c r="L2318" s="43">
        <f t="shared" si="182"/>
        <v>137380.8328</v>
      </c>
      <c r="M2318" s="43">
        <f t="shared" si="183"/>
        <v>53138.238991999999</v>
      </c>
      <c r="N2318" s="42">
        <f t="shared" si="184"/>
        <v>0.27891296389483722</v>
      </c>
      <c r="O2318">
        <f>IF(AND(RawData[[#This Row],[Channel]]="Wholesale/Distributor", LEFT(RawData[[#This Row],[Month]], 4)="2025"),RawData[[#This Row],[List Price]]*(1-'2 - Diagnostics'!$B$1),RawData[[#This Row],[Net Price]])</f>
        <v>3.2670119999999998</v>
      </c>
      <c r="P2318">
        <f>RawData[[#This Row],[Units]]*RawData[[#This Row],[Counterfactual Net Price]]</f>
        <v>190519.071792</v>
      </c>
    </row>
    <row r="2319" spans="1:16">
      <c r="A2319" t="s">
        <v>277</v>
      </c>
      <c r="B2319" t="s">
        <v>276</v>
      </c>
      <c r="C2319" t="s">
        <v>271</v>
      </c>
      <c r="D2319" t="s">
        <v>228</v>
      </c>
      <c r="E2319" t="s">
        <v>249</v>
      </c>
      <c r="F2319">
        <v>78545</v>
      </c>
      <c r="G2319" s="44">
        <v>3.56</v>
      </c>
      <c r="H2319" s="42">
        <v>8.2000000000000003E-2</v>
      </c>
      <c r="I2319" s="45">
        <v>2.3734000000000002</v>
      </c>
      <c r="J2319" s="44">
        <f t="shared" si="180"/>
        <v>3.2680800000000003</v>
      </c>
      <c r="K2319" s="43">
        <f t="shared" si="181"/>
        <v>256691.34360000002</v>
      </c>
      <c r="L2319" s="43">
        <f t="shared" si="182"/>
        <v>186418.70300000001</v>
      </c>
      <c r="M2319" s="43">
        <f t="shared" si="183"/>
        <v>70272.640600000013</v>
      </c>
      <c r="N2319" s="42">
        <f t="shared" si="184"/>
        <v>0.27376318817164819</v>
      </c>
      <c r="O2319">
        <f>IF(AND(RawData[[#This Row],[Channel]]="Wholesale/Distributor", LEFT(RawData[[#This Row],[Month]], 4)="2025"),RawData[[#This Row],[List Price]]*(1-'2 - Diagnostics'!$B$1),RawData[[#This Row],[Net Price]])</f>
        <v>3.2680800000000003</v>
      </c>
      <c r="P2319">
        <f>RawData[[#This Row],[Units]]*RawData[[#This Row],[Counterfactual Net Price]]</f>
        <v>256691.34360000002</v>
      </c>
    </row>
    <row r="2320" spans="1:16">
      <c r="A2320" t="s">
        <v>277</v>
      </c>
      <c r="B2320" t="s">
        <v>276</v>
      </c>
      <c r="C2320" t="s">
        <v>271</v>
      </c>
      <c r="D2320" t="s">
        <v>228</v>
      </c>
      <c r="E2320" t="s">
        <v>248</v>
      </c>
      <c r="F2320">
        <v>59946</v>
      </c>
      <c r="G2320" s="44">
        <v>3.56</v>
      </c>
      <c r="H2320" s="42">
        <v>8.43E-2</v>
      </c>
      <c r="I2320" s="45">
        <v>2.3908999999999998</v>
      </c>
      <c r="J2320" s="44">
        <f t="shared" si="180"/>
        <v>3.2598919999999998</v>
      </c>
      <c r="K2320" s="43">
        <f t="shared" si="181"/>
        <v>195417.48583199998</v>
      </c>
      <c r="L2320" s="43">
        <f t="shared" si="182"/>
        <v>143324.89139999999</v>
      </c>
      <c r="M2320" s="43">
        <f t="shared" si="183"/>
        <v>52092.594431999983</v>
      </c>
      <c r="N2320" s="42">
        <f t="shared" si="184"/>
        <v>0.2665707943698748</v>
      </c>
      <c r="O2320">
        <f>IF(AND(RawData[[#This Row],[Channel]]="Wholesale/Distributor", LEFT(RawData[[#This Row],[Month]], 4)="2025"),RawData[[#This Row],[List Price]]*(1-'2 - Diagnostics'!$B$1),RawData[[#This Row],[Net Price]])</f>
        <v>3.2598919999999998</v>
      </c>
      <c r="P2320">
        <f>RawData[[#This Row],[Units]]*RawData[[#This Row],[Counterfactual Net Price]]</f>
        <v>195417.48583199998</v>
      </c>
    </row>
    <row r="2321" spans="1:16">
      <c r="A2321" t="s">
        <v>277</v>
      </c>
      <c r="B2321" t="s">
        <v>276</v>
      </c>
      <c r="C2321" t="s">
        <v>271</v>
      </c>
      <c r="D2321" t="s">
        <v>228</v>
      </c>
      <c r="E2321" t="s">
        <v>247</v>
      </c>
      <c r="F2321">
        <v>77860</v>
      </c>
      <c r="G2321" s="44">
        <v>3.56</v>
      </c>
      <c r="H2321" s="42">
        <v>9.0899999999999995E-2</v>
      </c>
      <c r="I2321" s="45">
        <v>2.4083999999999999</v>
      </c>
      <c r="J2321" s="44">
        <f t="shared" si="180"/>
        <v>3.2363960000000001</v>
      </c>
      <c r="K2321" s="43">
        <f t="shared" si="181"/>
        <v>251985.79256</v>
      </c>
      <c r="L2321" s="43">
        <f t="shared" si="182"/>
        <v>187518.02399999998</v>
      </c>
      <c r="M2321" s="43">
        <f t="shared" si="183"/>
        <v>64467.768560000026</v>
      </c>
      <c r="N2321" s="42">
        <f t="shared" si="184"/>
        <v>0.25583890228513456</v>
      </c>
      <c r="O2321">
        <f>IF(AND(RawData[[#This Row],[Channel]]="Wholesale/Distributor", LEFT(RawData[[#This Row],[Month]], 4)="2025"),RawData[[#This Row],[List Price]]*(1-'2 - Diagnostics'!$B$1),RawData[[#This Row],[Net Price]])</f>
        <v>3.2363960000000001</v>
      </c>
      <c r="P2321">
        <f>RawData[[#This Row],[Units]]*RawData[[#This Row],[Counterfactual Net Price]]</f>
        <v>251985.79256</v>
      </c>
    </row>
    <row r="2322" spans="1:16">
      <c r="A2322" t="s">
        <v>277</v>
      </c>
      <c r="B2322" t="s">
        <v>276</v>
      </c>
      <c r="C2322" t="s">
        <v>271</v>
      </c>
      <c r="D2322" t="s">
        <v>228</v>
      </c>
      <c r="E2322" t="s">
        <v>246</v>
      </c>
      <c r="F2322">
        <v>72887</v>
      </c>
      <c r="G2322" s="44">
        <v>3.56</v>
      </c>
      <c r="H2322" s="42">
        <v>9.0800000000000006E-2</v>
      </c>
      <c r="I2322" s="45">
        <v>2.4260000000000002</v>
      </c>
      <c r="J2322" s="44">
        <f t="shared" si="180"/>
        <v>3.2367520000000001</v>
      </c>
      <c r="K2322" s="43">
        <f t="shared" si="181"/>
        <v>235917.14302400002</v>
      </c>
      <c r="L2322" s="43">
        <f t="shared" si="182"/>
        <v>176823.86200000002</v>
      </c>
      <c r="M2322" s="43">
        <f t="shared" si="183"/>
        <v>59093.281023999996</v>
      </c>
      <c r="N2322" s="42">
        <f t="shared" si="184"/>
        <v>0.25048320044291311</v>
      </c>
      <c r="O2322">
        <f>IF(AND(RawData[[#This Row],[Channel]]="Wholesale/Distributor", LEFT(RawData[[#This Row],[Month]], 4)="2025"),RawData[[#This Row],[List Price]]*(1-'2 - Diagnostics'!$B$1),RawData[[#This Row],[Net Price]])</f>
        <v>3.2367520000000001</v>
      </c>
      <c r="P2322">
        <f>RawData[[#This Row],[Units]]*RawData[[#This Row],[Counterfactual Net Price]]</f>
        <v>235917.14302400002</v>
      </c>
    </row>
    <row r="2323" spans="1:16">
      <c r="A2323" t="s">
        <v>277</v>
      </c>
      <c r="B2323" t="s">
        <v>276</v>
      </c>
      <c r="C2323" t="s">
        <v>271</v>
      </c>
      <c r="D2323" t="s">
        <v>228</v>
      </c>
      <c r="E2323" t="s">
        <v>245</v>
      </c>
      <c r="F2323">
        <v>66057</v>
      </c>
      <c r="G2323" s="44">
        <v>3.56</v>
      </c>
      <c r="H2323" s="42">
        <v>9.9699999999999997E-2</v>
      </c>
      <c r="I2323" s="45">
        <v>2.4434999999999998</v>
      </c>
      <c r="J2323" s="44">
        <f t="shared" si="180"/>
        <v>3.2050679999999998</v>
      </c>
      <c r="K2323" s="43">
        <f t="shared" si="181"/>
        <v>211717.17687599998</v>
      </c>
      <c r="L2323" s="43">
        <f t="shared" si="182"/>
        <v>161410.27949999998</v>
      </c>
      <c r="M2323" s="43">
        <f t="shared" si="183"/>
        <v>50306.897376000008</v>
      </c>
      <c r="N2323" s="42">
        <f t="shared" si="184"/>
        <v>0.23761367933535268</v>
      </c>
      <c r="O2323">
        <f>IF(AND(RawData[[#This Row],[Channel]]="Wholesale/Distributor", LEFT(RawData[[#This Row],[Month]], 4)="2025"),RawData[[#This Row],[List Price]]*(1-'2 - Diagnostics'!$B$1),RawData[[#This Row],[Net Price]])</f>
        <v>3.2050679999999998</v>
      </c>
      <c r="P2323">
        <f>RawData[[#This Row],[Units]]*RawData[[#This Row],[Counterfactual Net Price]]</f>
        <v>211717.17687599998</v>
      </c>
    </row>
    <row r="2324" spans="1:16">
      <c r="A2324" t="s">
        <v>277</v>
      </c>
      <c r="B2324" t="s">
        <v>276</v>
      </c>
      <c r="C2324" t="s">
        <v>271</v>
      </c>
      <c r="D2324" t="s">
        <v>228</v>
      </c>
      <c r="E2324" t="s">
        <v>244</v>
      </c>
      <c r="F2324">
        <v>58387</v>
      </c>
      <c r="G2324" s="44">
        <v>3.66</v>
      </c>
      <c r="H2324" s="42">
        <v>8.7499999999999994E-2</v>
      </c>
      <c r="I2324" s="45">
        <v>2.4611000000000001</v>
      </c>
      <c r="J2324" s="44">
        <f t="shared" si="180"/>
        <v>3.33975</v>
      </c>
      <c r="K2324" s="43">
        <f t="shared" si="181"/>
        <v>194997.98324999999</v>
      </c>
      <c r="L2324" s="43">
        <f t="shared" si="182"/>
        <v>143696.2457</v>
      </c>
      <c r="M2324" s="43">
        <f t="shared" si="183"/>
        <v>51301.737549999991</v>
      </c>
      <c r="N2324" s="42">
        <f t="shared" si="184"/>
        <v>0.26308855453252483</v>
      </c>
      <c r="O2324">
        <f>IF(AND(RawData[[#This Row],[Channel]]="Wholesale/Distributor", LEFT(RawData[[#This Row],[Month]], 4)="2025"),RawData[[#This Row],[List Price]]*(1-'2 - Diagnostics'!$B$1),RawData[[#This Row],[Net Price]])</f>
        <v>3.33975</v>
      </c>
      <c r="P2324">
        <f>RawData[[#This Row],[Units]]*RawData[[#This Row],[Counterfactual Net Price]]</f>
        <v>194997.98324999999</v>
      </c>
    </row>
    <row r="2325" spans="1:16">
      <c r="A2325" t="s">
        <v>277</v>
      </c>
      <c r="B2325" t="s">
        <v>276</v>
      </c>
      <c r="C2325" t="s">
        <v>271</v>
      </c>
      <c r="D2325" t="s">
        <v>228</v>
      </c>
      <c r="E2325" t="s">
        <v>243</v>
      </c>
      <c r="F2325">
        <v>65609</v>
      </c>
      <c r="G2325" s="44">
        <v>3.66</v>
      </c>
      <c r="H2325" s="42">
        <v>8.8499999999999995E-2</v>
      </c>
      <c r="I2325" s="45">
        <v>2.4786000000000001</v>
      </c>
      <c r="J2325" s="44">
        <f t="shared" si="180"/>
        <v>3.33609</v>
      </c>
      <c r="K2325" s="43">
        <f t="shared" si="181"/>
        <v>218877.52880999999</v>
      </c>
      <c r="L2325" s="43">
        <f t="shared" si="182"/>
        <v>162618.46740000002</v>
      </c>
      <c r="M2325" s="43">
        <f t="shared" si="183"/>
        <v>56259.061409999966</v>
      </c>
      <c r="N2325" s="42">
        <f t="shared" si="184"/>
        <v>0.25703443252430225</v>
      </c>
      <c r="O2325">
        <f>IF(AND(RawData[[#This Row],[Channel]]="Wholesale/Distributor", LEFT(RawData[[#This Row],[Month]], 4)="2025"),RawData[[#This Row],[List Price]]*(1-'2 - Diagnostics'!$B$1),RawData[[#This Row],[Net Price]])</f>
        <v>3.33609</v>
      </c>
      <c r="P2325">
        <f>RawData[[#This Row],[Units]]*RawData[[#This Row],[Counterfactual Net Price]]</f>
        <v>218877.52880999999</v>
      </c>
    </row>
    <row r="2326" spans="1:16">
      <c r="A2326" t="s">
        <v>277</v>
      </c>
      <c r="B2326" t="s">
        <v>276</v>
      </c>
      <c r="C2326" t="s">
        <v>271</v>
      </c>
      <c r="D2326" t="s">
        <v>228</v>
      </c>
      <c r="E2326" t="s">
        <v>242</v>
      </c>
      <c r="F2326">
        <v>77775</v>
      </c>
      <c r="G2326" s="44">
        <v>3.66</v>
      </c>
      <c r="H2326" s="42">
        <v>9.6500000000000002E-2</v>
      </c>
      <c r="I2326" s="45">
        <v>2.4961000000000002</v>
      </c>
      <c r="J2326" s="44">
        <f t="shared" si="180"/>
        <v>3.30681</v>
      </c>
      <c r="K2326" s="43">
        <f t="shared" si="181"/>
        <v>257187.14775</v>
      </c>
      <c r="L2326" s="43">
        <f t="shared" si="182"/>
        <v>194134.17750000002</v>
      </c>
      <c r="M2326" s="43">
        <f t="shared" si="183"/>
        <v>63052.970249999984</v>
      </c>
      <c r="N2326" s="42">
        <f t="shared" si="184"/>
        <v>0.24516376810279386</v>
      </c>
      <c r="O2326">
        <f>IF(AND(RawData[[#This Row],[Channel]]="Wholesale/Distributor", LEFT(RawData[[#This Row],[Month]], 4)="2025"),RawData[[#This Row],[List Price]]*(1-'2 - Diagnostics'!$B$1),RawData[[#This Row],[Net Price]])</f>
        <v>3.30681</v>
      </c>
      <c r="P2326">
        <f>RawData[[#This Row],[Units]]*RawData[[#This Row],[Counterfactual Net Price]]</f>
        <v>257187.14775</v>
      </c>
    </row>
    <row r="2327" spans="1:16">
      <c r="A2327" t="s">
        <v>277</v>
      </c>
      <c r="B2327" t="s">
        <v>276</v>
      </c>
      <c r="C2327" t="s">
        <v>271</v>
      </c>
      <c r="D2327" t="s">
        <v>228</v>
      </c>
      <c r="E2327" t="s">
        <v>241</v>
      </c>
      <c r="F2327">
        <v>105958</v>
      </c>
      <c r="G2327" s="44">
        <v>3.66</v>
      </c>
      <c r="H2327" s="42">
        <v>0.1149</v>
      </c>
      <c r="I2327" s="45">
        <v>2.5137</v>
      </c>
      <c r="J2327" s="44">
        <f t="shared" si="180"/>
        <v>3.2394660000000002</v>
      </c>
      <c r="K2327" s="43">
        <f t="shared" si="181"/>
        <v>343247.33842800005</v>
      </c>
      <c r="L2327" s="43">
        <f t="shared" si="182"/>
        <v>266346.62459999998</v>
      </c>
      <c r="M2327" s="43">
        <f t="shared" si="183"/>
        <v>76900.713828000065</v>
      </c>
      <c r="N2327" s="42">
        <f t="shared" si="184"/>
        <v>0.22403877676135528</v>
      </c>
      <c r="O2327">
        <f>IF(AND(RawData[[#This Row],[Channel]]="Wholesale/Distributor", LEFT(RawData[[#This Row],[Month]], 4)="2025"),RawData[[#This Row],[List Price]]*(1-'2 - Diagnostics'!$B$1),RawData[[#This Row],[Net Price]])</f>
        <v>3.2394660000000002</v>
      </c>
      <c r="P2327">
        <f>RawData[[#This Row],[Units]]*RawData[[#This Row],[Counterfactual Net Price]]</f>
        <v>343247.33842800005</v>
      </c>
    </row>
    <row r="2328" spans="1:16">
      <c r="A2328" t="s">
        <v>277</v>
      </c>
      <c r="B2328" t="s">
        <v>276</v>
      </c>
      <c r="C2328" t="s">
        <v>271</v>
      </c>
      <c r="D2328" t="s">
        <v>228</v>
      </c>
      <c r="E2328" t="s">
        <v>240</v>
      </c>
      <c r="F2328">
        <v>124389</v>
      </c>
      <c r="G2328" s="44">
        <v>3.66</v>
      </c>
      <c r="H2328" s="42">
        <v>9.3299999999999994E-2</v>
      </c>
      <c r="I2328" s="45">
        <v>2.5312000000000001</v>
      </c>
      <c r="J2328" s="44">
        <f t="shared" si="180"/>
        <v>3.3185220000000002</v>
      </c>
      <c r="K2328" s="43">
        <f t="shared" si="181"/>
        <v>412787.63305800001</v>
      </c>
      <c r="L2328" s="43">
        <f t="shared" si="182"/>
        <v>314853.43680000002</v>
      </c>
      <c r="M2328" s="43">
        <f t="shared" si="183"/>
        <v>97934.196257999982</v>
      </c>
      <c r="N2328" s="42">
        <f t="shared" si="184"/>
        <v>0.23725080020563366</v>
      </c>
      <c r="O2328">
        <f>IF(AND(RawData[[#This Row],[Channel]]="Wholesale/Distributor", LEFT(RawData[[#This Row],[Month]], 4)="2025"),RawData[[#This Row],[List Price]]*(1-'2 - Diagnostics'!$B$1),RawData[[#This Row],[Net Price]])</f>
        <v>3.3185220000000002</v>
      </c>
      <c r="P2328">
        <f>RawData[[#This Row],[Units]]*RawData[[#This Row],[Counterfactual Net Price]]</f>
        <v>412787.63305800001</v>
      </c>
    </row>
    <row r="2329" spans="1:16">
      <c r="A2329" t="s">
        <v>277</v>
      </c>
      <c r="B2329" t="s">
        <v>276</v>
      </c>
      <c r="C2329" t="s">
        <v>271</v>
      </c>
      <c r="D2329" t="s">
        <v>228</v>
      </c>
      <c r="E2329" t="s">
        <v>236</v>
      </c>
      <c r="F2329">
        <v>99826</v>
      </c>
      <c r="G2329" s="44">
        <v>3.66</v>
      </c>
      <c r="H2329" s="42">
        <v>9.8699999999999996E-2</v>
      </c>
      <c r="I2329" s="45">
        <v>2.5487000000000002</v>
      </c>
      <c r="J2329" s="44">
        <f t="shared" si="180"/>
        <v>3.2987580000000003</v>
      </c>
      <c r="K2329" s="43">
        <f t="shared" si="181"/>
        <v>329301.81610800006</v>
      </c>
      <c r="L2329" s="43">
        <f t="shared" si="182"/>
        <v>254426.52620000002</v>
      </c>
      <c r="M2329" s="43">
        <f t="shared" si="183"/>
        <v>74875.289908000035</v>
      </c>
      <c r="N2329" s="42">
        <f t="shared" si="184"/>
        <v>0.22737587904296108</v>
      </c>
      <c r="O2329">
        <f>IF(AND(RawData[[#This Row],[Channel]]="Wholesale/Distributor", LEFT(RawData[[#This Row],[Month]], 4)="2025"),RawData[[#This Row],[List Price]]*(1-'2 - Diagnostics'!$B$1),RawData[[#This Row],[Net Price]])</f>
        <v>3.2987580000000003</v>
      </c>
      <c r="P2329">
        <f>RawData[[#This Row],[Units]]*RawData[[#This Row],[Counterfactual Net Price]]</f>
        <v>329301.81610800006</v>
      </c>
    </row>
    <row r="2330" spans="1:16">
      <c r="A2330" t="s">
        <v>277</v>
      </c>
      <c r="B2330" t="s">
        <v>276</v>
      </c>
      <c r="C2330" t="s">
        <v>271</v>
      </c>
      <c r="D2330" t="s">
        <v>231</v>
      </c>
      <c r="E2330" t="s">
        <v>262</v>
      </c>
      <c r="F2330">
        <v>40717</v>
      </c>
      <c r="G2330" s="44">
        <v>3.49</v>
      </c>
      <c r="H2330" s="42">
        <v>0.13109999999999999</v>
      </c>
      <c r="I2330" s="45">
        <v>2.3382999999999998</v>
      </c>
      <c r="J2330" s="44">
        <f t="shared" si="180"/>
        <v>3.0324610000000001</v>
      </c>
      <c r="K2330" s="43">
        <f t="shared" si="181"/>
        <v>123472.71453700001</v>
      </c>
      <c r="L2330" s="43">
        <f t="shared" si="182"/>
        <v>95208.561099999992</v>
      </c>
      <c r="M2330" s="43">
        <f t="shared" si="183"/>
        <v>28264.153437000015</v>
      </c>
      <c r="N2330" s="42">
        <f t="shared" si="184"/>
        <v>0.22891011623892288</v>
      </c>
      <c r="O2330">
        <f>IF(AND(RawData[[#This Row],[Channel]]="Wholesale/Distributor", LEFT(RawData[[#This Row],[Month]], 4)="2025"),RawData[[#This Row],[List Price]]*(1-'2 - Diagnostics'!$B$1),RawData[[#This Row],[Net Price]])</f>
        <v>3.0324610000000001</v>
      </c>
      <c r="P2330">
        <f>RawData[[#This Row],[Units]]*RawData[[#This Row],[Counterfactual Net Price]]</f>
        <v>123472.71453700001</v>
      </c>
    </row>
    <row r="2331" spans="1:16">
      <c r="A2331" t="s">
        <v>277</v>
      </c>
      <c r="B2331" t="s">
        <v>276</v>
      </c>
      <c r="C2331" t="s">
        <v>271</v>
      </c>
      <c r="D2331" t="s">
        <v>231</v>
      </c>
      <c r="E2331" t="s">
        <v>261</v>
      </c>
      <c r="F2331">
        <v>51222</v>
      </c>
      <c r="G2331" s="44">
        <v>3.49</v>
      </c>
      <c r="H2331" s="42">
        <v>0.1158</v>
      </c>
      <c r="I2331" s="45">
        <v>2.3382999999999998</v>
      </c>
      <c r="J2331" s="44">
        <f t="shared" si="180"/>
        <v>3.085858</v>
      </c>
      <c r="K2331" s="43">
        <f t="shared" si="181"/>
        <v>158063.81847599999</v>
      </c>
      <c r="L2331" s="43">
        <f t="shared" si="182"/>
        <v>119772.40259999999</v>
      </c>
      <c r="M2331" s="43">
        <f t="shared" si="183"/>
        <v>38291.415875999999</v>
      </c>
      <c r="N2331" s="42">
        <f t="shared" si="184"/>
        <v>0.24225288396290434</v>
      </c>
      <c r="O2331">
        <f>IF(AND(RawData[[#This Row],[Channel]]="Wholesale/Distributor", LEFT(RawData[[#This Row],[Month]], 4)="2025"),RawData[[#This Row],[List Price]]*(1-'2 - Diagnostics'!$B$1),RawData[[#This Row],[Net Price]])</f>
        <v>3.085858</v>
      </c>
      <c r="P2331">
        <f>RawData[[#This Row],[Units]]*RawData[[#This Row],[Counterfactual Net Price]]</f>
        <v>158063.81847599999</v>
      </c>
    </row>
    <row r="2332" spans="1:16">
      <c r="A2332" t="s">
        <v>277</v>
      </c>
      <c r="B2332" t="s">
        <v>276</v>
      </c>
      <c r="C2332" t="s">
        <v>271</v>
      </c>
      <c r="D2332" t="s">
        <v>231</v>
      </c>
      <c r="E2332" t="s">
        <v>260</v>
      </c>
      <c r="F2332">
        <v>47467</v>
      </c>
      <c r="G2332" s="44">
        <v>3.49</v>
      </c>
      <c r="H2332" s="42">
        <v>0.1246</v>
      </c>
      <c r="I2332" s="45">
        <v>2.3382999999999998</v>
      </c>
      <c r="J2332" s="44">
        <f t="shared" si="180"/>
        <v>3.0551460000000001</v>
      </c>
      <c r="K2332" s="43">
        <f t="shared" si="181"/>
        <v>145018.61518200001</v>
      </c>
      <c r="L2332" s="43">
        <f t="shared" si="182"/>
        <v>110992.08609999999</v>
      </c>
      <c r="M2332" s="43">
        <f t="shared" si="183"/>
        <v>34026.529082000023</v>
      </c>
      <c r="N2332" s="42">
        <f t="shared" si="184"/>
        <v>0.23463559515650004</v>
      </c>
      <c r="O2332">
        <f>IF(AND(RawData[[#This Row],[Channel]]="Wholesale/Distributor", LEFT(RawData[[#This Row],[Month]], 4)="2025"),RawData[[#This Row],[List Price]]*(1-'2 - Diagnostics'!$B$1),RawData[[#This Row],[Net Price]])</f>
        <v>3.0551460000000001</v>
      </c>
      <c r="P2332">
        <f>RawData[[#This Row],[Units]]*RawData[[#This Row],[Counterfactual Net Price]]</f>
        <v>145018.61518200001</v>
      </c>
    </row>
    <row r="2333" spans="1:16">
      <c r="A2333" t="s">
        <v>277</v>
      </c>
      <c r="B2333" t="s">
        <v>276</v>
      </c>
      <c r="C2333" t="s">
        <v>271</v>
      </c>
      <c r="D2333" t="s">
        <v>231</v>
      </c>
      <c r="E2333" t="s">
        <v>259</v>
      </c>
      <c r="F2333">
        <v>58326</v>
      </c>
      <c r="G2333" s="44">
        <v>3.49</v>
      </c>
      <c r="H2333" s="42">
        <v>0.1196</v>
      </c>
      <c r="I2333" s="45">
        <v>2.3382999999999998</v>
      </c>
      <c r="J2333" s="44">
        <f t="shared" si="180"/>
        <v>3.0725959999999999</v>
      </c>
      <c r="K2333" s="43">
        <f t="shared" si="181"/>
        <v>179212.23429599998</v>
      </c>
      <c r="L2333" s="43">
        <f t="shared" si="182"/>
        <v>136383.68579999998</v>
      </c>
      <c r="M2333" s="43">
        <f t="shared" si="183"/>
        <v>42828.548496000003</v>
      </c>
      <c r="N2333" s="42">
        <f t="shared" si="184"/>
        <v>0.23898228078146302</v>
      </c>
      <c r="O2333">
        <f>IF(AND(RawData[[#This Row],[Channel]]="Wholesale/Distributor", LEFT(RawData[[#This Row],[Month]], 4)="2025"),RawData[[#This Row],[List Price]]*(1-'2 - Diagnostics'!$B$1),RawData[[#This Row],[Net Price]])</f>
        <v>3.0725959999999999</v>
      </c>
      <c r="P2333">
        <f>RawData[[#This Row],[Units]]*RawData[[#This Row],[Counterfactual Net Price]]</f>
        <v>179212.23429599998</v>
      </c>
    </row>
    <row r="2334" spans="1:16">
      <c r="A2334" t="s">
        <v>277</v>
      </c>
      <c r="B2334" t="s">
        <v>276</v>
      </c>
      <c r="C2334" t="s">
        <v>271</v>
      </c>
      <c r="D2334" t="s">
        <v>231</v>
      </c>
      <c r="E2334" t="s">
        <v>258</v>
      </c>
      <c r="F2334">
        <v>53999</v>
      </c>
      <c r="G2334" s="44">
        <v>3.49</v>
      </c>
      <c r="H2334" s="42">
        <v>0.14330000000000001</v>
      </c>
      <c r="I2334" s="45">
        <v>2.3382999999999998</v>
      </c>
      <c r="J2334" s="44">
        <f t="shared" si="180"/>
        <v>2.9898830000000003</v>
      </c>
      <c r="K2334" s="43">
        <f t="shared" si="181"/>
        <v>161450.69211700003</v>
      </c>
      <c r="L2334" s="43">
        <f t="shared" si="182"/>
        <v>126265.86169999999</v>
      </c>
      <c r="M2334" s="43">
        <f t="shared" si="183"/>
        <v>35184.830417000034</v>
      </c>
      <c r="N2334" s="42">
        <f t="shared" si="184"/>
        <v>0.2179292634527841</v>
      </c>
      <c r="O2334">
        <f>IF(AND(RawData[[#This Row],[Channel]]="Wholesale/Distributor", LEFT(RawData[[#This Row],[Month]], 4)="2025"),RawData[[#This Row],[List Price]]*(1-'2 - Diagnostics'!$B$1),RawData[[#This Row],[Net Price]])</f>
        <v>2.9898830000000003</v>
      </c>
      <c r="P2334">
        <f>RawData[[#This Row],[Units]]*RawData[[#This Row],[Counterfactual Net Price]]</f>
        <v>161450.69211700003</v>
      </c>
    </row>
    <row r="2335" spans="1:16">
      <c r="A2335" t="s">
        <v>277</v>
      </c>
      <c r="B2335" t="s">
        <v>276</v>
      </c>
      <c r="C2335" t="s">
        <v>271</v>
      </c>
      <c r="D2335" t="s">
        <v>231</v>
      </c>
      <c r="E2335" t="s">
        <v>257</v>
      </c>
      <c r="F2335">
        <v>47308</v>
      </c>
      <c r="G2335" s="44">
        <v>3.49</v>
      </c>
      <c r="H2335" s="42">
        <v>0.1419</v>
      </c>
      <c r="I2335" s="45">
        <v>2.3382999999999998</v>
      </c>
      <c r="J2335" s="44">
        <f t="shared" si="180"/>
        <v>2.9947690000000002</v>
      </c>
      <c r="K2335" s="43">
        <f t="shared" si="181"/>
        <v>141676.53185200001</v>
      </c>
      <c r="L2335" s="43">
        <f t="shared" si="182"/>
        <v>110620.29639999999</v>
      </c>
      <c r="M2335" s="43">
        <f t="shared" si="183"/>
        <v>31056.235452000023</v>
      </c>
      <c r="N2335" s="42">
        <f t="shared" si="184"/>
        <v>0.21920522083673244</v>
      </c>
      <c r="O2335">
        <f>IF(AND(RawData[[#This Row],[Channel]]="Wholesale/Distributor", LEFT(RawData[[#This Row],[Month]], 4)="2025"),RawData[[#This Row],[List Price]]*(1-'2 - Diagnostics'!$B$1),RawData[[#This Row],[Net Price]])</f>
        <v>2.9947690000000002</v>
      </c>
      <c r="P2335">
        <f>RawData[[#This Row],[Units]]*RawData[[#This Row],[Counterfactual Net Price]]</f>
        <v>141676.53185200001</v>
      </c>
    </row>
    <row r="2336" spans="1:16">
      <c r="A2336" t="s">
        <v>277</v>
      </c>
      <c r="B2336" t="s">
        <v>276</v>
      </c>
      <c r="C2336" t="s">
        <v>271</v>
      </c>
      <c r="D2336" t="s">
        <v>231</v>
      </c>
      <c r="E2336" t="s">
        <v>256</v>
      </c>
      <c r="F2336">
        <v>46092</v>
      </c>
      <c r="G2336" s="44">
        <v>3.49</v>
      </c>
      <c r="H2336" s="42">
        <v>0.1182</v>
      </c>
      <c r="I2336" s="45">
        <v>2.3382999999999998</v>
      </c>
      <c r="J2336" s="44">
        <f t="shared" si="180"/>
        <v>3.0774820000000003</v>
      </c>
      <c r="K2336" s="43">
        <f t="shared" si="181"/>
        <v>141847.30034400002</v>
      </c>
      <c r="L2336" s="43">
        <f t="shared" si="182"/>
        <v>107776.92359999999</v>
      </c>
      <c r="M2336" s="43">
        <f t="shared" si="183"/>
        <v>34070.376744000023</v>
      </c>
      <c r="N2336" s="42">
        <f t="shared" si="184"/>
        <v>0.24019051939215255</v>
      </c>
      <c r="O2336">
        <f>IF(AND(RawData[[#This Row],[Channel]]="Wholesale/Distributor", LEFT(RawData[[#This Row],[Month]], 4)="2025"),RawData[[#This Row],[List Price]]*(1-'2 - Diagnostics'!$B$1),RawData[[#This Row],[Net Price]])</f>
        <v>3.0774820000000003</v>
      </c>
      <c r="P2336">
        <f>RawData[[#This Row],[Units]]*RawData[[#This Row],[Counterfactual Net Price]]</f>
        <v>141847.30034400002</v>
      </c>
    </row>
    <row r="2337" spans="1:16">
      <c r="A2337" t="s">
        <v>277</v>
      </c>
      <c r="B2337" t="s">
        <v>276</v>
      </c>
      <c r="C2337" t="s">
        <v>271</v>
      </c>
      <c r="D2337" t="s">
        <v>231</v>
      </c>
      <c r="E2337" t="s">
        <v>255</v>
      </c>
      <c r="F2337">
        <v>37672</v>
      </c>
      <c r="G2337" s="44">
        <v>3.49</v>
      </c>
      <c r="H2337" s="42">
        <v>0.12330000000000001</v>
      </c>
      <c r="I2337" s="45">
        <v>2.3382999999999998</v>
      </c>
      <c r="J2337" s="44">
        <f t="shared" si="180"/>
        <v>3.0596830000000002</v>
      </c>
      <c r="K2337" s="43">
        <f t="shared" si="181"/>
        <v>115264.377976</v>
      </c>
      <c r="L2337" s="43">
        <f t="shared" si="182"/>
        <v>88088.43759999999</v>
      </c>
      <c r="M2337" s="43">
        <f t="shared" si="183"/>
        <v>27175.940376000013</v>
      </c>
      <c r="N2337" s="42">
        <f t="shared" si="184"/>
        <v>0.23577050302269886</v>
      </c>
      <c r="O2337">
        <f>IF(AND(RawData[[#This Row],[Channel]]="Wholesale/Distributor", LEFT(RawData[[#This Row],[Month]], 4)="2025"),RawData[[#This Row],[List Price]]*(1-'2 - Diagnostics'!$B$1),RawData[[#This Row],[Net Price]])</f>
        <v>3.0596830000000002</v>
      </c>
      <c r="P2337">
        <f>RawData[[#This Row],[Units]]*RawData[[#This Row],[Counterfactual Net Price]]</f>
        <v>115264.377976</v>
      </c>
    </row>
    <row r="2338" spans="1:16">
      <c r="A2338" t="s">
        <v>277</v>
      </c>
      <c r="B2338" t="s">
        <v>276</v>
      </c>
      <c r="C2338" t="s">
        <v>271</v>
      </c>
      <c r="D2338" t="s">
        <v>231</v>
      </c>
      <c r="E2338" t="s">
        <v>254</v>
      </c>
      <c r="F2338">
        <v>55642</v>
      </c>
      <c r="G2338" s="44">
        <v>3.49</v>
      </c>
      <c r="H2338" s="42">
        <v>0.1323</v>
      </c>
      <c r="I2338" s="45">
        <v>2.3382999999999998</v>
      </c>
      <c r="J2338" s="44">
        <f t="shared" si="180"/>
        <v>3.0282730000000004</v>
      </c>
      <c r="K2338" s="43">
        <f t="shared" si="181"/>
        <v>168499.16626600001</v>
      </c>
      <c r="L2338" s="43">
        <f t="shared" si="182"/>
        <v>130107.68859999999</v>
      </c>
      <c r="M2338" s="43">
        <f t="shared" si="183"/>
        <v>38391.477666000021</v>
      </c>
      <c r="N2338" s="42">
        <f t="shared" si="184"/>
        <v>0.22784372478967396</v>
      </c>
      <c r="O2338">
        <f>IF(AND(RawData[[#This Row],[Channel]]="Wholesale/Distributor", LEFT(RawData[[#This Row],[Month]], 4)="2025"),RawData[[#This Row],[List Price]]*(1-'2 - Diagnostics'!$B$1),RawData[[#This Row],[Net Price]])</f>
        <v>3.0282730000000004</v>
      </c>
      <c r="P2338">
        <f>RawData[[#This Row],[Units]]*RawData[[#This Row],[Counterfactual Net Price]]</f>
        <v>168499.16626600001</v>
      </c>
    </row>
    <row r="2339" spans="1:16">
      <c r="A2339" t="s">
        <v>277</v>
      </c>
      <c r="B2339" t="s">
        <v>276</v>
      </c>
      <c r="C2339" t="s">
        <v>271</v>
      </c>
      <c r="D2339" t="s">
        <v>231</v>
      </c>
      <c r="E2339" t="s">
        <v>253</v>
      </c>
      <c r="F2339">
        <v>80574</v>
      </c>
      <c r="G2339" s="44">
        <v>3.49</v>
      </c>
      <c r="H2339" s="42">
        <v>0.14979999999999999</v>
      </c>
      <c r="I2339" s="45">
        <v>2.3382999999999998</v>
      </c>
      <c r="J2339" s="44">
        <f t="shared" si="180"/>
        <v>2.9671980000000002</v>
      </c>
      <c r="K2339" s="43">
        <f t="shared" si="181"/>
        <v>239079.01165200002</v>
      </c>
      <c r="L2339" s="43">
        <f t="shared" si="182"/>
        <v>188406.18419999999</v>
      </c>
      <c r="M2339" s="43">
        <f t="shared" si="183"/>
        <v>50672.827452000027</v>
      </c>
      <c r="N2339" s="42">
        <f t="shared" si="184"/>
        <v>0.21195012938132213</v>
      </c>
      <c r="O2339">
        <f>IF(AND(RawData[[#This Row],[Channel]]="Wholesale/Distributor", LEFT(RawData[[#This Row],[Month]], 4)="2025"),RawData[[#This Row],[List Price]]*(1-'2 - Diagnostics'!$B$1),RawData[[#This Row],[Net Price]])</f>
        <v>2.9671980000000002</v>
      </c>
      <c r="P2339">
        <f>RawData[[#This Row],[Units]]*RawData[[#This Row],[Counterfactual Net Price]]</f>
        <v>239079.01165200002</v>
      </c>
    </row>
    <row r="2340" spans="1:16">
      <c r="A2340" t="s">
        <v>277</v>
      </c>
      <c r="B2340" t="s">
        <v>276</v>
      </c>
      <c r="C2340" t="s">
        <v>271</v>
      </c>
      <c r="D2340" t="s">
        <v>231</v>
      </c>
      <c r="E2340" t="s">
        <v>252</v>
      </c>
      <c r="F2340">
        <v>86401</v>
      </c>
      <c r="G2340" s="44">
        <v>3.49</v>
      </c>
      <c r="H2340" s="42">
        <v>0.14199999999999999</v>
      </c>
      <c r="I2340" s="45">
        <v>2.3382999999999998</v>
      </c>
      <c r="J2340" s="44">
        <f t="shared" si="180"/>
        <v>2.9944200000000003</v>
      </c>
      <c r="K2340" s="43">
        <f t="shared" si="181"/>
        <v>258720.88242000004</v>
      </c>
      <c r="L2340" s="43">
        <f t="shared" si="182"/>
        <v>202031.4583</v>
      </c>
      <c r="M2340" s="43">
        <f t="shared" si="183"/>
        <v>56689.42412000004</v>
      </c>
      <c r="N2340" s="42">
        <f t="shared" si="184"/>
        <v>0.21911421911421924</v>
      </c>
      <c r="O2340">
        <f>IF(AND(RawData[[#This Row],[Channel]]="Wholesale/Distributor", LEFT(RawData[[#This Row],[Month]], 4)="2025"),RawData[[#This Row],[List Price]]*(1-'2 - Diagnostics'!$B$1),RawData[[#This Row],[Net Price]])</f>
        <v>2.9944200000000003</v>
      </c>
      <c r="P2340">
        <f>RawData[[#This Row],[Units]]*RawData[[#This Row],[Counterfactual Net Price]]</f>
        <v>258720.88242000004</v>
      </c>
    </row>
    <row r="2341" spans="1:16">
      <c r="A2341" t="s">
        <v>277</v>
      </c>
      <c r="B2341" t="s">
        <v>276</v>
      </c>
      <c r="C2341" t="s">
        <v>271</v>
      </c>
      <c r="D2341" t="s">
        <v>231</v>
      </c>
      <c r="E2341" t="s">
        <v>251</v>
      </c>
      <c r="F2341">
        <v>64322</v>
      </c>
      <c r="G2341" s="44">
        <v>3.49</v>
      </c>
      <c r="H2341" s="42">
        <v>0.11360000000000001</v>
      </c>
      <c r="I2341" s="45">
        <v>2.3382999999999998</v>
      </c>
      <c r="J2341" s="44">
        <f t="shared" si="180"/>
        <v>3.0935360000000003</v>
      </c>
      <c r="K2341" s="43">
        <f t="shared" si="181"/>
        <v>198982.42259200002</v>
      </c>
      <c r="L2341" s="43">
        <f t="shared" si="182"/>
        <v>150404.13259999998</v>
      </c>
      <c r="M2341" s="43">
        <f t="shared" si="183"/>
        <v>48578.289992000035</v>
      </c>
      <c r="N2341" s="42">
        <f t="shared" si="184"/>
        <v>0.24413357400722036</v>
      </c>
      <c r="O2341">
        <f>IF(AND(RawData[[#This Row],[Channel]]="Wholesale/Distributor", LEFT(RawData[[#This Row],[Month]], 4)="2025"),RawData[[#This Row],[List Price]]*(1-'2 - Diagnostics'!$B$1),RawData[[#This Row],[Net Price]])</f>
        <v>3.0935360000000003</v>
      </c>
      <c r="P2341">
        <f>RawData[[#This Row],[Units]]*RawData[[#This Row],[Counterfactual Net Price]]</f>
        <v>198982.42259200002</v>
      </c>
    </row>
    <row r="2342" spans="1:16">
      <c r="A2342" t="s">
        <v>277</v>
      </c>
      <c r="B2342" t="s">
        <v>276</v>
      </c>
      <c r="C2342" t="s">
        <v>271</v>
      </c>
      <c r="D2342" t="s">
        <v>231</v>
      </c>
      <c r="E2342" t="s">
        <v>250</v>
      </c>
      <c r="F2342">
        <v>58863</v>
      </c>
      <c r="G2342" s="44">
        <v>3.56</v>
      </c>
      <c r="H2342" s="42">
        <v>0.13150000000000001</v>
      </c>
      <c r="I2342" s="45">
        <v>2.3557999999999999</v>
      </c>
      <c r="J2342" s="44">
        <f t="shared" si="180"/>
        <v>3.0918600000000001</v>
      </c>
      <c r="K2342" s="43">
        <f t="shared" si="181"/>
        <v>181996.15518</v>
      </c>
      <c r="L2342" s="43">
        <f t="shared" si="182"/>
        <v>138669.45540000001</v>
      </c>
      <c r="M2342" s="43">
        <f t="shared" si="183"/>
        <v>43326.699779999995</v>
      </c>
      <c r="N2342" s="42">
        <f t="shared" si="184"/>
        <v>0.23806381918974337</v>
      </c>
      <c r="O2342">
        <f>IF(AND(RawData[[#This Row],[Channel]]="Wholesale/Distributor", LEFT(RawData[[#This Row],[Month]], 4)="2025"),RawData[[#This Row],[List Price]]*(1-'2 - Diagnostics'!$B$1),RawData[[#This Row],[Net Price]])</f>
        <v>3.0918600000000001</v>
      </c>
      <c r="P2342">
        <f>RawData[[#This Row],[Units]]*RawData[[#This Row],[Counterfactual Net Price]]</f>
        <v>181996.15518</v>
      </c>
    </row>
    <row r="2343" spans="1:16">
      <c r="A2343" t="s">
        <v>277</v>
      </c>
      <c r="B2343" t="s">
        <v>276</v>
      </c>
      <c r="C2343" t="s">
        <v>271</v>
      </c>
      <c r="D2343" t="s">
        <v>231</v>
      </c>
      <c r="E2343" t="s">
        <v>249</v>
      </c>
      <c r="F2343">
        <v>62481</v>
      </c>
      <c r="G2343" s="44">
        <v>3.56</v>
      </c>
      <c r="H2343" s="42">
        <v>0.1207</v>
      </c>
      <c r="I2343" s="45">
        <v>2.3734000000000002</v>
      </c>
      <c r="J2343" s="44">
        <f t="shared" si="180"/>
        <v>3.1303079999999999</v>
      </c>
      <c r="K2343" s="43">
        <f t="shared" si="181"/>
        <v>195584.774148</v>
      </c>
      <c r="L2343" s="43">
        <f t="shared" si="182"/>
        <v>148292.40540000002</v>
      </c>
      <c r="M2343" s="43">
        <f t="shared" si="183"/>
        <v>47292.368747999979</v>
      </c>
      <c r="N2343" s="42">
        <f t="shared" si="184"/>
        <v>0.24179984844941765</v>
      </c>
      <c r="O2343">
        <f>IF(AND(RawData[[#This Row],[Channel]]="Wholesale/Distributor", LEFT(RawData[[#This Row],[Month]], 4)="2025"),RawData[[#This Row],[List Price]]*(1-'2 - Diagnostics'!$B$1),RawData[[#This Row],[Net Price]])</f>
        <v>3.1303079999999999</v>
      </c>
      <c r="P2343">
        <f>RawData[[#This Row],[Units]]*RawData[[#This Row],[Counterfactual Net Price]]</f>
        <v>195584.774148</v>
      </c>
    </row>
    <row r="2344" spans="1:16">
      <c r="A2344" t="s">
        <v>277</v>
      </c>
      <c r="B2344" t="s">
        <v>276</v>
      </c>
      <c r="C2344" t="s">
        <v>271</v>
      </c>
      <c r="D2344" t="s">
        <v>231</v>
      </c>
      <c r="E2344" t="s">
        <v>248</v>
      </c>
      <c r="F2344">
        <v>62362</v>
      </c>
      <c r="G2344" s="44">
        <v>3.56</v>
      </c>
      <c r="H2344" s="42">
        <v>0.11940000000000001</v>
      </c>
      <c r="I2344" s="45">
        <v>2.3908999999999998</v>
      </c>
      <c r="J2344" s="44">
        <f t="shared" si="180"/>
        <v>3.1349360000000002</v>
      </c>
      <c r="K2344" s="43">
        <f t="shared" si="181"/>
        <v>195500.87883200002</v>
      </c>
      <c r="L2344" s="43">
        <f t="shared" si="182"/>
        <v>149101.3058</v>
      </c>
      <c r="M2344" s="43">
        <f t="shared" si="183"/>
        <v>46399.573032000015</v>
      </c>
      <c r="N2344" s="42">
        <f t="shared" si="184"/>
        <v>0.23733690257153581</v>
      </c>
      <c r="O2344">
        <f>IF(AND(RawData[[#This Row],[Channel]]="Wholesale/Distributor", LEFT(RawData[[#This Row],[Month]], 4)="2025"),RawData[[#This Row],[List Price]]*(1-'2 - Diagnostics'!$B$1),RawData[[#This Row],[Net Price]])</f>
        <v>3.1349360000000002</v>
      </c>
      <c r="P2344">
        <f>RawData[[#This Row],[Units]]*RawData[[#This Row],[Counterfactual Net Price]]</f>
        <v>195500.87883200002</v>
      </c>
    </row>
    <row r="2345" spans="1:16">
      <c r="A2345" t="s">
        <v>277</v>
      </c>
      <c r="B2345" t="s">
        <v>276</v>
      </c>
      <c r="C2345" t="s">
        <v>271</v>
      </c>
      <c r="D2345" t="s">
        <v>231</v>
      </c>
      <c r="E2345" t="s">
        <v>247</v>
      </c>
      <c r="F2345">
        <v>62295</v>
      </c>
      <c r="G2345" s="44">
        <v>3.56</v>
      </c>
      <c r="H2345" s="42">
        <v>0.1075</v>
      </c>
      <c r="I2345" s="45">
        <v>2.4083999999999999</v>
      </c>
      <c r="J2345" s="44">
        <f t="shared" si="180"/>
        <v>3.1772999999999998</v>
      </c>
      <c r="K2345" s="43">
        <f t="shared" si="181"/>
        <v>197929.90349999999</v>
      </c>
      <c r="L2345" s="43">
        <f t="shared" si="182"/>
        <v>150031.27799999999</v>
      </c>
      <c r="M2345" s="43">
        <f t="shared" si="183"/>
        <v>47898.625499999995</v>
      </c>
      <c r="N2345" s="42">
        <f t="shared" si="184"/>
        <v>0.24199792276461146</v>
      </c>
      <c r="O2345">
        <f>IF(AND(RawData[[#This Row],[Channel]]="Wholesale/Distributor", LEFT(RawData[[#This Row],[Month]], 4)="2025"),RawData[[#This Row],[List Price]]*(1-'2 - Diagnostics'!$B$1),RawData[[#This Row],[Net Price]])</f>
        <v>3.1772999999999998</v>
      </c>
      <c r="P2345">
        <f>RawData[[#This Row],[Units]]*RawData[[#This Row],[Counterfactual Net Price]]</f>
        <v>197929.90349999999</v>
      </c>
    </row>
    <row r="2346" spans="1:16">
      <c r="A2346" t="s">
        <v>277</v>
      </c>
      <c r="B2346" t="s">
        <v>276</v>
      </c>
      <c r="C2346" t="s">
        <v>271</v>
      </c>
      <c r="D2346" t="s">
        <v>231</v>
      </c>
      <c r="E2346" t="s">
        <v>246</v>
      </c>
      <c r="F2346">
        <v>55234</v>
      </c>
      <c r="G2346" s="44">
        <v>3.56</v>
      </c>
      <c r="H2346" s="42">
        <v>0.1211</v>
      </c>
      <c r="I2346" s="45">
        <v>2.4260000000000002</v>
      </c>
      <c r="J2346" s="44">
        <f t="shared" si="180"/>
        <v>3.1288840000000002</v>
      </c>
      <c r="K2346" s="43">
        <f t="shared" si="181"/>
        <v>172820.77885600002</v>
      </c>
      <c r="L2346" s="43">
        <f t="shared" si="182"/>
        <v>133997.68400000001</v>
      </c>
      <c r="M2346" s="43">
        <f t="shared" si="183"/>
        <v>38823.094856000011</v>
      </c>
      <c r="N2346" s="42">
        <f t="shared" si="184"/>
        <v>0.22464367486937839</v>
      </c>
      <c r="O2346">
        <f>IF(AND(RawData[[#This Row],[Channel]]="Wholesale/Distributor", LEFT(RawData[[#This Row],[Month]], 4)="2025"),RawData[[#This Row],[List Price]]*(1-'2 - Diagnostics'!$B$1),RawData[[#This Row],[Net Price]])</f>
        <v>3.1288840000000002</v>
      </c>
      <c r="P2346">
        <f>RawData[[#This Row],[Units]]*RawData[[#This Row],[Counterfactual Net Price]]</f>
        <v>172820.77885600002</v>
      </c>
    </row>
    <row r="2347" spans="1:16">
      <c r="A2347" t="s">
        <v>277</v>
      </c>
      <c r="B2347" t="s">
        <v>276</v>
      </c>
      <c r="C2347" t="s">
        <v>271</v>
      </c>
      <c r="D2347" t="s">
        <v>231</v>
      </c>
      <c r="E2347" t="s">
        <v>245</v>
      </c>
      <c r="F2347">
        <v>56986</v>
      </c>
      <c r="G2347" s="44">
        <v>3.56</v>
      </c>
      <c r="H2347" s="42">
        <v>0.13439999999999999</v>
      </c>
      <c r="I2347" s="45">
        <v>2.4434999999999998</v>
      </c>
      <c r="J2347" s="44">
        <f t="shared" si="180"/>
        <v>3.0815360000000003</v>
      </c>
      <c r="K2347" s="43">
        <f t="shared" si="181"/>
        <v>175604.41049600003</v>
      </c>
      <c r="L2347" s="43">
        <f t="shared" si="182"/>
        <v>139245.291</v>
      </c>
      <c r="M2347" s="43">
        <f t="shared" si="183"/>
        <v>36359.119496000028</v>
      </c>
      <c r="N2347" s="42">
        <f t="shared" si="184"/>
        <v>0.20705128870796916</v>
      </c>
      <c r="O2347">
        <f>IF(AND(RawData[[#This Row],[Channel]]="Wholesale/Distributor", LEFT(RawData[[#This Row],[Month]], 4)="2025"),RawData[[#This Row],[List Price]]*(1-'2 - Diagnostics'!$B$1),RawData[[#This Row],[Net Price]])</f>
        <v>3.0815360000000003</v>
      </c>
      <c r="P2347">
        <f>RawData[[#This Row],[Units]]*RawData[[#This Row],[Counterfactual Net Price]]</f>
        <v>175604.41049600003</v>
      </c>
    </row>
    <row r="2348" spans="1:16">
      <c r="A2348" t="s">
        <v>277</v>
      </c>
      <c r="B2348" t="s">
        <v>276</v>
      </c>
      <c r="C2348" t="s">
        <v>271</v>
      </c>
      <c r="D2348" t="s">
        <v>231</v>
      </c>
      <c r="E2348" t="s">
        <v>244</v>
      </c>
      <c r="F2348">
        <v>50700</v>
      </c>
      <c r="G2348" s="44">
        <v>3.66</v>
      </c>
      <c r="H2348" s="42">
        <v>0.11890000000000001</v>
      </c>
      <c r="I2348" s="45">
        <v>2.4611000000000001</v>
      </c>
      <c r="J2348" s="44">
        <f t="shared" si="180"/>
        <v>3.2248260000000002</v>
      </c>
      <c r="K2348" s="43">
        <f t="shared" si="181"/>
        <v>163498.67820000002</v>
      </c>
      <c r="L2348" s="43">
        <f t="shared" si="182"/>
        <v>124777.77</v>
      </c>
      <c r="M2348" s="43">
        <f t="shared" si="183"/>
        <v>38720.90820000002</v>
      </c>
      <c r="N2348" s="42">
        <f t="shared" si="184"/>
        <v>0.23682704121090573</v>
      </c>
      <c r="O2348">
        <f>IF(AND(RawData[[#This Row],[Channel]]="Wholesale/Distributor", LEFT(RawData[[#This Row],[Month]], 4)="2025"),RawData[[#This Row],[List Price]]*(1-'2 - Diagnostics'!$B$1),RawData[[#This Row],[Net Price]])</f>
        <v>3.2248260000000002</v>
      </c>
      <c r="P2348">
        <f>RawData[[#This Row],[Units]]*RawData[[#This Row],[Counterfactual Net Price]]</f>
        <v>163498.67820000002</v>
      </c>
    </row>
    <row r="2349" spans="1:16">
      <c r="A2349" t="s">
        <v>277</v>
      </c>
      <c r="B2349" t="s">
        <v>276</v>
      </c>
      <c r="C2349" t="s">
        <v>271</v>
      </c>
      <c r="D2349" t="s">
        <v>231</v>
      </c>
      <c r="E2349" t="s">
        <v>243</v>
      </c>
      <c r="F2349">
        <v>55524</v>
      </c>
      <c r="G2349" s="44">
        <v>3.66</v>
      </c>
      <c r="H2349" s="42">
        <v>0.13539999999999999</v>
      </c>
      <c r="I2349" s="45">
        <v>2.4786000000000001</v>
      </c>
      <c r="J2349" s="44">
        <f t="shared" si="180"/>
        <v>3.1644360000000002</v>
      </c>
      <c r="K2349" s="43">
        <f t="shared" si="181"/>
        <v>175702.14446400001</v>
      </c>
      <c r="L2349" s="43">
        <f t="shared" si="182"/>
        <v>137621.78640000001</v>
      </c>
      <c r="M2349" s="43">
        <f t="shared" si="183"/>
        <v>38080.358064</v>
      </c>
      <c r="N2349" s="42">
        <f t="shared" si="184"/>
        <v>0.2167324603815656</v>
      </c>
      <c r="O2349">
        <f>IF(AND(RawData[[#This Row],[Channel]]="Wholesale/Distributor", LEFT(RawData[[#This Row],[Month]], 4)="2025"),RawData[[#This Row],[List Price]]*(1-'2 - Diagnostics'!$B$1),RawData[[#This Row],[Net Price]])</f>
        <v>3.1644360000000002</v>
      </c>
      <c r="P2349">
        <f>RawData[[#This Row],[Units]]*RawData[[#This Row],[Counterfactual Net Price]]</f>
        <v>175702.14446400001</v>
      </c>
    </row>
    <row r="2350" spans="1:16">
      <c r="A2350" t="s">
        <v>277</v>
      </c>
      <c r="B2350" t="s">
        <v>276</v>
      </c>
      <c r="C2350" t="s">
        <v>271</v>
      </c>
      <c r="D2350" t="s">
        <v>231</v>
      </c>
      <c r="E2350" t="s">
        <v>242</v>
      </c>
      <c r="F2350">
        <v>68606</v>
      </c>
      <c r="G2350" s="44">
        <v>3.66</v>
      </c>
      <c r="H2350" s="42">
        <v>0.12859999999999999</v>
      </c>
      <c r="I2350" s="45">
        <v>2.4961000000000002</v>
      </c>
      <c r="J2350" s="44">
        <f t="shared" si="180"/>
        <v>3.189324</v>
      </c>
      <c r="K2350" s="43">
        <f t="shared" si="181"/>
        <v>218806.76234400002</v>
      </c>
      <c r="L2350" s="43">
        <f t="shared" si="182"/>
        <v>171247.43660000002</v>
      </c>
      <c r="M2350" s="43">
        <f t="shared" si="183"/>
        <v>47559.325744000002</v>
      </c>
      <c r="N2350" s="42">
        <f t="shared" si="184"/>
        <v>0.21735765949147842</v>
      </c>
      <c r="O2350">
        <f>IF(AND(RawData[[#This Row],[Channel]]="Wholesale/Distributor", LEFT(RawData[[#This Row],[Month]], 4)="2025"),RawData[[#This Row],[List Price]]*(1-'2 - Diagnostics'!$B$1),RawData[[#This Row],[Net Price]])</f>
        <v>3.189324</v>
      </c>
      <c r="P2350">
        <f>RawData[[#This Row],[Units]]*RawData[[#This Row],[Counterfactual Net Price]]</f>
        <v>218806.76234400002</v>
      </c>
    </row>
    <row r="2351" spans="1:16">
      <c r="A2351" t="s">
        <v>277</v>
      </c>
      <c r="B2351" t="s">
        <v>276</v>
      </c>
      <c r="C2351" t="s">
        <v>271</v>
      </c>
      <c r="D2351" t="s">
        <v>231</v>
      </c>
      <c r="E2351" t="s">
        <v>241</v>
      </c>
      <c r="F2351">
        <v>103726</v>
      </c>
      <c r="G2351" s="44">
        <v>3.66</v>
      </c>
      <c r="H2351" s="42">
        <v>0.13009999999999999</v>
      </c>
      <c r="I2351" s="45">
        <v>2.5137</v>
      </c>
      <c r="J2351" s="44">
        <f t="shared" si="180"/>
        <v>3.1838340000000001</v>
      </c>
      <c r="K2351" s="43">
        <f t="shared" si="181"/>
        <v>330246.36548400001</v>
      </c>
      <c r="L2351" s="43">
        <f t="shared" si="182"/>
        <v>260736.04620000001</v>
      </c>
      <c r="M2351" s="43">
        <f t="shared" si="183"/>
        <v>69510.319283999997</v>
      </c>
      <c r="N2351" s="42">
        <f t="shared" si="184"/>
        <v>0.2104801946332629</v>
      </c>
      <c r="O2351">
        <f>IF(AND(RawData[[#This Row],[Channel]]="Wholesale/Distributor", LEFT(RawData[[#This Row],[Month]], 4)="2025"),RawData[[#This Row],[List Price]]*(1-'2 - Diagnostics'!$B$1),RawData[[#This Row],[Net Price]])</f>
        <v>3.1838340000000001</v>
      </c>
      <c r="P2351">
        <f>RawData[[#This Row],[Units]]*RawData[[#This Row],[Counterfactual Net Price]]</f>
        <v>330246.36548400001</v>
      </c>
    </row>
    <row r="2352" spans="1:16">
      <c r="A2352" t="s">
        <v>277</v>
      </c>
      <c r="B2352" t="s">
        <v>276</v>
      </c>
      <c r="C2352" t="s">
        <v>271</v>
      </c>
      <c r="D2352" t="s">
        <v>231</v>
      </c>
      <c r="E2352" t="s">
        <v>240</v>
      </c>
      <c r="F2352">
        <v>108361</v>
      </c>
      <c r="G2352" s="44">
        <v>3.66</v>
      </c>
      <c r="H2352" s="42">
        <v>0.1227</v>
      </c>
      <c r="I2352" s="45">
        <v>2.5312000000000001</v>
      </c>
      <c r="J2352" s="44">
        <f t="shared" si="180"/>
        <v>3.2109179999999999</v>
      </c>
      <c r="K2352" s="43">
        <f t="shared" si="181"/>
        <v>347938.28539799998</v>
      </c>
      <c r="L2352" s="43">
        <f t="shared" si="182"/>
        <v>274283.36320000002</v>
      </c>
      <c r="M2352" s="43">
        <f t="shared" si="183"/>
        <v>73654.922197999957</v>
      </c>
      <c r="N2352" s="42">
        <f t="shared" si="184"/>
        <v>0.21168961648973897</v>
      </c>
      <c r="O2352">
        <f>IF(AND(RawData[[#This Row],[Channel]]="Wholesale/Distributor", LEFT(RawData[[#This Row],[Month]], 4)="2025"),RawData[[#This Row],[List Price]]*(1-'2 - Diagnostics'!$B$1),RawData[[#This Row],[Net Price]])</f>
        <v>3.2109179999999999</v>
      </c>
      <c r="P2352">
        <f>RawData[[#This Row],[Units]]*RawData[[#This Row],[Counterfactual Net Price]]</f>
        <v>347938.28539799998</v>
      </c>
    </row>
    <row r="2353" spans="1:16">
      <c r="A2353" t="s">
        <v>277</v>
      </c>
      <c r="B2353" t="s">
        <v>276</v>
      </c>
      <c r="C2353" t="s">
        <v>271</v>
      </c>
      <c r="D2353" t="s">
        <v>231</v>
      </c>
      <c r="E2353" t="s">
        <v>236</v>
      </c>
      <c r="F2353">
        <v>73339</v>
      </c>
      <c r="G2353" s="44">
        <v>3.66</v>
      </c>
      <c r="H2353" s="42">
        <v>0.13400000000000001</v>
      </c>
      <c r="I2353" s="45">
        <v>2.5487000000000002</v>
      </c>
      <c r="J2353" s="44">
        <f t="shared" si="180"/>
        <v>3.1695600000000002</v>
      </c>
      <c r="K2353" s="43">
        <f t="shared" si="181"/>
        <v>232452.36084000001</v>
      </c>
      <c r="L2353" s="43">
        <f t="shared" si="182"/>
        <v>186919.10930000001</v>
      </c>
      <c r="M2353" s="43">
        <f t="shared" si="183"/>
        <v>45533.251539999997</v>
      </c>
      <c r="N2353" s="42">
        <f t="shared" si="184"/>
        <v>0.19588207826953896</v>
      </c>
      <c r="O2353">
        <f>IF(AND(RawData[[#This Row],[Channel]]="Wholesale/Distributor", LEFT(RawData[[#This Row],[Month]], 4)="2025"),RawData[[#This Row],[List Price]]*(1-'2 - Diagnostics'!$B$1),RawData[[#This Row],[Net Price]])</f>
        <v>3.1695600000000002</v>
      </c>
      <c r="P2353">
        <f>RawData[[#This Row],[Units]]*RawData[[#This Row],[Counterfactual Net Price]]</f>
        <v>232452.36084000001</v>
      </c>
    </row>
    <row r="2354" spans="1:16">
      <c r="A2354" t="s">
        <v>277</v>
      </c>
      <c r="B2354" t="s">
        <v>276</v>
      </c>
      <c r="C2354" t="s">
        <v>271</v>
      </c>
      <c r="D2354" t="s">
        <v>230</v>
      </c>
      <c r="E2354" t="s">
        <v>262</v>
      </c>
      <c r="F2354">
        <v>29474</v>
      </c>
      <c r="G2354" s="44">
        <v>3.49</v>
      </c>
      <c r="H2354" s="42">
        <v>0.18859999999999999</v>
      </c>
      <c r="I2354" s="45">
        <v>2.3382999999999998</v>
      </c>
      <c r="J2354" s="44">
        <f t="shared" si="180"/>
        <v>2.8317860000000001</v>
      </c>
      <c r="K2354" s="43">
        <f t="shared" si="181"/>
        <v>83464.060563999999</v>
      </c>
      <c r="L2354" s="43">
        <f t="shared" si="182"/>
        <v>68919.054199999999</v>
      </c>
      <c r="M2354" s="43">
        <f t="shared" si="183"/>
        <v>14545.006364000001</v>
      </c>
      <c r="N2354" s="42">
        <f t="shared" si="184"/>
        <v>0.17426669953167367</v>
      </c>
      <c r="O2354">
        <f>IF(AND(RawData[[#This Row],[Channel]]="Wholesale/Distributor", LEFT(RawData[[#This Row],[Month]], 4)="2025"),RawData[[#This Row],[List Price]]*(1-'2 - Diagnostics'!$B$1),RawData[[#This Row],[Net Price]])</f>
        <v>2.8317860000000001</v>
      </c>
      <c r="P2354">
        <f>RawData[[#This Row],[Units]]*RawData[[#This Row],[Counterfactual Net Price]]</f>
        <v>83464.060563999999</v>
      </c>
    </row>
    <row r="2355" spans="1:16">
      <c r="A2355" t="s">
        <v>277</v>
      </c>
      <c r="B2355" t="s">
        <v>276</v>
      </c>
      <c r="C2355" t="s">
        <v>271</v>
      </c>
      <c r="D2355" t="s">
        <v>230</v>
      </c>
      <c r="E2355" t="s">
        <v>261</v>
      </c>
      <c r="F2355">
        <v>35674</v>
      </c>
      <c r="G2355" s="44">
        <v>3.49</v>
      </c>
      <c r="H2355" s="42">
        <v>0.17480000000000001</v>
      </c>
      <c r="I2355" s="45">
        <v>2.3382999999999998</v>
      </c>
      <c r="J2355" s="44">
        <f t="shared" si="180"/>
        <v>2.8799479999999997</v>
      </c>
      <c r="K2355" s="43">
        <f t="shared" si="181"/>
        <v>102739.26495199998</v>
      </c>
      <c r="L2355" s="43">
        <f t="shared" si="182"/>
        <v>83416.514199999991</v>
      </c>
      <c r="M2355" s="43">
        <f t="shared" si="183"/>
        <v>19322.750751999993</v>
      </c>
      <c r="N2355" s="42">
        <f t="shared" si="184"/>
        <v>0.18807561803199221</v>
      </c>
      <c r="O2355">
        <f>IF(AND(RawData[[#This Row],[Channel]]="Wholesale/Distributor", LEFT(RawData[[#This Row],[Month]], 4)="2025"),RawData[[#This Row],[List Price]]*(1-'2 - Diagnostics'!$B$1),RawData[[#This Row],[Net Price]])</f>
        <v>2.8799479999999997</v>
      </c>
      <c r="P2355">
        <f>RawData[[#This Row],[Units]]*RawData[[#This Row],[Counterfactual Net Price]]</f>
        <v>102739.26495199998</v>
      </c>
    </row>
    <row r="2356" spans="1:16">
      <c r="A2356" t="s">
        <v>277</v>
      </c>
      <c r="B2356" t="s">
        <v>276</v>
      </c>
      <c r="C2356" t="s">
        <v>271</v>
      </c>
      <c r="D2356" t="s">
        <v>230</v>
      </c>
      <c r="E2356" t="s">
        <v>260</v>
      </c>
      <c r="F2356">
        <v>32693</v>
      </c>
      <c r="G2356" s="44">
        <v>3.49</v>
      </c>
      <c r="H2356" s="42">
        <v>0.1883</v>
      </c>
      <c r="I2356" s="45">
        <v>2.3382999999999998</v>
      </c>
      <c r="J2356" s="44">
        <f t="shared" si="180"/>
        <v>2.8328329999999999</v>
      </c>
      <c r="K2356" s="43">
        <f t="shared" si="181"/>
        <v>92613.809269000005</v>
      </c>
      <c r="L2356" s="43">
        <f t="shared" si="182"/>
        <v>76446.041899999997</v>
      </c>
      <c r="M2356" s="43">
        <f t="shared" si="183"/>
        <v>16167.767369000008</v>
      </c>
      <c r="N2356" s="42">
        <f t="shared" si="184"/>
        <v>0.17457188616483932</v>
      </c>
      <c r="O2356">
        <f>IF(AND(RawData[[#This Row],[Channel]]="Wholesale/Distributor", LEFT(RawData[[#This Row],[Month]], 4)="2025"),RawData[[#This Row],[List Price]]*(1-'2 - Diagnostics'!$B$1),RawData[[#This Row],[Net Price]])</f>
        <v>2.8328329999999999</v>
      </c>
      <c r="P2356">
        <f>RawData[[#This Row],[Units]]*RawData[[#This Row],[Counterfactual Net Price]]</f>
        <v>92613.809269000005</v>
      </c>
    </row>
    <row r="2357" spans="1:16">
      <c r="A2357" t="s">
        <v>277</v>
      </c>
      <c r="B2357" t="s">
        <v>276</v>
      </c>
      <c r="C2357" t="s">
        <v>271</v>
      </c>
      <c r="D2357" t="s">
        <v>230</v>
      </c>
      <c r="E2357" t="s">
        <v>259</v>
      </c>
      <c r="F2357">
        <v>37384</v>
      </c>
      <c r="G2357" s="44">
        <v>3.49</v>
      </c>
      <c r="H2357" s="42">
        <v>0.1716</v>
      </c>
      <c r="I2357" s="45">
        <v>2.3382999999999998</v>
      </c>
      <c r="J2357" s="44">
        <f t="shared" si="180"/>
        <v>2.8911160000000002</v>
      </c>
      <c r="K2357" s="43">
        <f t="shared" si="181"/>
        <v>108081.48054400001</v>
      </c>
      <c r="L2357" s="43">
        <f t="shared" si="182"/>
        <v>87415.007199999993</v>
      </c>
      <c r="M2357" s="43">
        <f t="shared" si="183"/>
        <v>20666.473344000013</v>
      </c>
      <c r="N2357" s="42">
        <f t="shared" si="184"/>
        <v>0.19121197489135694</v>
      </c>
      <c r="O2357">
        <f>IF(AND(RawData[[#This Row],[Channel]]="Wholesale/Distributor", LEFT(RawData[[#This Row],[Month]], 4)="2025"),RawData[[#This Row],[List Price]]*(1-'2 - Diagnostics'!$B$1),RawData[[#This Row],[Net Price]])</f>
        <v>2.8911160000000002</v>
      </c>
      <c r="P2357">
        <f>RawData[[#This Row],[Units]]*RawData[[#This Row],[Counterfactual Net Price]]</f>
        <v>108081.48054400001</v>
      </c>
    </row>
    <row r="2358" spans="1:16">
      <c r="A2358" t="s">
        <v>277</v>
      </c>
      <c r="B2358" t="s">
        <v>276</v>
      </c>
      <c r="C2358" t="s">
        <v>271</v>
      </c>
      <c r="D2358" t="s">
        <v>230</v>
      </c>
      <c r="E2358" t="s">
        <v>258</v>
      </c>
      <c r="F2358">
        <v>32006</v>
      </c>
      <c r="G2358" s="44">
        <v>3.49</v>
      </c>
      <c r="H2358" s="42">
        <v>0.1668</v>
      </c>
      <c r="I2358" s="45">
        <v>2.3382999999999998</v>
      </c>
      <c r="J2358" s="44">
        <f t="shared" si="180"/>
        <v>2.9078680000000001</v>
      </c>
      <c r="K2358" s="43">
        <f t="shared" si="181"/>
        <v>93069.22320800001</v>
      </c>
      <c r="L2358" s="43">
        <f t="shared" si="182"/>
        <v>74839.629799999995</v>
      </c>
      <c r="M2358" s="43">
        <f t="shared" si="183"/>
        <v>18229.593408000015</v>
      </c>
      <c r="N2358" s="42">
        <f t="shared" si="184"/>
        <v>0.19587133941430643</v>
      </c>
      <c r="O2358">
        <f>IF(AND(RawData[[#This Row],[Channel]]="Wholesale/Distributor", LEFT(RawData[[#This Row],[Month]], 4)="2025"),RawData[[#This Row],[List Price]]*(1-'2 - Diagnostics'!$B$1),RawData[[#This Row],[Net Price]])</f>
        <v>2.9078680000000001</v>
      </c>
      <c r="P2358">
        <f>RawData[[#This Row],[Units]]*RawData[[#This Row],[Counterfactual Net Price]]</f>
        <v>93069.22320800001</v>
      </c>
    </row>
    <row r="2359" spans="1:16">
      <c r="A2359" t="s">
        <v>277</v>
      </c>
      <c r="B2359" t="s">
        <v>276</v>
      </c>
      <c r="C2359" t="s">
        <v>271</v>
      </c>
      <c r="D2359" t="s">
        <v>230</v>
      </c>
      <c r="E2359" t="s">
        <v>257</v>
      </c>
      <c r="F2359">
        <v>26904</v>
      </c>
      <c r="G2359" s="44">
        <v>3.49</v>
      </c>
      <c r="H2359" s="42">
        <v>0.20449999999999999</v>
      </c>
      <c r="I2359" s="45">
        <v>2.3382999999999998</v>
      </c>
      <c r="J2359" s="44">
        <f t="shared" si="180"/>
        <v>2.7762950000000002</v>
      </c>
      <c r="K2359" s="43">
        <f t="shared" si="181"/>
        <v>74693.44068</v>
      </c>
      <c r="L2359" s="43">
        <f t="shared" si="182"/>
        <v>62909.623199999995</v>
      </c>
      <c r="M2359" s="43">
        <f t="shared" si="183"/>
        <v>11783.817480000005</v>
      </c>
      <c r="N2359" s="42">
        <f t="shared" si="184"/>
        <v>0.15776241357636714</v>
      </c>
      <c r="O2359">
        <f>IF(AND(RawData[[#This Row],[Channel]]="Wholesale/Distributor", LEFT(RawData[[#This Row],[Month]], 4)="2025"),RawData[[#This Row],[List Price]]*(1-'2 - Diagnostics'!$B$1),RawData[[#This Row],[Net Price]])</f>
        <v>2.7762950000000002</v>
      </c>
      <c r="P2359">
        <f>RawData[[#This Row],[Units]]*RawData[[#This Row],[Counterfactual Net Price]]</f>
        <v>74693.44068</v>
      </c>
    </row>
    <row r="2360" spans="1:16">
      <c r="A2360" t="s">
        <v>277</v>
      </c>
      <c r="B2360" t="s">
        <v>276</v>
      </c>
      <c r="C2360" t="s">
        <v>271</v>
      </c>
      <c r="D2360" t="s">
        <v>230</v>
      </c>
      <c r="E2360" t="s">
        <v>256</v>
      </c>
      <c r="F2360">
        <v>28005</v>
      </c>
      <c r="G2360" s="44">
        <v>3.49</v>
      </c>
      <c r="H2360" s="42">
        <v>0.17460000000000001</v>
      </c>
      <c r="I2360" s="45">
        <v>2.3382999999999998</v>
      </c>
      <c r="J2360" s="44">
        <f t="shared" si="180"/>
        <v>2.880646</v>
      </c>
      <c r="K2360" s="43">
        <f t="shared" si="181"/>
        <v>80672.49123</v>
      </c>
      <c r="L2360" s="43">
        <f t="shared" si="182"/>
        <v>65484.091499999995</v>
      </c>
      <c r="M2360" s="43">
        <f t="shared" si="183"/>
        <v>15188.399730000005</v>
      </c>
      <c r="N2360" s="42">
        <f t="shared" si="184"/>
        <v>0.18827235279864313</v>
      </c>
      <c r="O2360">
        <f>IF(AND(RawData[[#This Row],[Channel]]="Wholesale/Distributor", LEFT(RawData[[#This Row],[Month]], 4)="2025"),RawData[[#This Row],[List Price]]*(1-'2 - Diagnostics'!$B$1),RawData[[#This Row],[Net Price]])</f>
        <v>2.880646</v>
      </c>
      <c r="P2360">
        <f>RawData[[#This Row],[Units]]*RawData[[#This Row],[Counterfactual Net Price]]</f>
        <v>80672.49123</v>
      </c>
    </row>
    <row r="2361" spans="1:16">
      <c r="A2361" t="s">
        <v>277</v>
      </c>
      <c r="B2361" t="s">
        <v>276</v>
      </c>
      <c r="C2361" t="s">
        <v>271</v>
      </c>
      <c r="D2361" t="s">
        <v>230</v>
      </c>
      <c r="E2361" t="s">
        <v>255</v>
      </c>
      <c r="F2361">
        <v>30297</v>
      </c>
      <c r="G2361" s="44">
        <v>3.49</v>
      </c>
      <c r="H2361" s="42">
        <v>0.18229999999999999</v>
      </c>
      <c r="I2361" s="45">
        <v>2.3382999999999998</v>
      </c>
      <c r="J2361" s="44">
        <f t="shared" si="180"/>
        <v>2.8537729999999999</v>
      </c>
      <c r="K2361" s="43">
        <f t="shared" si="181"/>
        <v>86460.760580999995</v>
      </c>
      <c r="L2361" s="43">
        <f t="shared" si="182"/>
        <v>70843.475099999996</v>
      </c>
      <c r="M2361" s="43">
        <f t="shared" si="183"/>
        <v>15617.285480999999</v>
      </c>
      <c r="N2361" s="42">
        <f t="shared" si="184"/>
        <v>0.18062859239329829</v>
      </c>
      <c r="O2361">
        <f>IF(AND(RawData[[#This Row],[Channel]]="Wholesale/Distributor", LEFT(RawData[[#This Row],[Month]], 4)="2025"),RawData[[#This Row],[List Price]]*(1-'2 - Diagnostics'!$B$1),RawData[[#This Row],[Net Price]])</f>
        <v>2.8537729999999999</v>
      </c>
      <c r="P2361">
        <f>RawData[[#This Row],[Units]]*RawData[[#This Row],[Counterfactual Net Price]]</f>
        <v>86460.760580999995</v>
      </c>
    </row>
    <row r="2362" spans="1:16">
      <c r="A2362" t="s">
        <v>277</v>
      </c>
      <c r="B2362" t="s">
        <v>276</v>
      </c>
      <c r="C2362" t="s">
        <v>271</v>
      </c>
      <c r="D2362" t="s">
        <v>230</v>
      </c>
      <c r="E2362" t="s">
        <v>254</v>
      </c>
      <c r="F2362">
        <v>27991</v>
      </c>
      <c r="G2362" s="44">
        <v>3.49</v>
      </c>
      <c r="H2362" s="42">
        <v>0.16639999999999999</v>
      </c>
      <c r="I2362" s="45">
        <v>2.3382999999999998</v>
      </c>
      <c r="J2362" s="44">
        <f t="shared" si="180"/>
        <v>2.9092640000000003</v>
      </c>
      <c r="K2362" s="43">
        <f t="shared" si="181"/>
        <v>81433.208624000006</v>
      </c>
      <c r="L2362" s="43">
        <f t="shared" si="182"/>
        <v>65451.355299999996</v>
      </c>
      <c r="M2362" s="43">
        <f t="shared" si="183"/>
        <v>15981.853324000011</v>
      </c>
      <c r="N2362" s="42">
        <f t="shared" si="184"/>
        <v>0.19625719769673716</v>
      </c>
      <c r="O2362">
        <f>IF(AND(RawData[[#This Row],[Channel]]="Wholesale/Distributor", LEFT(RawData[[#This Row],[Month]], 4)="2025"),RawData[[#This Row],[List Price]]*(1-'2 - Diagnostics'!$B$1),RawData[[#This Row],[Net Price]])</f>
        <v>2.9092640000000003</v>
      </c>
      <c r="P2362">
        <f>RawData[[#This Row],[Units]]*RawData[[#This Row],[Counterfactual Net Price]]</f>
        <v>81433.208624000006</v>
      </c>
    </row>
    <row r="2363" spans="1:16">
      <c r="A2363" t="s">
        <v>277</v>
      </c>
      <c r="B2363" t="s">
        <v>276</v>
      </c>
      <c r="C2363" t="s">
        <v>271</v>
      </c>
      <c r="D2363" t="s">
        <v>230</v>
      </c>
      <c r="E2363" t="s">
        <v>253</v>
      </c>
      <c r="F2363">
        <v>50968</v>
      </c>
      <c r="G2363" s="44">
        <v>3.49</v>
      </c>
      <c r="H2363" s="42">
        <v>0.17469999999999999</v>
      </c>
      <c r="I2363" s="45">
        <v>2.3382999999999998</v>
      </c>
      <c r="J2363" s="44">
        <f t="shared" si="180"/>
        <v>2.8802970000000001</v>
      </c>
      <c r="K2363" s="43">
        <f t="shared" si="181"/>
        <v>146802.97749600001</v>
      </c>
      <c r="L2363" s="43">
        <f t="shared" si="182"/>
        <v>119178.47439999999</v>
      </c>
      <c r="M2363" s="43">
        <f t="shared" si="183"/>
        <v>27624.503096000015</v>
      </c>
      <c r="N2363" s="42">
        <f t="shared" si="184"/>
        <v>0.18817399733430276</v>
      </c>
      <c r="O2363">
        <f>IF(AND(RawData[[#This Row],[Channel]]="Wholesale/Distributor", LEFT(RawData[[#This Row],[Month]], 4)="2025"),RawData[[#This Row],[List Price]]*(1-'2 - Diagnostics'!$B$1),RawData[[#This Row],[Net Price]])</f>
        <v>2.8802970000000001</v>
      </c>
      <c r="P2363">
        <f>RawData[[#This Row],[Units]]*RawData[[#This Row],[Counterfactual Net Price]]</f>
        <v>146802.97749600001</v>
      </c>
    </row>
    <row r="2364" spans="1:16">
      <c r="A2364" t="s">
        <v>277</v>
      </c>
      <c r="B2364" t="s">
        <v>276</v>
      </c>
      <c r="C2364" t="s">
        <v>271</v>
      </c>
      <c r="D2364" t="s">
        <v>230</v>
      </c>
      <c r="E2364" t="s">
        <v>252</v>
      </c>
      <c r="F2364">
        <v>55392</v>
      </c>
      <c r="G2364" s="44">
        <v>3.49</v>
      </c>
      <c r="H2364" s="42">
        <v>0.19689999999999999</v>
      </c>
      <c r="I2364" s="45">
        <v>2.3382999999999998</v>
      </c>
      <c r="J2364" s="44">
        <f t="shared" si="180"/>
        <v>2.8028190000000004</v>
      </c>
      <c r="K2364" s="43">
        <f t="shared" si="181"/>
        <v>155253.75004800002</v>
      </c>
      <c r="L2364" s="43">
        <f t="shared" si="182"/>
        <v>129523.1136</v>
      </c>
      <c r="M2364" s="43">
        <f t="shared" si="183"/>
        <v>25730.636448000019</v>
      </c>
      <c r="N2364" s="42">
        <f t="shared" si="184"/>
        <v>0.16573278545635672</v>
      </c>
      <c r="O2364">
        <f>IF(AND(RawData[[#This Row],[Channel]]="Wholesale/Distributor", LEFT(RawData[[#This Row],[Month]], 4)="2025"),RawData[[#This Row],[List Price]]*(1-'2 - Diagnostics'!$B$1),RawData[[#This Row],[Net Price]])</f>
        <v>2.8028190000000004</v>
      </c>
      <c r="P2364">
        <f>RawData[[#This Row],[Units]]*RawData[[#This Row],[Counterfactual Net Price]]</f>
        <v>155253.75004800002</v>
      </c>
    </row>
    <row r="2365" spans="1:16">
      <c r="A2365" t="s">
        <v>277</v>
      </c>
      <c r="B2365" t="s">
        <v>276</v>
      </c>
      <c r="C2365" t="s">
        <v>271</v>
      </c>
      <c r="D2365" t="s">
        <v>230</v>
      </c>
      <c r="E2365" t="s">
        <v>251</v>
      </c>
      <c r="F2365">
        <v>43547</v>
      </c>
      <c r="G2365" s="44">
        <v>3.49</v>
      </c>
      <c r="H2365" s="42">
        <v>0.1641</v>
      </c>
      <c r="I2365" s="45">
        <v>2.3382999999999998</v>
      </c>
      <c r="J2365" s="44">
        <f t="shared" si="180"/>
        <v>2.9172910000000001</v>
      </c>
      <c r="K2365" s="43">
        <f t="shared" si="181"/>
        <v>127039.271177</v>
      </c>
      <c r="L2365" s="43">
        <f t="shared" si="182"/>
        <v>101825.95009999999</v>
      </c>
      <c r="M2365" s="43">
        <f t="shared" si="183"/>
        <v>25213.321077000015</v>
      </c>
      <c r="N2365" s="42">
        <f t="shared" si="184"/>
        <v>0.19846871635363092</v>
      </c>
      <c r="O2365">
        <f>IF(AND(RawData[[#This Row],[Channel]]="Wholesale/Distributor", LEFT(RawData[[#This Row],[Month]], 4)="2025"),RawData[[#This Row],[List Price]]*(1-'2 - Diagnostics'!$B$1),RawData[[#This Row],[Net Price]])</f>
        <v>2.9172910000000001</v>
      </c>
      <c r="P2365">
        <f>RawData[[#This Row],[Units]]*RawData[[#This Row],[Counterfactual Net Price]]</f>
        <v>127039.271177</v>
      </c>
    </row>
    <row r="2366" spans="1:16">
      <c r="A2366" t="s">
        <v>277</v>
      </c>
      <c r="B2366" t="s">
        <v>276</v>
      </c>
      <c r="C2366" t="s">
        <v>271</v>
      </c>
      <c r="D2366" t="s">
        <v>230</v>
      </c>
      <c r="E2366" t="s">
        <v>250</v>
      </c>
      <c r="F2366">
        <v>34999</v>
      </c>
      <c r="G2366" s="44">
        <v>3.56</v>
      </c>
      <c r="H2366" s="42">
        <v>0.17510000000000001</v>
      </c>
      <c r="I2366" s="45">
        <v>2.3557999999999999</v>
      </c>
      <c r="J2366" s="44">
        <f t="shared" si="180"/>
        <v>2.9366439999999998</v>
      </c>
      <c r="K2366" s="43">
        <f t="shared" si="181"/>
        <v>102779.60335599999</v>
      </c>
      <c r="L2366" s="43">
        <f t="shared" si="182"/>
        <v>82450.644199999995</v>
      </c>
      <c r="M2366" s="43">
        <f t="shared" si="183"/>
        <v>20328.959155999997</v>
      </c>
      <c r="N2366" s="42">
        <f t="shared" si="184"/>
        <v>0.19779176502156884</v>
      </c>
      <c r="O2366">
        <f>IF(AND(RawData[[#This Row],[Channel]]="Wholesale/Distributor", LEFT(RawData[[#This Row],[Month]], 4)="2025"),RawData[[#This Row],[List Price]]*(1-'2 - Diagnostics'!$B$1),RawData[[#This Row],[Net Price]])</f>
        <v>2.9366439999999998</v>
      </c>
      <c r="P2366">
        <f>RawData[[#This Row],[Units]]*RawData[[#This Row],[Counterfactual Net Price]]</f>
        <v>102779.60335599999</v>
      </c>
    </row>
    <row r="2367" spans="1:16">
      <c r="A2367" t="s">
        <v>277</v>
      </c>
      <c r="B2367" t="s">
        <v>276</v>
      </c>
      <c r="C2367" t="s">
        <v>271</v>
      </c>
      <c r="D2367" t="s">
        <v>230</v>
      </c>
      <c r="E2367" t="s">
        <v>249</v>
      </c>
      <c r="F2367">
        <v>41811</v>
      </c>
      <c r="G2367" s="44">
        <v>3.56</v>
      </c>
      <c r="H2367" s="42">
        <v>0.17560000000000001</v>
      </c>
      <c r="I2367" s="45">
        <v>2.3734000000000002</v>
      </c>
      <c r="J2367" s="44">
        <f t="shared" si="180"/>
        <v>2.9348640000000001</v>
      </c>
      <c r="K2367" s="43">
        <f t="shared" si="181"/>
        <v>122709.598704</v>
      </c>
      <c r="L2367" s="43">
        <f t="shared" si="182"/>
        <v>99234.227400000003</v>
      </c>
      <c r="M2367" s="43">
        <f t="shared" si="183"/>
        <v>23475.371304</v>
      </c>
      <c r="N2367" s="42">
        <f t="shared" si="184"/>
        <v>0.19130835364091828</v>
      </c>
      <c r="O2367">
        <f>IF(AND(RawData[[#This Row],[Channel]]="Wholesale/Distributor", LEFT(RawData[[#This Row],[Month]], 4)="2025"),RawData[[#This Row],[List Price]]*(1-'2 - Diagnostics'!$B$1),RawData[[#This Row],[Net Price]])</f>
        <v>2.9348640000000001</v>
      </c>
      <c r="P2367">
        <f>RawData[[#This Row],[Units]]*RawData[[#This Row],[Counterfactual Net Price]]</f>
        <v>122709.598704</v>
      </c>
    </row>
    <row r="2368" spans="1:16">
      <c r="A2368" t="s">
        <v>277</v>
      </c>
      <c r="B2368" t="s">
        <v>276</v>
      </c>
      <c r="C2368" t="s">
        <v>271</v>
      </c>
      <c r="D2368" t="s">
        <v>230</v>
      </c>
      <c r="E2368" t="s">
        <v>248</v>
      </c>
      <c r="F2368">
        <v>48907</v>
      </c>
      <c r="G2368" s="44">
        <v>3.56</v>
      </c>
      <c r="H2368" s="42">
        <v>0.1464</v>
      </c>
      <c r="I2368" s="45">
        <v>2.3908999999999998</v>
      </c>
      <c r="J2368" s="44">
        <f t="shared" si="180"/>
        <v>3.0388160000000002</v>
      </c>
      <c r="K2368" s="43">
        <f t="shared" si="181"/>
        <v>148619.37411200002</v>
      </c>
      <c r="L2368" s="43">
        <f t="shared" si="182"/>
        <v>116931.74629999998</v>
      </c>
      <c r="M2368" s="43">
        <f t="shared" si="183"/>
        <v>31687.627812000035</v>
      </c>
      <c r="N2368" s="42">
        <f t="shared" si="184"/>
        <v>0.21321330412897677</v>
      </c>
      <c r="O2368">
        <f>IF(AND(RawData[[#This Row],[Channel]]="Wholesale/Distributor", LEFT(RawData[[#This Row],[Month]], 4)="2025"),RawData[[#This Row],[List Price]]*(1-'2 - Diagnostics'!$B$1),RawData[[#This Row],[Net Price]])</f>
        <v>3.0388160000000002</v>
      </c>
      <c r="P2368">
        <f>RawData[[#This Row],[Units]]*RawData[[#This Row],[Counterfactual Net Price]]</f>
        <v>148619.37411200002</v>
      </c>
    </row>
    <row r="2369" spans="1:16">
      <c r="A2369" t="s">
        <v>277</v>
      </c>
      <c r="B2369" t="s">
        <v>276</v>
      </c>
      <c r="C2369" t="s">
        <v>271</v>
      </c>
      <c r="D2369" t="s">
        <v>230</v>
      </c>
      <c r="E2369" t="s">
        <v>247</v>
      </c>
      <c r="F2369">
        <v>43082</v>
      </c>
      <c r="G2369" s="44">
        <v>3.56</v>
      </c>
      <c r="H2369" s="42">
        <v>0.1799</v>
      </c>
      <c r="I2369" s="45">
        <v>2.4083999999999999</v>
      </c>
      <c r="J2369" s="44">
        <f t="shared" si="180"/>
        <v>2.919556</v>
      </c>
      <c r="K2369" s="43">
        <f t="shared" si="181"/>
        <v>125780.311592</v>
      </c>
      <c r="L2369" s="43">
        <f t="shared" si="182"/>
        <v>103758.68879999999</v>
      </c>
      <c r="M2369" s="43">
        <f t="shared" si="183"/>
        <v>22021.622792000009</v>
      </c>
      <c r="N2369" s="42">
        <f t="shared" si="184"/>
        <v>0.17508004641801705</v>
      </c>
      <c r="O2369">
        <f>IF(AND(RawData[[#This Row],[Channel]]="Wholesale/Distributor", LEFT(RawData[[#This Row],[Month]], 4)="2025"),RawData[[#This Row],[List Price]]*(1-'2 - Diagnostics'!$B$1),RawData[[#This Row],[Net Price]])</f>
        <v>2.919556</v>
      </c>
      <c r="P2369">
        <f>RawData[[#This Row],[Units]]*RawData[[#This Row],[Counterfactual Net Price]]</f>
        <v>125780.311592</v>
      </c>
    </row>
    <row r="2370" spans="1:16">
      <c r="A2370" t="s">
        <v>277</v>
      </c>
      <c r="B2370" t="s">
        <v>276</v>
      </c>
      <c r="C2370" t="s">
        <v>271</v>
      </c>
      <c r="D2370" t="s">
        <v>230</v>
      </c>
      <c r="E2370" t="s">
        <v>246</v>
      </c>
      <c r="F2370">
        <v>34253</v>
      </c>
      <c r="G2370" s="44">
        <v>3.56</v>
      </c>
      <c r="H2370" s="42">
        <v>0.19350000000000001</v>
      </c>
      <c r="I2370" s="45">
        <v>2.4260000000000002</v>
      </c>
      <c r="J2370" s="44">
        <f t="shared" ref="J2370:J2433" si="185">G2370*(1-H2370)</f>
        <v>2.87114</v>
      </c>
      <c r="K2370" s="43">
        <f t="shared" ref="K2370:K2433" si="186">F2370*J2370</f>
        <v>98345.158420000007</v>
      </c>
      <c r="L2370" s="43">
        <f t="shared" ref="L2370:L2433" si="187">F2370*I2370</f>
        <v>83097.778000000006</v>
      </c>
      <c r="M2370" s="43">
        <f t="shared" ref="M2370:M2433" si="188">K2370-L2370</f>
        <v>15247.380420000001</v>
      </c>
      <c r="N2370" s="42">
        <f t="shared" ref="N2370:N2433" si="189">IFERROR(M2370/K2370,"")</f>
        <v>0.1550394616772432</v>
      </c>
      <c r="O2370">
        <f>IF(AND(RawData[[#This Row],[Channel]]="Wholesale/Distributor", LEFT(RawData[[#This Row],[Month]], 4)="2025"),RawData[[#This Row],[List Price]]*(1-'2 - Diagnostics'!$B$1),RawData[[#This Row],[Net Price]])</f>
        <v>2.87114</v>
      </c>
      <c r="P2370">
        <f>RawData[[#This Row],[Units]]*RawData[[#This Row],[Counterfactual Net Price]]</f>
        <v>98345.158420000007</v>
      </c>
    </row>
    <row r="2371" spans="1:16">
      <c r="A2371" t="s">
        <v>277</v>
      </c>
      <c r="B2371" t="s">
        <v>276</v>
      </c>
      <c r="C2371" t="s">
        <v>271</v>
      </c>
      <c r="D2371" t="s">
        <v>230</v>
      </c>
      <c r="E2371" t="s">
        <v>245</v>
      </c>
      <c r="F2371">
        <v>36169</v>
      </c>
      <c r="G2371" s="44">
        <v>3.56</v>
      </c>
      <c r="H2371" s="42">
        <v>0.17929999999999999</v>
      </c>
      <c r="I2371" s="45">
        <v>2.4434999999999998</v>
      </c>
      <c r="J2371" s="44">
        <f t="shared" si="185"/>
        <v>2.9216920000000002</v>
      </c>
      <c r="K2371" s="43">
        <f t="shared" si="186"/>
        <v>105674.67794800001</v>
      </c>
      <c r="L2371" s="43">
        <f t="shared" si="187"/>
        <v>88378.951499999996</v>
      </c>
      <c r="M2371" s="43">
        <f t="shared" si="188"/>
        <v>17295.726448000016</v>
      </c>
      <c r="N2371" s="42">
        <f t="shared" si="189"/>
        <v>0.16366954490754002</v>
      </c>
      <c r="O2371">
        <f>IF(AND(RawData[[#This Row],[Channel]]="Wholesale/Distributor", LEFT(RawData[[#This Row],[Month]], 4)="2025"),RawData[[#This Row],[List Price]]*(1-'2 - Diagnostics'!$B$1),RawData[[#This Row],[Net Price]])</f>
        <v>2.9216920000000002</v>
      </c>
      <c r="P2371">
        <f>RawData[[#This Row],[Units]]*RawData[[#This Row],[Counterfactual Net Price]]</f>
        <v>105674.67794800001</v>
      </c>
    </row>
    <row r="2372" spans="1:16">
      <c r="A2372" t="s">
        <v>277</v>
      </c>
      <c r="B2372" t="s">
        <v>276</v>
      </c>
      <c r="C2372" t="s">
        <v>271</v>
      </c>
      <c r="D2372" t="s">
        <v>230</v>
      </c>
      <c r="E2372" t="s">
        <v>244</v>
      </c>
      <c r="F2372">
        <v>31598</v>
      </c>
      <c r="G2372" s="44">
        <v>3.66</v>
      </c>
      <c r="H2372" s="42">
        <v>0.17829999999999999</v>
      </c>
      <c r="I2372" s="45">
        <v>2.4611000000000001</v>
      </c>
      <c r="J2372" s="44">
        <f t="shared" si="185"/>
        <v>3.007422</v>
      </c>
      <c r="K2372" s="43">
        <f t="shared" si="186"/>
        <v>95028.520356000008</v>
      </c>
      <c r="L2372" s="43">
        <f t="shared" si="187"/>
        <v>77765.837800000008</v>
      </c>
      <c r="M2372" s="43">
        <f t="shared" si="188"/>
        <v>17262.682556</v>
      </c>
      <c r="N2372" s="42">
        <f t="shared" si="189"/>
        <v>0.18165791165988676</v>
      </c>
      <c r="O2372">
        <f>IF(AND(RawData[[#This Row],[Channel]]="Wholesale/Distributor", LEFT(RawData[[#This Row],[Month]], 4)="2025"),RawData[[#This Row],[List Price]]*(1-'2 - Diagnostics'!$B$1),RawData[[#This Row],[Net Price]])</f>
        <v>3.007422</v>
      </c>
      <c r="P2372">
        <f>RawData[[#This Row],[Units]]*RawData[[#This Row],[Counterfactual Net Price]]</f>
        <v>95028.520356000008</v>
      </c>
    </row>
    <row r="2373" spans="1:16">
      <c r="A2373" t="s">
        <v>277</v>
      </c>
      <c r="B2373" t="s">
        <v>276</v>
      </c>
      <c r="C2373" t="s">
        <v>271</v>
      </c>
      <c r="D2373" t="s">
        <v>230</v>
      </c>
      <c r="E2373" t="s">
        <v>243</v>
      </c>
      <c r="F2373">
        <v>35968</v>
      </c>
      <c r="G2373" s="44">
        <v>3.66</v>
      </c>
      <c r="H2373" s="42">
        <v>0.17879999999999999</v>
      </c>
      <c r="I2373" s="45">
        <v>2.4786000000000001</v>
      </c>
      <c r="J2373" s="44">
        <f t="shared" si="185"/>
        <v>3.0055920000000005</v>
      </c>
      <c r="K2373" s="43">
        <f t="shared" si="186"/>
        <v>108105.13305600002</v>
      </c>
      <c r="L2373" s="43">
        <f t="shared" si="187"/>
        <v>89150.284800000009</v>
      </c>
      <c r="M2373" s="43">
        <f t="shared" si="188"/>
        <v>18954.848256000012</v>
      </c>
      <c r="N2373" s="42">
        <f t="shared" si="189"/>
        <v>0.17533717151230116</v>
      </c>
      <c r="O2373">
        <f>IF(AND(RawData[[#This Row],[Channel]]="Wholesale/Distributor", LEFT(RawData[[#This Row],[Month]], 4)="2025"),RawData[[#This Row],[List Price]]*(1-'2 - Diagnostics'!$B$1),RawData[[#This Row],[Net Price]])</f>
        <v>3.0055920000000005</v>
      </c>
      <c r="P2373">
        <f>RawData[[#This Row],[Units]]*RawData[[#This Row],[Counterfactual Net Price]]</f>
        <v>108105.13305600002</v>
      </c>
    </row>
    <row r="2374" spans="1:16">
      <c r="A2374" t="s">
        <v>277</v>
      </c>
      <c r="B2374" t="s">
        <v>276</v>
      </c>
      <c r="C2374" t="s">
        <v>271</v>
      </c>
      <c r="D2374" t="s">
        <v>230</v>
      </c>
      <c r="E2374" t="s">
        <v>242</v>
      </c>
      <c r="F2374">
        <v>41717</v>
      </c>
      <c r="G2374" s="44">
        <v>3.66</v>
      </c>
      <c r="H2374" s="42">
        <v>0.18379999999999999</v>
      </c>
      <c r="I2374" s="45">
        <v>2.4961000000000002</v>
      </c>
      <c r="J2374" s="44">
        <f t="shared" si="185"/>
        <v>2.9872920000000001</v>
      </c>
      <c r="K2374" s="43">
        <f t="shared" si="186"/>
        <v>124620.86036400001</v>
      </c>
      <c r="L2374" s="43">
        <f t="shared" si="187"/>
        <v>104129.8037</v>
      </c>
      <c r="M2374" s="43">
        <f t="shared" si="188"/>
        <v>20491.056664000003</v>
      </c>
      <c r="N2374" s="42">
        <f t="shared" si="189"/>
        <v>0.16442718020200237</v>
      </c>
      <c r="O2374">
        <f>IF(AND(RawData[[#This Row],[Channel]]="Wholesale/Distributor", LEFT(RawData[[#This Row],[Month]], 4)="2025"),RawData[[#This Row],[List Price]]*(1-'2 - Diagnostics'!$B$1),RawData[[#This Row],[Net Price]])</f>
        <v>2.9872920000000001</v>
      </c>
      <c r="P2374">
        <f>RawData[[#This Row],[Units]]*RawData[[#This Row],[Counterfactual Net Price]]</f>
        <v>124620.86036400001</v>
      </c>
    </row>
    <row r="2375" spans="1:16">
      <c r="A2375" t="s">
        <v>277</v>
      </c>
      <c r="B2375" t="s">
        <v>276</v>
      </c>
      <c r="C2375" t="s">
        <v>271</v>
      </c>
      <c r="D2375" t="s">
        <v>230</v>
      </c>
      <c r="E2375" t="s">
        <v>241</v>
      </c>
      <c r="F2375">
        <v>65693</v>
      </c>
      <c r="G2375" s="44">
        <v>3.66</v>
      </c>
      <c r="H2375" s="42">
        <v>0.1615</v>
      </c>
      <c r="I2375" s="45">
        <v>2.5137</v>
      </c>
      <c r="J2375" s="44">
        <f t="shared" si="185"/>
        <v>3.0689100000000002</v>
      </c>
      <c r="K2375" s="43">
        <f t="shared" si="186"/>
        <v>201605.90463</v>
      </c>
      <c r="L2375" s="43">
        <f t="shared" si="187"/>
        <v>165132.49410000001</v>
      </c>
      <c r="M2375" s="43">
        <f t="shared" si="188"/>
        <v>36473.410529999994</v>
      </c>
      <c r="N2375" s="42">
        <f t="shared" si="189"/>
        <v>0.1809143963166075</v>
      </c>
      <c r="O2375">
        <f>IF(AND(RawData[[#This Row],[Channel]]="Wholesale/Distributor", LEFT(RawData[[#This Row],[Month]], 4)="2025"),RawData[[#This Row],[List Price]]*(1-'2 - Diagnostics'!$B$1),RawData[[#This Row],[Net Price]])</f>
        <v>3.0689100000000002</v>
      </c>
      <c r="P2375">
        <f>RawData[[#This Row],[Units]]*RawData[[#This Row],[Counterfactual Net Price]]</f>
        <v>201605.90463</v>
      </c>
    </row>
    <row r="2376" spans="1:16">
      <c r="A2376" t="s">
        <v>277</v>
      </c>
      <c r="B2376" t="s">
        <v>276</v>
      </c>
      <c r="C2376" t="s">
        <v>271</v>
      </c>
      <c r="D2376" t="s">
        <v>230</v>
      </c>
      <c r="E2376" t="s">
        <v>240</v>
      </c>
      <c r="F2376">
        <v>61543</v>
      </c>
      <c r="G2376" s="44">
        <v>3.66</v>
      </c>
      <c r="H2376" s="42">
        <v>0.15379999999999999</v>
      </c>
      <c r="I2376" s="45">
        <v>2.5312000000000001</v>
      </c>
      <c r="J2376" s="44">
        <f t="shared" si="185"/>
        <v>3.0970920000000004</v>
      </c>
      <c r="K2376" s="43">
        <f t="shared" si="186"/>
        <v>190604.33295600003</v>
      </c>
      <c r="L2376" s="43">
        <f t="shared" si="187"/>
        <v>155777.6416</v>
      </c>
      <c r="M2376" s="43">
        <f t="shared" si="188"/>
        <v>34826.691356000025</v>
      </c>
      <c r="N2376" s="42">
        <f t="shared" si="189"/>
        <v>0.18271720697996713</v>
      </c>
      <c r="O2376">
        <f>IF(AND(RawData[[#This Row],[Channel]]="Wholesale/Distributor", LEFT(RawData[[#This Row],[Month]], 4)="2025"),RawData[[#This Row],[List Price]]*(1-'2 - Diagnostics'!$B$1),RawData[[#This Row],[Net Price]])</f>
        <v>3.0970920000000004</v>
      </c>
      <c r="P2376">
        <f>RawData[[#This Row],[Units]]*RawData[[#This Row],[Counterfactual Net Price]]</f>
        <v>190604.33295600003</v>
      </c>
    </row>
    <row r="2377" spans="1:16">
      <c r="A2377" t="s">
        <v>277</v>
      </c>
      <c r="B2377" t="s">
        <v>276</v>
      </c>
      <c r="C2377" t="s">
        <v>271</v>
      </c>
      <c r="D2377" t="s">
        <v>230</v>
      </c>
      <c r="E2377" t="s">
        <v>236</v>
      </c>
      <c r="F2377">
        <v>57647</v>
      </c>
      <c r="G2377" s="44">
        <v>3.66</v>
      </c>
      <c r="H2377" s="42">
        <v>0.18379999999999999</v>
      </c>
      <c r="I2377" s="45">
        <v>2.5487000000000002</v>
      </c>
      <c r="J2377" s="44">
        <f t="shared" si="185"/>
        <v>2.9872920000000001</v>
      </c>
      <c r="K2377" s="43">
        <f t="shared" si="186"/>
        <v>172208.42192399999</v>
      </c>
      <c r="L2377" s="43">
        <f t="shared" si="187"/>
        <v>146924.90890000001</v>
      </c>
      <c r="M2377" s="43">
        <f t="shared" si="188"/>
        <v>25283.513023999985</v>
      </c>
      <c r="N2377" s="42">
        <f t="shared" si="189"/>
        <v>0.14681925971749657</v>
      </c>
      <c r="O2377">
        <f>IF(AND(RawData[[#This Row],[Channel]]="Wholesale/Distributor", LEFT(RawData[[#This Row],[Month]], 4)="2025"),RawData[[#This Row],[List Price]]*(1-'2 - Diagnostics'!$B$1),RawData[[#This Row],[Net Price]])</f>
        <v>2.9872920000000001</v>
      </c>
      <c r="P2377">
        <f>RawData[[#This Row],[Units]]*RawData[[#This Row],[Counterfactual Net Price]]</f>
        <v>172208.42192399999</v>
      </c>
    </row>
    <row r="2378" spans="1:16">
      <c r="A2378" t="s">
        <v>277</v>
      </c>
      <c r="B2378" t="s">
        <v>276</v>
      </c>
      <c r="C2378" t="s">
        <v>271</v>
      </c>
      <c r="D2378" t="s">
        <v>232</v>
      </c>
      <c r="E2378" t="s">
        <v>262</v>
      </c>
      <c r="F2378">
        <v>23762</v>
      </c>
      <c r="G2378" s="44">
        <v>3.49</v>
      </c>
      <c r="H2378" s="42">
        <v>3.5700000000000003E-2</v>
      </c>
      <c r="I2378" s="45">
        <v>2.3382999999999998</v>
      </c>
      <c r="J2378" s="44">
        <f t="shared" si="185"/>
        <v>3.3654070000000003</v>
      </c>
      <c r="K2378" s="43">
        <f t="shared" si="186"/>
        <v>79968.801134000008</v>
      </c>
      <c r="L2378" s="43">
        <f t="shared" si="187"/>
        <v>55562.684599999993</v>
      </c>
      <c r="M2378" s="43">
        <f t="shared" si="188"/>
        <v>24406.116534000015</v>
      </c>
      <c r="N2378" s="42">
        <f t="shared" si="189"/>
        <v>0.30519547858550261</v>
      </c>
      <c r="O2378">
        <f>IF(AND(RawData[[#This Row],[Channel]]="Wholesale/Distributor", LEFT(RawData[[#This Row],[Month]], 4)="2025"),RawData[[#This Row],[List Price]]*(1-'2 - Diagnostics'!$B$1),RawData[[#This Row],[Net Price]])</f>
        <v>3.3654070000000003</v>
      </c>
      <c r="P2378">
        <f>RawData[[#This Row],[Units]]*RawData[[#This Row],[Counterfactual Net Price]]</f>
        <v>79968.801134000008</v>
      </c>
    </row>
    <row r="2379" spans="1:16">
      <c r="A2379" t="s">
        <v>277</v>
      </c>
      <c r="B2379" t="s">
        <v>276</v>
      </c>
      <c r="C2379" t="s">
        <v>271</v>
      </c>
      <c r="D2379" t="s">
        <v>232</v>
      </c>
      <c r="E2379" t="s">
        <v>261</v>
      </c>
      <c r="F2379">
        <v>31892</v>
      </c>
      <c r="G2379" s="44">
        <v>3.49</v>
      </c>
      <c r="H2379" s="42">
        <v>4.3900000000000002E-2</v>
      </c>
      <c r="I2379" s="45">
        <v>2.3382999999999998</v>
      </c>
      <c r="J2379" s="44">
        <f t="shared" si="185"/>
        <v>3.336789</v>
      </c>
      <c r="K2379" s="43">
        <f t="shared" si="186"/>
        <v>106416.874788</v>
      </c>
      <c r="L2379" s="43">
        <f t="shared" si="187"/>
        <v>74573.063599999994</v>
      </c>
      <c r="M2379" s="43">
        <f t="shared" si="188"/>
        <v>31843.811188000007</v>
      </c>
      <c r="N2379" s="42">
        <f t="shared" si="189"/>
        <v>0.29923648153958798</v>
      </c>
      <c r="O2379">
        <f>IF(AND(RawData[[#This Row],[Channel]]="Wholesale/Distributor", LEFT(RawData[[#This Row],[Month]], 4)="2025"),RawData[[#This Row],[List Price]]*(1-'2 - Diagnostics'!$B$1),RawData[[#This Row],[Net Price]])</f>
        <v>3.336789</v>
      </c>
      <c r="P2379">
        <f>RawData[[#This Row],[Units]]*RawData[[#This Row],[Counterfactual Net Price]]</f>
        <v>106416.874788</v>
      </c>
    </row>
    <row r="2380" spans="1:16">
      <c r="A2380" t="s">
        <v>277</v>
      </c>
      <c r="B2380" t="s">
        <v>276</v>
      </c>
      <c r="C2380" t="s">
        <v>271</v>
      </c>
      <c r="D2380" t="s">
        <v>232</v>
      </c>
      <c r="E2380" t="s">
        <v>260</v>
      </c>
      <c r="F2380">
        <v>28684</v>
      </c>
      <c r="G2380" s="44">
        <v>3.49</v>
      </c>
      <c r="H2380" s="42">
        <v>5.8500000000000003E-2</v>
      </c>
      <c r="I2380" s="45">
        <v>2.3382999999999998</v>
      </c>
      <c r="J2380" s="44">
        <f t="shared" si="185"/>
        <v>3.2858350000000001</v>
      </c>
      <c r="K2380" s="43">
        <f t="shared" si="186"/>
        <v>94250.891140000007</v>
      </c>
      <c r="L2380" s="43">
        <f t="shared" si="187"/>
        <v>67071.797200000001</v>
      </c>
      <c r="M2380" s="43">
        <f t="shared" si="188"/>
        <v>27179.093940000006</v>
      </c>
      <c r="N2380" s="42">
        <f t="shared" si="189"/>
        <v>0.28836962294211371</v>
      </c>
      <c r="O2380">
        <f>IF(AND(RawData[[#This Row],[Channel]]="Wholesale/Distributor", LEFT(RawData[[#This Row],[Month]], 4)="2025"),RawData[[#This Row],[List Price]]*(1-'2 - Diagnostics'!$B$1),RawData[[#This Row],[Net Price]])</f>
        <v>3.2858350000000001</v>
      </c>
      <c r="P2380">
        <f>RawData[[#This Row],[Units]]*RawData[[#This Row],[Counterfactual Net Price]]</f>
        <v>94250.891140000007</v>
      </c>
    </row>
    <row r="2381" spans="1:16">
      <c r="A2381" t="s">
        <v>277</v>
      </c>
      <c r="B2381" t="s">
        <v>276</v>
      </c>
      <c r="C2381" t="s">
        <v>271</v>
      </c>
      <c r="D2381" t="s">
        <v>232</v>
      </c>
      <c r="E2381" t="s">
        <v>259</v>
      </c>
      <c r="F2381">
        <v>27648</v>
      </c>
      <c r="G2381" s="44">
        <v>3.49</v>
      </c>
      <c r="H2381" s="42">
        <v>4.4499999999999998E-2</v>
      </c>
      <c r="I2381" s="45">
        <v>2.3382999999999998</v>
      </c>
      <c r="J2381" s="44">
        <f t="shared" si="185"/>
        <v>3.3346950000000004</v>
      </c>
      <c r="K2381" s="43">
        <f t="shared" si="186"/>
        <v>92197.647360000017</v>
      </c>
      <c r="L2381" s="43">
        <f t="shared" si="187"/>
        <v>64649.318399999996</v>
      </c>
      <c r="M2381" s="43">
        <f t="shared" si="188"/>
        <v>27548.328960000021</v>
      </c>
      <c r="N2381" s="42">
        <f t="shared" si="189"/>
        <v>0.29879644165358465</v>
      </c>
      <c r="O2381">
        <f>IF(AND(RawData[[#This Row],[Channel]]="Wholesale/Distributor", LEFT(RawData[[#This Row],[Month]], 4)="2025"),RawData[[#This Row],[List Price]]*(1-'2 - Diagnostics'!$B$1),RawData[[#This Row],[Net Price]])</f>
        <v>3.3346950000000004</v>
      </c>
      <c r="P2381">
        <f>RawData[[#This Row],[Units]]*RawData[[#This Row],[Counterfactual Net Price]]</f>
        <v>92197.647360000017</v>
      </c>
    </row>
    <row r="2382" spans="1:16">
      <c r="A2382" t="s">
        <v>277</v>
      </c>
      <c r="B2382" t="s">
        <v>276</v>
      </c>
      <c r="C2382" t="s">
        <v>271</v>
      </c>
      <c r="D2382" t="s">
        <v>232</v>
      </c>
      <c r="E2382" t="s">
        <v>258</v>
      </c>
      <c r="F2382">
        <v>24605</v>
      </c>
      <c r="G2382" s="44">
        <v>3.49</v>
      </c>
      <c r="H2382" s="42">
        <v>7.8600000000000003E-2</v>
      </c>
      <c r="I2382" s="45">
        <v>2.3382999999999998</v>
      </c>
      <c r="J2382" s="44">
        <f t="shared" si="185"/>
        <v>3.2156860000000003</v>
      </c>
      <c r="K2382" s="43">
        <f t="shared" si="186"/>
        <v>79121.954030000008</v>
      </c>
      <c r="L2382" s="43">
        <f t="shared" si="187"/>
        <v>57533.871499999994</v>
      </c>
      <c r="M2382" s="43">
        <f t="shared" si="188"/>
        <v>21588.082530000014</v>
      </c>
      <c r="N2382" s="42">
        <f t="shared" si="189"/>
        <v>0.27284566963316709</v>
      </c>
      <c r="O2382">
        <f>IF(AND(RawData[[#This Row],[Channel]]="Wholesale/Distributor", LEFT(RawData[[#This Row],[Month]], 4)="2025"),RawData[[#This Row],[List Price]]*(1-'2 - Diagnostics'!$B$1),RawData[[#This Row],[Net Price]])</f>
        <v>3.2156860000000003</v>
      </c>
      <c r="P2382">
        <f>RawData[[#This Row],[Units]]*RawData[[#This Row],[Counterfactual Net Price]]</f>
        <v>79121.954030000008</v>
      </c>
    </row>
    <row r="2383" spans="1:16">
      <c r="A2383" t="s">
        <v>277</v>
      </c>
      <c r="B2383" t="s">
        <v>276</v>
      </c>
      <c r="C2383" t="s">
        <v>271</v>
      </c>
      <c r="D2383" t="s">
        <v>232</v>
      </c>
      <c r="E2383" t="s">
        <v>257</v>
      </c>
      <c r="F2383">
        <v>23434</v>
      </c>
      <c r="G2383" s="44">
        <v>3.49</v>
      </c>
      <c r="H2383" s="42">
        <v>6.6100000000000006E-2</v>
      </c>
      <c r="I2383" s="45">
        <v>2.3382999999999998</v>
      </c>
      <c r="J2383" s="44">
        <f t="shared" si="185"/>
        <v>3.2593109999999998</v>
      </c>
      <c r="K2383" s="43">
        <f t="shared" si="186"/>
        <v>76378.693973999994</v>
      </c>
      <c r="L2383" s="43">
        <f t="shared" si="187"/>
        <v>54795.722199999997</v>
      </c>
      <c r="M2383" s="43">
        <f t="shared" si="188"/>
        <v>21582.971773999998</v>
      </c>
      <c r="N2383" s="42">
        <f t="shared" si="189"/>
        <v>0.2825784345218974</v>
      </c>
      <c r="O2383">
        <f>IF(AND(RawData[[#This Row],[Channel]]="Wholesale/Distributor", LEFT(RawData[[#This Row],[Month]], 4)="2025"),RawData[[#This Row],[List Price]]*(1-'2 - Diagnostics'!$B$1),RawData[[#This Row],[Net Price]])</f>
        <v>3.2593109999999998</v>
      </c>
      <c r="P2383">
        <f>RawData[[#This Row],[Units]]*RawData[[#This Row],[Counterfactual Net Price]]</f>
        <v>76378.693973999994</v>
      </c>
    </row>
    <row r="2384" spans="1:16">
      <c r="A2384" t="s">
        <v>277</v>
      </c>
      <c r="B2384" t="s">
        <v>276</v>
      </c>
      <c r="C2384" t="s">
        <v>271</v>
      </c>
      <c r="D2384" t="s">
        <v>232</v>
      </c>
      <c r="E2384" t="s">
        <v>256</v>
      </c>
      <c r="F2384">
        <v>23423</v>
      </c>
      <c r="G2384" s="44">
        <v>3.49</v>
      </c>
      <c r="H2384" s="42">
        <v>5.3699999999999998E-2</v>
      </c>
      <c r="I2384" s="45">
        <v>2.3382999999999998</v>
      </c>
      <c r="J2384" s="44">
        <f t="shared" si="185"/>
        <v>3.3025870000000004</v>
      </c>
      <c r="K2384" s="43">
        <f t="shared" si="186"/>
        <v>77356.495301000003</v>
      </c>
      <c r="L2384" s="43">
        <f t="shared" si="187"/>
        <v>54770.000899999999</v>
      </c>
      <c r="M2384" s="43">
        <f t="shared" si="188"/>
        <v>22586.494401000004</v>
      </c>
      <c r="N2384" s="42">
        <f t="shared" si="189"/>
        <v>0.29197928775229848</v>
      </c>
      <c r="O2384">
        <f>IF(AND(RawData[[#This Row],[Channel]]="Wholesale/Distributor", LEFT(RawData[[#This Row],[Month]], 4)="2025"),RawData[[#This Row],[List Price]]*(1-'2 - Diagnostics'!$B$1),RawData[[#This Row],[Net Price]])</f>
        <v>3.3025870000000004</v>
      </c>
      <c r="P2384">
        <f>RawData[[#This Row],[Units]]*RawData[[#This Row],[Counterfactual Net Price]]</f>
        <v>77356.495301000003</v>
      </c>
    </row>
    <row r="2385" spans="1:16">
      <c r="A2385" t="s">
        <v>277</v>
      </c>
      <c r="B2385" t="s">
        <v>276</v>
      </c>
      <c r="C2385" t="s">
        <v>271</v>
      </c>
      <c r="D2385" t="s">
        <v>232</v>
      </c>
      <c r="E2385" t="s">
        <v>255</v>
      </c>
      <c r="F2385">
        <v>22617</v>
      </c>
      <c r="G2385" s="44">
        <v>3.49</v>
      </c>
      <c r="H2385" s="42">
        <v>6.0600000000000001E-2</v>
      </c>
      <c r="I2385" s="45">
        <v>2.3382999999999998</v>
      </c>
      <c r="J2385" s="44">
        <f t="shared" si="185"/>
        <v>3.2785060000000001</v>
      </c>
      <c r="K2385" s="43">
        <f t="shared" si="186"/>
        <v>74149.970201999997</v>
      </c>
      <c r="L2385" s="43">
        <f t="shared" si="187"/>
        <v>52885.331099999996</v>
      </c>
      <c r="M2385" s="43">
        <f t="shared" si="188"/>
        <v>21264.639102000001</v>
      </c>
      <c r="N2385" s="42">
        <f t="shared" si="189"/>
        <v>0.28677879497551634</v>
      </c>
      <c r="O2385">
        <f>IF(AND(RawData[[#This Row],[Channel]]="Wholesale/Distributor", LEFT(RawData[[#This Row],[Month]], 4)="2025"),RawData[[#This Row],[List Price]]*(1-'2 - Diagnostics'!$B$1),RawData[[#This Row],[Net Price]])</f>
        <v>3.2785060000000001</v>
      </c>
      <c r="P2385">
        <f>RawData[[#This Row],[Units]]*RawData[[#This Row],[Counterfactual Net Price]]</f>
        <v>74149.970201999997</v>
      </c>
    </row>
    <row r="2386" spans="1:16">
      <c r="A2386" t="s">
        <v>277</v>
      </c>
      <c r="B2386" t="s">
        <v>276</v>
      </c>
      <c r="C2386" t="s">
        <v>271</v>
      </c>
      <c r="D2386" t="s">
        <v>232</v>
      </c>
      <c r="E2386" t="s">
        <v>254</v>
      </c>
      <c r="F2386">
        <v>25377</v>
      </c>
      <c r="G2386" s="44">
        <v>3.49</v>
      </c>
      <c r="H2386" s="42">
        <v>6.6000000000000003E-2</v>
      </c>
      <c r="I2386" s="45">
        <v>2.3382999999999998</v>
      </c>
      <c r="J2386" s="44">
        <f t="shared" si="185"/>
        <v>3.2596599999999998</v>
      </c>
      <c r="K2386" s="43">
        <f t="shared" si="186"/>
        <v>82720.39181999999</v>
      </c>
      <c r="L2386" s="43">
        <f t="shared" si="187"/>
        <v>59339.039099999995</v>
      </c>
      <c r="M2386" s="43">
        <f t="shared" si="188"/>
        <v>23381.352719999995</v>
      </c>
      <c r="N2386" s="42">
        <f t="shared" si="189"/>
        <v>0.28265524625267663</v>
      </c>
      <c r="O2386">
        <f>IF(AND(RawData[[#This Row],[Channel]]="Wholesale/Distributor", LEFT(RawData[[#This Row],[Month]], 4)="2025"),RawData[[#This Row],[List Price]]*(1-'2 - Diagnostics'!$B$1),RawData[[#This Row],[Net Price]])</f>
        <v>3.2596599999999998</v>
      </c>
      <c r="P2386">
        <f>RawData[[#This Row],[Units]]*RawData[[#This Row],[Counterfactual Net Price]]</f>
        <v>82720.39181999999</v>
      </c>
    </row>
    <row r="2387" spans="1:16">
      <c r="A2387" t="s">
        <v>277</v>
      </c>
      <c r="B2387" t="s">
        <v>276</v>
      </c>
      <c r="C2387" t="s">
        <v>271</v>
      </c>
      <c r="D2387" t="s">
        <v>232</v>
      </c>
      <c r="E2387" t="s">
        <v>253</v>
      </c>
      <c r="F2387">
        <v>42436</v>
      </c>
      <c r="G2387" s="44">
        <v>3.49</v>
      </c>
      <c r="H2387" s="42">
        <v>2.35E-2</v>
      </c>
      <c r="I2387" s="45">
        <v>2.3382999999999998</v>
      </c>
      <c r="J2387" s="44">
        <f t="shared" si="185"/>
        <v>3.4079850000000005</v>
      </c>
      <c r="K2387" s="43">
        <f t="shared" si="186"/>
        <v>144621.25146000003</v>
      </c>
      <c r="L2387" s="43">
        <f t="shared" si="187"/>
        <v>99228.098799999992</v>
      </c>
      <c r="M2387" s="43">
        <f t="shared" si="188"/>
        <v>45393.152660000036</v>
      </c>
      <c r="N2387" s="42">
        <f t="shared" si="189"/>
        <v>0.31387608806963663</v>
      </c>
      <c r="O2387">
        <f>IF(AND(RawData[[#This Row],[Channel]]="Wholesale/Distributor", LEFT(RawData[[#This Row],[Month]], 4)="2025"),RawData[[#This Row],[List Price]]*(1-'2 - Diagnostics'!$B$1),RawData[[#This Row],[Net Price]])</f>
        <v>3.4079850000000005</v>
      </c>
      <c r="P2387">
        <f>RawData[[#This Row],[Units]]*RawData[[#This Row],[Counterfactual Net Price]]</f>
        <v>144621.25146000003</v>
      </c>
    </row>
    <row r="2388" spans="1:16">
      <c r="A2388" t="s">
        <v>277</v>
      </c>
      <c r="B2388" t="s">
        <v>276</v>
      </c>
      <c r="C2388" t="s">
        <v>271</v>
      </c>
      <c r="D2388" t="s">
        <v>232</v>
      </c>
      <c r="E2388" t="s">
        <v>252</v>
      </c>
      <c r="F2388">
        <v>43488</v>
      </c>
      <c r="G2388" s="44">
        <v>3.49</v>
      </c>
      <c r="H2388" s="42">
        <v>5.6500000000000002E-2</v>
      </c>
      <c r="I2388" s="45">
        <v>2.3382999999999998</v>
      </c>
      <c r="J2388" s="44">
        <f t="shared" si="185"/>
        <v>3.292815</v>
      </c>
      <c r="K2388" s="43">
        <f t="shared" si="186"/>
        <v>143197.93872000001</v>
      </c>
      <c r="L2388" s="43">
        <f t="shared" si="187"/>
        <v>101687.9904</v>
      </c>
      <c r="M2388" s="43">
        <f t="shared" si="188"/>
        <v>41509.94832000001</v>
      </c>
      <c r="N2388" s="42">
        <f t="shared" si="189"/>
        <v>0.28987811340752523</v>
      </c>
      <c r="O2388">
        <f>IF(AND(RawData[[#This Row],[Channel]]="Wholesale/Distributor", LEFT(RawData[[#This Row],[Month]], 4)="2025"),RawData[[#This Row],[List Price]]*(1-'2 - Diagnostics'!$B$1),RawData[[#This Row],[Net Price]])</f>
        <v>3.292815</v>
      </c>
      <c r="P2388">
        <f>RawData[[#This Row],[Units]]*RawData[[#This Row],[Counterfactual Net Price]]</f>
        <v>143197.93872000001</v>
      </c>
    </row>
    <row r="2389" spans="1:16">
      <c r="A2389" t="s">
        <v>277</v>
      </c>
      <c r="B2389" t="s">
        <v>276</v>
      </c>
      <c r="C2389" t="s">
        <v>271</v>
      </c>
      <c r="D2389" t="s">
        <v>232</v>
      </c>
      <c r="E2389" t="s">
        <v>251</v>
      </c>
      <c r="F2389">
        <v>35845</v>
      </c>
      <c r="G2389" s="44">
        <v>3.49</v>
      </c>
      <c r="H2389" s="42">
        <v>5.7200000000000001E-2</v>
      </c>
      <c r="I2389" s="45">
        <v>2.3382999999999998</v>
      </c>
      <c r="J2389" s="44">
        <f t="shared" si="185"/>
        <v>3.2903720000000001</v>
      </c>
      <c r="K2389" s="43">
        <f t="shared" si="186"/>
        <v>117943.38434</v>
      </c>
      <c r="L2389" s="43">
        <f t="shared" si="187"/>
        <v>83816.363499999992</v>
      </c>
      <c r="M2389" s="43">
        <f t="shared" si="188"/>
        <v>34127.020840000012</v>
      </c>
      <c r="N2389" s="42">
        <f t="shared" si="189"/>
        <v>0.28935086974968188</v>
      </c>
      <c r="O2389">
        <f>IF(AND(RawData[[#This Row],[Channel]]="Wholesale/Distributor", LEFT(RawData[[#This Row],[Month]], 4)="2025"),RawData[[#This Row],[List Price]]*(1-'2 - Diagnostics'!$B$1),RawData[[#This Row],[Net Price]])</f>
        <v>3.2903720000000001</v>
      </c>
      <c r="P2389">
        <f>RawData[[#This Row],[Units]]*RawData[[#This Row],[Counterfactual Net Price]]</f>
        <v>117943.38434</v>
      </c>
    </row>
    <row r="2390" spans="1:16">
      <c r="A2390" t="s">
        <v>277</v>
      </c>
      <c r="B2390" t="s">
        <v>276</v>
      </c>
      <c r="C2390" t="s">
        <v>271</v>
      </c>
      <c r="D2390" t="s">
        <v>232</v>
      </c>
      <c r="E2390" t="s">
        <v>250</v>
      </c>
      <c r="F2390">
        <v>26333</v>
      </c>
      <c r="G2390" s="44">
        <v>3.56</v>
      </c>
      <c r="H2390" s="42">
        <v>3.6900000000000002E-2</v>
      </c>
      <c r="I2390" s="45">
        <v>2.3557999999999999</v>
      </c>
      <c r="J2390" s="44">
        <f t="shared" si="185"/>
        <v>3.428636</v>
      </c>
      <c r="K2390" s="43">
        <f t="shared" si="186"/>
        <v>90286.271787999998</v>
      </c>
      <c r="L2390" s="43">
        <f t="shared" si="187"/>
        <v>62035.2814</v>
      </c>
      <c r="M2390" s="43">
        <f t="shared" si="188"/>
        <v>28250.990387999998</v>
      </c>
      <c r="N2390" s="42">
        <f t="shared" si="189"/>
        <v>0.31290460696323552</v>
      </c>
      <c r="O2390">
        <f>IF(AND(RawData[[#This Row],[Channel]]="Wholesale/Distributor", LEFT(RawData[[#This Row],[Month]], 4)="2025"),RawData[[#This Row],[List Price]]*(1-'2 - Diagnostics'!$B$1),RawData[[#This Row],[Net Price]])</f>
        <v>3.428636</v>
      </c>
      <c r="P2390">
        <f>RawData[[#This Row],[Units]]*RawData[[#This Row],[Counterfactual Net Price]]</f>
        <v>90286.271787999998</v>
      </c>
    </row>
    <row r="2391" spans="1:16">
      <c r="A2391" t="s">
        <v>277</v>
      </c>
      <c r="B2391" t="s">
        <v>276</v>
      </c>
      <c r="C2391" t="s">
        <v>271</v>
      </c>
      <c r="D2391" t="s">
        <v>232</v>
      </c>
      <c r="E2391" t="s">
        <v>249</v>
      </c>
      <c r="F2391">
        <v>34414</v>
      </c>
      <c r="G2391" s="44">
        <v>3.56</v>
      </c>
      <c r="H2391" s="42">
        <v>5.0299999999999997E-2</v>
      </c>
      <c r="I2391" s="45">
        <v>2.3734000000000002</v>
      </c>
      <c r="J2391" s="44">
        <f t="shared" si="185"/>
        <v>3.380932</v>
      </c>
      <c r="K2391" s="43">
        <f t="shared" si="186"/>
        <v>116351.39384800001</v>
      </c>
      <c r="L2391" s="43">
        <f t="shared" si="187"/>
        <v>81678.187600000005</v>
      </c>
      <c r="M2391" s="43">
        <f t="shared" si="188"/>
        <v>34673.206248000002</v>
      </c>
      <c r="N2391" s="42">
        <f t="shared" si="189"/>
        <v>0.29800421895501006</v>
      </c>
      <c r="O2391">
        <f>IF(AND(RawData[[#This Row],[Channel]]="Wholesale/Distributor", LEFT(RawData[[#This Row],[Month]], 4)="2025"),RawData[[#This Row],[List Price]]*(1-'2 - Diagnostics'!$B$1),RawData[[#This Row],[Net Price]])</f>
        <v>3.380932</v>
      </c>
      <c r="P2391">
        <f>RawData[[#This Row],[Units]]*RawData[[#This Row],[Counterfactual Net Price]]</f>
        <v>116351.39384800001</v>
      </c>
    </row>
    <row r="2392" spans="1:16">
      <c r="A2392" t="s">
        <v>277</v>
      </c>
      <c r="B2392" t="s">
        <v>276</v>
      </c>
      <c r="C2392" t="s">
        <v>271</v>
      </c>
      <c r="D2392" t="s">
        <v>232</v>
      </c>
      <c r="E2392" t="s">
        <v>248</v>
      </c>
      <c r="F2392">
        <v>33744</v>
      </c>
      <c r="G2392" s="44">
        <v>3.56</v>
      </c>
      <c r="H2392" s="42">
        <v>6.2300000000000001E-2</v>
      </c>
      <c r="I2392" s="45">
        <v>2.3908999999999998</v>
      </c>
      <c r="J2392" s="44">
        <f t="shared" si="185"/>
        <v>3.338212</v>
      </c>
      <c r="K2392" s="43">
        <f t="shared" si="186"/>
        <v>112644.625728</v>
      </c>
      <c r="L2392" s="43">
        <f t="shared" si="187"/>
        <v>80678.529599999994</v>
      </c>
      <c r="M2392" s="43">
        <f t="shared" si="188"/>
        <v>31966.096128000005</v>
      </c>
      <c r="N2392" s="42">
        <f t="shared" si="189"/>
        <v>0.28377826213553847</v>
      </c>
      <c r="O2392">
        <f>IF(AND(RawData[[#This Row],[Channel]]="Wholesale/Distributor", LEFT(RawData[[#This Row],[Month]], 4)="2025"),RawData[[#This Row],[List Price]]*(1-'2 - Diagnostics'!$B$1),RawData[[#This Row],[Net Price]])</f>
        <v>3.338212</v>
      </c>
      <c r="P2392">
        <f>RawData[[#This Row],[Units]]*RawData[[#This Row],[Counterfactual Net Price]]</f>
        <v>112644.625728</v>
      </c>
    </row>
    <row r="2393" spans="1:16">
      <c r="A2393" t="s">
        <v>277</v>
      </c>
      <c r="B2393" t="s">
        <v>276</v>
      </c>
      <c r="C2393" t="s">
        <v>271</v>
      </c>
      <c r="D2393" t="s">
        <v>232</v>
      </c>
      <c r="E2393" t="s">
        <v>247</v>
      </c>
      <c r="F2393">
        <v>34078</v>
      </c>
      <c r="G2393" s="44">
        <v>3.56</v>
      </c>
      <c r="H2393" s="42">
        <v>5.3100000000000001E-2</v>
      </c>
      <c r="I2393" s="45">
        <v>2.4083999999999999</v>
      </c>
      <c r="J2393" s="44">
        <f t="shared" si="185"/>
        <v>3.3709639999999998</v>
      </c>
      <c r="K2393" s="43">
        <f t="shared" si="186"/>
        <v>114875.71119199999</v>
      </c>
      <c r="L2393" s="43">
        <f t="shared" si="187"/>
        <v>82073.455199999997</v>
      </c>
      <c r="M2393" s="43">
        <f t="shared" si="188"/>
        <v>32802.255991999991</v>
      </c>
      <c r="N2393" s="42">
        <f t="shared" si="189"/>
        <v>0.28554561840470555</v>
      </c>
      <c r="O2393">
        <f>IF(AND(RawData[[#This Row],[Channel]]="Wholesale/Distributor", LEFT(RawData[[#This Row],[Month]], 4)="2025"),RawData[[#This Row],[List Price]]*(1-'2 - Diagnostics'!$B$1),RawData[[#This Row],[Net Price]])</f>
        <v>3.3709639999999998</v>
      </c>
      <c r="P2393">
        <f>RawData[[#This Row],[Units]]*RawData[[#This Row],[Counterfactual Net Price]]</f>
        <v>114875.71119199999</v>
      </c>
    </row>
    <row r="2394" spans="1:16">
      <c r="A2394" t="s">
        <v>277</v>
      </c>
      <c r="B2394" t="s">
        <v>276</v>
      </c>
      <c r="C2394" t="s">
        <v>271</v>
      </c>
      <c r="D2394" t="s">
        <v>232</v>
      </c>
      <c r="E2394" t="s">
        <v>246</v>
      </c>
      <c r="F2394">
        <v>29787</v>
      </c>
      <c r="G2394" s="44">
        <v>3.56</v>
      </c>
      <c r="H2394" s="42">
        <v>3.44E-2</v>
      </c>
      <c r="I2394" s="45">
        <v>2.4260000000000002</v>
      </c>
      <c r="J2394" s="44">
        <f t="shared" si="185"/>
        <v>3.4375360000000001</v>
      </c>
      <c r="K2394" s="43">
        <f t="shared" si="186"/>
        <v>102393.88483200001</v>
      </c>
      <c r="L2394" s="43">
        <f t="shared" si="187"/>
        <v>72263.262000000002</v>
      </c>
      <c r="M2394" s="43">
        <f t="shared" si="188"/>
        <v>30130.622832000008</v>
      </c>
      <c r="N2394" s="42">
        <f t="shared" si="189"/>
        <v>0.29426193645681098</v>
      </c>
      <c r="O2394">
        <f>IF(AND(RawData[[#This Row],[Channel]]="Wholesale/Distributor", LEFT(RawData[[#This Row],[Month]], 4)="2025"),RawData[[#This Row],[List Price]]*(1-'2 - Diagnostics'!$B$1),RawData[[#This Row],[Net Price]])</f>
        <v>3.4375360000000001</v>
      </c>
      <c r="P2394">
        <f>RawData[[#This Row],[Units]]*RawData[[#This Row],[Counterfactual Net Price]]</f>
        <v>102393.88483200001</v>
      </c>
    </row>
    <row r="2395" spans="1:16">
      <c r="A2395" t="s">
        <v>277</v>
      </c>
      <c r="B2395" t="s">
        <v>276</v>
      </c>
      <c r="C2395" t="s">
        <v>271</v>
      </c>
      <c r="D2395" t="s">
        <v>232</v>
      </c>
      <c r="E2395" t="s">
        <v>245</v>
      </c>
      <c r="F2395">
        <v>25414</v>
      </c>
      <c r="G2395" s="44">
        <v>3.56</v>
      </c>
      <c r="H2395" s="42">
        <v>5.0099999999999999E-2</v>
      </c>
      <c r="I2395" s="45">
        <v>2.4434999999999998</v>
      </c>
      <c r="J2395" s="44">
        <f t="shared" si="185"/>
        <v>3.3816440000000001</v>
      </c>
      <c r="K2395" s="43">
        <f t="shared" si="186"/>
        <v>85941.100615999996</v>
      </c>
      <c r="L2395" s="43">
        <f t="shared" si="187"/>
        <v>62099.108999999997</v>
      </c>
      <c r="M2395" s="43">
        <f t="shared" si="188"/>
        <v>23841.991615999999</v>
      </c>
      <c r="N2395" s="42">
        <f t="shared" si="189"/>
        <v>0.27742246079126009</v>
      </c>
      <c r="O2395">
        <f>IF(AND(RawData[[#This Row],[Channel]]="Wholesale/Distributor", LEFT(RawData[[#This Row],[Month]], 4)="2025"),RawData[[#This Row],[List Price]]*(1-'2 - Diagnostics'!$B$1),RawData[[#This Row],[Net Price]])</f>
        <v>3.3816440000000001</v>
      </c>
      <c r="P2395">
        <f>RawData[[#This Row],[Units]]*RawData[[#This Row],[Counterfactual Net Price]]</f>
        <v>85941.100615999996</v>
      </c>
    </row>
    <row r="2396" spans="1:16">
      <c r="A2396" t="s">
        <v>277</v>
      </c>
      <c r="B2396" t="s">
        <v>276</v>
      </c>
      <c r="C2396" t="s">
        <v>271</v>
      </c>
      <c r="D2396" t="s">
        <v>232</v>
      </c>
      <c r="E2396" t="s">
        <v>244</v>
      </c>
      <c r="F2396">
        <v>30007</v>
      </c>
      <c r="G2396" s="44">
        <v>3.66</v>
      </c>
      <c r="H2396" s="42">
        <v>5.5800000000000002E-2</v>
      </c>
      <c r="I2396" s="45">
        <v>2.4611000000000001</v>
      </c>
      <c r="J2396" s="44">
        <f t="shared" si="185"/>
        <v>3.4557720000000001</v>
      </c>
      <c r="K2396" s="43">
        <f t="shared" si="186"/>
        <v>103697.350404</v>
      </c>
      <c r="L2396" s="43">
        <f t="shared" si="187"/>
        <v>73850.227700000003</v>
      </c>
      <c r="M2396" s="43">
        <f t="shared" si="188"/>
        <v>29847.122703999994</v>
      </c>
      <c r="N2396" s="42">
        <f t="shared" si="189"/>
        <v>0.28782917391540874</v>
      </c>
      <c r="O2396">
        <f>IF(AND(RawData[[#This Row],[Channel]]="Wholesale/Distributor", LEFT(RawData[[#This Row],[Month]], 4)="2025"),RawData[[#This Row],[List Price]]*(1-'2 - Diagnostics'!$B$1),RawData[[#This Row],[Net Price]])</f>
        <v>3.4557720000000001</v>
      </c>
      <c r="P2396">
        <f>RawData[[#This Row],[Units]]*RawData[[#This Row],[Counterfactual Net Price]]</f>
        <v>103697.350404</v>
      </c>
    </row>
    <row r="2397" spans="1:16">
      <c r="A2397" t="s">
        <v>277</v>
      </c>
      <c r="B2397" t="s">
        <v>276</v>
      </c>
      <c r="C2397" t="s">
        <v>271</v>
      </c>
      <c r="D2397" t="s">
        <v>232</v>
      </c>
      <c r="E2397" t="s">
        <v>243</v>
      </c>
      <c r="F2397">
        <v>26065</v>
      </c>
      <c r="G2397" s="44">
        <v>3.66</v>
      </c>
      <c r="H2397" s="42">
        <v>1.89E-2</v>
      </c>
      <c r="I2397" s="45">
        <v>2.4786000000000001</v>
      </c>
      <c r="J2397" s="44">
        <f t="shared" si="185"/>
        <v>3.5908259999999999</v>
      </c>
      <c r="K2397" s="43">
        <f t="shared" si="186"/>
        <v>93594.879690000002</v>
      </c>
      <c r="L2397" s="43">
        <f t="shared" si="187"/>
        <v>64604.709000000003</v>
      </c>
      <c r="M2397" s="43">
        <f t="shared" si="188"/>
        <v>28990.170689999999</v>
      </c>
      <c r="N2397" s="42">
        <f t="shared" si="189"/>
        <v>0.30974098995607136</v>
      </c>
      <c r="O2397">
        <f>IF(AND(RawData[[#This Row],[Channel]]="Wholesale/Distributor", LEFT(RawData[[#This Row],[Month]], 4)="2025"),RawData[[#This Row],[List Price]]*(1-'2 - Diagnostics'!$B$1),RawData[[#This Row],[Net Price]])</f>
        <v>3.5908259999999999</v>
      </c>
      <c r="P2397">
        <f>RawData[[#This Row],[Units]]*RawData[[#This Row],[Counterfactual Net Price]]</f>
        <v>93594.879690000002</v>
      </c>
    </row>
    <row r="2398" spans="1:16">
      <c r="A2398" t="s">
        <v>277</v>
      </c>
      <c r="B2398" t="s">
        <v>276</v>
      </c>
      <c r="C2398" t="s">
        <v>271</v>
      </c>
      <c r="D2398" t="s">
        <v>232</v>
      </c>
      <c r="E2398" t="s">
        <v>242</v>
      </c>
      <c r="F2398">
        <v>36362</v>
      </c>
      <c r="G2398" s="44">
        <v>3.66</v>
      </c>
      <c r="H2398" s="42">
        <v>4.9000000000000002E-2</v>
      </c>
      <c r="I2398" s="45">
        <v>2.4961000000000002</v>
      </c>
      <c r="J2398" s="44">
        <f t="shared" si="185"/>
        <v>3.4806599999999999</v>
      </c>
      <c r="K2398" s="43">
        <f t="shared" si="186"/>
        <v>126563.75891999999</v>
      </c>
      <c r="L2398" s="43">
        <f t="shared" si="187"/>
        <v>90763.188200000004</v>
      </c>
      <c r="M2398" s="43">
        <f t="shared" si="188"/>
        <v>35800.570719999989</v>
      </c>
      <c r="N2398" s="42">
        <f t="shared" si="189"/>
        <v>0.28286589325013067</v>
      </c>
      <c r="O2398">
        <f>IF(AND(RawData[[#This Row],[Channel]]="Wholesale/Distributor", LEFT(RawData[[#This Row],[Month]], 4)="2025"),RawData[[#This Row],[List Price]]*(1-'2 - Diagnostics'!$B$1),RawData[[#This Row],[Net Price]])</f>
        <v>3.4806599999999999</v>
      </c>
      <c r="P2398">
        <f>RawData[[#This Row],[Units]]*RawData[[#This Row],[Counterfactual Net Price]]</f>
        <v>126563.75891999999</v>
      </c>
    </row>
    <row r="2399" spans="1:16">
      <c r="A2399" t="s">
        <v>277</v>
      </c>
      <c r="B2399" t="s">
        <v>276</v>
      </c>
      <c r="C2399" t="s">
        <v>271</v>
      </c>
      <c r="D2399" t="s">
        <v>232</v>
      </c>
      <c r="E2399" t="s">
        <v>241</v>
      </c>
      <c r="F2399">
        <v>55136</v>
      </c>
      <c r="G2399" s="44">
        <v>3.66</v>
      </c>
      <c r="H2399" s="42">
        <v>4.1200000000000001E-2</v>
      </c>
      <c r="I2399" s="45">
        <v>2.5137</v>
      </c>
      <c r="J2399" s="44">
        <f t="shared" si="185"/>
        <v>3.5092080000000001</v>
      </c>
      <c r="K2399" s="43">
        <f t="shared" si="186"/>
        <v>193483.69228800002</v>
      </c>
      <c r="L2399" s="43">
        <f t="shared" si="187"/>
        <v>138595.36319999999</v>
      </c>
      <c r="M2399" s="43">
        <f t="shared" si="188"/>
        <v>54888.329088000028</v>
      </c>
      <c r="N2399" s="42">
        <f t="shared" si="189"/>
        <v>0.28368452368739622</v>
      </c>
      <c r="O2399">
        <f>IF(AND(RawData[[#This Row],[Channel]]="Wholesale/Distributor", LEFT(RawData[[#This Row],[Month]], 4)="2025"),RawData[[#This Row],[List Price]]*(1-'2 - Diagnostics'!$B$1),RawData[[#This Row],[Net Price]])</f>
        <v>3.5092080000000001</v>
      </c>
      <c r="P2399">
        <f>RawData[[#This Row],[Units]]*RawData[[#This Row],[Counterfactual Net Price]]</f>
        <v>193483.69228800002</v>
      </c>
    </row>
    <row r="2400" spans="1:16">
      <c r="A2400" t="s">
        <v>277</v>
      </c>
      <c r="B2400" t="s">
        <v>276</v>
      </c>
      <c r="C2400" t="s">
        <v>271</v>
      </c>
      <c r="D2400" t="s">
        <v>232</v>
      </c>
      <c r="E2400" t="s">
        <v>240</v>
      </c>
      <c r="F2400">
        <v>55683</v>
      </c>
      <c r="G2400" s="44">
        <v>3.66</v>
      </c>
      <c r="H2400" s="42">
        <v>5.8500000000000003E-2</v>
      </c>
      <c r="I2400" s="45">
        <v>2.5312000000000001</v>
      </c>
      <c r="J2400" s="44">
        <f t="shared" si="185"/>
        <v>3.4458900000000003</v>
      </c>
      <c r="K2400" s="43">
        <f t="shared" si="186"/>
        <v>191877.49287000002</v>
      </c>
      <c r="L2400" s="43">
        <f t="shared" si="187"/>
        <v>140944.80960000001</v>
      </c>
      <c r="M2400" s="43">
        <f t="shared" si="188"/>
        <v>50932.683270000009</v>
      </c>
      <c r="N2400" s="42">
        <f t="shared" si="189"/>
        <v>0.26544376053791618</v>
      </c>
      <c r="O2400">
        <f>IF(AND(RawData[[#This Row],[Channel]]="Wholesale/Distributor", LEFT(RawData[[#This Row],[Month]], 4)="2025"),RawData[[#This Row],[List Price]]*(1-'2 - Diagnostics'!$B$1),RawData[[#This Row],[Net Price]])</f>
        <v>3.4458900000000003</v>
      </c>
      <c r="P2400">
        <f>RawData[[#This Row],[Units]]*RawData[[#This Row],[Counterfactual Net Price]]</f>
        <v>191877.49287000002</v>
      </c>
    </row>
    <row r="2401" spans="1:16">
      <c r="A2401" t="s">
        <v>277</v>
      </c>
      <c r="B2401" t="s">
        <v>276</v>
      </c>
      <c r="C2401" t="s">
        <v>271</v>
      </c>
      <c r="D2401" t="s">
        <v>232</v>
      </c>
      <c r="E2401" t="s">
        <v>236</v>
      </c>
      <c r="F2401">
        <v>43076</v>
      </c>
      <c r="G2401" s="44">
        <v>3.66</v>
      </c>
      <c r="H2401" s="42">
        <v>4.5699999999999998E-2</v>
      </c>
      <c r="I2401" s="45">
        <v>2.5487000000000002</v>
      </c>
      <c r="J2401" s="44">
        <f t="shared" si="185"/>
        <v>3.4927380000000001</v>
      </c>
      <c r="K2401" s="43">
        <f t="shared" si="186"/>
        <v>150453.182088</v>
      </c>
      <c r="L2401" s="43">
        <f t="shared" si="187"/>
        <v>109787.8012</v>
      </c>
      <c r="M2401" s="43">
        <f t="shared" si="188"/>
        <v>40665.380888</v>
      </c>
      <c r="N2401" s="42">
        <f t="shared" si="189"/>
        <v>0.2702859475861058</v>
      </c>
      <c r="O2401">
        <f>IF(AND(RawData[[#This Row],[Channel]]="Wholesale/Distributor", LEFT(RawData[[#This Row],[Month]], 4)="2025"),RawData[[#This Row],[List Price]]*(1-'2 - Diagnostics'!$B$1),RawData[[#This Row],[Net Price]])</f>
        <v>3.4927380000000001</v>
      </c>
      <c r="P2401">
        <f>RawData[[#This Row],[Units]]*RawData[[#This Row],[Counterfactual Net Price]]</f>
        <v>150453.182088</v>
      </c>
    </row>
    <row r="2402" spans="1:16">
      <c r="A2402" t="s">
        <v>277</v>
      </c>
      <c r="B2402" t="s">
        <v>276</v>
      </c>
      <c r="C2402" t="s">
        <v>271</v>
      </c>
      <c r="D2402" t="s">
        <v>226</v>
      </c>
      <c r="E2402" t="s">
        <v>262</v>
      </c>
      <c r="F2402">
        <v>33209</v>
      </c>
      <c r="G2402" s="44">
        <v>3.49</v>
      </c>
      <c r="H2402" s="42">
        <v>9.8100000000000007E-2</v>
      </c>
      <c r="I2402" s="45">
        <v>2.3382999999999998</v>
      </c>
      <c r="J2402" s="44">
        <f t="shared" si="185"/>
        <v>3.1476310000000005</v>
      </c>
      <c r="K2402" s="43">
        <f t="shared" si="186"/>
        <v>104529.67787900001</v>
      </c>
      <c r="L2402" s="43">
        <f t="shared" si="187"/>
        <v>77652.604699999996</v>
      </c>
      <c r="M2402" s="43">
        <f t="shared" si="188"/>
        <v>26877.073179000014</v>
      </c>
      <c r="N2402" s="42">
        <f t="shared" si="189"/>
        <v>0.25712384965073742</v>
      </c>
      <c r="O2402">
        <f>IF(AND(RawData[[#This Row],[Channel]]="Wholesale/Distributor", LEFT(RawData[[#This Row],[Month]], 4)="2025"),RawData[[#This Row],[List Price]]*(1-'2 - Diagnostics'!$B$1),RawData[[#This Row],[Net Price]])</f>
        <v>3.1476310000000005</v>
      </c>
      <c r="P2402">
        <f>RawData[[#This Row],[Units]]*RawData[[#This Row],[Counterfactual Net Price]]</f>
        <v>104529.67787900001</v>
      </c>
    </row>
    <row r="2403" spans="1:16">
      <c r="A2403" t="s">
        <v>277</v>
      </c>
      <c r="B2403" t="s">
        <v>276</v>
      </c>
      <c r="C2403" t="s">
        <v>271</v>
      </c>
      <c r="D2403" t="s">
        <v>226</v>
      </c>
      <c r="E2403" t="s">
        <v>261</v>
      </c>
      <c r="F2403">
        <v>40909</v>
      </c>
      <c r="G2403" s="44">
        <v>3.49</v>
      </c>
      <c r="H2403" s="42">
        <v>0.1046</v>
      </c>
      <c r="I2403" s="45">
        <v>2.3382999999999998</v>
      </c>
      <c r="J2403" s="44">
        <f t="shared" si="185"/>
        <v>3.124946</v>
      </c>
      <c r="K2403" s="43">
        <f t="shared" si="186"/>
        <v>127838.415914</v>
      </c>
      <c r="L2403" s="43">
        <f t="shared" si="187"/>
        <v>95657.5147</v>
      </c>
      <c r="M2403" s="43">
        <f t="shared" si="188"/>
        <v>32180.901213999998</v>
      </c>
      <c r="N2403" s="42">
        <f t="shared" si="189"/>
        <v>0.25173106991288807</v>
      </c>
      <c r="O2403">
        <f>IF(AND(RawData[[#This Row],[Channel]]="Wholesale/Distributor", LEFT(RawData[[#This Row],[Month]], 4)="2025"),RawData[[#This Row],[List Price]]*(1-'2 - Diagnostics'!$B$1),RawData[[#This Row],[Net Price]])</f>
        <v>3.124946</v>
      </c>
      <c r="P2403">
        <f>RawData[[#This Row],[Units]]*RawData[[#This Row],[Counterfactual Net Price]]</f>
        <v>127838.415914</v>
      </c>
    </row>
    <row r="2404" spans="1:16">
      <c r="A2404" t="s">
        <v>277</v>
      </c>
      <c r="B2404" t="s">
        <v>276</v>
      </c>
      <c r="C2404" t="s">
        <v>271</v>
      </c>
      <c r="D2404" t="s">
        <v>226</v>
      </c>
      <c r="E2404" t="s">
        <v>260</v>
      </c>
      <c r="F2404">
        <v>39626</v>
      </c>
      <c r="G2404" s="44">
        <v>3.49</v>
      </c>
      <c r="H2404" s="42">
        <v>7.0099999999999996E-2</v>
      </c>
      <c r="I2404" s="45">
        <v>2.3382999999999998</v>
      </c>
      <c r="J2404" s="44">
        <f t="shared" si="185"/>
        <v>3.2453509999999999</v>
      </c>
      <c r="K2404" s="43">
        <f t="shared" si="186"/>
        <v>128600.27872599999</v>
      </c>
      <c r="L2404" s="43">
        <f t="shared" si="187"/>
        <v>92657.4758</v>
      </c>
      <c r="M2404" s="43">
        <f t="shared" si="188"/>
        <v>35942.802925999989</v>
      </c>
      <c r="N2404" s="42">
        <f t="shared" si="189"/>
        <v>0.27949241853962786</v>
      </c>
      <c r="O2404">
        <f>IF(AND(RawData[[#This Row],[Channel]]="Wholesale/Distributor", LEFT(RawData[[#This Row],[Month]], 4)="2025"),RawData[[#This Row],[List Price]]*(1-'2 - Diagnostics'!$B$1),RawData[[#This Row],[Net Price]])</f>
        <v>3.2453509999999999</v>
      </c>
      <c r="P2404">
        <f>RawData[[#This Row],[Units]]*RawData[[#This Row],[Counterfactual Net Price]]</f>
        <v>128600.27872599999</v>
      </c>
    </row>
    <row r="2405" spans="1:16">
      <c r="A2405" t="s">
        <v>277</v>
      </c>
      <c r="B2405" t="s">
        <v>276</v>
      </c>
      <c r="C2405" t="s">
        <v>271</v>
      </c>
      <c r="D2405" t="s">
        <v>226</v>
      </c>
      <c r="E2405" t="s">
        <v>259</v>
      </c>
      <c r="F2405">
        <v>48837</v>
      </c>
      <c r="G2405" s="44">
        <v>3.49</v>
      </c>
      <c r="H2405" s="42">
        <v>8.09E-2</v>
      </c>
      <c r="I2405" s="45">
        <v>2.3382999999999998</v>
      </c>
      <c r="J2405" s="44">
        <f t="shared" si="185"/>
        <v>3.2076590000000005</v>
      </c>
      <c r="K2405" s="43">
        <f t="shared" si="186"/>
        <v>156652.44258300003</v>
      </c>
      <c r="L2405" s="43">
        <f t="shared" si="187"/>
        <v>114195.55709999999</v>
      </c>
      <c r="M2405" s="43">
        <f t="shared" si="188"/>
        <v>42456.885483000035</v>
      </c>
      <c r="N2405" s="42">
        <f t="shared" si="189"/>
        <v>0.27102600369927121</v>
      </c>
      <c r="O2405">
        <f>IF(AND(RawData[[#This Row],[Channel]]="Wholesale/Distributor", LEFT(RawData[[#This Row],[Month]], 4)="2025"),RawData[[#This Row],[List Price]]*(1-'2 - Diagnostics'!$B$1),RawData[[#This Row],[Net Price]])</f>
        <v>3.2076590000000005</v>
      </c>
      <c r="P2405">
        <f>RawData[[#This Row],[Units]]*RawData[[#This Row],[Counterfactual Net Price]]</f>
        <v>156652.44258300003</v>
      </c>
    </row>
    <row r="2406" spans="1:16">
      <c r="A2406" t="s">
        <v>277</v>
      </c>
      <c r="B2406" t="s">
        <v>276</v>
      </c>
      <c r="C2406" t="s">
        <v>271</v>
      </c>
      <c r="D2406" t="s">
        <v>226</v>
      </c>
      <c r="E2406" t="s">
        <v>258</v>
      </c>
      <c r="F2406">
        <v>33703</v>
      </c>
      <c r="G2406" s="44">
        <v>3.49</v>
      </c>
      <c r="H2406" s="42">
        <v>8.8999999999999996E-2</v>
      </c>
      <c r="I2406" s="45">
        <v>2.3382999999999998</v>
      </c>
      <c r="J2406" s="44">
        <f t="shared" si="185"/>
        <v>3.1793900000000002</v>
      </c>
      <c r="K2406" s="43">
        <f t="shared" si="186"/>
        <v>107154.98117</v>
      </c>
      <c r="L2406" s="43">
        <f t="shared" si="187"/>
        <v>78807.724900000001</v>
      </c>
      <c r="M2406" s="43">
        <f t="shared" si="188"/>
        <v>28347.256269999998</v>
      </c>
      <c r="N2406" s="42">
        <f t="shared" si="189"/>
        <v>0.26454445664105375</v>
      </c>
      <c r="O2406">
        <f>IF(AND(RawData[[#This Row],[Channel]]="Wholesale/Distributor", LEFT(RawData[[#This Row],[Month]], 4)="2025"),RawData[[#This Row],[List Price]]*(1-'2 - Diagnostics'!$B$1),RawData[[#This Row],[Net Price]])</f>
        <v>3.1793900000000002</v>
      </c>
      <c r="P2406">
        <f>RawData[[#This Row],[Units]]*RawData[[#This Row],[Counterfactual Net Price]]</f>
        <v>107154.98117</v>
      </c>
    </row>
    <row r="2407" spans="1:16">
      <c r="A2407" t="s">
        <v>277</v>
      </c>
      <c r="B2407" t="s">
        <v>276</v>
      </c>
      <c r="C2407" t="s">
        <v>271</v>
      </c>
      <c r="D2407" t="s">
        <v>226</v>
      </c>
      <c r="E2407" t="s">
        <v>257</v>
      </c>
      <c r="F2407">
        <v>33306</v>
      </c>
      <c r="G2407" s="44">
        <v>3.49</v>
      </c>
      <c r="H2407" s="42">
        <v>8.4199999999999997E-2</v>
      </c>
      <c r="I2407" s="45">
        <v>2.3382999999999998</v>
      </c>
      <c r="J2407" s="44">
        <f t="shared" si="185"/>
        <v>3.196142</v>
      </c>
      <c r="K2407" s="43">
        <f t="shared" si="186"/>
        <v>106450.70545199999</v>
      </c>
      <c r="L2407" s="43">
        <f t="shared" si="187"/>
        <v>77879.419799999989</v>
      </c>
      <c r="M2407" s="43">
        <f t="shared" si="188"/>
        <v>28571.285652000006</v>
      </c>
      <c r="N2407" s="42">
        <f t="shared" si="189"/>
        <v>0.26839921380214027</v>
      </c>
      <c r="O2407">
        <f>IF(AND(RawData[[#This Row],[Channel]]="Wholesale/Distributor", LEFT(RawData[[#This Row],[Month]], 4)="2025"),RawData[[#This Row],[List Price]]*(1-'2 - Diagnostics'!$B$1),RawData[[#This Row],[Net Price]])</f>
        <v>3.196142</v>
      </c>
      <c r="P2407">
        <f>RawData[[#This Row],[Units]]*RawData[[#This Row],[Counterfactual Net Price]]</f>
        <v>106450.70545199999</v>
      </c>
    </row>
    <row r="2408" spans="1:16">
      <c r="A2408" t="s">
        <v>277</v>
      </c>
      <c r="B2408" t="s">
        <v>276</v>
      </c>
      <c r="C2408" t="s">
        <v>271</v>
      </c>
      <c r="D2408" t="s">
        <v>226</v>
      </c>
      <c r="E2408" t="s">
        <v>256</v>
      </c>
      <c r="F2408">
        <v>31162</v>
      </c>
      <c r="G2408" s="44">
        <v>3.49</v>
      </c>
      <c r="H2408" s="42">
        <v>8.9399999999999993E-2</v>
      </c>
      <c r="I2408" s="45">
        <v>2.3382999999999998</v>
      </c>
      <c r="J2408" s="44">
        <f t="shared" si="185"/>
        <v>3.177994</v>
      </c>
      <c r="K2408" s="43">
        <f t="shared" si="186"/>
        <v>99032.649028</v>
      </c>
      <c r="L2408" s="43">
        <f t="shared" si="187"/>
        <v>72866.104599999991</v>
      </c>
      <c r="M2408" s="43">
        <f t="shared" si="188"/>
        <v>26166.544428000008</v>
      </c>
      <c r="N2408" s="42">
        <f t="shared" si="189"/>
        <v>0.26422139248846921</v>
      </c>
      <c r="O2408">
        <f>IF(AND(RawData[[#This Row],[Channel]]="Wholesale/Distributor", LEFT(RawData[[#This Row],[Month]], 4)="2025"),RawData[[#This Row],[List Price]]*(1-'2 - Diagnostics'!$B$1),RawData[[#This Row],[Net Price]])</f>
        <v>3.177994</v>
      </c>
      <c r="P2408">
        <f>RawData[[#This Row],[Units]]*RawData[[#This Row],[Counterfactual Net Price]]</f>
        <v>99032.649028</v>
      </c>
    </row>
    <row r="2409" spans="1:16">
      <c r="A2409" t="s">
        <v>277</v>
      </c>
      <c r="B2409" t="s">
        <v>276</v>
      </c>
      <c r="C2409" t="s">
        <v>271</v>
      </c>
      <c r="D2409" t="s">
        <v>226</v>
      </c>
      <c r="E2409" t="s">
        <v>255</v>
      </c>
      <c r="F2409">
        <v>35530</v>
      </c>
      <c r="G2409" s="44">
        <v>3.49</v>
      </c>
      <c r="H2409" s="42">
        <v>5.4600000000000003E-2</v>
      </c>
      <c r="I2409" s="45">
        <v>2.3382999999999998</v>
      </c>
      <c r="J2409" s="44">
        <f t="shared" si="185"/>
        <v>3.2994460000000001</v>
      </c>
      <c r="K2409" s="43">
        <f t="shared" si="186"/>
        <v>117229.31638</v>
      </c>
      <c r="L2409" s="43">
        <f t="shared" si="187"/>
        <v>83079.798999999999</v>
      </c>
      <c r="M2409" s="43">
        <f t="shared" si="188"/>
        <v>34149.517380000005</v>
      </c>
      <c r="N2409" s="42">
        <f t="shared" si="189"/>
        <v>0.29130526761159303</v>
      </c>
      <c r="O2409">
        <f>IF(AND(RawData[[#This Row],[Channel]]="Wholesale/Distributor", LEFT(RawData[[#This Row],[Month]], 4)="2025"),RawData[[#This Row],[List Price]]*(1-'2 - Diagnostics'!$B$1),RawData[[#This Row],[Net Price]])</f>
        <v>3.2994460000000001</v>
      </c>
      <c r="P2409">
        <f>RawData[[#This Row],[Units]]*RawData[[#This Row],[Counterfactual Net Price]]</f>
        <v>117229.31638</v>
      </c>
    </row>
    <row r="2410" spans="1:16">
      <c r="A2410" t="s">
        <v>277</v>
      </c>
      <c r="B2410" t="s">
        <v>276</v>
      </c>
      <c r="C2410" t="s">
        <v>271</v>
      </c>
      <c r="D2410" t="s">
        <v>226</v>
      </c>
      <c r="E2410" t="s">
        <v>254</v>
      </c>
      <c r="F2410">
        <v>46342</v>
      </c>
      <c r="G2410" s="44">
        <v>3.49</v>
      </c>
      <c r="H2410" s="42">
        <v>8.7800000000000003E-2</v>
      </c>
      <c r="I2410" s="45">
        <v>2.3382999999999998</v>
      </c>
      <c r="J2410" s="44">
        <f t="shared" si="185"/>
        <v>3.1835780000000002</v>
      </c>
      <c r="K2410" s="43">
        <f t="shared" si="186"/>
        <v>147533.37167600001</v>
      </c>
      <c r="L2410" s="43">
        <f t="shared" si="187"/>
        <v>108361.49859999999</v>
      </c>
      <c r="M2410" s="43">
        <f t="shared" si="188"/>
        <v>39171.873076000018</v>
      </c>
      <c r="N2410" s="42">
        <f t="shared" si="189"/>
        <v>0.26551194913396198</v>
      </c>
      <c r="O2410">
        <f>IF(AND(RawData[[#This Row],[Channel]]="Wholesale/Distributor", LEFT(RawData[[#This Row],[Month]], 4)="2025"),RawData[[#This Row],[List Price]]*(1-'2 - Diagnostics'!$B$1),RawData[[#This Row],[Net Price]])</f>
        <v>3.1835780000000002</v>
      </c>
      <c r="P2410">
        <f>RawData[[#This Row],[Units]]*RawData[[#This Row],[Counterfactual Net Price]]</f>
        <v>147533.37167600001</v>
      </c>
    </row>
    <row r="2411" spans="1:16">
      <c r="A2411" t="s">
        <v>277</v>
      </c>
      <c r="B2411" t="s">
        <v>276</v>
      </c>
      <c r="C2411" t="s">
        <v>271</v>
      </c>
      <c r="D2411" t="s">
        <v>226</v>
      </c>
      <c r="E2411" t="s">
        <v>253</v>
      </c>
      <c r="F2411">
        <v>62907</v>
      </c>
      <c r="G2411" s="44">
        <v>3.49</v>
      </c>
      <c r="H2411" s="42">
        <v>6.93E-2</v>
      </c>
      <c r="I2411" s="45">
        <v>2.3382999999999998</v>
      </c>
      <c r="J2411" s="44">
        <f t="shared" si="185"/>
        <v>3.2481430000000002</v>
      </c>
      <c r="K2411" s="43">
        <f t="shared" si="186"/>
        <v>204330.93170100002</v>
      </c>
      <c r="L2411" s="43">
        <f t="shared" si="187"/>
        <v>147095.4381</v>
      </c>
      <c r="M2411" s="43">
        <f t="shared" si="188"/>
        <v>57235.493601000024</v>
      </c>
      <c r="N2411" s="42">
        <f t="shared" si="189"/>
        <v>0.28011174384871612</v>
      </c>
      <c r="O2411">
        <f>IF(AND(RawData[[#This Row],[Channel]]="Wholesale/Distributor", LEFT(RawData[[#This Row],[Month]], 4)="2025"),RawData[[#This Row],[List Price]]*(1-'2 - Diagnostics'!$B$1),RawData[[#This Row],[Net Price]])</f>
        <v>3.2481430000000002</v>
      </c>
      <c r="P2411">
        <f>RawData[[#This Row],[Units]]*RawData[[#This Row],[Counterfactual Net Price]]</f>
        <v>204330.93170100002</v>
      </c>
    </row>
    <row r="2412" spans="1:16">
      <c r="A2412" t="s">
        <v>277</v>
      </c>
      <c r="B2412" t="s">
        <v>276</v>
      </c>
      <c r="C2412" t="s">
        <v>271</v>
      </c>
      <c r="D2412" t="s">
        <v>226</v>
      </c>
      <c r="E2412" t="s">
        <v>252</v>
      </c>
      <c r="F2412">
        <v>62228</v>
      </c>
      <c r="G2412" s="44">
        <v>3.49</v>
      </c>
      <c r="H2412" s="42">
        <v>7.9899999999999999E-2</v>
      </c>
      <c r="I2412" s="45">
        <v>2.3382999999999998</v>
      </c>
      <c r="J2412" s="44">
        <f t="shared" si="185"/>
        <v>3.2111490000000003</v>
      </c>
      <c r="K2412" s="43">
        <f t="shared" si="186"/>
        <v>199823.37997200002</v>
      </c>
      <c r="L2412" s="43">
        <f t="shared" si="187"/>
        <v>145507.73239999998</v>
      </c>
      <c r="M2412" s="43">
        <f t="shared" si="188"/>
        <v>54315.647572000045</v>
      </c>
      <c r="N2412" s="42">
        <f t="shared" si="189"/>
        <v>0.27181828062167174</v>
      </c>
      <c r="O2412">
        <f>IF(AND(RawData[[#This Row],[Channel]]="Wholesale/Distributor", LEFT(RawData[[#This Row],[Month]], 4)="2025"),RawData[[#This Row],[List Price]]*(1-'2 - Diagnostics'!$B$1),RawData[[#This Row],[Net Price]])</f>
        <v>3.2111490000000003</v>
      </c>
      <c r="P2412">
        <f>RawData[[#This Row],[Units]]*RawData[[#This Row],[Counterfactual Net Price]]</f>
        <v>199823.37997200002</v>
      </c>
    </row>
    <row r="2413" spans="1:16">
      <c r="A2413" t="s">
        <v>277</v>
      </c>
      <c r="B2413" t="s">
        <v>276</v>
      </c>
      <c r="C2413" t="s">
        <v>271</v>
      </c>
      <c r="D2413" t="s">
        <v>226</v>
      </c>
      <c r="E2413" t="s">
        <v>251</v>
      </c>
      <c r="F2413">
        <v>58067</v>
      </c>
      <c r="G2413" s="44">
        <v>3.49</v>
      </c>
      <c r="H2413" s="42">
        <v>8.1199999999999994E-2</v>
      </c>
      <c r="I2413" s="45">
        <v>2.3382999999999998</v>
      </c>
      <c r="J2413" s="44">
        <f t="shared" si="185"/>
        <v>3.2066120000000002</v>
      </c>
      <c r="K2413" s="43">
        <f t="shared" si="186"/>
        <v>186198.33900400001</v>
      </c>
      <c r="L2413" s="43">
        <f t="shared" si="187"/>
        <v>135778.0661</v>
      </c>
      <c r="M2413" s="43">
        <f t="shared" si="188"/>
        <v>50420.272904000012</v>
      </c>
      <c r="N2413" s="42">
        <f t="shared" si="189"/>
        <v>0.2707879843273836</v>
      </c>
      <c r="O2413">
        <f>IF(AND(RawData[[#This Row],[Channel]]="Wholesale/Distributor", LEFT(RawData[[#This Row],[Month]], 4)="2025"),RawData[[#This Row],[List Price]]*(1-'2 - Diagnostics'!$B$1),RawData[[#This Row],[Net Price]])</f>
        <v>3.2066120000000002</v>
      </c>
      <c r="P2413">
        <f>RawData[[#This Row],[Units]]*RawData[[#This Row],[Counterfactual Net Price]]</f>
        <v>186198.33900400001</v>
      </c>
    </row>
    <row r="2414" spans="1:16">
      <c r="A2414" t="s">
        <v>277</v>
      </c>
      <c r="B2414" t="s">
        <v>276</v>
      </c>
      <c r="C2414" t="s">
        <v>271</v>
      </c>
      <c r="D2414" t="s">
        <v>226</v>
      </c>
      <c r="E2414" t="s">
        <v>250</v>
      </c>
      <c r="F2414">
        <v>42589</v>
      </c>
      <c r="G2414" s="44">
        <v>3.56</v>
      </c>
      <c r="H2414" s="42">
        <v>9.5200000000000007E-2</v>
      </c>
      <c r="I2414" s="45">
        <v>2.3557999999999999</v>
      </c>
      <c r="J2414" s="44">
        <f t="shared" si="185"/>
        <v>3.2210880000000004</v>
      </c>
      <c r="K2414" s="43">
        <f t="shared" si="186"/>
        <v>137182.91683200002</v>
      </c>
      <c r="L2414" s="43">
        <f t="shared" si="187"/>
        <v>100331.16619999999</v>
      </c>
      <c r="M2414" s="43">
        <f t="shared" si="188"/>
        <v>36851.750632000025</v>
      </c>
      <c r="N2414" s="42">
        <f t="shared" si="189"/>
        <v>0.26863221371164042</v>
      </c>
      <c r="O2414">
        <f>IF(AND(RawData[[#This Row],[Channel]]="Wholesale/Distributor", LEFT(RawData[[#This Row],[Month]], 4)="2025"),RawData[[#This Row],[List Price]]*(1-'2 - Diagnostics'!$B$1),RawData[[#This Row],[Net Price]])</f>
        <v>3.2396000000000003</v>
      </c>
      <c r="P2414">
        <f>RawData[[#This Row],[Units]]*RawData[[#This Row],[Counterfactual Net Price]]</f>
        <v>137971.32440000001</v>
      </c>
    </row>
    <row r="2415" spans="1:16">
      <c r="A2415" t="s">
        <v>277</v>
      </c>
      <c r="B2415" t="s">
        <v>276</v>
      </c>
      <c r="C2415" t="s">
        <v>271</v>
      </c>
      <c r="D2415" t="s">
        <v>226</v>
      </c>
      <c r="E2415" t="s">
        <v>249</v>
      </c>
      <c r="F2415">
        <v>48376</v>
      </c>
      <c r="G2415" s="44">
        <v>3.56</v>
      </c>
      <c r="H2415" s="42">
        <v>0.1163</v>
      </c>
      <c r="I2415" s="45">
        <v>2.3734000000000002</v>
      </c>
      <c r="J2415" s="44">
        <f t="shared" si="185"/>
        <v>3.145972</v>
      </c>
      <c r="K2415" s="43">
        <f t="shared" si="186"/>
        <v>152189.54147200001</v>
      </c>
      <c r="L2415" s="43">
        <f t="shared" si="187"/>
        <v>114815.5984</v>
      </c>
      <c r="M2415" s="43">
        <f t="shared" si="188"/>
        <v>37373.943072000009</v>
      </c>
      <c r="N2415" s="42">
        <f t="shared" si="189"/>
        <v>0.24557497650964474</v>
      </c>
      <c r="O2415">
        <f>IF(AND(RawData[[#This Row],[Channel]]="Wholesale/Distributor", LEFT(RawData[[#This Row],[Month]], 4)="2025"),RawData[[#This Row],[List Price]]*(1-'2 - Diagnostics'!$B$1),RawData[[#This Row],[Net Price]])</f>
        <v>3.2396000000000003</v>
      </c>
      <c r="P2415">
        <f>RawData[[#This Row],[Units]]*RawData[[#This Row],[Counterfactual Net Price]]</f>
        <v>156718.88960000002</v>
      </c>
    </row>
    <row r="2416" spans="1:16">
      <c r="A2416" t="s">
        <v>277</v>
      </c>
      <c r="B2416" t="s">
        <v>276</v>
      </c>
      <c r="C2416" t="s">
        <v>271</v>
      </c>
      <c r="D2416" t="s">
        <v>226</v>
      </c>
      <c r="E2416" t="s">
        <v>248</v>
      </c>
      <c r="F2416">
        <v>54449</v>
      </c>
      <c r="G2416" s="44">
        <v>3.56</v>
      </c>
      <c r="H2416" s="42">
        <v>0.1067</v>
      </c>
      <c r="I2416" s="45">
        <v>2.3908999999999998</v>
      </c>
      <c r="J2416" s="44">
        <f t="shared" si="185"/>
        <v>3.180148</v>
      </c>
      <c r="K2416" s="43">
        <f t="shared" si="186"/>
        <v>173155.878452</v>
      </c>
      <c r="L2416" s="43">
        <f t="shared" si="187"/>
        <v>130182.11409999999</v>
      </c>
      <c r="M2416" s="43">
        <f t="shared" si="188"/>
        <v>42973.764352000013</v>
      </c>
      <c r="N2416" s="42">
        <f t="shared" si="189"/>
        <v>0.24817964446937696</v>
      </c>
      <c r="O2416">
        <f>IF(AND(RawData[[#This Row],[Channel]]="Wholesale/Distributor", LEFT(RawData[[#This Row],[Month]], 4)="2025"),RawData[[#This Row],[List Price]]*(1-'2 - Diagnostics'!$B$1),RawData[[#This Row],[Net Price]])</f>
        <v>3.2396000000000003</v>
      </c>
      <c r="P2416">
        <f>RawData[[#This Row],[Units]]*RawData[[#This Row],[Counterfactual Net Price]]</f>
        <v>176392.9804</v>
      </c>
    </row>
    <row r="2417" spans="1:16">
      <c r="A2417" t="s">
        <v>277</v>
      </c>
      <c r="B2417" t="s">
        <v>276</v>
      </c>
      <c r="C2417" t="s">
        <v>271</v>
      </c>
      <c r="D2417" t="s">
        <v>226</v>
      </c>
      <c r="E2417" t="s">
        <v>247</v>
      </c>
      <c r="F2417">
        <v>47518</v>
      </c>
      <c r="G2417" s="44">
        <v>3.56</v>
      </c>
      <c r="H2417" s="42">
        <v>0.1208</v>
      </c>
      <c r="I2417" s="45">
        <v>2.4083999999999999</v>
      </c>
      <c r="J2417" s="44">
        <f t="shared" si="185"/>
        <v>3.1299519999999998</v>
      </c>
      <c r="K2417" s="43">
        <f t="shared" si="186"/>
        <v>148729.059136</v>
      </c>
      <c r="L2417" s="43">
        <f t="shared" si="187"/>
        <v>114442.35119999999</v>
      </c>
      <c r="M2417" s="43">
        <f t="shared" si="188"/>
        <v>34286.707936000006</v>
      </c>
      <c r="N2417" s="42">
        <f t="shared" si="189"/>
        <v>0.23053133083191057</v>
      </c>
      <c r="O2417">
        <f>IF(AND(RawData[[#This Row],[Channel]]="Wholesale/Distributor", LEFT(RawData[[#This Row],[Month]], 4)="2025"),RawData[[#This Row],[List Price]]*(1-'2 - Diagnostics'!$B$1),RawData[[#This Row],[Net Price]])</f>
        <v>3.2396000000000003</v>
      </c>
      <c r="P2417">
        <f>RawData[[#This Row],[Units]]*RawData[[#This Row],[Counterfactual Net Price]]</f>
        <v>153939.31280000001</v>
      </c>
    </row>
    <row r="2418" spans="1:16">
      <c r="A2418" t="s">
        <v>277</v>
      </c>
      <c r="B2418" t="s">
        <v>276</v>
      </c>
      <c r="C2418" t="s">
        <v>271</v>
      </c>
      <c r="D2418" t="s">
        <v>226</v>
      </c>
      <c r="E2418" t="s">
        <v>246</v>
      </c>
      <c r="F2418">
        <v>39562</v>
      </c>
      <c r="G2418" s="44">
        <v>3.56</v>
      </c>
      <c r="H2418" s="42">
        <v>0.15279999999999999</v>
      </c>
      <c r="I2418" s="45">
        <v>2.4260000000000002</v>
      </c>
      <c r="J2418" s="44">
        <f t="shared" si="185"/>
        <v>3.016032</v>
      </c>
      <c r="K2418" s="43">
        <f t="shared" si="186"/>
        <v>119320.257984</v>
      </c>
      <c r="L2418" s="43">
        <f t="shared" si="187"/>
        <v>95977.412000000011</v>
      </c>
      <c r="M2418" s="43">
        <f t="shared" si="188"/>
        <v>23342.845983999985</v>
      </c>
      <c r="N2418" s="42">
        <f t="shared" si="189"/>
        <v>0.1956318765848637</v>
      </c>
      <c r="O2418">
        <f>IF(AND(RawData[[#This Row],[Channel]]="Wholesale/Distributor", LEFT(RawData[[#This Row],[Month]], 4)="2025"),RawData[[#This Row],[List Price]]*(1-'2 - Diagnostics'!$B$1),RawData[[#This Row],[Net Price]])</f>
        <v>3.2396000000000003</v>
      </c>
      <c r="P2418">
        <f>RawData[[#This Row],[Units]]*RawData[[#This Row],[Counterfactual Net Price]]</f>
        <v>128165.05520000002</v>
      </c>
    </row>
    <row r="2419" spans="1:16">
      <c r="A2419" t="s">
        <v>277</v>
      </c>
      <c r="B2419" t="s">
        <v>276</v>
      </c>
      <c r="C2419" t="s">
        <v>271</v>
      </c>
      <c r="D2419" t="s">
        <v>226</v>
      </c>
      <c r="E2419" t="s">
        <v>245</v>
      </c>
      <c r="F2419">
        <v>35872</v>
      </c>
      <c r="G2419" s="44">
        <v>3.56</v>
      </c>
      <c r="H2419" s="42">
        <v>0.16900000000000001</v>
      </c>
      <c r="I2419" s="45">
        <v>2.4434999999999998</v>
      </c>
      <c r="J2419" s="44">
        <f t="shared" si="185"/>
        <v>2.9583599999999999</v>
      </c>
      <c r="K2419" s="43">
        <f t="shared" si="186"/>
        <v>106122.28992</v>
      </c>
      <c r="L2419" s="43">
        <f t="shared" si="187"/>
        <v>87653.231999999989</v>
      </c>
      <c r="M2419" s="43">
        <f t="shared" si="188"/>
        <v>18469.057920000007</v>
      </c>
      <c r="N2419" s="42">
        <f t="shared" si="189"/>
        <v>0.17403561432685685</v>
      </c>
      <c r="O2419">
        <f>IF(AND(RawData[[#This Row],[Channel]]="Wholesale/Distributor", LEFT(RawData[[#This Row],[Month]], 4)="2025"),RawData[[#This Row],[List Price]]*(1-'2 - Diagnostics'!$B$1),RawData[[#This Row],[Net Price]])</f>
        <v>3.2396000000000003</v>
      </c>
      <c r="P2419">
        <f>RawData[[#This Row],[Units]]*RawData[[#This Row],[Counterfactual Net Price]]</f>
        <v>116210.93120000001</v>
      </c>
    </row>
    <row r="2420" spans="1:16">
      <c r="A2420" t="s">
        <v>277</v>
      </c>
      <c r="B2420" t="s">
        <v>276</v>
      </c>
      <c r="C2420" t="s">
        <v>271</v>
      </c>
      <c r="D2420" t="s">
        <v>226</v>
      </c>
      <c r="E2420" t="s">
        <v>244</v>
      </c>
      <c r="F2420">
        <v>32696</v>
      </c>
      <c r="G2420" s="44">
        <v>3.66</v>
      </c>
      <c r="H2420" s="42">
        <v>0.1797</v>
      </c>
      <c r="I2420" s="45">
        <v>2.4611000000000001</v>
      </c>
      <c r="J2420" s="44">
        <f t="shared" si="185"/>
        <v>3.0022980000000001</v>
      </c>
      <c r="K2420" s="43">
        <f t="shared" si="186"/>
        <v>98163.135408000002</v>
      </c>
      <c r="L2420" s="43">
        <f t="shared" si="187"/>
        <v>80468.125599999999</v>
      </c>
      <c r="M2420" s="43">
        <f t="shared" si="188"/>
        <v>17695.009808000003</v>
      </c>
      <c r="N2420" s="42">
        <f t="shared" si="189"/>
        <v>0.18026125321337191</v>
      </c>
      <c r="O2420">
        <f>IF(AND(RawData[[#This Row],[Channel]]="Wholesale/Distributor", LEFT(RawData[[#This Row],[Month]], 4)="2025"),RawData[[#This Row],[List Price]]*(1-'2 - Diagnostics'!$B$1),RawData[[#This Row],[Net Price]])</f>
        <v>3.3306000000000004</v>
      </c>
      <c r="P2420">
        <f>RawData[[#This Row],[Units]]*RawData[[#This Row],[Counterfactual Net Price]]</f>
        <v>108897.29760000002</v>
      </c>
    </row>
    <row r="2421" spans="1:16">
      <c r="A2421" t="s">
        <v>277</v>
      </c>
      <c r="B2421" t="s">
        <v>276</v>
      </c>
      <c r="C2421" t="s">
        <v>271</v>
      </c>
      <c r="D2421" t="s">
        <v>226</v>
      </c>
      <c r="E2421" t="s">
        <v>243</v>
      </c>
      <c r="F2421">
        <v>46420</v>
      </c>
      <c r="G2421" s="44">
        <v>3.66</v>
      </c>
      <c r="H2421" s="42">
        <v>0.21609999999999999</v>
      </c>
      <c r="I2421" s="45">
        <v>2.4786000000000001</v>
      </c>
      <c r="J2421" s="44">
        <f t="shared" si="185"/>
        <v>2.8690740000000003</v>
      </c>
      <c r="K2421" s="43">
        <f t="shared" si="186"/>
        <v>133182.41508000001</v>
      </c>
      <c r="L2421" s="43">
        <f t="shared" si="187"/>
        <v>115056.61200000001</v>
      </c>
      <c r="M2421" s="43">
        <f t="shared" si="188"/>
        <v>18125.803079999998</v>
      </c>
      <c r="N2421" s="42">
        <f t="shared" si="189"/>
        <v>0.13609757015678228</v>
      </c>
      <c r="O2421">
        <f>IF(AND(RawData[[#This Row],[Channel]]="Wholesale/Distributor", LEFT(RawData[[#This Row],[Month]], 4)="2025"),RawData[[#This Row],[List Price]]*(1-'2 - Diagnostics'!$B$1),RawData[[#This Row],[Net Price]])</f>
        <v>3.3306000000000004</v>
      </c>
      <c r="P2421">
        <f>RawData[[#This Row],[Units]]*RawData[[#This Row],[Counterfactual Net Price]]</f>
        <v>154606.45200000002</v>
      </c>
    </row>
    <row r="2422" spans="1:16">
      <c r="A2422" t="s">
        <v>277</v>
      </c>
      <c r="B2422" t="s">
        <v>276</v>
      </c>
      <c r="C2422" t="s">
        <v>271</v>
      </c>
      <c r="D2422" t="s">
        <v>226</v>
      </c>
      <c r="E2422" t="s">
        <v>242</v>
      </c>
      <c r="F2422">
        <v>50615</v>
      </c>
      <c r="G2422" s="44">
        <v>3.66</v>
      </c>
      <c r="H2422" s="42">
        <v>0.21</v>
      </c>
      <c r="I2422" s="45">
        <v>2.4961000000000002</v>
      </c>
      <c r="J2422" s="44">
        <f t="shared" si="185"/>
        <v>2.8914000000000004</v>
      </c>
      <c r="K2422" s="43">
        <f t="shared" si="186"/>
        <v>146348.21100000001</v>
      </c>
      <c r="L2422" s="43">
        <f t="shared" si="187"/>
        <v>126340.1015</v>
      </c>
      <c r="M2422" s="43">
        <f t="shared" si="188"/>
        <v>20008.109500000006</v>
      </c>
      <c r="N2422" s="42">
        <f t="shared" si="189"/>
        <v>0.13671577782389158</v>
      </c>
      <c r="O2422">
        <f>IF(AND(RawData[[#This Row],[Channel]]="Wholesale/Distributor", LEFT(RawData[[#This Row],[Month]], 4)="2025"),RawData[[#This Row],[List Price]]*(1-'2 - Diagnostics'!$B$1),RawData[[#This Row],[Net Price]])</f>
        <v>3.3306000000000004</v>
      </c>
      <c r="P2422">
        <f>RawData[[#This Row],[Units]]*RawData[[#This Row],[Counterfactual Net Price]]</f>
        <v>168578.31900000002</v>
      </c>
    </row>
    <row r="2423" spans="1:16">
      <c r="A2423" t="s">
        <v>277</v>
      </c>
      <c r="B2423" t="s">
        <v>276</v>
      </c>
      <c r="C2423" t="s">
        <v>271</v>
      </c>
      <c r="D2423" t="s">
        <v>226</v>
      </c>
      <c r="E2423" t="s">
        <v>241</v>
      </c>
      <c r="F2423">
        <v>65819</v>
      </c>
      <c r="G2423" s="44">
        <v>3.66</v>
      </c>
      <c r="H2423" s="42">
        <v>0.22289999999999999</v>
      </c>
      <c r="I2423" s="45">
        <v>2.5137</v>
      </c>
      <c r="J2423" s="44">
        <f t="shared" si="185"/>
        <v>2.8441860000000001</v>
      </c>
      <c r="K2423" s="43">
        <f t="shared" si="186"/>
        <v>187201.47833400001</v>
      </c>
      <c r="L2423" s="43">
        <f t="shared" si="187"/>
        <v>165449.22030000002</v>
      </c>
      <c r="M2423" s="43">
        <f t="shared" si="188"/>
        <v>21752.258033999999</v>
      </c>
      <c r="N2423" s="42">
        <f t="shared" si="189"/>
        <v>0.11619704196560983</v>
      </c>
      <c r="O2423">
        <f>IF(AND(RawData[[#This Row],[Channel]]="Wholesale/Distributor", LEFT(RawData[[#This Row],[Month]], 4)="2025"),RawData[[#This Row],[List Price]]*(1-'2 - Diagnostics'!$B$1),RawData[[#This Row],[Net Price]])</f>
        <v>3.3306000000000004</v>
      </c>
      <c r="P2423">
        <f>RawData[[#This Row],[Units]]*RawData[[#This Row],[Counterfactual Net Price]]</f>
        <v>219216.76140000002</v>
      </c>
    </row>
    <row r="2424" spans="1:16">
      <c r="A2424" t="s">
        <v>277</v>
      </c>
      <c r="B2424" t="s">
        <v>276</v>
      </c>
      <c r="C2424" t="s">
        <v>271</v>
      </c>
      <c r="D2424" t="s">
        <v>226</v>
      </c>
      <c r="E2424" t="s">
        <v>240</v>
      </c>
      <c r="F2424">
        <v>78270</v>
      </c>
      <c r="G2424" s="44">
        <v>3.66</v>
      </c>
      <c r="H2424" s="42">
        <v>0.26800000000000002</v>
      </c>
      <c r="I2424" s="45">
        <v>2.5312000000000001</v>
      </c>
      <c r="J2424" s="44">
        <f t="shared" si="185"/>
        <v>2.6791200000000002</v>
      </c>
      <c r="K2424" s="43">
        <f t="shared" si="186"/>
        <v>209694.7224</v>
      </c>
      <c r="L2424" s="43">
        <f t="shared" si="187"/>
        <v>198117.024</v>
      </c>
      <c r="M2424" s="43">
        <f t="shared" si="188"/>
        <v>11577.698399999994</v>
      </c>
      <c r="N2424" s="42">
        <f t="shared" si="189"/>
        <v>5.5212159216459104E-2</v>
      </c>
      <c r="O2424">
        <f>IF(AND(RawData[[#This Row],[Channel]]="Wholesale/Distributor", LEFT(RawData[[#This Row],[Month]], 4)="2025"),RawData[[#This Row],[List Price]]*(1-'2 - Diagnostics'!$B$1),RawData[[#This Row],[Net Price]])</f>
        <v>3.3306000000000004</v>
      </c>
      <c r="P2424">
        <f>RawData[[#This Row],[Units]]*RawData[[#This Row],[Counterfactual Net Price]]</f>
        <v>260686.06200000003</v>
      </c>
    </row>
    <row r="2425" spans="1:16">
      <c r="A2425" t="s">
        <v>277</v>
      </c>
      <c r="B2425" t="s">
        <v>276</v>
      </c>
      <c r="C2425" t="s">
        <v>271</v>
      </c>
      <c r="D2425" t="s">
        <v>226</v>
      </c>
      <c r="E2425" t="s">
        <v>236</v>
      </c>
      <c r="F2425">
        <v>68290</v>
      </c>
      <c r="G2425" s="44">
        <v>3.66</v>
      </c>
      <c r="H2425" s="42">
        <v>0.27950000000000003</v>
      </c>
      <c r="I2425" s="45">
        <v>2.5487000000000002</v>
      </c>
      <c r="J2425" s="44">
        <f t="shared" si="185"/>
        <v>2.6370299999999998</v>
      </c>
      <c r="K2425" s="43">
        <f t="shared" si="186"/>
        <v>180082.7787</v>
      </c>
      <c r="L2425" s="43">
        <f t="shared" si="187"/>
        <v>174050.72300000003</v>
      </c>
      <c r="M2425" s="43">
        <f t="shared" si="188"/>
        <v>6032.0556999999681</v>
      </c>
      <c r="N2425" s="42">
        <f t="shared" si="189"/>
        <v>3.3496016351728851E-2</v>
      </c>
      <c r="O2425">
        <f>IF(AND(RawData[[#This Row],[Channel]]="Wholesale/Distributor", LEFT(RawData[[#This Row],[Month]], 4)="2025"),RawData[[#This Row],[List Price]]*(1-'2 - Diagnostics'!$B$1),RawData[[#This Row],[Net Price]])</f>
        <v>3.3306000000000004</v>
      </c>
      <c r="P2425">
        <f>RawData[[#This Row],[Units]]*RawData[[#This Row],[Counterfactual Net Price]]</f>
        <v>227446.67400000003</v>
      </c>
    </row>
    <row r="2426" spans="1:16">
      <c r="A2426" t="s">
        <v>277</v>
      </c>
      <c r="B2426" t="s">
        <v>276</v>
      </c>
      <c r="C2426" t="s">
        <v>271</v>
      </c>
      <c r="D2426" t="s">
        <v>229</v>
      </c>
      <c r="E2426" t="s">
        <v>262</v>
      </c>
      <c r="F2426">
        <v>14510</v>
      </c>
      <c r="G2426" s="44">
        <v>3.49</v>
      </c>
      <c r="H2426" s="42">
        <v>7.0400000000000004E-2</v>
      </c>
      <c r="I2426" s="45">
        <v>2.3382999999999998</v>
      </c>
      <c r="J2426" s="44">
        <f t="shared" si="185"/>
        <v>3.2443040000000001</v>
      </c>
      <c r="K2426" s="43">
        <f t="shared" si="186"/>
        <v>47074.851040000001</v>
      </c>
      <c r="L2426" s="43">
        <f t="shared" si="187"/>
        <v>33928.733</v>
      </c>
      <c r="M2426" s="43">
        <f t="shared" si="188"/>
        <v>13146.118040000001</v>
      </c>
      <c r="N2426" s="42">
        <f t="shared" si="189"/>
        <v>0.27925989672977625</v>
      </c>
      <c r="O2426">
        <f>IF(AND(RawData[[#This Row],[Channel]]="Wholesale/Distributor", LEFT(RawData[[#This Row],[Month]], 4)="2025"),RawData[[#This Row],[List Price]]*(1-'2 - Diagnostics'!$B$1),RawData[[#This Row],[Net Price]])</f>
        <v>3.2443040000000001</v>
      </c>
      <c r="P2426">
        <f>RawData[[#This Row],[Units]]*RawData[[#This Row],[Counterfactual Net Price]]</f>
        <v>47074.851040000001</v>
      </c>
    </row>
    <row r="2427" spans="1:16">
      <c r="A2427" t="s">
        <v>277</v>
      </c>
      <c r="B2427" t="s">
        <v>276</v>
      </c>
      <c r="C2427" t="s">
        <v>271</v>
      </c>
      <c r="D2427" t="s">
        <v>229</v>
      </c>
      <c r="E2427" t="s">
        <v>261</v>
      </c>
      <c r="F2427">
        <v>18475</v>
      </c>
      <c r="G2427" s="44">
        <v>3.49</v>
      </c>
      <c r="H2427" s="42">
        <v>6.7000000000000004E-2</v>
      </c>
      <c r="I2427" s="45">
        <v>2.3382999999999998</v>
      </c>
      <c r="J2427" s="44">
        <f t="shared" si="185"/>
        <v>3.2561700000000005</v>
      </c>
      <c r="K2427" s="43">
        <f t="shared" si="186"/>
        <v>60157.740750000012</v>
      </c>
      <c r="L2427" s="43">
        <f t="shared" si="187"/>
        <v>43200.092499999999</v>
      </c>
      <c r="M2427" s="43">
        <f t="shared" si="188"/>
        <v>16957.648250000013</v>
      </c>
      <c r="N2427" s="42">
        <f t="shared" si="189"/>
        <v>0.28188638799571292</v>
      </c>
      <c r="O2427">
        <f>IF(AND(RawData[[#This Row],[Channel]]="Wholesale/Distributor", LEFT(RawData[[#This Row],[Month]], 4)="2025"),RawData[[#This Row],[List Price]]*(1-'2 - Diagnostics'!$B$1),RawData[[#This Row],[Net Price]])</f>
        <v>3.2561700000000005</v>
      </c>
      <c r="P2427">
        <f>RawData[[#This Row],[Units]]*RawData[[#This Row],[Counterfactual Net Price]]</f>
        <v>60157.740750000012</v>
      </c>
    </row>
    <row r="2428" spans="1:16">
      <c r="A2428" t="s">
        <v>277</v>
      </c>
      <c r="B2428" t="s">
        <v>276</v>
      </c>
      <c r="C2428" t="s">
        <v>271</v>
      </c>
      <c r="D2428" t="s">
        <v>229</v>
      </c>
      <c r="E2428" t="s">
        <v>260</v>
      </c>
      <c r="F2428">
        <v>21595</v>
      </c>
      <c r="G2428" s="44">
        <v>3.49</v>
      </c>
      <c r="H2428" s="42">
        <v>4.36E-2</v>
      </c>
      <c r="I2428" s="45">
        <v>2.3382999999999998</v>
      </c>
      <c r="J2428" s="44">
        <f t="shared" si="185"/>
        <v>3.3378360000000002</v>
      </c>
      <c r="K2428" s="43">
        <f t="shared" si="186"/>
        <v>72080.568420000011</v>
      </c>
      <c r="L2428" s="43">
        <f t="shared" si="187"/>
        <v>50495.588499999998</v>
      </c>
      <c r="M2428" s="43">
        <f t="shared" si="188"/>
        <v>21584.979920000012</v>
      </c>
      <c r="N2428" s="42">
        <f t="shared" si="189"/>
        <v>0.29945629443747401</v>
      </c>
      <c r="O2428">
        <f>IF(AND(RawData[[#This Row],[Channel]]="Wholesale/Distributor", LEFT(RawData[[#This Row],[Month]], 4)="2025"),RawData[[#This Row],[List Price]]*(1-'2 - Diagnostics'!$B$1),RawData[[#This Row],[Net Price]])</f>
        <v>3.3378360000000002</v>
      </c>
      <c r="P2428">
        <f>RawData[[#This Row],[Units]]*RawData[[#This Row],[Counterfactual Net Price]]</f>
        <v>72080.568420000011</v>
      </c>
    </row>
    <row r="2429" spans="1:16">
      <c r="A2429" t="s">
        <v>277</v>
      </c>
      <c r="B2429" t="s">
        <v>276</v>
      </c>
      <c r="C2429" t="s">
        <v>271</v>
      </c>
      <c r="D2429" t="s">
        <v>229</v>
      </c>
      <c r="E2429" t="s">
        <v>259</v>
      </c>
      <c r="F2429">
        <v>19475</v>
      </c>
      <c r="G2429" s="44">
        <v>3.49</v>
      </c>
      <c r="H2429" s="42">
        <v>8.8200000000000001E-2</v>
      </c>
      <c r="I2429" s="45">
        <v>2.3382999999999998</v>
      </c>
      <c r="J2429" s="44">
        <f t="shared" si="185"/>
        <v>3.1821820000000001</v>
      </c>
      <c r="K2429" s="43">
        <f t="shared" si="186"/>
        <v>61972.994449999998</v>
      </c>
      <c r="L2429" s="43">
        <f t="shared" si="187"/>
        <v>45538.392499999994</v>
      </c>
      <c r="M2429" s="43">
        <f t="shared" si="188"/>
        <v>16434.601950000004</v>
      </c>
      <c r="N2429" s="42">
        <f t="shared" si="189"/>
        <v>0.26518973459091916</v>
      </c>
      <c r="O2429">
        <f>IF(AND(RawData[[#This Row],[Channel]]="Wholesale/Distributor", LEFT(RawData[[#This Row],[Month]], 4)="2025"),RawData[[#This Row],[List Price]]*(1-'2 - Diagnostics'!$B$1),RawData[[#This Row],[Net Price]])</f>
        <v>3.1821820000000001</v>
      </c>
      <c r="P2429">
        <f>RawData[[#This Row],[Units]]*RawData[[#This Row],[Counterfactual Net Price]]</f>
        <v>61972.994449999998</v>
      </c>
    </row>
    <row r="2430" spans="1:16">
      <c r="A2430" t="s">
        <v>277</v>
      </c>
      <c r="B2430" t="s">
        <v>276</v>
      </c>
      <c r="C2430" t="s">
        <v>271</v>
      </c>
      <c r="D2430" t="s">
        <v>229</v>
      </c>
      <c r="E2430" t="s">
        <v>258</v>
      </c>
      <c r="F2430">
        <v>14538</v>
      </c>
      <c r="G2430" s="44">
        <v>3.49</v>
      </c>
      <c r="H2430" s="42">
        <v>6.0299999999999999E-2</v>
      </c>
      <c r="I2430" s="45">
        <v>2.3382999999999998</v>
      </c>
      <c r="J2430" s="44">
        <f t="shared" si="185"/>
        <v>3.2795529999999999</v>
      </c>
      <c r="K2430" s="43">
        <f t="shared" si="186"/>
        <v>47678.141514000003</v>
      </c>
      <c r="L2430" s="43">
        <f t="shared" si="187"/>
        <v>33994.205399999999</v>
      </c>
      <c r="M2430" s="43">
        <f t="shared" si="188"/>
        <v>13683.936114000004</v>
      </c>
      <c r="N2430" s="42">
        <f t="shared" si="189"/>
        <v>0.28700649143343626</v>
      </c>
      <c r="O2430">
        <f>IF(AND(RawData[[#This Row],[Channel]]="Wholesale/Distributor", LEFT(RawData[[#This Row],[Month]], 4)="2025"),RawData[[#This Row],[List Price]]*(1-'2 - Diagnostics'!$B$1),RawData[[#This Row],[Net Price]])</f>
        <v>3.2795529999999999</v>
      </c>
      <c r="P2430">
        <f>RawData[[#This Row],[Units]]*RawData[[#This Row],[Counterfactual Net Price]]</f>
        <v>47678.141514000003</v>
      </c>
    </row>
    <row r="2431" spans="1:16">
      <c r="A2431" t="s">
        <v>277</v>
      </c>
      <c r="B2431" t="s">
        <v>276</v>
      </c>
      <c r="C2431" t="s">
        <v>271</v>
      </c>
      <c r="D2431" t="s">
        <v>229</v>
      </c>
      <c r="E2431" t="s">
        <v>257</v>
      </c>
      <c r="F2431">
        <v>14733</v>
      </c>
      <c r="G2431" s="44">
        <v>3.49</v>
      </c>
      <c r="H2431" s="42">
        <v>6.6699999999999995E-2</v>
      </c>
      <c r="I2431" s="45">
        <v>2.3382999999999998</v>
      </c>
      <c r="J2431" s="44">
        <f t="shared" si="185"/>
        <v>3.2572170000000003</v>
      </c>
      <c r="K2431" s="43">
        <f t="shared" si="186"/>
        <v>47988.578061</v>
      </c>
      <c r="L2431" s="43">
        <f t="shared" si="187"/>
        <v>34450.173899999994</v>
      </c>
      <c r="M2431" s="43">
        <f t="shared" si="188"/>
        <v>13538.404161000006</v>
      </c>
      <c r="N2431" s="42">
        <f t="shared" si="189"/>
        <v>0.28211721847208843</v>
      </c>
      <c r="O2431">
        <f>IF(AND(RawData[[#This Row],[Channel]]="Wholesale/Distributor", LEFT(RawData[[#This Row],[Month]], 4)="2025"),RawData[[#This Row],[List Price]]*(1-'2 - Diagnostics'!$B$1),RawData[[#This Row],[Net Price]])</f>
        <v>3.2572170000000003</v>
      </c>
      <c r="P2431">
        <f>RawData[[#This Row],[Units]]*RawData[[#This Row],[Counterfactual Net Price]]</f>
        <v>47988.578061</v>
      </c>
    </row>
    <row r="2432" spans="1:16">
      <c r="A2432" t="s">
        <v>277</v>
      </c>
      <c r="B2432" t="s">
        <v>276</v>
      </c>
      <c r="C2432" t="s">
        <v>271</v>
      </c>
      <c r="D2432" t="s">
        <v>229</v>
      </c>
      <c r="E2432" t="s">
        <v>256</v>
      </c>
      <c r="F2432">
        <v>12791</v>
      </c>
      <c r="G2432" s="44">
        <v>3.49</v>
      </c>
      <c r="H2432" s="42">
        <v>7.8899999999999998E-2</v>
      </c>
      <c r="I2432" s="45">
        <v>2.3382999999999998</v>
      </c>
      <c r="J2432" s="44">
        <f t="shared" si="185"/>
        <v>3.2146390000000005</v>
      </c>
      <c r="K2432" s="43">
        <f t="shared" si="186"/>
        <v>41118.447449000007</v>
      </c>
      <c r="L2432" s="43">
        <f t="shared" si="187"/>
        <v>29909.195299999999</v>
      </c>
      <c r="M2432" s="43">
        <f t="shared" si="188"/>
        <v>11209.252149000007</v>
      </c>
      <c r="N2432" s="42">
        <f t="shared" si="189"/>
        <v>0.27260883725979818</v>
      </c>
      <c r="O2432">
        <f>IF(AND(RawData[[#This Row],[Channel]]="Wholesale/Distributor", LEFT(RawData[[#This Row],[Month]], 4)="2025"),RawData[[#This Row],[List Price]]*(1-'2 - Diagnostics'!$B$1),RawData[[#This Row],[Net Price]])</f>
        <v>3.2146390000000005</v>
      </c>
      <c r="P2432">
        <f>RawData[[#This Row],[Units]]*RawData[[#This Row],[Counterfactual Net Price]]</f>
        <v>41118.447449000007</v>
      </c>
    </row>
    <row r="2433" spans="1:16">
      <c r="A2433" t="s">
        <v>277</v>
      </c>
      <c r="B2433" t="s">
        <v>276</v>
      </c>
      <c r="C2433" t="s">
        <v>271</v>
      </c>
      <c r="D2433" t="s">
        <v>229</v>
      </c>
      <c r="E2433" t="s">
        <v>255</v>
      </c>
      <c r="F2433">
        <v>16956</v>
      </c>
      <c r="G2433" s="44">
        <v>3.49</v>
      </c>
      <c r="H2433" s="42">
        <v>7.7600000000000002E-2</v>
      </c>
      <c r="I2433" s="45">
        <v>2.3382999999999998</v>
      </c>
      <c r="J2433" s="44">
        <f t="shared" si="185"/>
        <v>3.219176</v>
      </c>
      <c r="K2433" s="43">
        <f t="shared" si="186"/>
        <v>54584.348255999997</v>
      </c>
      <c r="L2433" s="43">
        <f t="shared" si="187"/>
        <v>39648.214799999994</v>
      </c>
      <c r="M2433" s="43">
        <f t="shared" si="188"/>
        <v>14936.133456000003</v>
      </c>
      <c r="N2433" s="42">
        <f t="shared" si="189"/>
        <v>0.2736339982653947</v>
      </c>
      <c r="O2433">
        <f>IF(AND(RawData[[#This Row],[Channel]]="Wholesale/Distributor", LEFT(RawData[[#This Row],[Month]], 4)="2025"),RawData[[#This Row],[List Price]]*(1-'2 - Diagnostics'!$B$1),RawData[[#This Row],[Net Price]])</f>
        <v>3.219176</v>
      </c>
      <c r="P2433">
        <f>RawData[[#This Row],[Units]]*RawData[[#This Row],[Counterfactual Net Price]]</f>
        <v>54584.348255999997</v>
      </c>
    </row>
    <row r="2434" spans="1:16">
      <c r="A2434" t="s">
        <v>277</v>
      </c>
      <c r="B2434" t="s">
        <v>276</v>
      </c>
      <c r="C2434" t="s">
        <v>271</v>
      </c>
      <c r="D2434" t="s">
        <v>229</v>
      </c>
      <c r="E2434" t="s">
        <v>254</v>
      </c>
      <c r="F2434">
        <v>17748</v>
      </c>
      <c r="G2434" s="44">
        <v>3.49</v>
      </c>
      <c r="H2434" s="42">
        <v>7.1300000000000002E-2</v>
      </c>
      <c r="I2434" s="45">
        <v>2.3382999999999998</v>
      </c>
      <c r="J2434" s="44">
        <f t="shared" ref="J2434:J2497" si="190">G2434*(1-H2434)</f>
        <v>3.2411630000000002</v>
      </c>
      <c r="K2434" s="43">
        <f t="shared" ref="K2434:K2497" si="191">F2434*J2434</f>
        <v>57524.160924000003</v>
      </c>
      <c r="L2434" s="43">
        <f t="shared" ref="L2434:L2497" si="192">F2434*I2434</f>
        <v>41500.148399999998</v>
      </c>
      <c r="M2434" s="43">
        <f t="shared" ref="M2434:M2497" si="193">K2434-L2434</f>
        <v>16024.012524000005</v>
      </c>
      <c r="N2434" s="42">
        <f t="shared" ref="N2434:N2497" si="194">IFERROR(M2434/K2434,"")</f>
        <v>0.27856142995585231</v>
      </c>
      <c r="O2434">
        <f>IF(AND(RawData[[#This Row],[Channel]]="Wholesale/Distributor", LEFT(RawData[[#This Row],[Month]], 4)="2025"),RawData[[#This Row],[List Price]]*(1-'2 - Diagnostics'!$B$1),RawData[[#This Row],[Net Price]])</f>
        <v>3.2411630000000002</v>
      </c>
      <c r="P2434">
        <f>RawData[[#This Row],[Units]]*RawData[[#This Row],[Counterfactual Net Price]]</f>
        <v>57524.160924000003</v>
      </c>
    </row>
    <row r="2435" spans="1:16">
      <c r="A2435" t="s">
        <v>277</v>
      </c>
      <c r="B2435" t="s">
        <v>276</v>
      </c>
      <c r="C2435" t="s">
        <v>271</v>
      </c>
      <c r="D2435" t="s">
        <v>229</v>
      </c>
      <c r="E2435" t="s">
        <v>253</v>
      </c>
      <c r="F2435">
        <v>26143</v>
      </c>
      <c r="G2435" s="44">
        <v>3.49</v>
      </c>
      <c r="H2435" s="42">
        <v>6.5000000000000002E-2</v>
      </c>
      <c r="I2435" s="45">
        <v>2.3382999999999998</v>
      </c>
      <c r="J2435" s="44">
        <f t="shared" si="190"/>
        <v>3.2631500000000004</v>
      </c>
      <c r="K2435" s="43">
        <f t="shared" si="191"/>
        <v>85308.530450000006</v>
      </c>
      <c r="L2435" s="43">
        <f t="shared" si="192"/>
        <v>61130.176899999999</v>
      </c>
      <c r="M2435" s="43">
        <f t="shared" si="193"/>
        <v>24178.353550000007</v>
      </c>
      <c r="N2435" s="42">
        <f t="shared" si="194"/>
        <v>0.28342245989304821</v>
      </c>
      <c r="O2435">
        <f>IF(AND(RawData[[#This Row],[Channel]]="Wholesale/Distributor", LEFT(RawData[[#This Row],[Month]], 4)="2025"),RawData[[#This Row],[List Price]]*(1-'2 - Diagnostics'!$B$1),RawData[[#This Row],[Net Price]])</f>
        <v>3.2631500000000004</v>
      </c>
      <c r="P2435">
        <f>RawData[[#This Row],[Units]]*RawData[[#This Row],[Counterfactual Net Price]]</f>
        <v>85308.530450000006</v>
      </c>
    </row>
    <row r="2436" spans="1:16">
      <c r="A2436" t="s">
        <v>277</v>
      </c>
      <c r="B2436" t="s">
        <v>276</v>
      </c>
      <c r="C2436" t="s">
        <v>271</v>
      </c>
      <c r="D2436" t="s">
        <v>229</v>
      </c>
      <c r="E2436" t="s">
        <v>252</v>
      </c>
      <c r="F2436">
        <v>34177</v>
      </c>
      <c r="G2436" s="44">
        <v>3.49</v>
      </c>
      <c r="H2436" s="42">
        <v>7.1400000000000005E-2</v>
      </c>
      <c r="I2436" s="45">
        <v>2.3382999999999998</v>
      </c>
      <c r="J2436" s="44">
        <f t="shared" si="190"/>
        <v>3.2408140000000003</v>
      </c>
      <c r="K2436" s="43">
        <f t="shared" si="191"/>
        <v>110761.30007800001</v>
      </c>
      <c r="L2436" s="43">
        <f t="shared" si="192"/>
        <v>79916.079099999988</v>
      </c>
      <c r="M2436" s="43">
        <f t="shared" si="193"/>
        <v>30845.220978000027</v>
      </c>
      <c r="N2436" s="42">
        <f t="shared" si="194"/>
        <v>0.27848373896187828</v>
      </c>
      <c r="O2436">
        <f>IF(AND(RawData[[#This Row],[Channel]]="Wholesale/Distributor", LEFT(RawData[[#This Row],[Month]], 4)="2025"),RawData[[#This Row],[List Price]]*(1-'2 - Diagnostics'!$B$1),RawData[[#This Row],[Net Price]])</f>
        <v>3.2408140000000003</v>
      </c>
      <c r="P2436">
        <f>RawData[[#This Row],[Units]]*RawData[[#This Row],[Counterfactual Net Price]]</f>
        <v>110761.30007800001</v>
      </c>
    </row>
    <row r="2437" spans="1:16">
      <c r="A2437" t="s">
        <v>277</v>
      </c>
      <c r="B2437" t="s">
        <v>276</v>
      </c>
      <c r="C2437" t="s">
        <v>271</v>
      </c>
      <c r="D2437" t="s">
        <v>229</v>
      </c>
      <c r="E2437" t="s">
        <v>251</v>
      </c>
      <c r="F2437">
        <v>22280</v>
      </c>
      <c r="G2437" s="44">
        <v>3.49</v>
      </c>
      <c r="H2437" s="42">
        <v>7.2700000000000001E-2</v>
      </c>
      <c r="I2437" s="45">
        <v>2.3382999999999998</v>
      </c>
      <c r="J2437" s="44">
        <f t="shared" si="190"/>
        <v>3.2362770000000003</v>
      </c>
      <c r="K2437" s="43">
        <f t="shared" si="191"/>
        <v>72104.251560000004</v>
      </c>
      <c r="L2437" s="43">
        <f t="shared" si="192"/>
        <v>52097.323999999993</v>
      </c>
      <c r="M2437" s="43">
        <f t="shared" si="193"/>
        <v>20006.927560000011</v>
      </c>
      <c r="N2437" s="42">
        <f t="shared" si="194"/>
        <v>0.27747223120888614</v>
      </c>
      <c r="O2437">
        <f>IF(AND(RawData[[#This Row],[Channel]]="Wholesale/Distributor", LEFT(RawData[[#This Row],[Month]], 4)="2025"),RawData[[#This Row],[List Price]]*(1-'2 - Diagnostics'!$B$1),RawData[[#This Row],[Net Price]])</f>
        <v>3.2362770000000003</v>
      </c>
      <c r="P2437">
        <f>RawData[[#This Row],[Units]]*RawData[[#This Row],[Counterfactual Net Price]]</f>
        <v>72104.251560000004</v>
      </c>
    </row>
    <row r="2438" spans="1:16">
      <c r="A2438" t="s">
        <v>277</v>
      </c>
      <c r="B2438" t="s">
        <v>276</v>
      </c>
      <c r="C2438" t="s">
        <v>271</v>
      </c>
      <c r="D2438" t="s">
        <v>229</v>
      </c>
      <c r="E2438" t="s">
        <v>250</v>
      </c>
      <c r="F2438">
        <v>16900</v>
      </c>
      <c r="G2438" s="44">
        <v>3.56</v>
      </c>
      <c r="H2438" s="42">
        <v>5.1999999999999998E-2</v>
      </c>
      <c r="I2438" s="45">
        <v>2.3557999999999999</v>
      </c>
      <c r="J2438" s="44">
        <f t="shared" si="190"/>
        <v>3.3748800000000001</v>
      </c>
      <c r="K2438" s="43">
        <f t="shared" si="191"/>
        <v>57035.472000000002</v>
      </c>
      <c r="L2438" s="43">
        <f t="shared" si="192"/>
        <v>39813.019999999997</v>
      </c>
      <c r="M2438" s="43">
        <f t="shared" si="193"/>
        <v>17222.452000000005</v>
      </c>
      <c r="N2438" s="42">
        <f t="shared" si="194"/>
        <v>0.30196036599819853</v>
      </c>
      <c r="O2438">
        <f>IF(AND(RawData[[#This Row],[Channel]]="Wholesale/Distributor", LEFT(RawData[[#This Row],[Month]], 4)="2025"),RawData[[#This Row],[List Price]]*(1-'2 - Diagnostics'!$B$1),RawData[[#This Row],[Net Price]])</f>
        <v>3.3748800000000001</v>
      </c>
      <c r="P2438">
        <f>RawData[[#This Row],[Units]]*RawData[[#This Row],[Counterfactual Net Price]]</f>
        <v>57035.472000000002</v>
      </c>
    </row>
    <row r="2439" spans="1:16">
      <c r="A2439" t="s">
        <v>277</v>
      </c>
      <c r="B2439" t="s">
        <v>276</v>
      </c>
      <c r="C2439" t="s">
        <v>271</v>
      </c>
      <c r="D2439" t="s">
        <v>229</v>
      </c>
      <c r="E2439" t="s">
        <v>249</v>
      </c>
      <c r="F2439">
        <v>21378</v>
      </c>
      <c r="G2439" s="44">
        <v>3.56</v>
      </c>
      <c r="H2439" s="42">
        <v>6.3299999999999995E-2</v>
      </c>
      <c r="I2439" s="45">
        <v>2.3734000000000002</v>
      </c>
      <c r="J2439" s="44">
        <f t="shared" si="190"/>
        <v>3.3346520000000002</v>
      </c>
      <c r="K2439" s="43">
        <f t="shared" si="191"/>
        <v>71288.190455999997</v>
      </c>
      <c r="L2439" s="43">
        <f t="shared" si="192"/>
        <v>50738.5452</v>
      </c>
      <c r="M2439" s="43">
        <f t="shared" si="193"/>
        <v>20549.645255999996</v>
      </c>
      <c r="N2439" s="42">
        <f t="shared" si="194"/>
        <v>0.28826156372539019</v>
      </c>
      <c r="O2439">
        <f>IF(AND(RawData[[#This Row],[Channel]]="Wholesale/Distributor", LEFT(RawData[[#This Row],[Month]], 4)="2025"),RawData[[#This Row],[List Price]]*(1-'2 - Diagnostics'!$B$1),RawData[[#This Row],[Net Price]])</f>
        <v>3.3346520000000002</v>
      </c>
      <c r="P2439">
        <f>RawData[[#This Row],[Units]]*RawData[[#This Row],[Counterfactual Net Price]]</f>
        <v>71288.190455999997</v>
      </c>
    </row>
    <row r="2440" spans="1:16">
      <c r="A2440" t="s">
        <v>277</v>
      </c>
      <c r="B2440" t="s">
        <v>276</v>
      </c>
      <c r="C2440" t="s">
        <v>271</v>
      </c>
      <c r="D2440" t="s">
        <v>229</v>
      </c>
      <c r="E2440" t="s">
        <v>248</v>
      </c>
      <c r="F2440">
        <v>24570</v>
      </c>
      <c r="G2440" s="44">
        <v>3.56</v>
      </c>
      <c r="H2440" s="42">
        <v>7.8700000000000006E-2</v>
      </c>
      <c r="I2440" s="45">
        <v>2.3908999999999998</v>
      </c>
      <c r="J2440" s="44">
        <f t="shared" si="190"/>
        <v>3.2798280000000002</v>
      </c>
      <c r="K2440" s="43">
        <f t="shared" si="191"/>
        <v>80585.373960000012</v>
      </c>
      <c r="L2440" s="43">
        <f t="shared" si="192"/>
        <v>58744.412999999993</v>
      </c>
      <c r="M2440" s="43">
        <f t="shared" si="193"/>
        <v>21840.960960000019</v>
      </c>
      <c r="N2440" s="42">
        <f t="shared" si="194"/>
        <v>0.27102884663464077</v>
      </c>
      <c r="O2440">
        <f>IF(AND(RawData[[#This Row],[Channel]]="Wholesale/Distributor", LEFT(RawData[[#This Row],[Month]], 4)="2025"),RawData[[#This Row],[List Price]]*(1-'2 - Diagnostics'!$B$1),RawData[[#This Row],[Net Price]])</f>
        <v>3.2798280000000002</v>
      </c>
      <c r="P2440">
        <f>RawData[[#This Row],[Units]]*RawData[[#This Row],[Counterfactual Net Price]]</f>
        <v>80585.373960000012</v>
      </c>
    </row>
    <row r="2441" spans="1:16">
      <c r="A2441" t="s">
        <v>277</v>
      </c>
      <c r="B2441" t="s">
        <v>276</v>
      </c>
      <c r="C2441" t="s">
        <v>271</v>
      </c>
      <c r="D2441" t="s">
        <v>229</v>
      </c>
      <c r="E2441" t="s">
        <v>247</v>
      </c>
      <c r="F2441">
        <v>25040</v>
      </c>
      <c r="G2441" s="44">
        <v>3.56</v>
      </c>
      <c r="H2441" s="42">
        <v>5.3499999999999999E-2</v>
      </c>
      <c r="I2441" s="45">
        <v>2.4083999999999999</v>
      </c>
      <c r="J2441" s="44">
        <f t="shared" si="190"/>
        <v>3.3695400000000002</v>
      </c>
      <c r="K2441" s="43">
        <f t="shared" si="191"/>
        <v>84373.281600000002</v>
      </c>
      <c r="L2441" s="43">
        <f t="shared" si="192"/>
        <v>60306.335999999996</v>
      </c>
      <c r="M2441" s="43">
        <f t="shared" si="193"/>
        <v>24066.945600000006</v>
      </c>
      <c r="N2441" s="42">
        <f t="shared" si="194"/>
        <v>0.28524368311401566</v>
      </c>
      <c r="O2441">
        <f>IF(AND(RawData[[#This Row],[Channel]]="Wholesale/Distributor", LEFT(RawData[[#This Row],[Month]], 4)="2025"),RawData[[#This Row],[List Price]]*(1-'2 - Diagnostics'!$B$1),RawData[[#This Row],[Net Price]])</f>
        <v>3.3695400000000002</v>
      </c>
      <c r="P2441">
        <f>RawData[[#This Row],[Units]]*RawData[[#This Row],[Counterfactual Net Price]]</f>
        <v>84373.281600000002</v>
      </c>
    </row>
    <row r="2442" spans="1:16">
      <c r="A2442" t="s">
        <v>277</v>
      </c>
      <c r="B2442" t="s">
        <v>276</v>
      </c>
      <c r="C2442" t="s">
        <v>271</v>
      </c>
      <c r="D2442" t="s">
        <v>229</v>
      </c>
      <c r="E2442" t="s">
        <v>246</v>
      </c>
      <c r="F2442">
        <v>19015</v>
      </c>
      <c r="G2442" s="44">
        <v>3.56</v>
      </c>
      <c r="H2442" s="42">
        <v>7.4099999999999999E-2</v>
      </c>
      <c r="I2442" s="45">
        <v>2.4260000000000002</v>
      </c>
      <c r="J2442" s="44">
        <f t="shared" si="190"/>
        <v>3.2962039999999999</v>
      </c>
      <c r="K2442" s="43">
        <f t="shared" si="191"/>
        <v>62677.319060000002</v>
      </c>
      <c r="L2442" s="43">
        <f t="shared" si="192"/>
        <v>46130.39</v>
      </c>
      <c r="M2442" s="43">
        <f t="shared" si="193"/>
        <v>16546.929060000002</v>
      </c>
      <c r="N2442" s="42">
        <f t="shared" si="194"/>
        <v>0.26400186396230335</v>
      </c>
      <c r="O2442">
        <f>IF(AND(RawData[[#This Row],[Channel]]="Wholesale/Distributor", LEFT(RawData[[#This Row],[Month]], 4)="2025"),RawData[[#This Row],[List Price]]*(1-'2 - Diagnostics'!$B$1),RawData[[#This Row],[Net Price]])</f>
        <v>3.2962039999999999</v>
      </c>
      <c r="P2442">
        <f>RawData[[#This Row],[Units]]*RawData[[#This Row],[Counterfactual Net Price]]</f>
        <v>62677.319060000002</v>
      </c>
    </row>
    <row r="2443" spans="1:16">
      <c r="A2443" t="s">
        <v>277</v>
      </c>
      <c r="B2443" t="s">
        <v>276</v>
      </c>
      <c r="C2443" t="s">
        <v>271</v>
      </c>
      <c r="D2443" t="s">
        <v>229</v>
      </c>
      <c r="E2443" t="s">
        <v>245</v>
      </c>
      <c r="F2443">
        <v>17845</v>
      </c>
      <c r="G2443" s="44">
        <v>3.56</v>
      </c>
      <c r="H2443" s="42">
        <v>6.5799999999999997E-2</v>
      </c>
      <c r="I2443" s="45">
        <v>2.4434999999999998</v>
      </c>
      <c r="J2443" s="44">
        <f t="shared" si="190"/>
        <v>3.325752</v>
      </c>
      <c r="K2443" s="43">
        <f t="shared" si="191"/>
        <v>59348.044439999998</v>
      </c>
      <c r="L2443" s="43">
        <f t="shared" si="192"/>
        <v>43604.2575</v>
      </c>
      <c r="M2443" s="43">
        <f t="shared" si="193"/>
        <v>15743.786939999998</v>
      </c>
      <c r="N2443" s="42">
        <f t="shared" si="194"/>
        <v>0.26527895044489186</v>
      </c>
      <c r="O2443">
        <f>IF(AND(RawData[[#This Row],[Channel]]="Wholesale/Distributor", LEFT(RawData[[#This Row],[Month]], 4)="2025"),RawData[[#This Row],[List Price]]*(1-'2 - Diagnostics'!$B$1),RawData[[#This Row],[Net Price]])</f>
        <v>3.325752</v>
      </c>
      <c r="P2443">
        <f>RawData[[#This Row],[Units]]*RawData[[#This Row],[Counterfactual Net Price]]</f>
        <v>59348.044439999998</v>
      </c>
    </row>
    <row r="2444" spans="1:16">
      <c r="A2444" t="s">
        <v>277</v>
      </c>
      <c r="B2444" t="s">
        <v>276</v>
      </c>
      <c r="C2444" t="s">
        <v>271</v>
      </c>
      <c r="D2444" t="s">
        <v>229</v>
      </c>
      <c r="E2444" t="s">
        <v>244</v>
      </c>
      <c r="F2444">
        <v>18111</v>
      </c>
      <c r="G2444" s="44">
        <v>3.66</v>
      </c>
      <c r="H2444" s="42">
        <v>6.4799999999999996E-2</v>
      </c>
      <c r="I2444" s="45">
        <v>2.4611000000000001</v>
      </c>
      <c r="J2444" s="44">
        <f t="shared" si="190"/>
        <v>3.4228320000000001</v>
      </c>
      <c r="K2444" s="43">
        <f t="shared" si="191"/>
        <v>61990.910351999999</v>
      </c>
      <c r="L2444" s="43">
        <f t="shared" si="192"/>
        <v>44572.982100000001</v>
      </c>
      <c r="M2444" s="43">
        <f t="shared" si="193"/>
        <v>17417.928251999998</v>
      </c>
      <c r="N2444" s="42">
        <f t="shared" si="194"/>
        <v>0.28097551968662204</v>
      </c>
      <c r="O2444">
        <f>IF(AND(RawData[[#This Row],[Channel]]="Wholesale/Distributor", LEFT(RawData[[#This Row],[Month]], 4)="2025"),RawData[[#This Row],[List Price]]*(1-'2 - Diagnostics'!$B$1),RawData[[#This Row],[Net Price]])</f>
        <v>3.4228320000000001</v>
      </c>
      <c r="P2444">
        <f>RawData[[#This Row],[Units]]*RawData[[#This Row],[Counterfactual Net Price]]</f>
        <v>61990.910351999999</v>
      </c>
    </row>
    <row r="2445" spans="1:16">
      <c r="A2445" t="s">
        <v>277</v>
      </c>
      <c r="B2445" t="s">
        <v>276</v>
      </c>
      <c r="C2445" t="s">
        <v>271</v>
      </c>
      <c r="D2445" t="s">
        <v>229</v>
      </c>
      <c r="E2445" t="s">
        <v>243</v>
      </c>
      <c r="F2445">
        <v>20077</v>
      </c>
      <c r="G2445" s="44">
        <v>3.66</v>
      </c>
      <c r="H2445" s="42">
        <v>9.3899999999999997E-2</v>
      </c>
      <c r="I2445" s="45">
        <v>2.4786000000000001</v>
      </c>
      <c r="J2445" s="44">
        <f t="shared" si="190"/>
        <v>3.3163260000000001</v>
      </c>
      <c r="K2445" s="43">
        <f t="shared" si="191"/>
        <v>66581.877101999999</v>
      </c>
      <c r="L2445" s="43">
        <f t="shared" si="192"/>
        <v>49762.852200000001</v>
      </c>
      <c r="M2445" s="43">
        <f t="shared" si="193"/>
        <v>16819.024901999997</v>
      </c>
      <c r="N2445" s="42">
        <f t="shared" si="194"/>
        <v>0.25260664964783314</v>
      </c>
      <c r="O2445">
        <f>IF(AND(RawData[[#This Row],[Channel]]="Wholesale/Distributor", LEFT(RawData[[#This Row],[Month]], 4)="2025"),RawData[[#This Row],[List Price]]*(1-'2 - Diagnostics'!$B$1),RawData[[#This Row],[Net Price]])</f>
        <v>3.3163260000000001</v>
      </c>
      <c r="P2445">
        <f>RawData[[#This Row],[Units]]*RawData[[#This Row],[Counterfactual Net Price]]</f>
        <v>66581.877101999999</v>
      </c>
    </row>
    <row r="2446" spans="1:16">
      <c r="A2446" t="s">
        <v>277</v>
      </c>
      <c r="B2446" t="s">
        <v>276</v>
      </c>
      <c r="C2446" t="s">
        <v>271</v>
      </c>
      <c r="D2446" t="s">
        <v>229</v>
      </c>
      <c r="E2446" t="s">
        <v>242</v>
      </c>
      <c r="F2446">
        <v>22781</v>
      </c>
      <c r="G2446" s="44">
        <v>3.66</v>
      </c>
      <c r="H2446" s="42">
        <v>8.77E-2</v>
      </c>
      <c r="I2446" s="45">
        <v>2.4961000000000002</v>
      </c>
      <c r="J2446" s="44">
        <f t="shared" si="190"/>
        <v>3.3390180000000003</v>
      </c>
      <c r="K2446" s="43">
        <f t="shared" si="191"/>
        <v>76066.169057999999</v>
      </c>
      <c r="L2446" s="43">
        <f t="shared" si="192"/>
        <v>56863.654100000007</v>
      </c>
      <c r="M2446" s="43">
        <f t="shared" si="193"/>
        <v>19202.514957999992</v>
      </c>
      <c r="N2446" s="42">
        <f t="shared" si="194"/>
        <v>0.25244488050079383</v>
      </c>
      <c r="O2446">
        <f>IF(AND(RawData[[#This Row],[Channel]]="Wholesale/Distributor", LEFT(RawData[[#This Row],[Month]], 4)="2025"),RawData[[#This Row],[List Price]]*(1-'2 - Diagnostics'!$B$1),RawData[[#This Row],[Net Price]])</f>
        <v>3.3390180000000003</v>
      </c>
      <c r="P2446">
        <f>RawData[[#This Row],[Units]]*RawData[[#This Row],[Counterfactual Net Price]]</f>
        <v>76066.169057999999</v>
      </c>
    </row>
    <row r="2447" spans="1:16">
      <c r="A2447" t="s">
        <v>277</v>
      </c>
      <c r="B2447" t="s">
        <v>276</v>
      </c>
      <c r="C2447" t="s">
        <v>271</v>
      </c>
      <c r="D2447" t="s">
        <v>229</v>
      </c>
      <c r="E2447" t="s">
        <v>241</v>
      </c>
      <c r="F2447">
        <v>35371</v>
      </c>
      <c r="G2447" s="44">
        <v>3.66</v>
      </c>
      <c r="H2447" s="42">
        <v>4.8000000000000001E-2</v>
      </c>
      <c r="I2447" s="45">
        <v>2.5137</v>
      </c>
      <c r="J2447" s="44">
        <f t="shared" si="190"/>
        <v>3.4843199999999999</v>
      </c>
      <c r="K2447" s="43">
        <f t="shared" si="191"/>
        <v>123243.88271999999</v>
      </c>
      <c r="L2447" s="43">
        <f t="shared" si="192"/>
        <v>88912.082699999999</v>
      </c>
      <c r="M2447" s="43">
        <f t="shared" si="193"/>
        <v>34331.800019999995</v>
      </c>
      <c r="N2447" s="42">
        <f t="shared" si="194"/>
        <v>0.2785679845708775</v>
      </c>
      <c r="O2447">
        <f>IF(AND(RawData[[#This Row],[Channel]]="Wholesale/Distributor", LEFT(RawData[[#This Row],[Month]], 4)="2025"),RawData[[#This Row],[List Price]]*(1-'2 - Diagnostics'!$B$1),RawData[[#This Row],[Net Price]])</f>
        <v>3.4843199999999999</v>
      </c>
      <c r="P2447">
        <f>RawData[[#This Row],[Units]]*RawData[[#This Row],[Counterfactual Net Price]]</f>
        <v>123243.88271999999</v>
      </c>
    </row>
    <row r="2448" spans="1:16">
      <c r="A2448" t="s">
        <v>277</v>
      </c>
      <c r="B2448" t="s">
        <v>276</v>
      </c>
      <c r="C2448" t="s">
        <v>271</v>
      </c>
      <c r="D2448" t="s">
        <v>229</v>
      </c>
      <c r="E2448" t="s">
        <v>240</v>
      </c>
      <c r="F2448">
        <v>33439</v>
      </c>
      <c r="G2448" s="44">
        <v>3.66</v>
      </c>
      <c r="H2448" s="42">
        <v>5.7500000000000002E-2</v>
      </c>
      <c r="I2448" s="45">
        <v>2.5312000000000001</v>
      </c>
      <c r="J2448" s="44">
        <f t="shared" si="190"/>
        <v>3.4495500000000003</v>
      </c>
      <c r="K2448" s="43">
        <f t="shared" si="191"/>
        <v>115349.50245000001</v>
      </c>
      <c r="L2448" s="43">
        <f t="shared" si="192"/>
        <v>84640.796800000011</v>
      </c>
      <c r="M2448" s="43">
        <f t="shared" si="193"/>
        <v>30708.705650000004</v>
      </c>
      <c r="N2448" s="42">
        <f t="shared" si="194"/>
        <v>0.26622313055326058</v>
      </c>
      <c r="O2448">
        <f>IF(AND(RawData[[#This Row],[Channel]]="Wholesale/Distributor", LEFT(RawData[[#This Row],[Month]], 4)="2025"),RawData[[#This Row],[List Price]]*(1-'2 - Diagnostics'!$B$1),RawData[[#This Row],[Net Price]])</f>
        <v>3.4495500000000003</v>
      </c>
      <c r="P2448">
        <f>RawData[[#This Row],[Units]]*RawData[[#This Row],[Counterfactual Net Price]]</f>
        <v>115349.50245000001</v>
      </c>
    </row>
    <row r="2449" spans="1:16">
      <c r="A2449" t="s">
        <v>277</v>
      </c>
      <c r="B2449" t="s">
        <v>276</v>
      </c>
      <c r="C2449" t="s">
        <v>271</v>
      </c>
      <c r="D2449" t="s">
        <v>229</v>
      </c>
      <c r="E2449" t="s">
        <v>236</v>
      </c>
      <c r="F2449">
        <v>27872</v>
      </c>
      <c r="G2449" s="44">
        <v>3.66</v>
      </c>
      <c r="H2449" s="42">
        <v>6.8599999999999994E-2</v>
      </c>
      <c r="I2449" s="45">
        <v>2.5487000000000002</v>
      </c>
      <c r="J2449" s="44">
        <f t="shared" si="190"/>
        <v>3.4089240000000003</v>
      </c>
      <c r="K2449" s="43">
        <f t="shared" si="191"/>
        <v>95013.529728000009</v>
      </c>
      <c r="L2449" s="43">
        <f t="shared" si="192"/>
        <v>71037.366399999999</v>
      </c>
      <c r="M2449" s="43">
        <f t="shared" si="193"/>
        <v>23976.16332800001</v>
      </c>
      <c r="N2449" s="42">
        <f t="shared" si="194"/>
        <v>0.25234472813122272</v>
      </c>
      <c r="O2449">
        <f>IF(AND(RawData[[#This Row],[Channel]]="Wholesale/Distributor", LEFT(RawData[[#This Row],[Month]], 4)="2025"),RawData[[#This Row],[List Price]]*(1-'2 - Diagnostics'!$B$1),RawData[[#This Row],[Net Price]])</f>
        <v>3.4089240000000003</v>
      </c>
      <c r="P2449">
        <f>RawData[[#This Row],[Units]]*RawData[[#This Row],[Counterfactual Net Price]]</f>
        <v>95013.529728000009</v>
      </c>
    </row>
    <row r="2450" spans="1:16">
      <c r="A2450" t="s">
        <v>275</v>
      </c>
      <c r="B2450" t="s">
        <v>274</v>
      </c>
      <c r="C2450" t="s">
        <v>271</v>
      </c>
      <c r="D2450" t="s">
        <v>228</v>
      </c>
      <c r="E2450" t="s">
        <v>262</v>
      </c>
      <c r="F2450">
        <v>35463</v>
      </c>
      <c r="G2450" s="44">
        <v>2.99</v>
      </c>
      <c r="H2450" s="42">
        <v>0.1188</v>
      </c>
      <c r="I2450" s="45">
        <v>1.9435</v>
      </c>
      <c r="J2450" s="44">
        <f t="shared" si="190"/>
        <v>2.6347880000000004</v>
      </c>
      <c r="K2450" s="43">
        <f t="shared" si="191"/>
        <v>93437.486844000014</v>
      </c>
      <c r="L2450" s="43">
        <f t="shared" si="192"/>
        <v>68922.340500000006</v>
      </c>
      <c r="M2450" s="43">
        <f t="shared" si="193"/>
        <v>24515.146344000008</v>
      </c>
      <c r="N2450" s="42">
        <f t="shared" si="194"/>
        <v>0.26236949614162508</v>
      </c>
      <c r="O2450">
        <f>IF(AND(RawData[[#This Row],[Channel]]="Wholesale/Distributor", LEFT(RawData[[#This Row],[Month]], 4)="2025"),RawData[[#This Row],[List Price]]*(1-'2 - Diagnostics'!$B$1),RawData[[#This Row],[Net Price]])</f>
        <v>2.6347880000000004</v>
      </c>
      <c r="P2450">
        <f>RawData[[#This Row],[Units]]*RawData[[#This Row],[Counterfactual Net Price]]</f>
        <v>93437.486844000014</v>
      </c>
    </row>
    <row r="2451" spans="1:16">
      <c r="A2451" t="s">
        <v>275</v>
      </c>
      <c r="B2451" t="s">
        <v>274</v>
      </c>
      <c r="C2451" t="s">
        <v>271</v>
      </c>
      <c r="D2451" t="s">
        <v>228</v>
      </c>
      <c r="E2451" t="s">
        <v>261</v>
      </c>
      <c r="F2451">
        <v>42906</v>
      </c>
      <c r="G2451" s="44">
        <v>2.99</v>
      </c>
      <c r="H2451" s="42">
        <v>9.3299999999999994E-2</v>
      </c>
      <c r="I2451" s="45">
        <v>1.9435</v>
      </c>
      <c r="J2451" s="44">
        <f t="shared" si="190"/>
        <v>2.7110330000000005</v>
      </c>
      <c r="K2451" s="43">
        <f t="shared" si="191"/>
        <v>116319.58189800002</v>
      </c>
      <c r="L2451" s="43">
        <f t="shared" si="192"/>
        <v>83387.811000000002</v>
      </c>
      <c r="M2451" s="43">
        <f t="shared" si="193"/>
        <v>32931.770898000017</v>
      </c>
      <c r="N2451" s="42">
        <f t="shared" si="194"/>
        <v>0.28311459137531719</v>
      </c>
      <c r="O2451">
        <f>IF(AND(RawData[[#This Row],[Channel]]="Wholesale/Distributor", LEFT(RawData[[#This Row],[Month]], 4)="2025"),RawData[[#This Row],[List Price]]*(1-'2 - Diagnostics'!$B$1),RawData[[#This Row],[Net Price]])</f>
        <v>2.7110330000000005</v>
      </c>
      <c r="P2451">
        <f>RawData[[#This Row],[Units]]*RawData[[#This Row],[Counterfactual Net Price]]</f>
        <v>116319.58189800002</v>
      </c>
    </row>
    <row r="2452" spans="1:16">
      <c r="A2452" t="s">
        <v>275</v>
      </c>
      <c r="B2452" t="s">
        <v>274</v>
      </c>
      <c r="C2452" t="s">
        <v>271</v>
      </c>
      <c r="D2452" t="s">
        <v>228</v>
      </c>
      <c r="E2452" t="s">
        <v>260</v>
      </c>
      <c r="F2452">
        <v>35878</v>
      </c>
      <c r="G2452" s="44">
        <v>2.99</v>
      </c>
      <c r="H2452" s="42">
        <v>0.1011</v>
      </c>
      <c r="I2452" s="45">
        <v>1.9435</v>
      </c>
      <c r="J2452" s="44">
        <f t="shared" si="190"/>
        <v>2.6877110000000002</v>
      </c>
      <c r="K2452" s="43">
        <f t="shared" si="191"/>
        <v>96429.695258000007</v>
      </c>
      <c r="L2452" s="43">
        <f t="shared" si="192"/>
        <v>69728.892999999996</v>
      </c>
      <c r="M2452" s="43">
        <f t="shared" si="193"/>
        <v>26700.802258000011</v>
      </c>
      <c r="N2452" s="42">
        <f t="shared" si="194"/>
        <v>0.27689398153298483</v>
      </c>
      <c r="O2452">
        <f>IF(AND(RawData[[#This Row],[Channel]]="Wholesale/Distributor", LEFT(RawData[[#This Row],[Month]], 4)="2025"),RawData[[#This Row],[List Price]]*(1-'2 - Diagnostics'!$B$1),RawData[[#This Row],[Net Price]])</f>
        <v>2.6877110000000002</v>
      </c>
      <c r="P2452">
        <f>RawData[[#This Row],[Units]]*RawData[[#This Row],[Counterfactual Net Price]]</f>
        <v>96429.695258000007</v>
      </c>
    </row>
    <row r="2453" spans="1:16">
      <c r="A2453" t="s">
        <v>275</v>
      </c>
      <c r="B2453" t="s">
        <v>274</v>
      </c>
      <c r="C2453" t="s">
        <v>271</v>
      </c>
      <c r="D2453" t="s">
        <v>228</v>
      </c>
      <c r="E2453" t="s">
        <v>259</v>
      </c>
      <c r="F2453">
        <v>44079</v>
      </c>
      <c r="G2453" s="44">
        <v>2.99</v>
      </c>
      <c r="H2453" s="42">
        <v>0.1027</v>
      </c>
      <c r="I2453" s="45">
        <v>1.9435</v>
      </c>
      <c r="J2453" s="44">
        <f t="shared" si="190"/>
        <v>2.6829270000000003</v>
      </c>
      <c r="K2453" s="43">
        <f t="shared" si="191"/>
        <v>118260.73923300001</v>
      </c>
      <c r="L2453" s="43">
        <f t="shared" si="192"/>
        <v>85667.536500000002</v>
      </c>
      <c r="M2453" s="43">
        <f t="shared" si="193"/>
        <v>32593.202733000013</v>
      </c>
      <c r="N2453" s="42">
        <f t="shared" si="194"/>
        <v>0.27560459155243516</v>
      </c>
      <c r="O2453">
        <f>IF(AND(RawData[[#This Row],[Channel]]="Wholesale/Distributor", LEFT(RawData[[#This Row],[Month]], 4)="2025"),RawData[[#This Row],[List Price]]*(1-'2 - Diagnostics'!$B$1),RawData[[#This Row],[Net Price]])</f>
        <v>2.6829270000000003</v>
      </c>
      <c r="P2453">
        <f>RawData[[#This Row],[Units]]*RawData[[#This Row],[Counterfactual Net Price]]</f>
        <v>118260.73923300001</v>
      </c>
    </row>
    <row r="2454" spans="1:16">
      <c r="A2454" t="s">
        <v>275</v>
      </c>
      <c r="B2454" t="s">
        <v>274</v>
      </c>
      <c r="C2454" t="s">
        <v>271</v>
      </c>
      <c r="D2454" t="s">
        <v>228</v>
      </c>
      <c r="E2454" t="s">
        <v>258</v>
      </c>
      <c r="F2454">
        <v>41308</v>
      </c>
      <c r="G2454" s="44">
        <v>2.99</v>
      </c>
      <c r="H2454" s="42">
        <v>0.1186</v>
      </c>
      <c r="I2454" s="45">
        <v>1.9435</v>
      </c>
      <c r="J2454" s="44">
        <f t="shared" si="190"/>
        <v>2.635386</v>
      </c>
      <c r="K2454" s="43">
        <f t="shared" si="191"/>
        <v>108862.524888</v>
      </c>
      <c r="L2454" s="43">
        <f t="shared" si="192"/>
        <v>80282.097999999998</v>
      </c>
      <c r="M2454" s="43">
        <f t="shared" si="193"/>
        <v>28580.426888000002</v>
      </c>
      <c r="N2454" s="42">
        <f t="shared" si="194"/>
        <v>0.26253687315634222</v>
      </c>
      <c r="O2454">
        <f>IF(AND(RawData[[#This Row],[Channel]]="Wholesale/Distributor", LEFT(RawData[[#This Row],[Month]], 4)="2025"),RawData[[#This Row],[List Price]]*(1-'2 - Diagnostics'!$B$1),RawData[[#This Row],[Net Price]])</f>
        <v>2.635386</v>
      </c>
      <c r="P2454">
        <f>RawData[[#This Row],[Units]]*RawData[[#This Row],[Counterfactual Net Price]]</f>
        <v>108862.524888</v>
      </c>
    </row>
    <row r="2455" spans="1:16">
      <c r="A2455" t="s">
        <v>275</v>
      </c>
      <c r="B2455" t="s">
        <v>274</v>
      </c>
      <c r="C2455" t="s">
        <v>271</v>
      </c>
      <c r="D2455" t="s">
        <v>228</v>
      </c>
      <c r="E2455" t="s">
        <v>257</v>
      </c>
      <c r="F2455">
        <v>35868</v>
      </c>
      <c r="G2455" s="44">
        <v>2.99</v>
      </c>
      <c r="H2455" s="42">
        <v>8.5599999999999996E-2</v>
      </c>
      <c r="I2455" s="45">
        <v>1.9435</v>
      </c>
      <c r="J2455" s="44">
        <f t="shared" si="190"/>
        <v>2.7340560000000003</v>
      </c>
      <c r="K2455" s="43">
        <f t="shared" si="191"/>
        <v>98065.120608000012</v>
      </c>
      <c r="L2455" s="43">
        <f t="shared" si="192"/>
        <v>69709.457999999999</v>
      </c>
      <c r="M2455" s="43">
        <f t="shared" si="193"/>
        <v>28355.662608000013</v>
      </c>
      <c r="N2455" s="42">
        <f t="shared" si="194"/>
        <v>0.28915135608049003</v>
      </c>
      <c r="O2455">
        <f>IF(AND(RawData[[#This Row],[Channel]]="Wholesale/Distributor", LEFT(RawData[[#This Row],[Month]], 4)="2025"),RawData[[#This Row],[List Price]]*(1-'2 - Diagnostics'!$B$1),RawData[[#This Row],[Net Price]])</f>
        <v>2.7340560000000003</v>
      </c>
      <c r="P2455">
        <f>RawData[[#This Row],[Units]]*RawData[[#This Row],[Counterfactual Net Price]]</f>
        <v>98065.120608000012</v>
      </c>
    </row>
    <row r="2456" spans="1:16">
      <c r="A2456" t="s">
        <v>275</v>
      </c>
      <c r="B2456" t="s">
        <v>274</v>
      </c>
      <c r="C2456" t="s">
        <v>271</v>
      </c>
      <c r="D2456" t="s">
        <v>228</v>
      </c>
      <c r="E2456" t="s">
        <v>256</v>
      </c>
      <c r="F2456">
        <v>30851</v>
      </c>
      <c r="G2456" s="44">
        <v>2.99</v>
      </c>
      <c r="H2456" s="42">
        <v>9.8599999999999993E-2</v>
      </c>
      <c r="I2456" s="45">
        <v>1.9435</v>
      </c>
      <c r="J2456" s="44">
        <f t="shared" si="190"/>
        <v>2.6951860000000001</v>
      </c>
      <c r="K2456" s="43">
        <f t="shared" si="191"/>
        <v>83149.183285999999</v>
      </c>
      <c r="L2456" s="43">
        <f t="shared" si="192"/>
        <v>59958.9185</v>
      </c>
      <c r="M2456" s="43">
        <f t="shared" si="193"/>
        <v>23190.264786</v>
      </c>
      <c r="N2456" s="42">
        <f t="shared" si="194"/>
        <v>0.27889948968271577</v>
      </c>
      <c r="O2456">
        <f>IF(AND(RawData[[#This Row],[Channel]]="Wholesale/Distributor", LEFT(RawData[[#This Row],[Month]], 4)="2025"),RawData[[#This Row],[List Price]]*(1-'2 - Diagnostics'!$B$1),RawData[[#This Row],[Net Price]])</f>
        <v>2.6951860000000001</v>
      </c>
      <c r="P2456">
        <f>RawData[[#This Row],[Units]]*RawData[[#This Row],[Counterfactual Net Price]]</f>
        <v>83149.183285999999</v>
      </c>
    </row>
    <row r="2457" spans="1:16">
      <c r="A2457" t="s">
        <v>275</v>
      </c>
      <c r="B2457" t="s">
        <v>274</v>
      </c>
      <c r="C2457" t="s">
        <v>271</v>
      </c>
      <c r="D2457" t="s">
        <v>228</v>
      </c>
      <c r="E2457" t="s">
        <v>255</v>
      </c>
      <c r="F2457">
        <v>34046</v>
      </c>
      <c r="G2457" s="44">
        <v>2.99</v>
      </c>
      <c r="H2457" s="42">
        <v>0.1075</v>
      </c>
      <c r="I2457" s="45">
        <v>1.9435</v>
      </c>
      <c r="J2457" s="44">
        <f t="shared" si="190"/>
        <v>2.6685750000000001</v>
      </c>
      <c r="K2457" s="43">
        <f t="shared" si="191"/>
        <v>90854.304450000011</v>
      </c>
      <c r="L2457" s="43">
        <f t="shared" si="192"/>
        <v>66168.400999999998</v>
      </c>
      <c r="M2457" s="43">
        <f t="shared" si="193"/>
        <v>24685.903450000013</v>
      </c>
      <c r="N2457" s="42">
        <f t="shared" si="194"/>
        <v>0.27170868347338945</v>
      </c>
      <c r="O2457">
        <f>IF(AND(RawData[[#This Row],[Channel]]="Wholesale/Distributor", LEFT(RawData[[#This Row],[Month]], 4)="2025"),RawData[[#This Row],[List Price]]*(1-'2 - Diagnostics'!$B$1),RawData[[#This Row],[Net Price]])</f>
        <v>2.6685750000000001</v>
      </c>
      <c r="P2457">
        <f>RawData[[#This Row],[Units]]*RawData[[#This Row],[Counterfactual Net Price]]</f>
        <v>90854.304450000011</v>
      </c>
    </row>
    <row r="2458" spans="1:16">
      <c r="A2458" t="s">
        <v>275</v>
      </c>
      <c r="B2458" t="s">
        <v>274</v>
      </c>
      <c r="C2458" t="s">
        <v>271</v>
      </c>
      <c r="D2458" t="s">
        <v>228</v>
      </c>
      <c r="E2458" t="s">
        <v>254</v>
      </c>
      <c r="F2458">
        <v>43049</v>
      </c>
      <c r="G2458" s="44">
        <v>2.99</v>
      </c>
      <c r="H2458" s="42">
        <v>8.3699999999999997E-2</v>
      </c>
      <c r="I2458" s="45">
        <v>1.9435</v>
      </c>
      <c r="J2458" s="44">
        <f t="shared" si="190"/>
        <v>2.7397370000000003</v>
      </c>
      <c r="K2458" s="43">
        <f t="shared" si="191"/>
        <v>117942.93811300001</v>
      </c>
      <c r="L2458" s="43">
        <f t="shared" si="192"/>
        <v>83665.731499999994</v>
      </c>
      <c r="M2458" s="43">
        <f t="shared" si="193"/>
        <v>34277.206613000017</v>
      </c>
      <c r="N2458" s="42">
        <f t="shared" si="194"/>
        <v>0.29062534104550924</v>
      </c>
      <c r="O2458">
        <f>IF(AND(RawData[[#This Row],[Channel]]="Wholesale/Distributor", LEFT(RawData[[#This Row],[Month]], 4)="2025"),RawData[[#This Row],[List Price]]*(1-'2 - Diagnostics'!$B$1),RawData[[#This Row],[Net Price]])</f>
        <v>2.7397370000000003</v>
      </c>
      <c r="P2458">
        <f>RawData[[#This Row],[Units]]*RawData[[#This Row],[Counterfactual Net Price]]</f>
        <v>117942.93811300001</v>
      </c>
    </row>
    <row r="2459" spans="1:16">
      <c r="A2459" t="s">
        <v>275</v>
      </c>
      <c r="B2459" t="s">
        <v>274</v>
      </c>
      <c r="C2459" t="s">
        <v>271</v>
      </c>
      <c r="D2459" t="s">
        <v>228</v>
      </c>
      <c r="E2459" t="s">
        <v>253</v>
      </c>
      <c r="F2459">
        <v>67194</v>
      </c>
      <c r="G2459" s="44">
        <v>2.99</v>
      </c>
      <c r="H2459" s="42">
        <v>0.10150000000000001</v>
      </c>
      <c r="I2459" s="45">
        <v>1.9435</v>
      </c>
      <c r="J2459" s="44">
        <f t="shared" si="190"/>
        <v>2.686515</v>
      </c>
      <c r="K2459" s="43">
        <f t="shared" si="191"/>
        <v>180517.68891</v>
      </c>
      <c r="L2459" s="43">
        <f t="shared" si="192"/>
        <v>130591.539</v>
      </c>
      <c r="M2459" s="43">
        <f t="shared" si="193"/>
        <v>49926.149909999993</v>
      </c>
      <c r="N2459" s="42">
        <f t="shared" si="194"/>
        <v>0.27657206455203115</v>
      </c>
      <c r="O2459">
        <f>IF(AND(RawData[[#This Row],[Channel]]="Wholesale/Distributor", LEFT(RawData[[#This Row],[Month]], 4)="2025"),RawData[[#This Row],[List Price]]*(1-'2 - Diagnostics'!$B$1),RawData[[#This Row],[Net Price]])</f>
        <v>2.686515</v>
      </c>
      <c r="P2459">
        <f>RawData[[#This Row],[Units]]*RawData[[#This Row],[Counterfactual Net Price]]</f>
        <v>180517.68891</v>
      </c>
    </row>
    <row r="2460" spans="1:16">
      <c r="A2460" t="s">
        <v>275</v>
      </c>
      <c r="B2460" t="s">
        <v>274</v>
      </c>
      <c r="C2460" t="s">
        <v>271</v>
      </c>
      <c r="D2460" t="s">
        <v>228</v>
      </c>
      <c r="E2460" t="s">
        <v>252</v>
      </c>
      <c r="F2460">
        <v>58012</v>
      </c>
      <c r="G2460" s="44">
        <v>2.99</v>
      </c>
      <c r="H2460" s="42">
        <v>9.9199999999999997E-2</v>
      </c>
      <c r="I2460" s="45">
        <v>1.9435</v>
      </c>
      <c r="J2460" s="44">
        <f t="shared" si="190"/>
        <v>2.6933920000000002</v>
      </c>
      <c r="K2460" s="43">
        <f t="shared" si="191"/>
        <v>156249.05670400002</v>
      </c>
      <c r="L2460" s="43">
        <f t="shared" si="192"/>
        <v>112746.322</v>
      </c>
      <c r="M2460" s="43">
        <f t="shared" si="193"/>
        <v>43502.734704000017</v>
      </c>
      <c r="N2460" s="42">
        <f t="shared" si="194"/>
        <v>0.27841918294849033</v>
      </c>
      <c r="O2460">
        <f>IF(AND(RawData[[#This Row],[Channel]]="Wholesale/Distributor", LEFT(RawData[[#This Row],[Month]], 4)="2025"),RawData[[#This Row],[List Price]]*(1-'2 - Diagnostics'!$B$1),RawData[[#This Row],[Net Price]])</f>
        <v>2.6933920000000002</v>
      </c>
      <c r="P2460">
        <f>RawData[[#This Row],[Units]]*RawData[[#This Row],[Counterfactual Net Price]]</f>
        <v>156249.05670400002</v>
      </c>
    </row>
    <row r="2461" spans="1:16">
      <c r="A2461" t="s">
        <v>275</v>
      </c>
      <c r="B2461" t="s">
        <v>274</v>
      </c>
      <c r="C2461" t="s">
        <v>271</v>
      </c>
      <c r="D2461" t="s">
        <v>228</v>
      </c>
      <c r="E2461" t="s">
        <v>251</v>
      </c>
      <c r="F2461">
        <v>55063</v>
      </c>
      <c r="G2461" s="44">
        <v>2.99</v>
      </c>
      <c r="H2461" s="42">
        <v>0.11459999999999999</v>
      </c>
      <c r="I2461" s="45">
        <v>1.9435</v>
      </c>
      <c r="J2461" s="44">
        <f t="shared" si="190"/>
        <v>2.6473460000000002</v>
      </c>
      <c r="K2461" s="43">
        <f t="shared" si="191"/>
        <v>145770.812798</v>
      </c>
      <c r="L2461" s="43">
        <f t="shared" si="192"/>
        <v>107014.9405</v>
      </c>
      <c r="M2461" s="43">
        <f t="shared" si="193"/>
        <v>38755.872298000002</v>
      </c>
      <c r="N2461" s="42">
        <f t="shared" si="194"/>
        <v>0.26586853399593408</v>
      </c>
      <c r="O2461">
        <f>IF(AND(RawData[[#This Row],[Channel]]="Wholesale/Distributor", LEFT(RawData[[#This Row],[Month]], 4)="2025"),RawData[[#This Row],[List Price]]*(1-'2 - Diagnostics'!$B$1),RawData[[#This Row],[Net Price]])</f>
        <v>2.6473460000000002</v>
      </c>
      <c r="P2461">
        <f>RawData[[#This Row],[Units]]*RawData[[#This Row],[Counterfactual Net Price]]</f>
        <v>145770.812798</v>
      </c>
    </row>
    <row r="2462" spans="1:16">
      <c r="A2462" t="s">
        <v>275</v>
      </c>
      <c r="B2462" t="s">
        <v>274</v>
      </c>
      <c r="C2462" t="s">
        <v>271</v>
      </c>
      <c r="D2462" t="s">
        <v>228</v>
      </c>
      <c r="E2462" t="s">
        <v>250</v>
      </c>
      <c r="F2462">
        <v>40500</v>
      </c>
      <c r="G2462" s="44">
        <v>3.05</v>
      </c>
      <c r="H2462" s="42">
        <v>0.1124</v>
      </c>
      <c r="I2462" s="45">
        <v>1.9581</v>
      </c>
      <c r="J2462" s="44">
        <f t="shared" si="190"/>
        <v>2.7071799999999997</v>
      </c>
      <c r="K2462" s="43">
        <f t="shared" si="191"/>
        <v>109640.79</v>
      </c>
      <c r="L2462" s="43">
        <f t="shared" si="192"/>
        <v>79303.05</v>
      </c>
      <c r="M2462" s="43">
        <f t="shared" si="193"/>
        <v>30337.739999999991</v>
      </c>
      <c r="N2462" s="42">
        <f t="shared" si="194"/>
        <v>0.2767012167643082</v>
      </c>
      <c r="O2462">
        <f>IF(AND(RawData[[#This Row],[Channel]]="Wholesale/Distributor", LEFT(RawData[[#This Row],[Month]], 4)="2025"),RawData[[#This Row],[List Price]]*(1-'2 - Diagnostics'!$B$1),RawData[[#This Row],[Net Price]])</f>
        <v>2.7071799999999997</v>
      </c>
      <c r="P2462">
        <f>RawData[[#This Row],[Units]]*RawData[[#This Row],[Counterfactual Net Price]]</f>
        <v>109640.79</v>
      </c>
    </row>
    <row r="2463" spans="1:16">
      <c r="A2463" t="s">
        <v>275</v>
      </c>
      <c r="B2463" t="s">
        <v>274</v>
      </c>
      <c r="C2463" t="s">
        <v>271</v>
      </c>
      <c r="D2463" t="s">
        <v>228</v>
      </c>
      <c r="E2463" t="s">
        <v>249</v>
      </c>
      <c r="F2463">
        <v>51911</v>
      </c>
      <c r="G2463" s="44">
        <v>3.05</v>
      </c>
      <c r="H2463" s="42">
        <v>8.0299999999999996E-2</v>
      </c>
      <c r="I2463" s="45">
        <v>1.9726999999999999</v>
      </c>
      <c r="J2463" s="44">
        <f t="shared" si="190"/>
        <v>2.8050849999999996</v>
      </c>
      <c r="K2463" s="43">
        <f t="shared" si="191"/>
        <v>145614.76743499999</v>
      </c>
      <c r="L2463" s="43">
        <f t="shared" si="192"/>
        <v>102404.82969999999</v>
      </c>
      <c r="M2463" s="43">
        <f t="shared" si="193"/>
        <v>43209.937735</v>
      </c>
      <c r="N2463" s="42">
        <f t="shared" si="194"/>
        <v>0.29674145346754199</v>
      </c>
      <c r="O2463">
        <f>IF(AND(RawData[[#This Row],[Channel]]="Wholesale/Distributor", LEFT(RawData[[#This Row],[Month]], 4)="2025"),RawData[[#This Row],[List Price]]*(1-'2 - Diagnostics'!$B$1),RawData[[#This Row],[Net Price]])</f>
        <v>2.8050849999999996</v>
      </c>
      <c r="P2463">
        <f>RawData[[#This Row],[Units]]*RawData[[#This Row],[Counterfactual Net Price]]</f>
        <v>145614.76743499999</v>
      </c>
    </row>
    <row r="2464" spans="1:16">
      <c r="A2464" t="s">
        <v>275</v>
      </c>
      <c r="B2464" t="s">
        <v>274</v>
      </c>
      <c r="C2464" t="s">
        <v>271</v>
      </c>
      <c r="D2464" t="s">
        <v>228</v>
      </c>
      <c r="E2464" t="s">
        <v>248</v>
      </c>
      <c r="F2464">
        <v>46164</v>
      </c>
      <c r="G2464" s="44">
        <v>3.05</v>
      </c>
      <c r="H2464" s="42">
        <v>0.1168</v>
      </c>
      <c r="I2464" s="45">
        <v>1.9872000000000001</v>
      </c>
      <c r="J2464" s="44">
        <f t="shared" si="190"/>
        <v>2.6937599999999997</v>
      </c>
      <c r="K2464" s="43">
        <f t="shared" si="191"/>
        <v>124354.73663999999</v>
      </c>
      <c r="L2464" s="43">
        <f t="shared" si="192"/>
        <v>91737.1008</v>
      </c>
      <c r="M2464" s="43">
        <f t="shared" si="193"/>
        <v>32617.635839999988</v>
      </c>
      <c r="N2464" s="42">
        <f t="shared" si="194"/>
        <v>0.26229508196721302</v>
      </c>
      <c r="O2464">
        <f>IF(AND(RawData[[#This Row],[Channel]]="Wholesale/Distributor", LEFT(RawData[[#This Row],[Month]], 4)="2025"),RawData[[#This Row],[List Price]]*(1-'2 - Diagnostics'!$B$1),RawData[[#This Row],[Net Price]])</f>
        <v>2.6937599999999997</v>
      </c>
      <c r="P2464">
        <f>RawData[[#This Row],[Units]]*RawData[[#This Row],[Counterfactual Net Price]]</f>
        <v>124354.73663999999</v>
      </c>
    </row>
    <row r="2465" spans="1:16">
      <c r="A2465" t="s">
        <v>275</v>
      </c>
      <c r="B2465" t="s">
        <v>274</v>
      </c>
      <c r="C2465" t="s">
        <v>271</v>
      </c>
      <c r="D2465" t="s">
        <v>228</v>
      </c>
      <c r="E2465" t="s">
        <v>247</v>
      </c>
      <c r="F2465">
        <v>58174</v>
      </c>
      <c r="G2465" s="44">
        <v>3.05</v>
      </c>
      <c r="H2465" s="42">
        <v>0.1048</v>
      </c>
      <c r="I2465" s="45">
        <v>2.0017999999999998</v>
      </c>
      <c r="J2465" s="44">
        <f t="shared" si="190"/>
        <v>2.7303599999999997</v>
      </c>
      <c r="K2465" s="43">
        <f t="shared" si="191"/>
        <v>158835.96263999998</v>
      </c>
      <c r="L2465" s="43">
        <f t="shared" si="192"/>
        <v>116452.71319999998</v>
      </c>
      <c r="M2465" s="43">
        <f t="shared" si="193"/>
        <v>42383.24944</v>
      </c>
      <c r="N2465" s="42">
        <f t="shared" si="194"/>
        <v>0.26683660762683314</v>
      </c>
      <c r="O2465">
        <f>IF(AND(RawData[[#This Row],[Channel]]="Wholesale/Distributor", LEFT(RawData[[#This Row],[Month]], 4)="2025"),RawData[[#This Row],[List Price]]*(1-'2 - Diagnostics'!$B$1),RawData[[#This Row],[Net Price]])</f>
        <v>2.7303599999999997</v>
      </c>
      <c r="P2465">
        <f>RawData[[#This Row],[Units]]*RawData[[#This Row],[Counterfactual Net Price]]</f>
        <v>158835.96263999998</v>
      </c>
    </row>
    <row r="2466" spans="1:16">
      <c r="A2466" t="s">
        <v>275</v>
      </c>
      <c r="B2466" t="s">
        <v>274</v>
      </c>
      <c r="C2466" t="s">
        <v>271</v>
      </c>
      <c r="D2466" t="s">
        <v>228</v>
      </c>
      <c r="E2466" t="s">
        <v>246</v>
      </c>
      <c r="F2466">
        <v>48518</v>
      </c>
      <c r="G2466" s="44">
        <v>3.05</v>
      </c>
      <c r="H2466" s="42">
        <v>0.1158</v>
      </c>
      <c r="I2466" s="45">
        <v>2.0164</v>
      </c>
      <c r="J2466" s="44">
        <f t="shared" si="190"/>
        <v>2.6968099999999997</v>
      </c>
      <c r="K2466" s="43">
        <f t="shared" si="191"/>
        <v>130843.82757999998</v>
      </c>
      <c r="L2466" s="43">
        <f t="shared" si="192"/>
        <v>97831.695200000002</v>
      </c>
      <c r="M2466" s="43">
        <f t="shared" si="193"/>
        <v>33012.132379999981</v>
      </c>
      <c r="N2466" s="42">
        <f t="shared" si="194"/>
        <v>0.25230179360058724</v>
      </c>
      <c r="O2466">
        <f>IF(AND(RawData[[#This Row],[Channel]]="Wholesale/Distributor", LEFT(RawData[[#This Row],[Month]], 4)="2025"),RawData[[#This Row],[List Price]]*(1-'2 - Diagnostics'!$B$1),RawData[[#This Row],[Net Price]])</f>
        <v>2.6968099999999997</v>
      </c>
      <c r="P2466">
        <f>RawData[[#This Row],[Units]]*RawData[[#This Row],[Counterfactual Net Price]]</f>
        <v>130843.82757999998</v>
      </c>
    </row>
    <row r="2467" spans="1:16">
      <c r="A2467" t="s">
        <v>275</v>
      </c>
      <c r="B2467" t="s">
        <v>274</v>
      </c>
      <c r="C2467" t="s">
        <v>271</v>
      </c>
      <c r="D2467" t="s">
        <v>228</v>
      </c>
      <c r="E2467" t="s">
        <v>245</v>
      </c>
      <c r="F2467">
        <v>43465</v>
      </c>
      <c r="G2467" s="44">
        <v>3.05</v>
      </c>
      <c r="H2467" s="42">
        <v>8.6300000000000002E-2</v>
      </c>
      <c r="I2467" s="45">
        <v>2.0310000000000001</v>
      </c>
      <c r="J2467" s="44">
        <f t="shared" si="190"/>
        <v>2.7867849999999996</v>
      </c>
      <c r="K2467" s="43">
        <f t="shared" si="191"/>
        <v>121127.61002499999</v>
      </c>
      <c r="L2467" s="43">
        <f t="shared" si="192"/>
        <v>88277.415000000008</v>
      </c>
      <c r="M2467" s="43">
        <f t="shared" si="193"/>
        <v>32850.195024999979</v>
      </c>
      <c r="N2467" s="42">
        <f t="shared" si="194"/>
        <v>0.27120319651498037</v>
      </c>
      <c r="O2467">
        <f>IF(AND(RawData[[#This Row],[Channel]]="Wholesale/Distributor", LEFT(RawData[[#This Row],[Month]], 4)="2025"),RawData[[#This Row],[List Price]]*(1-'2 - Diagnostics'!$B$1),RawData[[#This Row],[Net Price]])</f>
        <v>2.7867849999999996</v>
      </c>
      <c r="P2467">
        <f>RawData[[#This Row],[Units]]*RawData[[#This Row],[Counterfactual Net Price]]</f>
        <v>121127.61002499999</v>
      </c>
    </row>
    <row r="2468" spans="1:16">
      <c r="A2468" t="s">
        <v>275</v>
      </c>
      <c r="B2468" t="s">
        <v>274</v>
      </c>
      <c r="C2468" t="s">
        <v>271</v>
      </c>
      <c r="D2468" t="s">
        <v>228</v>
      </c>
      <c r="E2468" t="s">
        <v>244</v>
      </c>
      <c r="F2468">
        <v>43772</v>
      </c>
      <c r="G2468" s="44">
        <v>3.14</v>
      </c>
      <c r="H2468" s="42">
        <v>0.108</v>
      </c>
      <c r="I2468" s="45">
        <v>2.0455000000000001</v>
      </c>
      <c r="J2468" s="44">
        <f t="shared" si="190"/>
        <v>2.8008800000000003</v>
      </c>
      <c r="K2468" s="43">
        <f t="shared" si="191"/>
        <v>122600.11936000001</v>
      </c>
      <c r="L2468" s="43">
        <f t="shared" si="192"/>
        <v>89535.626000000004</v>
      </c>
      <c r="M2468" s="43">
        <f t="shared" si="193"/>
        <v>33064.493360000008</v>
      </c>
      <c r="N2468" s="42">
        <f t="shared" si="194"/>
        <v>0.26969381051669478</v>
      </c>
      <c r="O2468">
        <f>IF(AND(RawData[[#This Row],[Channel]]="Wholesale/Distributor", LEFT(RawData[[#This Row],[Month]], 4)="2025"),RawData[[#This Row],[List Price]]*(1-'2 - Diagnostics'!$B$1),RawData[[#This Row],[Net Price]])</f>
        <v>2.8008800000000003</v>
      </c>
      <c r="P2468">
        <f>RawData[[#This Row],[Units]]*RawData[[#This Row],[Counterfactual Net Price]]</f>
        <v>122600.11936000001</v>
      </c>
    </row>
    <row r="2469" spans="1:16">
      <c r="A2469" t="s">
        <v>275</v>
      </c>
      <c r="B2469" t="s">
        <v>274</v>
      </c>
      <c r="C2469" t="s">
        <v>271</v>
      </c>
      <c r="D2469" t="s">
        <v>228</v>
      </c>
      <c r="E2469" t="s">
        <v>243</v>
      </c>
      <c r="F2469">
        <v>42734</v>
      </c>
      <c r="G2469" s="44">
        <v>3.14</v>
      </c>
      <c r="H2469" s="42">
        <v>0.09</v>
      </c>
      <c r="I2469" s="45">
        <v>2.0600999999999998</v>
      </c>
      <c r="J2469" s="44">
        <f t="shared" si="190"/>
        <v>2.8574000000000002</v>
      </c>
      <c r="K2469" s="43">
        <f t="shared" si="191"/>
        <v>122108.13160000001</v>
      </c>
      <c r="L2469" s="43">
        <f t="shared" si="192"/>
        <v>88036.313399999999</v>
      </c>
      <c r="M2469" s="43">
        <f t="shared" si="193"/>
        <v>34071.818200000009</v>
      </c>
      <c r="N2469" s="42">
        <f t="shared" si="194"/>
        <v>0.27902988731014217</v>
      </c>
      <c r="O2469">
        <f>IF(AND(RawData[[#This Row],[Channel]]="Wholesale/Distributor", LEFT(RawData[[#This Row],[Month]], 4)="2025"),RawData[[#This Row],[List Price]]*(1-'2 - Diagnostics'!$B$1),RawData[[#This Row],[Net Price]])</f>
        <v>2.8574000000000002</v>
      </c>
      <c r="P2469">
        <f>RawData[[#This Row],[Units]]*RawData[[#This Row],[Counterfactual Net Price]]</f>
        <v>122108.13160000001</v>
      </c>
    </row>
    <row r="2470" spans="1:16">
      <c r="A2470" t="s">
        <v>275</v>
      </c>
      <c r="B2470" t="s">
        <v>274</v>
      </c>
      <c r="C2470" t="s">
        <v>271</v>
      </c>
      <c r="D2470" t="s">
        <v>228</v>
      </c>
      <c r="E2470" t="s">
        <v>242</v>
      </c>
      <c r="F2470">
        <v>52161</v>
      </c>
      <c r="G2470" s="44">
        <v>3.14</v>
      </c>
      <c r="H2470" s="42">
        <v>7.4899999999999994E-2</v>
      </c>
      <c r="I2470" s="45">
        <v>2.0747</v>
      </c>
      <c r="J2470" s="44">
        <f t="shared" si="190"/>
        <v>2.904814</v>
      </c>
      <c r="K2470" s="43">
        <f t="shared" si="191"/>
        <v>151518.003054</v>
      </c>
      <c r="L2470" s="43">
        <f t="shared" si="192"/>
        <v>108218.4267</v>
      </c>
      <c r="M2470" s="43">
        <f t="shared" si="193"/>
        <v>43299.576354000004</v>
      </c>
      <c r="N2470" s="42">
        <f t="shared" si="194"/>
        <v>0.28577182566594628</v>
      </c>
      <c r="O2470">
        <f>IF(AND(RawData[[#This Row],[Channel]]="Wholesale/Distributor", LEFT(RawData[[#This Row],[Month]], 4)="2025"),RawData[[#This Row],[List Price]]*(1-'2 - Diagnostics'!$B$1),RawData[[#This Row],[Net Price]])</f>
        <v>2.904814</v>
      </c>
      <c r="P2470">
        <f>RawData[[#This Row],[Units]]*RawData[[#This Row],[Counterfactual Net Price]]</f>
        <v>151518.003054</v>
      </c>
    </row>
    <row r="2471" spans="1:16">
      <c r="A2471" t="s">
        <v>275</v>
      </c>
      <c r="B2471" t="s">
        <v>274</v>
      </c>
      <c r="C2471" t="s">
        <v>271</v>
      </c>
      <c r="D2471" t="s">
        <v>228</v>
      </c>
      <c r="E2471" t="s">
        <v>241</v>
      </c>
      <c r="F2471">
        <v>79345</v>
      </c>
      <c r="G2471" s="44">
        <v>3.14</v>
      </c>
      <c r="H2471" s="42">
        <v>8.5699999999999998E-2</v>
      </c>
      <c r="I2471" s="45">
        <v>2.0893000000000002</v>
      </c>
      <c r="J2471" s="44">
        <f t="shared" si="190"/>
        <v>2.8709020000000001</v>
      </c>
      <c r="K2471" s="43">
        <f t="shared" si="191"/>
        <v>227791.71919</v>
      </c>
      <c r="L2471" s="43">
        <f t="shared" si="192"/>
        <v>165775.50850000003</v>
      </c>
      <c r="M2471" s="43">
        <f t="shared" si="193"/>
        <v>62016.210689999978</v>
      </c>
      <c r="N2471" s="42">
        <f t="shared" si="194"/>
        <v>0.27224962746899745</v>
      </c>
      <c r="O2471">
        <f>IF(AND(RawData[[#This Row],[Channel]]="Wholesale/Distributor", LEFT(RawData[[#This Row],[Month]], 4)="2025"),RawData[[#This Row],[List Price]]*(1-'2 - Diagnostics'!$B$1),RawData[[#This Row],[Net Price]])</f>
        <v>2.8709020000000001</v>
      </c>
      <c r="P2471">
        <f>RawData[[#This Row],[Units]]*RawData[[#This Row],[Counterfactual Net Price]]</f>
        <v>227791.71919</v>
      </c>
    </row>
    <row r="2472" spans="1:16">
      <c r="A2472" t="s">
        <v>275</v>
      </c>
      <c r="B2472" t="s">
        <v>274</v>
      </c>
      <c r="C2472" t="s">
        <v>271</v>
      </c>
      <c r="D2472" t="s">
        <v>228</v>
      </c>
      <c r="E2472" t="s">
        <v>240</v>
      </c>
      <c r="F2472">
        <v>82609</v>
      </c>
      <c r="G2472" s="44">
        <v>3.14</v>
      </c>
      <c r="H2472" s="42">
        <v>9.2200000000000004E-2</v>
      </c>
      <c r="I2472" s="45">
        <v>2.1038000000000001</v>
      </c>
      <c r="J2472" s="44">
        <f t="shared" si="190"/>
        <v>2.850492</v>
      </c>
      <c r="K2472" s="43">
        <f t="shared" si="191"/>
        <v>235476.29362800001</v>
      </c>
      <c r="L2472" s="43">
        <f t="shared" si="192"/>
        <v>173792.81420000002</v>
      </c>
      <c r="M2472" s="43">
        <f t="shared" si="193"/>
        <v>61683.479427999991</v>
      </c>
      <c r="N2472" s="42">
        <f t="shared" si="194"/>
        <v>0.26195197179995588</v>
      </c>
      <c r="O2472">
        <f>IF(AND(RawData[[#This Row],[Channel]]="Wholesale/Distributor", LEFT(RawData[[#This Row],[Month]], 4)="2025"),RawData[[#This Row],[List Price]]*(1-'2 - Diagnostics'!$B$1),RawData[[#This Row],[Net Price]])</f>
        <v>2.850492</v>
      </c>
      <c r="P2472">
        <f>RawData[[#This Row],[Units]]*RawData[[#This Row],[Counterfactual Net Price]]</f>
        <v>235476.29362800001</v>
      </c>
    </row>
    <row r="2473" spans="1:16">
      <c r="A2473" t="s">
        <v>275</v>
      </c>
      <c r="B2473" t="s">
        <v>274</v>
      </c>
      <c r="C2473" t="s">
        <v>271</v>
      </c>
      <c r="D2473" t="s">
        <v>228</v>
      </c>
      <c r="E2473" t="s">
        <v>236</v>
      </c>
      <c r="F2473">
        <v>64661</v>
      </c>
      <c r="G2473" s="44">
        <v>3.14</v>
      </c>
      <c r="H2473" s="42">
        <v>8.8599999999999998E-2</v>
      </c>
      <c r="I2473" s="45">
        <v>2.1183999999999998</v>
      </c>
      <c r="J2473" s="44">
        <f t="shared" si="190"/>
        <v>2.861796</v>
      </c>
      <c r="K2473" s="43">
        <f t="shared" si="191"/>
        <v>185046.59115600001</v>
      </c>
      <c r="L2473" s="43">
        <f t="shared" si="192"/>
        <v>136977.86239999998</v>
      </c>
      <c r="M2473" s="43">
        <f t="shared" si="193"/>
        <v>48068.728756000026</v>
      </c>
      <c r="N2473" s="42">
        <f t="shared" si="194"/>
        <v>0.25976554583205802</v>
      </c>
      <c r="O2473">
        <f>IF(AND(RawData[[#This Row],[Channel]]="Wholesale/Distributor", LEFT(RawData[[#This Row],[Month]], 4)="2025"),RawData[[#This Row],[List Price]]*(1-'2 - Diagnostics'!$B$1),RawData[[#This Row],[Net Price]])</f>
        <v>2.861796</v>
      </c>
      <c r="P2473">
        <f>RawData[[#This Row],[Units]]*RawData[[#This Row],[Counterfactual Net Price]]</f>
        <v>185046.59115600001</v>
      </c>
    </row>
    <row r="2474" spans="1:16">
      <c r="A2474" t="s">
        <v>275</v>
      </c>
      <c r="B2474" t="s">
        <v>274</v>
      </c>
      <c r="C2474" t="s">
        <v>271</v>
      </c>
      <c r="D2474" t="s">
        <v>231</v>
      </c>
      <c r="E2474" t="s">
        <v>262</v>
      </c>
      <c r="F2474">
        <v>28574</v>
      </c>
      <c r="G2474" s="44">
        <v>2.99</v>
      </c>
      <c r="H2474" s="42">
        <v>0.1583</v>
      </c>
      <c r="I2474" s="45">
        <v>1.9435</v>
      </c>
      <c r="J2474" s="44">
        <f t="shared" si="190"/>
        <v>2.516683</v>
      </c>
      <c r="K2474" s="43">
        <f t="shared" si="191"/>
        <v>71911.700041999997</v>
      </c>
      <c r="L2474" s="43">
        <f t="shared" si="192"/>
        <v>55533.569000000003</v>
      </c>
      <c r="M2474" s="43">
        <f t="shared" si="193"/>
        <v>16378.131041999994</v>
      </c>
      <c r="N2474" s="42">
        <f t="shared" si="194"/>
        <v>0.22775335630272062</v>
      </c>
      <c r="O2474">
        <f>IF(AND(RawData[[#This Row],[Channel]]="Wholesale/Distributor", LEFT(RawData[[#This Row],[Month]], 4)="2025"),RawData[[#This Row],[List Price]]*(1-'2 - Diagnostics'!$B$1),RawData[[#This Row],[Net Price]])</f>
        <v>2.516683</v>
      </c>
      <c r="P2474">
        <f>RawData[[#This Row],[Units]]*RawData[[#This Row],[Counterfactual Net Price]]</f>
        <v>71911.700041999997</v>
      </c>
    </row>
    <row r="2475" spans="1:16">
      <c r="A2475" t="s">
        <v>275</v>
      </c>
      <c r="B2475" t="s">
        <v>274</v>
      </c>
      <c r="C2475" t="s">
        <v>271</v>
      </c>
      <c r="D2475" t="s">
        <v>231</v>
      </c>
      <c r="E2475" t="s">
        <v>261</v>
      </c>
      <c r="F2475">
        <v>39161</v>
      </c>
      <c r="G2475" s="44">
        <v>2.99</v>
      </c>
      <c r="H2475" s="42">
        <v>0.1353</v>
      </c>
      <c r="I2475" s="45">
        <v>1.9435</v>
      </c>
      <c r="J2475" s="44">
        <f t="shared" si="190"/>
        <v>2.5854530000000002</v>
      </c>
      <c r="K2475" s="43">
        <f t="shared" si="191"/>
        <v>101248.924933</v>
      </c>
      <c r="L2475" s="43">
        <f t="shared" si="192"/>
        <v>76109.4035</v>
      </c>
      <c r="M2475" s="43">
        <f t="shared" si="193"/>
        <v>25139.521433000002</v>
      </c>
      <c r="N2475" s="42">
        <f t="shared" si="194"/>
        <v>0.2482942060830346</v>
      </c>
      <c r="O2475">
        <f>IF(AND(RawData[[#This Row],[Channel]]="Wholesale/Distributor", LEFT(RawData[[#This Row],[Month]], 4)="2025"),RawData[[#This Row],[List Price]]*(1-'2 - Diagnostics'!$B$1),RawData[[#This Row],[Net Price]])</f>
        <v>2.5854530000000002</v>
      </c>
      <c r="P2475">
        <f>RawData[[#This Row],[Units]]*RawData[[#This Row],[Counterfactual Net Price]]</f>
        <v>101248.924933</v>
      </c>
    </row>
    <row r="2476" spans="1:16">
      <c r="A2476" t="s">
        <v>275</v>
      </c>
      <c r="B2476" t="s">
        <v>274</v>
      </c>
      <c r="C2476" t="s">
        <v>271</v>
      </c>
      <c r="D2476" t="s">
        <v>231</v>
      </c>
      <c r="E2476" t="s">
        <v>260</v>
      </c>
      <c r="F2476">
        <v>35637</v>
      </c>
      <c r="G2476" s="44">
        <v>2.99</v>
      </c>
      <c r="H2476" s="42">
        <v>0.14269999999999999</v>
      </c>
      <c r="I2476" s="45">
        <v>1.9435</v>
      </c>
      <c r="J2476" s="44">
        <f t="shared" si="190"/>
        <v>2.5633270000000001</v>
      </c>
      <c r="K2476" s="43">
        <f t="shared" si="191"/>
        <v>91349.284299000006</v>
      </c>
      <c r="L2476" s="43">
        <f t="shared" si="192"/>
        <v>69260.5095</v>
      </c>
      <c r="M2476" s="43">
        <f t="shared" si="193"/>
        <v>22088.774799000006</v>
      </c>
      <c r="N2476" s="42">
        <f t="shared" si="194"/>
        <v>0.24180566896069058</v>
      </c>
      <c r="O2476">
        <f>IF(AND(RawData[[#This Row],[Channel]]="Wholesale/Distributor", LEFT(RawData[[#This Row],[Month]], 4)="2025"),RawData[[#This Row],[List Price]]*(1-'2 - Diagnostics'!$B$1),RawData[[#This Row],[Net Price]])</f>
        <v>2.5633270000000001</v>
      </c>
      <c r="P2476">
        <f>RawData[[#This Row],[Units]]*RawData[[#This Row],[Counterfactual Net Price]]</f>
        <v>91349.284299000006</v>
      </c>
    </row>
    <row r="2477" spans="1:16">
      <c r="A2477" t="s">
        <v>275</v>
      </c>
      <c r="B2477" t="s">
        <v>274</v>
      </c>
      <c r="C2477" t="s">
        <v>271</v>
      </c>
      <c r="D2477" t="s">
        <v>231</v>
      </c>
      <c r="E2477" t="s">
        <v>259</v>
      </c>
      <c r="F2477">
        <v>40358</v>
      </c>
      <c r="G2477" s="44">
        <v>2.99</v>
      </c>
      <c r="H2477" s="42">
        <v>0.1176</v>
      </c>
      <c r="I2477" s="45">
        <v>1.9435</v>
      </c>
      <c r="J2477" s="44">
        <f t="shared" si="190"/>
        <v>2.6383760000000001</v>
      </c>
      <c r="K2477" s="43">
        <f t="shared" si="191"/>
        <v>106479.578608</v>
      </c>
      <c r="L2477" s="43">
        <f t="shared" si="192"/>
        <v>78435.773000000001</v>
      </c>
      <c r="M2477" s="43">
        <f t="shared" si="193"/>
        <v>28043.805607999995</v>
      </c>
      <c r="N2477" s="42">
        <f t="shared" si="194"/>
        <v>0.26337262012692653</v>
      </c>
      <c r="O2477">
        <f>IF(AND(RawData[[#This Row],[Channel]]="Wholesale/Distributor", LEFT(RawData[[#This Row],[Month]], 4)="2025"),RawData[[#This Row],[List Price]]*(1-'2 - Diagnostics'!$B$1),RawData[[#This Row],[Net Price]])</f>
        <v>2.6383760000000001</v>
      </c>
      <c r="P2477">
        <f>RawData[[#This Row],[Units]]*RawData[[#This Row],[Counterfactual Net Price]]</f>
        <v>106479.578608</v>
      </c>
    </row>
    <row r="2478" spans="1:16">
      <c r="A2478" t="s">
        <v>275</v>
      </c>
      <c r="B2478" t="s">
        <v>274</v>
      </c>
      <c r="C2478" t="s">
        <v>271</v>
      </c>
      <c r="D2478" t="s">
        <v>231</v>
      </c>
      <c r="E2478" t="s">
        <v>258</v>
      </c>
      <c r="F2478">
        <v>30434</v>
      </c>
      <c r="G2478" s="44">
        <v>2.99</v>
      </c>
      <c r="H2478" s="42">
        <v>0.1027</v>
      </c>
      <c r="I2478" s="45">
        <v>1.9435</v>
      </c>
      <c r="J2478" s="44">
        <f t="shared" si="190"/>
        <v>2.6829270000000003</v>
      </c>
      <c r="K2478" s="43">
        <f t="shared" si="191"/>
        <v>81652.200318000003</v>
      </c>
      <c r="L2478" s="43">
        <f t="shared" si="192"/>
        <v>59148.478999999999</v>
      </c>
      <c r="M2478" s="43">
        <f t="shared" si="193"/>
        <v>22503.721318000004</v>
      </c>
      <c r="N2478" s="42">
        <f t="shared" si="194"/>
        <v>0.27560459155243511</v>
      </c>
      <c r="O2478">
        <f>IF(AND(RawData[[#This Row],[Channel]]="Wholesale/Distributor", LEFT(RawData[[#This Row],[Month]], 4)="2025"),RawData[[#This Row],[List Price]]*(1-'2 - Diagnostics'!$B$1),RawData[[#This Row],[Net Price]])</f>
        <v>2.6829270000000003</v>
      </c>
      <c r="P2478">
        <f>RawData[[#This Row],[Units]]*RawData[[#This Row],[Counterfactual Net Price]]</f>
        <v>81652.200318000003</v>
      </c>
    </row>
    <row r="2479" spans="1:16">
      <c r="A2479" t="s">
        <v>275</v>
      </c>
      <c r="B2479" t="s">
        <v>274</v>
      </c>
      <c r="C2479" t="s">
        <v>271</v>
      </c>
      <c r="D2479" t="s">
        <v>231</v>
      </c>
      <c r="E2479" t="s">
        <v>257</v>
      </c>
      <c r="F2479">
        <v>31172</v>
      </c>
      <c r="G2479" s="44">
        <v>2.99</v>
      </c>
      <c r="H2479" s="42">
        <v>0.161</v>
      </c>
      <c r="I2479" s="45">
        <v>1.9435</v>
      </c>
      <c r="J2479" s="44">
        <f t="shared" si="190"/>
        <v>2.50861</v>
      </c>
      <c r="K2479" s="43">
        <f t="shared" si="191"/>
        <v>78198.390920000005</v>
      </c>
      <c r="L2479" s="43">
        <f t="shared" si="192"/>
        <v>60582.781999999999</v>
      </c>
      <c r="M2479" s="43">
        <f t="shared" si="193"/>
        <v>17615.608920000006</v>
      </c>
      <c r="N2479" s="42">
        <f t="shared" si="194"/>
        <v>0.22526817640047683</v>
      </c>
      <c r="O2479">
        <f>IF(AND(RawData[[#This Row],[Channel]]="Wholesale/Distributor", LEFT(RawData[[#This Row],[Month]], 4)="2025"),RawData[[#This Row],[List Price]]*(1-'2 - Diagnostics'!$B$1),RawData[[#This Row],[Net Price]])</f>
        <v>2.50861</v>
      </c>
      <c r="P2479">
        <f>RawData[[#This Row],[Units]]*RawData[[#This Row],[Counterfactual Net Price]]</f>
        <v>78198.390920000005</v>
      </c>
    </row>
    <row r="2480" spans="1:16">
      <c r="A2480" t="s">
        <v>275</v>
      </c>
      <c r="B2480" t="s">
        <v>274</v>
      </c>
      <c r="C2480" t="s">
        <v>271</v>
      </c>
      <c r="D2480" t="s">
        <v>231</v>
      </c>
      <c r="E2480" t="s">
        <v>256</v>
      </c>
      <c r="F2480">
        <v>27352</v>
      </c>
      <c r="G2480" s="44">
        <v>2.99</v>
      </c>
      <c r="H2480" s="42">
        <v>9.8100000000000007E-2</v>
      </c>
      <c r="I2480" s="45">
        <v>1.9435</v>
      </c>
      <c r="J2480" s="44">
        <f t="shared" si="190"/>
        <v>2.6966810000000003</v>
      </c>
      <c r="K2480" s="43">
        <f t="shared" si="191"/>
        <v>73759.61871200001</v>
      </c>
      <c r="L2480" s="43">
        <f t="shared" si="192"/>
        <v>53158.612000000001</v>
      </c>
      <c r="M2480" s="43">
        <f t="shared" si="193"/>
        <v>20601.006712000009</v>
      </c>
      <c r="N2480" s="42">
        <f t="shared" si="194"/>
        <v>0.27929925712384973</v>
      </c>
      <c r="O2480">
        <f>IF(AND(RawData[[#This Row],[Channel]]="Wholesale/Distributor", LEFT(RawData[[#This Row],[Month]], 4)="2025"),RawData[[#This Row],[List Price]]*(1-'2 - Diagnostics'!$B$1),RawData[[#This Row],[Net Price]])</f>
        <v>2.6966810000000003</v>
      </c>
      <c r="P2480">
        <f>RawData[[#This Row],[Units]]*RawData[[#This Row],[Counterfactual Net Price]]</f>
        <v>73759.61871200001</v>
      </c>
    </row>
    <row r="2481" spans="1:16">
      <c r="A2481" t="s">
        <v>275</v>
      </c>
      <c r="B2481" t="s">
        <v>274</v>
      </c>
      <c r="C2481" t="s">
        <v>271</v>
      </c>
      <c r="D2481" t="s">
        <v>231</v>
      </c>
      <c r="E2481" t="s">
        <v>255</v>
      </c>
      <c r="F2481">
        <v>31904</v>
      </c>
      <c r="G2481" s="44">
        <v>2.99</v>
      </c>
      <c r="H2481" s="42">
        <v>0.1164</v>
      </c>
      <c r="I2481" s="45">
        <v>1.9435</v>
      </c>
      <c r="J2481" s="44">
        <f t="shared" si="190"/>
        <v>2.6419640000000002</v>
      </c>
      <c r="K2481" s="43">
        <f t="shared" si="191"/>
        <v>84289.219456000006</v>
      </c>
      <c r="L2481" s="43">
        <f t="shared" si="192"/>
        <v>62005.423999999999</v>
      </c>
      <c r="M2481" s="43">
        <f t="shared" si="193"/>
        <v>22283.795456000007</v>
      </c>
      <c r="N2481" s="42">
        <f t="shared" si="194"/>
        <v>0.2643730194658217</v>
      </c>
      <c r="O2481">
        <f>IF(AND(RawData[[#This Row],[Channel]]="Wholesale/Distributor", LEFT(RawData[[#This Row],[Month]], 4)="2025"),RawData[[#This Row],[List Price]]*(1-'2 - Diagnostics'!$B$1),RawData[[#This Row],[Net Price]])</f>
        <v>2.6419640000000002</v>
      </c>
      <c r="P2481">
        <f>RawData[[#This Row],[Units]]*RawData[[#This Row],[Counterfactual Net Price]]</f>
        <v>84289.219456000006</v>
      </c>
    </row>
    <row r="2482" spans="1:16">
      <c r="A2482" t="s">
        <v>275</v>
      </c>
      <c r="B2482" t="s">
        <v>274</v>
      </c>
      <c r="C2482" t="s">
        <v>271</v>
      </c>
      <c r="D2482" t="s">
        <v>231</v>
      </c>
      <c r="E2482" t="s">
        <v>254</v>
      </c>
      <c r="F2482">
        <v>34042</v>
      </c>
      <c r="G2482" s="44">
        <v>2.99</v>
      </c>
      <c r="H2482" s="42">
        <v>0.1394</v>
      </c>
      <c r="I2482" s="45">
        <v>1.9435</v>
      </c>
      <c r="J2482" s="44">
        <f t="shared" si="190"/>
        <v>2.5731940000000004</v>
      </c>
      <c r="K2482" s="43">
        <f t="shared" si="191"/>
        <v>87596.670148000019</v>
      </c>
      <c r="L2482" s="43">
        <f t="shared" si="192"/>
        <v>66160.626999999993</v>
      </c>
      <c r="M2482" s="43">
        <f t="shared" si="193"/>
        <v>21436.043148000026</v>
      </c>
      <c r="N2482" s="42">
        <f t="shared" si="194"/>
        <v>0.24471299093655613</v>
      </c>
      <c r="O2482">
        <f>IF(AND(RawData[[#This Row],[Channel]]="Wholesale/Distributor", LEFT(RawData[[#This Row],[Month]], 4)="2025"),RawData[[#This Row],[List Price]]*(1-'2 - Diagnostics'!$B$1),RawData[[#This Row],[Net Price]])</f>
        <v>2.5731940000000004</v>
      </c>
      <c r="P2482">
        <f>RawData[[#This Row],[Units]]*RawData[[#This Row],[Counterfactual Net Price]]</f>
        <v>87596.670148000019</v>
      </c>
    </row>
    <row r="2483" spans="1:16">
      <c r="A2483" t="s">
        <v>275</v>
      </c>
      <c r="B2483" t="s">
        <v>274</v>
      </c>
      <c r="C2483" t="s">
        <v>271</v>
      </c>
      <c r="D2483" t="s">
        <v>231</v>
      </c>
      <c r="E2483" t="s">
        <v>253</v>
      </c>
      <c r="F2483">
        <v>53639</v>
      </c>
      <c r="G2483" s="44">
        <v>2.99</v>
      </c>
      <c r="H2483" s="42">
        <v>0.1227</v>
      </c>
      <c r="I2483" s="45">
        <v>1.9435</v>
      </c>
      <c r="J2483" s="44">
        <f t="shared" si="190"/>
        <v>2.6231270000000002</v>
      </c>
      <c r="K2483" s="43">
        <f t="shared" si="191"/>
        <v>140701.90915300002</v>
      </c>
      <c r="L2483" s="43">
        <f t="shared" si="192"/>
        <v>104247.3965</v>
      </c>
      <c r="M2483" s="43">
        <f t="shared" si="193"/>
        <v>36454.512653000013</v>
      </c>
      <c r="N2483" s="42">
        <f t="shared" si="194"/>
        <v>0.25909039097230147</v>
      </c>
      <c r="O2483">
        <f>IF(AND(RawData[[#This Row],[Channel]]="Wholesale/Distributor", LEFT(RawData[[#This Row],[Month]], 4)="2025"),RawData[[#This Row],[List Price]]*(1-'2 - Diagnostics'!$B$1),RawData[[#This Row],[Net Price]])</f>
        <v>2.6231270000000002</v>
      </c>
      <c r="P2483">
        <f>RawData[[#This Row],[Units]]*RawData[[#This Row],[Counterfactual Net Price]]</f>
        <v>140701.90915300002</v>
      </c>
    </row>
    <row r="2484" spans="1:16">
      <c r="A2484" t="s">
        <v>275</v>
      </c>
      <c r="B2484" t="s">
        <v>274</v>
      </c>
      <c r="C2484" t="s">
        <v>271</v>
      </c>
      <c r="D2484" t="s">
        <v>231</v>
      </c>
      <c r="E2484" t="s">
        <v>252</v>
      </c>
      <c r="F2484">
        <v>53549</v>
      </c>
      <c r="G2484" s="44">
        <v>2.99</v>
      </c>
      <c r="H2484" s="42">
        <v>0.13189999999999999</v>
      </c>
      <c r="I2484" s="45">
        <v>1.9435</v>
      </c>
      <c r="J2484" s="44">
        <f t="shared" si="190"/>
        <v>2.5956190000000001</v>
      </c>
      <c r="K2484" s="43">
        <f t="shared" si="191"/>
        <v>138992.80183100002</v>
      </c>
      <c r="L2484" s="43">
        <f t="shared" si="192"/>
        <v>104072.48149999999</v>
      </c>
      <c r="M2484" s="43">
        <f t="shared" si="193"/>
        <v>34920.320331000024</v>
      </c>
      <c r="N2484" s="42">
        <f t="shared" si="194"/>
        <v>0.25123833659716638</v>
      </c>
      <c r="O2484">
        <f>IF(AND(RawData[[#This Row],[Channel]]="Wholesale/Distributor", LEFT(RawData[[#This Row],[Month]], 4)="2025"),RawData[[#This Row],[List Price]]*(1-'2 - Diagnostics'!$B$1),RawData[[#This Row],[Net Price]])</f>
        <v>2.5956190000000001</v>
      </c>
      <c r="P2484">
        <f>RawData[[#This Row],[Units]]*RawData[[#This Row],[Counterfactual Net Price]]</f>
        <v>138992.80183100002</v>
      </c>
    </row>
    <row r="2485" spans="1:16">
      <c r="A2485" t="s">
        <v>275</v>
      </c>
      <c r="B2485" t="s">
        <v>274</v>
      </c>
      <c r="C2485" t="s">
        <v>271</v>
      </c>
      <c r="D2485" t="s">
        <v>231</v>
      </c>
      <c r="E2485" t="s">
        <v>251</v>
      </c>
      <c r="F2485">
        <v>44584</v>
      </c>
      <c r="G2485" s="44">
        <v>2.99</v>
      </c>
      <c r="H2485" s="42">
        <v>0.1134</v>
      </c>
      <c r="I2485" s="45">
        <v>1.9435</v>
      </c>
      <c r="J2485" s="44">
        <f t="shared" si="190"/>
        <v>2.6509340000000003</v>
      </c>
      <c r="K2485" s="43">
        <f t="shared" si="191"/>
        <v>118189.24145600002</v>
      </c>
      <c r="L2485" s="43">
        <f t="shared" si="192"/>
        <v>86649.004000000001</v>
      </c>
      <c r="M2485" s="43">
        <f t="shared" si="193"/>
        <v>31540.237456000017</v>
      </c>
      <c r="N2485" s="42">
        <f t="shared" si="194"/>
        <v>0.26686217008797664</v>
      </c>
      <c r="O2485">
        <f>IF(AND(RawData[[#This Row],[Channel]]="Wholesale/Distributor", LEFT(RawData[[#This Row],[Month]], 4)="2025"),RawData[[#This Row],[List Price]]*(1-'2 - Diagnostics'!$B$1),RawData[[#This Row],[Net Price]])</f>
        <v>2.6509340000000003</v>
      </c>
      <c r="P2485">
        <f>RawData[[#This Row],[Units]]*RawData[[#This Row],[Counterfactual Net Price]]</f>
        <v>118189.24145600002</v>
      </c>
    </row>
    <row r="2486" spans="1:16">
      <c r="A2486" t="s">
        <v>275</v>
      </c>
      <c r="B2486" t="s">
        <v>274</v>
      </c>
      <c r="C2486" t="s">
        <v>271</v>
      </c>
      <c r="D2486" t="s">
        <v>231</v>
      </c>
      <c r="E2486" t="s">
        <v>250</v>
      </c>
      <c r="F2486">
        <v>34437</v>
      </c>
      <c r="G2486" s="44">
        <v>3.05</v>
      </c>
      <c r="H2486" s="42">
        <v>0.1351</v>
      </c>
      <c r="I2486" s="45">
        <v>1.9581</v>
      </c>
      <c r="J2486" s="44">
        <f t="shared" si="190"/>
        <v>2.6379449999999998</v>
      </c>
      <c r="K2486" s="43">
        <f t="shared" si="191"/>
        <v>90842.911964999992</v>
      </c>
      <c r="L2486" s="43">
        <f t="shared" si="192"/>
        <v>67431.089699999997</v>
      </c>
      <c r="M2486" s="43">
        <f t="shared" si="193"/>
        <v>23411.822264999995</v>
      </c>
      <c r="N2486" s="42">
        <f t="shared" si="194"/>
        <v>0.25771765522025664</v>
      </c>
      <c r="O2486">
        <f>IF(AND(RawData[[#This Row],[Channel]]="Wholesale/Distributor", LEFT(RawData[[#This Row],[Month]], 4)="2025"),RawData[[#This Row],[List Price]]*(1-'2 - Diagnostics'!$B$1),RawData[[#This Row],[Net Price]])</f>
        <v>2.6379449999999998</v>
      </c>
      <c r="P2486">
        <f>RawData[[#This Row],[Units]]*RawData[[#This Row],[Counterfactual Net Price]]</f>
        <v>90842.911964999992</v>
      </c>
    </row>
    <row r="2487" spans="1:16">
      <c r="A2487" t="s">
        <v>275</v>
      </c>
      <c r="B2487" t="s">
        <v>274</v>
      </c>
      <c r="C2487" t="s">
        <v>271</v>
      </c>
      <c r="D2487" t="s">
        <v>231</v>
      </c>
      <c r="E2487" t="s">
        <v>249</v>
      </c>
      <c r="F2487">
        <v>43011</v>
      </c>
      <c r="G2487" s="44">
        <v>3.05</v>
      </c>
      <c r="H2487" s="42">
        <v>0.10879999999999999</v>
      </c>
      <c r="I2487" s="45">
        <v>1.9726999999999999</v>
      </c>
      <c r="J2487" s="44">
        <f t="shared" si="190"/>
        <v>2.7181599999999997</v>
      </c>
      <c r="K2487" s="43">
        <f t="shared" si="191"/>
        <v>116910.77975999999</v>
      </c>
      <c r="L2487" s="43">
        <f t="shared" si="192"/>
        <v>84847.799699999989</v>
      </c>
      <c r="M2487" s="43">
        <f t="shared" si="193"/>
        <v>32062.980060000002</v>
      </c>
      <c r="N2487" s="42">
        <f t="shared" si="194"/>
        <v>0.27425169967919477</v>
      </c>
      <c r="O2487">
        <f>IF(AND(RawData[[#This Row],[Channel]]="Wholesale/Distributor", LEFT(RawData[[#This Row],[Month]], 4)="2025"),RawData[[#This Row],[List Price]]*(1-'2 - Diagnostics'!$B$1),RawData[[#This Row],[Net Price]])</f>
        <v>2.7181599999999997</v>
      </c>
      <c r="P2487">
        <f>RawData[[#This Row],[Units]]*RawData[[#This Row],[Counterfactual Net Price]]</f>
        <v>116910.77975999999</v>
      </c>
    </row>
    <row r="2488" spans="1:16">
      <c r="A2488" t="s">
        <v>275</v>
      </c>
      <c r="B2488" t="s">
        <v>274</v>
      </c>
      <c r="C2488" t="s">
        <v>271</v>
      </c>
      <c r="D2488" t="s">
        <v>231</v>
      </c>
      <c r="E2488" t="s">
        <v>248</v>
      </c>
      <c r="F2488">
        <v>46569</v>
      </c>
      <c r="G2488" s="44">
        <v>3.05</v>
      </c>
      <c r="H2488" s="42">
        <v>8.8900000000000007E-2</v>
      </c>
      <c r="I2488" s="45">
        <v>1.9872000000000001</v>
      </c>
      <c r="J2488" s="44">
        <f t="shared" si="190"/>
        <v>2.7788550000000001</v>
      </c>
      <c r="K2488" s="43">
        <f t="shared" si="191"/>
        <v>129408.49849500001</v>
      </c>
      <c r="L2488" s="43">
        <f t="shared" si="192"/>
        <v>92541.916800000006</v>
      </c>
      <c r="M2488" s="43">
        <f t="shared" si="193"/>
        <v>36866.581695000001</v>
      </c>
      <c r="N2488" s="42">
        <f t="shared" si="194"/>
        <v>0.28488532147233303</v>
      </c>
      <c r="O2488">
        <f>IF(AND(RawData[[#This Row],[Channel]]="Wholesale/Distributor", LEFT(RawData[[#This Row],[Month]], 4)="2025"),RawData[[#This Row],[List Price]]*(1-'2 - Diagnostics'!$B$1),RawData[[#This Row],[Net Price]])</f>
        <v>2.7788550000000001</v>
      </c>
      <c r="P2488">
        <f>RawData[[#This Row],[Units]]*RawData[[#This Row],[Counterfactual Net Price]]</f>
        <v>129408.49849500001</v>
      </c>
    </row>
    <row r="2489" spans="1:16">
      <c r="A2489" t="s">
        <v>275</v>
      </c>
      <c r="B2489" t="s">
        <v>274</v>
      </c>
      <c r="C2489" t="s">
        <v>271</v>
      </c>
      <c r="D2489" t="s">
        <v>231</v>
      </c>
      <c r="E2489" t="s">
        <v>247</v>
      </c>
      <c r="F2489">
        <v>44202</v>
      </c>
      <c r="G2489" s="44">
        <v>3.05</v>
      </c>
      <c r="H2489" s="42">
        <v>0.1207</v>
      </c>
      <c r="I2489" s="45">
        <v>2.0017999999999998</v>
      </c>
      <c r="J2489" s="44">
        <f t="shared" si="190"/>
        <v>2.6818649999999997</v>
      </c>
      <c r="K2489" s="43">
        <f t="shared" si="191"/>
        <v>118543.79672999999</v>
      </c>
      <c r="L2489" s="43">
        <f t="shared" si="192"/>
        <v>88483.563599999994</v>
      </c>
      <c r="M2489" s="43">
        <f t="shared" si="193"/>
        <v>30060.233129999993</v>
      </c>
      <c r="N2489" s="42">
        <f t="shared" si="194"/>
        <v>0.25357913243209479</v>
      </c>
      <c r="O2489">
        <f>IF(AND(RawData[[#This Row],[Channel]]="Wholesale/Distributor", LEFT(RawData[[#This Row],[Month]], 4)="2025"),RawData[[#This Row],[List Price]]*(1-'2 - Diagnostics'!$B$1),RawData[[#This Row],[Net Price]])</f>
        <v>2.6818649999999997</v>
      </c>
      <c r="P2489">
        <f>RawData[[#This Row],[Units]]*RawData[[#This Row],[Counterfactual Net Price]]</f>
        <v>118543.79672999999</v>
      </c>
    </row>
    <row r="2490" spans="1:16">
      <c r="A2490" t="s">
        <v>275</v>
      </c>
      <c r="B2490" t="s">
        <v>274</v>
      </c>
      <c r="C2490" t="s">
        <v>271</v>
      </c>
      <c r="D2490" t="s">
        <v>231</v>
      </c>
      <c r="E2490" t="s">
        <v>246</v>
      </c>
      <c r="F2490">
        <v>37719</v>
      </c>
      <c r="G2490" s="44">
        <v>3.05</v>
      </c>
      <c r="H2490" s="42">
        <v>0.1384</v>
      </c>
      <c r="I2490" s="45">
        <v>2.0164</v>
      </c>
      <c r="J2490" s="44">
        <f t="shared" si="190"/>
        <v>2.6278799999999998</v>
      </c>
      <c r="K2490" s="43">
        <f t="shared" si="191"/>
        <v>99121.005719999986</v>
      </c>
      <c r="L2490" s="43">
        <f t="shared" si="192"/>
        <v>76056.5916</v>
      </c>
      <c r="M2490" s="43">
        <f t="shared" si="193"/>
        <v>23064.414119999987</v>
      </c>
      <c r="N2490" s="42">
        <f t="shared" si="194"/>
        <v>0.23268946831666582</v>
      </c>
      <c r="O2490">
        <f>IF(AND(RawData[[#This Row],[Channel]]="Wholesale/Distributor", LEFT(RawData[[#This Row],[Month]], 4)="2025"),RawData[[#This Row],[List Price]]*(1-'2 - Diagnostics'!$B$1),RawData[[#This Row],[Net Price]])</f>
        <v>2.6278799999999998</v>
      </c>
      <c r="P2490">
        <f>RawData[[#This Row],[Units]]*RawData[[#This Row],[Counterfactual Net Price]]</f>
        <v>99121.005719999986</v>
      </c>
    </row>
    <row r="2491" spans="1:16">
      <c r="A2491" t="s">
        <v>275</v>
      </c>
      <c r="B2491" t="s">
        <v>274</v>
      </c>
      <c r="C2491" t="s">
        <v>271</v>
      </c>
      <c r="D2491" t="s">
        <v>231</v>
      </c>
      <c r="E2491" t="s">
        <v>245</v>
      </c>
      <c r="F2491">
        <v>38039</v>
      </c>
      <c r="G2491" s="44">
        <v>3.05</v>
      </c>
      <c r="H2491" s="42">
        <v>0.1193</v>
      </c>
      <c r="I2491" s="45">
        <v>2.0310000000000001</v>
      </c>
      <c r="J2491" s="44">
        <f t="shared" si="190"/>
        <v>2.6861350000000002</v>
      </c>
      <c r="K2491" s="43">
        <f t="shared" si="191"/>
        <v>102177.88926500001</v>
      </c>
      <c r="L2491" s="43">
        <f t="shared" si="192"/>
        <v>77257.209000000003</v>
      </c>
      <c r="M2491" s="43">
        <f t="shared" si="193"/>
        <v>24920.680265000003</v>
      </c>
      <c r="N2491" s="42">
        <f t="shared" si="194"/>
        <v>0.24389503878248861</v>
      </c>
      <c r="O2491">
        <f>IF(AND(RawData[[#This Row],[Channel]]="Wholesale/Distributor", LEFT(RawData[[#This Row],[Month]], 4)="2025"),RawData[[#This Row],[List Price]]*(1-'2 - Diagnostics'!$B$1),RawData[[#This Row],[Net Price]])</f>
        <v>2.6861350000000002</v>
      </c>
      <c r="P2491">
        <f>RawData[[#This Row],[Units]]*RawData[[#This Row],[Counterfactual Net Price]]</f>
        <v>102177.88926500001</v>
      </c>
    </row>
    <row r="2492" spans="1:16">
      <c r="A2492" t="s">
        <v>275</v>
      </c>
      <c r="B2492" t="s">
        <v>274</v>
      </c>
      <c r="C2492" t="s">
        <v>271</v>
      </c>
      <c r="D2492" t="s">
        <v>231</v>
      </c>
      <c r="E2492" t="s">
        <v>244</v>
      </c>
      <c r="F2492">
        <v>34547</v>
      </c>
      <c r="G2492" s="44">
        <v>3.14</v>
      </c>
      <c r="H2492" s="42">
        <v>0.13289999999999999</v>
      </c>
      <c r="I2492" s="45">
        <v>2.0455000000000001</v>
      </c>
      <c r="J2492" s="44">
        <f t="shared" si="190"/>
        <v>2.7226940000000002</v>
      </c>
      <c r="K2492" s="43">
        <f t="shared" si="191"/>
        <v>94060.909618000005</v>
      </c>
      <c r="L2492" s="43">
        <f t="shared" si="192"/>
        <v>70665.888500000001</v>
      </c>
      <c r="M2492" s="43">
        <f t="shared" si="193"/>
        <v>23395.021118000004</v>
      </c>
      <c r="N2492" s="42">
        <f t="shared" si="194"/>
        <v>0.24872203780520327</v>
      </c>
      <c r="O2492">
        <f>IF(AND(RawData[[#This Row],[Channel]]="Wholesale/Distributor", LEFT(RawData[[#This Row],[Month]], 4)="2025"),RawData[[#This Row],[List Price]]*(1-'2 - Diagnostics'!$B$1),RawData[[#This Row],[Net Price]])</f>
        <v>2.7226940000000002</v>
      </c>
      <c r="P2492">
        <f>RawData[[#This Row],[Units]]*RawData[[#This Row],[Counterfactual Net Price]]</f>
        <v>94060.909618000005</v>
      </c>
    </row>
    <row r="2493" spans="1:16">
      <c r="A2493" t="s">
        <v>275</v>
      </c>
      <c r="B2493" t="s">
        <v>274</v>
      </c>
      <c r="C2493" t="s">
        <v>271</v>
      </c>
      <c r="D2493" t="s">
        <v>231</v>
      </c>
      <c r="E2493" t="s">
        <v>243</v>
      </c>
      <c r="F2493">
        <v>32859</v>
      </c>
      <c r="G2493" s="44">
        <v>3.14</v>
      </c>
      <c r="H2493" s="42">
        <v>0.1585</v>
      </c>
      <c r="I2493" s="45">
        <v>2.0600999999999998</v>
      </c>
      <c r="J2493" s="44">
        <f t="shared" si="190"/>
        <v>2.6423100000000002</v>
      </c>
      <c r="K2493" s="43">
        <f t="shared" si="191"/>
        <v>86823.664290000001</v>
      </c>
      <c r="L2493" s="43">
        <f t="shared" si="192"/>
        <v>67692.825899999996</v>
      </c>
      <c r="M2493" s="43">
        <f t="shared" si="193"/>
        <v>19130.838390000004</v>
      </c>
      <c r="N2493" s="42">
        <f t="shared" si="194"/>
        <v>0.22034129227834739</v>
      </c>
      <c r="O2493">
        <f>IF(AND(RawData[[#This Row],[Channel]]="Wholesale/Distributor", LEFT(RawData[[#This Row],[Month]], 4)="2025"),RawData[[#This Row],[List Price]]*(1-'2 - Diagnostics'!$B$1),RawData[[#This Row],[Net Price]])</f>
        <v>2.6423100000000002</v>
      </c>
      <c r="P2493">
        <f>RawData[[#This Row],[Units]]*RawData[[#This Row],[Counterfactual Net Price]]</f>
        <v>86823.664290000001</v>
      </c>
    </row>
    <row r="2494" spans="1:16">
      <c r="A2494" t="s">
        <v>275</v>
      </c>
      <c r="B2494" t="s">
        <v>274</v>
      </c>
      <c r="C2494" t="s">
        <v>271</v>
      </c>
      <c r="D2494" t="s">
        <v>231</v>
      </c>
      <c r="E2494" t="s">
        <v>242</v>
      </c>
      <c r="F2494">
        <v>39167</v>
      </c>
      <c r="G2494" s="44">
        <v>3.14</v>
      </c>
      <c r="H2494" s="42">
        <v>0.1363</v>
      </c>
      <c r="I2494" s="45">
        <v>2.0747</v>
      </c>
      <c r="J2494" s="44">
        <f t="shared" si="190"/>
        <v>2.712018</v>
      </c>
      <c r="K2494" s="43">
        <f t="shared" si="191"/>
        <v>106221.609006</v>
      </c>
      <c r="L2494" s="43">
        <f t="shared" si="192"/>
        <v>81259.774900000004</v>
      </c>
      <c r="M2494" s="43">
        <f t="shared" si="193"/>
        <v>24961.834105999995</v>
      </c>
      <c r="N2494" s="42">
        <f t="shared" si="194"/>
        <v>0.23499770281760662</v>
      </c>
      <c r="O2494">
        <f>IF(AND(RawData[[#This Row],[Channel]]="Wholesale/Distributor", LEFT(RawData[[#This Row],[Month]], 4)="2025"),RawData[[#This Row],[List Price]]*(1-'2 - Diagnostics'!$B$1),RawData[[#This Row],[Net Price]])</f>
        <v>2.712018</v>
      </c>
      <c r="P2494">
        <f>RawData[[#This Row],[Units]]*RawData[[#This Row],[Counterfactual Net Price]]</f>
        <v>106221.609006</v>
      </c>
    </row>
    <row r="2495" spans="1:16">
      <c r="A2495" t="s">
        <v>275</v>
      </c>
      <c r="B2495" t="s">
        <v>274</v>
      </c>
      <c r="C2495" t="s">
        <v>271</v>
      </c>
      <c r="D2495" t="s">
        <v>231</v>
      </c>
      <c r="E2495" t="s">
        <v>241</v>
      </c>
      <c r="F2495">
        <v>66049</v>
      </c>
      <c r="G2495" s="44">
        <v>3.14</v>
      </c>
      <c r="H2495" s="42">
        <v>0.1341</v>
      </c>
      <c r="I2495" s="45">
        <v>2.0893000000000002</v>
      </c>
      <c r="J2495" s="44">
        <f t="shared" si="190"/>
        <v>2.7189260000000002</v>
      </c>
      <c r="K2495" s="43">
        <f t="shared" si="191"/>
        <v>179582.34337400002</v>
      </c>
      <c r="L2495" s="43">
        <f t="shared" si="192"/>
        <v>137996.17570000002</v>
      </c>
      <c r="M2495" s="43">
        <f t="shared" si="193"/>
        <v>41586.167673999997</v>
      </c>
      <c r="N2495" s="42">
        <f t="shared" si="194"/>
        <v>0.23157158377977183</v>
      </c>
      <c r="O2495">
        <f>IF(AND(RawData[[#This Row],[Channel]]="Wholesale/Distributor", LEFT(RawData[[#This Row],[Month]], 4)="2025"),RawData[[#This Row],[List Price]]*(1-'2 - Diagnostics'!$B$1),RawData[[#This Row],[Net Price]])</f>
        <v>2.7189260000000002</v>
      </c>
      <c r="P2495">
        <f>RawData[[#This Row],[Units]]*RawData[[#This Row],[Counterfactual Net Price]]</f>
        <v>179582.34337400002</v>
      </c>
    </row>
    <row r="2496" spans="1:16">
      <c r="A2496" t="s">
        <v>275</v>
      </c>
      <c r="B2496" t="s">
        <v>274</v>
      </c>
      <c r="C2496" t="s">
        <v>271</v>
      </c>
      <c r="D2496" t="s">
        <v>231</v>
      </c>
      <c r="E2496" t="s">
        <v>240</v>
      </c>
      <c r="F2496">
        <v>66073</v>
      </c>
      <c r="G2496" s="44">
        <v>3.14</v>
      </c>
      <c r="H2496" s="42">
        <v>0.1424</v>
      </c>
      <c r="I2496" s="45">
        <v>2.1038000000000001</v>
      </c>
      <c r="J2496" s="44">
        <f t="shared" si="190"/>
        <v>2.6928640000000001</v>
      </c>
      <c r="K2496" s="43">
        <f t="shared" si="191"/>
        <v>177925.603072</v>
      </c>
      <c r="L2496" s="43">
        <f t="shared" si="192"/>
        <v>139004.3774</v>
      </c>
      <c r="M2496" s="43">
        <f t="shared" si="193"/>
        <v>38921.225672</v>
      </c>
      <c r="N2496" s="42">
        <f t="shared" si="194"/>
        <v>0.21875</v>
      </c>
      <c r="O2496">
        <f>IF(AND(RawData[[#This Row],[Channel]]="Wholesale/Distributor", LEFT(RawData[[#This Row],[Month]], 4)="2025"),RawData[[#This Row],[List Price]]*(1-'2 - Diagnostics'!$B$1),RawData[[#This Row],[Net Price]])</f>
        <v>2.6928640000000001</v>
      </c>
      <c r="P2496">
        <f>RawData[[#This Row],[Units]]*RawData[[#This Row],[Counterfactual Net Price]]</f>
        <v>177925.603072</v>
      </c>
    </row>
    <row r="2497" spans="1:16">
      <c r="A2497" t="s">
        <v>275</v>
      </c>
      <c r="B2497" t="s">
        <v>274</v>
      </c>
      <c r="C2497" t="s">
        <v>271</v>
      </c>
      <c r="D2497" t="s">
        <v>231</v>
      </c>
      <c r="E2497" t="s">
        <v>236</v>
      </c>
      <c r="F2497">
        <v>49882</v>
      </c>
      <c r="G2497" s="44">
        <v>3.14</v>
      </c>
      <c r="H2497" s="42">
        <v>0.129</v>
      </c>
      <c r="I2497" s="45">
        <v>2.1183999999999998</v>
      </c>
      <c r="J2497" s="44">
        <f t="shared" si="190"/>
        <v>2.7349399999999999</v>
      </c>
      <c r="K2497" s="43">
        <f t="shared" si="191"/>
        <v>136424.27708</v>
      </c>
      <c r="L2497" s="43">
        <f t="shared" si="192"/>
        <v>105670.02879999999</v>
      </c>
      <c r="M2497" s="43">
        <f t="shared" si="193"/>
        <v>30754.248280000014</v>
      </c>
      <c r="N2497" s="42">
        <f t="shared" si="194"/>
        <v>0.2254309052483785</v>
      </c>
      <c r="O2497">
        <f>IF(AND(RawData[[#This Row],[Channel]]="Wholesale/Distributor", LEFT(RawData[[#This Row],[Month]], 4)="2025"),RawData[[#This Row],[List Price]]*(1-'2 - Diagnostics'!$B$1),RawData[[#This Row],[Net Price]])</f>
        <v>2.7349399999999999</v>
      </c>
      <c r="P2497">
        <f>RawData[[#This Row],[Units]]*RawData[[#This Row],[Counterfactual Net Price]]</f>
        <v>136424.27708</v>
      </c>
    </row>
    <row r="2498" spans="1:16">
      <c r="A2498" t="s">
        <v>275</v>
      </c>
      <c r="B2498" t="s">
        <v>274</v>
      </c>
      <c r="C2498" t="s">
        <v>271</v>
      </c>
      <c r="D2498" t="s">
        <v>230</v>
      </c>
      <c r="E2498" t="s">
        <v>262</v>
      </c>
      <c r="F2498">
        <v>17962</v>
      </c>
      <c r="G2498" s="44">
        <v>2.99</v>
      </c>
      <c r="H2498" s="42">
        <v>0.16980000000000001</v>
      </c>
      <c r="I2498" s="45">
        <v>1.9435</v>
      </c>
      <c r="J2498" s="44">
        <f t="shared" ref="J2498:J2561" si="195">G2498*(1-H2498)</f>
        <v>2.4822980000000001</v>
      </c>
      <c r="K2498" s="43">
        <f t="shared" ref="K2498:K2561" si="196">F2498*J2498</f>
        <v>44587.036676000003</v>
      </c>
      <c r="L2498" s="43">
        <f t="shared" ref="L2498:L2561" si="197">F2498*I2498</f>
        <v>34909.146999999997</v>
      </c>
      <c r="M2498" s="43">
        <f t="shared" ref="M2498:M2561" si="198">K2498-L2498</f>
        <v>9677.8896760000061</v>
      </c>
      <c r="N2498" s="42">
        <f t="shared" ref="N2498:N2561" si="199">IFERROR(M2498/K2498,"")</f>
        <v>0.21705613105275851</v>
      </c>
      <c r="O2498">
        <f>IF(AND(RawData[[#This Row],[Channel]]="Wholesale/Distributor", LEFT(RawData[[#This Row],[Month]], 4)="2025"),RawData[[#This Row],[List Price]]*(1-'2 - Diagnostics'!$B$1),RawData[[#This Row],[Net Price]])</f>
        <v>2.4822980000000001</v>
      </c>
      <c r="P2498">
        <f>RawData[[#This Row],[Units]]*RawData[[#This Row],[Counterfactual Net Price]]</f>
        <v>44587.036676000003</v>
      </c>
    </row>
    <row r="2499" spans="1:16">
      <c r="A2499" t="s">
        <v>275</v>
      </c>
      <c r="B2499" t="s">
        <v>274</v>
      </c>
      <c r="C2499" t="s">
        <v>271</v>
      </c>
      <c r="D2499" t="s">
        <v>230</v>
      </c>
      <c r="E2499" t="s">
        <v>261</v>
      </c>
      <c r="F2499">
        <v>23793</v>
      </c>
      <c r="G2499" s="44">
        <v>2.99</v>
      </c>
      <c r="H2499" s="42">
        <v>0.19620000000000001</v>
      </c>
      <c r="I2499" s="45">
        <v>1.9435</v>
      </c>
      <c r="J2499" s="44">
        <f t="shared" si="195"/>
        <v>2.403362</v>
      </c>
      <c r="K2499" s="43">
        <f t="shared" si="196"/>
        <v>57183.192066000003</v>
      </c>
      <c r="L2499" s="43">
        <f t="shared" si="197"/>
        <v>46241.695500000002</v>
      </c>
      <c r="M2499" s="43">
        <f t="shared" si="198"/>
        <v>10941.496566000002</v>
      </c>
      <c r="N2499" s="42">
        <f t="shared" si="199"/>
        <v>0.19134112963423738</v>
      </c>
      <c r="O2499">
        <f>IF(AND(RawData[[#This Row],[Channel]]="Wholesale/Distributor", LEFT(RawData[[#This Row],[Month]], 4)="2025"),RawData[[#This Row],[List Price]]*(1-'2 - Diagnostics'!$B$1),RawData[[#This Row],[Net Price]])</f>
        <v>2.403362</v>
      </c>
      <c r="P2499">
        <f>RawData[[#This Row],[Units]]*RawData[[#This Row],[Counterfactual Net Price]]</f>
        <v>57183.192066000003</v>
      </c>
    </row>
    <row r="2500" spans="1:16">
      <c r="A2500" t="s">
        <v>275</v>
      </c>
      <c r="B2500" t="s">
        <v>274</v>
      </c>
      <c r="C2500" t="s">
        <v>271</v>
      </c>
      <c r="D2500" t="s">
        <v>230</v>
      </c>
      <c r="E2500" t="s">
        <v>260</v>
      </c>
      <c r="F2500">
        <v>22545</v>
      </c>
      <c r="G2500" s="44">
        <v>2.99</v>
      </c>
      <c r="H2500" s="42">
        <v>0.19170000000000001</v>
      </c>
      <c r="I2500" s="45">
        <v>1.9435</v>
      </c>
      <c r="J2500" s="44">
        <f t="shared" si="195"/>
        <v>2.4168170000000004</v>
      </c>
      <c r="K2500" s="43">
        <f t="shared" si="196"/>
        <v>54487.139265000013</v>
      </c>
      <c r="L2500" s="43">
        <f t="shared" si="197"/>
        <v>43816.207499999997</v>
      </c>
      <c r="M2500" s="43">
        <f t="shared" si="198"/>
        <v>10670.931765000016</v>
      </c>
      <c r="N2500" s="42">
        <f t="shared" si="199"/>
        <v>0.19584312755165187</v>
      </c>
      <c r="O2500">
        <f>IF(AND(RawData[[#This Row],[Channel]]="Wholesale/Distributor", LEFT(RawData[[#This Row],[Month]], 4)="2025"),RawData[[#This Row],[List Price]]*(1-'2 - Diagnostics'!$B$1),RawData[[#This Row],[Net Price]])</f>
        <v>2.4168170000000004</v>
      </c>
      <c r="P2500">
        <f>RawData[[#This Row],[Units]]*RawData[[#This Row],[Counterfactual Net Price]]</f>
        <v>54487.139265000013</v>
      </c>
    </row>
    <row r="2501" spans="1:16">
      <c r="A2501" t="s">
        <v>275</v>
      </c>
      <c r="B2501" t="s">
        <v>274</v>
      </c>
      <c r="C2501" t="s">
        <v>271</v>
      </c>
      <c r="D2501" t="s">
        <v>230</v>
      </c>
      <c r="E2501" t="s">
        <v>259</v>
      </c>
      <c r="F2501">
        <v>24284</v>
      </c>
      <c r="G2501" s="44">
        <v>2.99</v>
      </c>
      <c r="H2501" s="42">
        <v>0.1666</v>
      </c>
      <c r="I2501" s="45">
        <v>1.9435</v>
      </c>
      <c r="J2501" s="44">
        <f t="shared" si="195"/>
        <v>2.4918660000000004</v>
      </c>
      <c r="K2501" s="43">
        <f t="shared" si="196"/>
        <v>60512.473944000012</v>
      </c>
      <c r="L2501" s="43">
        <f t="shared" si="197"/>
        <v>47195.953999999998</v>
      </c>
      <c r="M2501" s="43">
        <f t="shared" si="198"/>
        <v>13316.519944000014</v>
      </c>
      <c r="N2501" s="42">
        <f t="shared" si="199"/>
        <v>0.22006239500839953</v>
      </c>
      <c r="O2501">
        <f>IF(AND(RawData[[#This Row],[Channel]]="Wholesale/Distributor", LEFT(RawData[[#This Row],[Month]], 4)="2025"),RawData[[#This Row],[List Price]]*(1-'2 - Diagnostics'!$B$1),RawData[[#This Row],[Net Price]])</f>
        <v>2.4918660000000004</v>
      </c>
      <c r="P2501">
        <f>RawData[[#This Row],[Units]]*RawData[[#This Row],[Counterfactual Net Price]]</f>
        <v>60512.473944000012</v>
      </c>
    </row>
    <row r="2502" spans="1:16">
      <c r="A2502" t="s">
        <v>275</v>
      </c>
      <c r="B2502" t="s">
        <v>274</v>
      </c>
      <c r="C2502" t="s">
        <v>271</v>
      </c>
      <c r="D2502" t="s">
        <v>230</v>
      </c>
      <c r="E2502" t="s">
        <v>258</v>
      </c>
      <c r="F2502">
        <v>19442</v>
      </c>
      <c r="G2502" s="44">
        <v>2.99</v>
      </c>
      <c r="H2502" s="42">
        <v>0.17549999999999999</v>
      </c>
      <c r="I2502" s="45">
        <v>1.9435</v>
      </c>
      <c r="J2502" s="44">
        <f t="shared" si="195"/>
        <v>2.4652550000000004</v>
      </c>
      <c r="K2502" s="43">
        <f t="shared" si="196"/>
        <v>47929.487710000009</v>
      </c>
      <c r="L2502" s="43">
        <f t="shared" si="197"/>
        <v>37785.527000000002</v>
      </c>
      <c r="M2502" s="43">
        <f t="shared" si="198"/>
        <v>10143.960710000007</v>
      </c>
      <c r="N2502" s="42">
        <f t="shared" si="199"/>
        <v>0.21164342025469993</v>
      </c>
      <c r="O2502">
        <f>IF(AND(RawData[[#This Row],[Channel]]="Wholesale/Distributor", LEFT(RawData[[#This Row],[Month]], 4)="2025"),RawData[[#This Row],[List Price]]*(1-'2 - Diagnostics'!$B$1),RawData[[#This Row],[Net Price]])</f>
        <v>2.4652550000000004</v>
      </c>
      <c r="P2502">
        <f>RawData[[#This Row],[Units]]*RawData[[#This Row],[Counterfactual Net Price]]</f>
        <v>47929.487710000009</v>
      </c>
    </row>
    <row r="2503" spans="1:16">
      <c r="A2503" t="s">
        <v>275</v>
      </c>
      <c r="B2503" t="s">
        <v>274</v>
      </c>
      <c r="C2503" t="s">
        <v>271</v>
      </c>
      <c r="D2503" t="s">
        <v>230</v>
      </c>
      <c r="E2503" t="s">
        <v>257</v>
      </c>
      <c r="F2503">
        <v>17788</v>
      </c>
      <c r="G2503" s="44">
        <v>2.99</v>
      </c>
      <c r="H2503" s="42">
        <v>0.18640000000000001</v>
      </c>
      <c r="I2503" s="45">
        <v>1.9435</v>
      </c>
      <c r="J2503" s="44">
        <f t="shared" si="195"/>
        <v>2.4326639999999999</v>
      </c>
      <c r="K2503" s="43">
        <f t="shared" si="196"/>
        <v>43272.227231999997</v>
      </c>
      <c r="L2503" s="43">
        <f t="shared" si="197"/>
        <v>34570.978000000003</v>
      </c>
      <c r="M2503" s="43">
        <f t="shared" si="198"/>
        <v>8701.2492319999947</v>
      </c>
      <c r="N2503" s="42">
        <f t="shared" si="199"/>
        <v>0.20108161258603724</v>
      </c>
      <c r="O2503">
        <f>IF(AND(RawData[[#This Row],[Channel]]="Wholesale/Distributor", LEFT(RawData[[#This Row],[Month]], 4)="2025"),RawData[[#This Row],[List Price]]*(1-'2 - Diagnostics'!$B$1),RawData[[#This Row],[Net Price]])</f>
        <v>2.4326639999999999</v>
      </c>
      <c r="P2503">
        <f>RawData[[#This Row],[Units]]*RawData[[#This Row],[Counterfactual Net Price]]</f>
        <v>43272.227231999997</v>
      </c>
    </row>
    <row r="2504" spans="1:16">
      <c r="A2504" t="s">
        <v>275</v>
      </c>
      <c r="B2504" t="s">
        <v>274</v>
      </c>
      <c r="C2504" t="s">
        <v>271</v>
      </c>
      <c r="D2504" t="s">
        <v>230</v>
      </c>
      <c r="E2504" t="s">
        <v>256</v>
      </c>
      <c r="F2504">
        <v>17889</v>
      </c>
      <c r="G2504" s="44">
        <v>2.99</v>
      </c>
      <c r="H2504" s="42">
        <v>0.15609999999999999</v>
      </c>
      <c r="I2504" s="45">
        <v>1.9435</v>
      </c>
      <c r="J2504" s="44">
        <f t="shared" si="195"/>
        <v>2.5232610000000002</v>
      </c>
      <c r="K2504" s="43">
        <f t="shared" si="196"/>
        <v>45138.616029000004</v>
      </c>
      <c r="L2504" s="43">
        <f t="shared" si="197"/>
        <v>34767.271500000003</v>
      </c>
      <c r="M2504" s="43">
        <f t="shared" si="198"/>
        <v>10371.344529000002</v>
      </c>
      <c r="N2504" s="42">
        <f t="shared" si="199"/>
        <v>0.22976656001895962</v>
      </c>
      <c r="O2504">
        <f>IF(AND(RawData[[#This Row],[Channel]]="Wholesale/Distributor", LEFT(RawData[[#This Row],[Month]], 4)="2025"),RawData[[#This Row],[List Price]]*(1-'2 - Diagnostics'!$B$1),RawData[[#This Row],[Net Price]])</f>
        <v>2.5232610000000002</v>
      </c>
      <c r="P2504">
        <f>RawData[[#This Row],[Units]]*RawData[[#This Row],[Counterfactual Net Price]]</f>
        <v>45138.616029000004</v>
      </c>
    </row>
    <row r="2505" spans="1:16">
      <c r="A2505" t="s">
        <v>275</v>
      </c>
      <c r="B2505" t="s">
        <v>274</v>
      </c>
      <c r="C2505" t="s">
        <v>271</v>
      </c>
      <c r="D2505" t="s">
        <v>230</v>
      </c>
      <c r="E2505" t="s">
        <v>255</v>
      </c>
      <c r="F2505">
        <v>17511</v>
      </c>
      <c r="G2505" s="44">
        <v>2.99</v>
      </c>
      <c r="H2505" s="42">
        <v>0.18640000000000001</v>
      </c>
      <c r="I2505" s="45">
        <v>1.9435</v>
      </c>
      <c r="J2505" s="44">
        <f t="shared" si="195"/>
        <v>2.4326639999999999</v>
      </c>
      <c r="K2505" s="43">
        <f t="shared" si="196"/>
        <v>42598.379304000002</v>
      </c>
      <c r="L2505" s="43">
        <f t="shared" si="197"/>
        <v>34032.628499999999</v>
      </c>
      <c r="M2505" s="43">
        <f t="shared" si="198"/>
        <v>8565.750804000003</v>
      </c>
      <c r="N2505" s="42">
        <f t="shared" si="199"/>
        <v>0.20108161258603743</v>
      </c>
      <c r="O2505">
        <f>IF(AND(RawData[[#This Row],[Channel]]="Wholesale/Distributor", LEFT(RawData[[#This Row],[Month]], 4)="2025"),RawData[[#This Row],[List Price]]*(1-'2 - Diagnostics'!$B$1),RawData[[#This Row],[Net Price]])</f>
        <v>2.4326639999999999</v>
      </c>
      <c r="P2505">
        <f>RawData[[#This Row],[Units]]*RawData[[#This Row],[Counterfactual Net Price]]</f>
        <v>42598.379304000002</v>
      </c>
    </row>
    <row r="2506" spans="1:16">
      <c r="A2506" t="s">
        <v>275</v>
      </c>
      <c r="B2506" t="s">
        <v>274</v>
      </c>
      <c r="C2506" t="s">
        <v>271</v>
      </c>
      <c r="D2506" t="s">
        <v>230</v>
      </c>
      <c r="E2506" t="s">
        <v>254</v>
      </c>
      <c r="F2506">
        <v>21782</v>
      </c>
      <c r="G2506" s="44">
        <v>2.99</v>
      </c>
      <c r="H2506" s="42">
        <v>0.1845</v>
      </c>
      <c r="I2506" s="45">
        <v>1.9435</v>
      </c>
      <c r="J2506" s="44">
        <f t="shared" si="195"/>
        <v>2.438345</v>
      </c>
      <c r="K2506" s="43">
        <f t="shared" si="196"/>
        <v>53112.030789999997</v>
      </c>
      <c r="L2506" s="43">
        <f t="shared" si="197"/>
        <v>42333.317000000003</v>
      </c>
      <c r="M2506" s="43">
        <f t="shared" si="198"/>
        <v>10778.713789999994</v>
      </c>
      <c r="N2506" s="42">
        <f t="shared" si="199"/>
        <v>0.202942979767014</v>
      </c>
      <c r="O2506">
        <f>IF(AND(RawData[[#This Row],[Channel]]="Wholesale/Distributor", LEFT(RawData[[#This Row],[Month]], 4)="2025"),RawData[[#This Row],[List Price]]*(1-'2 - Diagnostics'!$B$1),RawData[[#This Row],[Net Price]])</f>
        <v>2.438345</v>
      </c>
      <c r="P2506">
        <f>RawData[[#This Row],[Units]]*RawData[[#This Row],[Counterfactual Net Price]]</f>
        <v>53112.030789999997</v>
      </c>
    </row>
    <row r="2507" spans="1:16">
      <c r="A2507" t="s">
        <v>275</v>
      </c>
      <c r="B2507" t="s">
        <v>274</v>
      </c>
      <c r="C2507" t="s">
        <v>271</v>
      </c>
      <c r="D2507" t="s">
        <v>230</v>
      </c>
      <c r="E2507" t="s">
        <v>253</v>
      </c>
      <c r="F2507">
        <v>35964</v>
      </c>
      <c r="G2507" s="44">
        <v>2.99</v>
      </c>
      <c r="H2507" s="42">
        <v>0.16089999999999999</v>
      </c>
      <c r="I2507" s="45">
        <v>1.9435</v>
      </c>
      <c r="J2507" s="44">
        <f t="shared" si="195"/>
        <v>2.5089090000000001</v>
      </c>
      <c r="K2507" s="43">
        <f t="shared" si="196"/>
        <v>90230.403275999997</v>
      </c>
      <c r="L2507" s="43">
        <f t="shared" si="197"/>
        <v>69896.034</v>
      </c>
      <c r="M2507" s="43">
        <f t="shared" si="198"/>
        <v>20334.369275999998</v>
      </c>
      <c r="N2507" s="42">
        <f t="shared" si="199"/>
        <v>0.22536050530330112</v>
      </c>
      <c r="O2507">
        <f>IF(AND(RawData[[#This Row],[Channel]]="Wholesale/Distributor", LEFT(RawData[[#This Row],[Month]], 4)="2025"),RawData[[#This Row],[List Price]]*(1-'2 - Diagnostics'!$B$1),RawData[[#This Row],[Net Price]])</f>
        <v>2.5089090000000001</v>
      </c>
      <c r="P2507">
        <f>RawData[[#This Row],[Units]]*RawData[[#This Row],[Counterfactual Net Price]]</f>
        <v>90230.403275999997</v>
      </c>
    </row>
    <row r="2508" spans="1:16">
      <c r="A2508" t="s">
        <v>275</v>
      </c>
      <c r="B2508" t="s">
        <v>274</v>
      </c>
      <c r="C2508" t="s">
        <v>271</v>
      </c>
      <c r="D2508" t="s">
        <v>230</v>
      </c>
      <c r="E2508" t="s">
        <v>252</v>
      </c>
      <c r="F2508">
        <v>32713</v>
      </c>
      <c r="G2508" s="44">
        <v>2.99</v>
      </c>
      <c r="H2508" s="42">
        <v>0.2051</v>
      </c>
      <c r="I2508" s="45">
        <v>1.9435</v>
      </c>
      <c r="J2508" s="44">
        <f t="shared" si="195"/>
        <v>2.3767510000000001</v>
      </c>
      <c r="K2508" s="43">
        <f t="shared" si="196"/>
        <v>77750.655463000003</v>
      </c>
      <c r="L2508" s="43">
        <f t="shared" si="197"/>
        <v>63577.715499999998</v>
      </c>
      <c r="M2508" s="43">
        <f t="shared" si="198"/>
        <v>14172.939963000004</v>
      </c>
      <c r="N2508" s="42">
        <f t="shared" si="199"/>
        <v>0.1822870801358662</v>
      </c>
      <c r="O2508">
        <f>IF(AND(RawData[[#This Row],[Channel]]="Wholesale/Distributor", LEFT(RawData[[#This Row],[Month]], 4)="2025"),RawData[[#This Row],[List Price]]*(1-'2 - Diagnostics'!$B$1),RawData[[#This Row],[Net Price]])</f>
        <v>2.3767510000000001</v>
      </c>
      <c r="P2508">
        <f>RawData[[#This Row],[Units]]*RawData[[#This Row],[Counterfactual Net Price]]</f>
        <v>77750.655463000003</v>
      </c>
    </row>
    <row r="2509" spans="1:16">
      <c r="A2509" t="s">
        <v>275</v>
      </c>
      <c r="B2509" t="s">
        <v>274</v>
      </c>
      <c r="C2509" t="s">
        <v>271</v>
      </c>
      <c r="D2509" t="s">
        <v>230</v>
      </c>
      <c r="E2509" t="s">
        <v>251</v>
      </c>
      <c r="F2509">
        <v>30431</v>
      </c>
      <c r="G2509" s="44">
        <v>2.99</v>
      </c>
      <c r="H2509" s="42">
        <v>0.17369999999999999</v>
      </c>
      <c r="I2509" s="45">
        <v>1.9435</v>
      </c>
      <c r="J2509" s="44">
        <f t="shared" si="195"/>
        <v>2.4706370000000004</v>
      </c>
      <c r="K2509" s="43">
        <f t="shared" si="196"/>
        <v>75183.954547000016</v>
      </c>
      <c r="L2509" s="43">
        <f t="shared" si="197"/>
        <v>59142.648500000003</v>
      </c>
      <c r="M2509" s="43">
        <f t="shared" si="198"/>
        <v>16041.306047000013</v>
      </c>
      <c r="N2509" s="42">
        <f t="shared" si="199"/>
        <v>0.21336076485537953</v>
      </c>
      <c r="O2509">
        <f>IF(AND(RawData[[#This Row],[Channel]]="Wholesale/Distributor", LEFT(RawData[[#This Row],[Month]], 4)="2025"),RawData[[#This Row],[List Price]]*(1-'2 - Diagnostics'!$B$1),RawData[[#This Row],[Net Price]])</f>
        <v>2.4706370000000004</v>
      </c>
      <c r="P2509">
        <f>RawData[[#This Row],[Units]]*RawData[[#This Row],[Counterfactual Net Price]]</f>
        <v>75183.954547000016</v>
      </c>
    </row>
    <row r="2510" spans="1:16">
      <c r="A2510" t="s">
        <v>275</v>
      </c>
      <c r="B2510" t="s">
        <v>274</v>
      </c>
      <c r="C2510" t="s">
        <v>271</v>
      </c>
      <c r="D2510" t="s">
        <v>230</v>
      </c>
      <c r="E2510" t="s">
        <v>250</v>
      </c>
      <c r="F2510">
        <v>21323</v>
      </c>
      <c r="G2510" s="44">
        <v>3.05</v>
      </c>
      <c r="H2510" s="42">
        <v>0.17230000000000001</v>
      </c>
      <c r="I2510" s="45">
        <v>1.9581</v>
      </c>
      <c r="J2510" s="44">
        <f t="shared" si="195"/>
        <v>2.5244849999999999</v>
      </c>
      <c r="K2510" s="43">
        <f t="shared" si="196"/>
        <v>53829.593654999997</v>
      </c>
      <c r="L2510" s="43">
        <f t="shared" si="197"/>
        <v>41752.566299999999</v>
      </c>
      <c r="M2510" s="43">
        <f t="shared" si="198"/>
        <v>12077.027354999998</v>
      </c>
      <c r="N2510" s="42">
        <f t="shared" si="199"/>
        <v>0.22435665096049293</v>
      </c>
      <c r="O2510">
        <f>IF(AND(RawData[[#This Row],[Channel]]="Wholesale/Distributor", LEFT(RawData[[#This Row],[Month]], 4)="2025"),RawData[[#This Row],[List Price]]*(1-'2 - Diagnostics'!$B$1),RawData[[#This Row],[Net Price]])</f>
        <v>2.5244849999999999</v>
      </c>
      <c r="P2510">
        <f>RawData[[#This Row],[Units]]*RawData[[#This Row],[Counterfactual Net Price]]</f>
        <v>53829.593654999997</v>
      </c>
    </row>
    <row r="2511" spans="1:16">
      <c r="A2511" t="s">
        <v>275</v>
      </c>
      <c r="B2511" t="s">
        <v>274</v>
      </c>
      <c r="C2511" t="s">
        <v>271</v>
      </c>
      <c r="D2511" t="s">
        <v>230</v>
      </c>
      <c r="E2511" t="s">
        <v>249</v>
      </c>
      <c r="F2511">
        <v>25833</v>
      </c>
      <c r="G2511" s="44">
        <v>3.05</v>
      </c>
      <c r="H2511" s="42">
        <v>0.1933</v>
      </c>
      <c r="I2511" s="45">
        <v>1.9726999999999999</v>
      </c>
      <c r="J2511" s="44">
        <f t="shared" si="195"/>
        <v>2.4604349999999999</v>
      </c>
      <c r="K2511" s="43">
        <f t="shared" si="196"/>
        <v>63560.417354999998</v>
      </c>
      <c r="L2511" s="43">
        <f t="shared" si="197"/>
        <v>50960.759099999996</v>
      </c>
      <c r="M2511" s="43">
        <f t="shared" si="198"/>
        <v>12599.658255000002</v>
      </c>
      <c r="N2511" s="42">
        <f t="shared" si="199"/>
        <v>0.19823120708330036</v>
      </c>
      <c r="O2511">
        <f>IF(AND(RawData[[#This Row],[Channel]]="Wholesale/Distributor", LEFT(RawData[[#This Row],[Month]], 4)="2025"),RawData[[#This Row],[List Price]]*(1-'2 - Diagnostics'!$B$1),RawData[[#This Row],[Net Price]])</f>
        <v>2.4604349999999999</v>
      </c>
      <c r="P2511">
        <f>RawData[[#This Row],[Units]]*RawData[[#This Row],[Counterfactual Net Price]]</f>
        <v>63560.417354999998</v>
      </c>
    </row>
    <row r="2512" spans="1:16">
      <c r="A2512" t="s">
        <v>275</v>
      </c>
      <c r="B2512" t="s">
        <v>274</v>
      </c>
      <c r="C2512" t="s">
        <v>271</v>
      </c>
      <c r="D2512" t="s">
        <v>230</v>
      </c>
      <c r="E2512" t="s">
        <v>248</v>
      </c>
      <c r="F2512">
        <v>26650</v>
      </c>
      <c r="G2512" s="44">
        <v>3.05</v>
      </c>
      <c r="H2512" s="42">
        <v>0.19639999999999999</v>
      </c>
      <c r="I2512" s="45">
        <v>1.9872000000000001</v>
      </c>
      <c r="J2512" s="44">
        <f t="shared" si="195"/>
        <v>2.4509799999999999</v>
      </c>
      <c r="K2512" s="43">
        <f t="shared" si="196"/>
        <v>65318.616999999998</v>
      </c>
      <c r="L2512" s="43">
        <f t="shared" si="197"/>
        <v>52958.880000000005</v>
      </c>
      <c r="M2512" s="43">
        <f t="shared" si="198"/>
        <v>12359.736999999994</v>
      </c>
      <c r="N2512" s="42">
        <f t="shared" si="199"/>
        <v>0.18922227027556315</v>
      </c>
      <c r="O2512">
        <f>IF(AND(RawData[[#This Row],[Channel]]="Wholesale/Distributor", LEFT(RawData[[#This Row],[Month]], 4)="2025"),RawData[[#This Row],[List Price]]*(1-'2 - Diagnostics'!$B$1),RawData[[#This Row],[Net Price]])</f>
        <v>2.4509799999999999</v>
      </c>
      <c r="P2512">
        <f>RawData[[#This Row],[Units]]*RawData[[#This Row],[Counterfactual Net Price]]</f>
        <v>65318.616999999998</v>
      </c>
    </row>
    <row r="2513" spans="1:16">
      <c r="A2513" t="s">
        <v>275</v>
      </c>
      <c r="B2513" t="s">
        <v>274</v>
      </c>
      <c r="C2513" t="s">
        <v>271</v>
      </c>
      <c r="D2513" t="s">
        <v>230</v>
      </c>
      <c r="E2513" t="s">
        <v>247</v>
      </c>
      <c r="F2513">
        <v>28696</v>
      </c>
      <c r="G2513" s="44">
        <v>3.05</v>
      </c>
      <c r="H2513" s="42">
        <v>0.1643</v>
      </c>
      <c r="I2513" s="45">
        <v>2.0017999999999998</v>
      </c>
      <c r="J2513" s="44">
        <f t="shared" si="195"/>
        <v>2.5488849999999998</v>
      </c>
      <c r="K2513" s="43">
        <f t="shared" si="196"/>
        <v>73142.80395999999</v>
      </c>
      <c r="L2513" s="43">
        <f t="shared" si="197"/>
        <v>57443.652799999996</v>
      </c>
      <c r="M2513" s="43">
        <f t="shared" si="198"/>
        <v>15699.151159999994</v>
      </c>
      <c r="N2513" s="42">
        <f t="shared" si="199"/>
        <v>0.21463698833019138</v>
      </c>
      <c r="O2513">
        <f>IF(AND(RawData[[#This Row],[Channel]]="Wholesale/Distributor", LEFT(RawData[[#This Row],[Month]], 4)="2025"),RawData[[#This Row],[List Price]]*(1-'2 - Diagnostics'!$B$1),RawData[[#This Row],[Net Price]])</f>
        <v>2.5488849999999998</v>
      </c>
      <c r="P2513">
        <f>RawData[[#This Row],[Units]]*RawData[[#This Row],[Counterfactual Net Price]]</f>
        <v>73142.80395999999</v>
      </c>
    </row>
    <row r="2514" spans="1:16">
      <c r="A2514" t="s">
        <v>275</v>
      </c>
      <c r="B2514" t="s">
        <v>274</v>
      </c>
      <c r="C2514" t="s">
        <v>271</v>
      </c>
      <c r="D2514" t="s">
        <v>230</v>
      </c>
      <c r="E2514" t="s">
        <v>246</v>
      </c>
      <c r="F2514">
        <v>23435</v>
      </c>
      <c r="G2514" s="44">
        <v>3.05</v>
      </c>
      <c r="H2514" s="42">
        <v>0.1406</v>
      </c>
      <c r="I2514" s="45">
        <v>2.0164</v>
      </c>
      <c r="J2514" s="44">
        <f t="shared" si="195"/>
        <v>2.6211699999999998</v>
      </c>
      <c r="K2514" s="43">
        <f t="shared" si="196"/>
        <v>61427.118949999996</v>
      </c>
      <c r="L2514" s="43">
        <f t="shared" si="197"/>
        <v>47254.334000000003</v>
      </c>
      <c r="M2514" s="43">
        <f t="shared" si="198"/>
        <v>14172.784949999994</v>
      </c>
      <c r="N2514" s="42">
        <f t="shared" si="199"/>
        <v>0.23072521049760214</v>
      </c>
      <c r="O2514">
        <f>IF(AND(RawData[[#This Row],[Channel]]="Wholesale/Distributor", LEFT(RawData[[#This Row],[Month]], 4)="2025"),RawData[[#This Row],[List Price]]*(1-'2 - Diagnostics'!$B$1),RawData[[#This Row],[Net Price]])</f>
        <v>2.6211699999999998</v>
      </c>
      <c r="P2514">
        <f>RawData[[#This Row],[Units]]*RawData[[#This Row],[Counterfactual Net Price]]</f>
        <v>61427.118949999996</v>
      </c>
    </row>
    <row r="2515" spans="1:16">
      <c r="A2515" t="s">
        <v>275</v>
      </c>
      <c r="B2515" t="s">
        <v>274</v>
      </c>
      <c r="C2515" t="s">
        <v>271</v>
      </c>
      <c r="D2515" t="s">
        <v>230</v>
      </c>
      <c r="E2515" t="s">
        <v>245</v>
      </c>
      <c r="F2515">
        <v>22621</v>
      </c>
      <c r="G2515" s="44">
        <v>3.05</v>
      </c>
      <c r="H2515" s="42">
        <v>0.1774</v>
      </c>
      <c r="I2515" s="45">
        <v>2.0310000000000001</v>
      </c>
      <c r="J2515" s="44">
        <f t="shared" si="195"/>
        <v>2.5089299999999999</v>
      </c>
      <c r="K2515" s="43">
        <f t="shared" si="196"/>
        <v>56754.505529999995</v>
      </c>
      <c r="L2515" s="43">
        <f t="shared" si="197"/>
        <v>45943.251000000004</v>
      </c>
      <c r="M2515" s="43">
        <f t="shared" si="198"/>
        <v>10811.254529999991</v>
      </c>
      <c r="N2515" s="42">
        <f t="shared" si="199"/>
        <v>0.19049156413291707</v>
      </c>
      <c r="O2515">
        <f>IF(AND(RawData[[#This Row],[Channel]]="Wholesale/Distributor", LEFT(RawData[[#This Row],[Month]], 4)="2025"),RawData[[#This Row],[List Price]]*(1-'2 - Diagnostics'!$B$1),RawData[[#This Row],[Net Price]])</f>
        <v>2.5089299999999999</v>
      </c>
      <c r="P2515">
        <f>RawData[[#This Row],[Units]]*RawData[[#This Row],[Counterfactual Net Price]]</f>
        <v>56754.505529999995</v>
      </c>
    </row>
    <row r="2516" spans="1:16">
      <c r="A2516" t="s">
        <v>275</v>
      </c>
      <c r="B2516" t="s">
        <v>274</v>
      </c>
      <c r="C2516" t="s">
        <v>271</v>
      </c>
      <c r="D2516" t="s">
        <v>230</v>
      </c>
      <c r="E2516" t="s">
        <v>244</v>
      </c>
      <c r="F2516">
        <v>22712</v>
      </c>
      <c r="G2516" s="44">
        <v>3.14</v>
      </c>
      <c r="H2516" s="42">
        <v>0.1517</v>
      </c>
      <c r="I2516" s="45">
        <v>2.0455000000000001</v>
      </c>
      <c r="J2516" s="44">
        <f t="shared" si="195"/>
        <v>2.6636620000000004</v>
      </c>
      <c r="K2516" s="43">
        <f t="shared" si="196"/>
        <v>60497.091344000008</v>
      </c>
      <c r="L2516" s="43">
        <f t="shared" si="197"/>
        <v>46457.396000000001</v>
      </c>
      <c r="M2516" s="43">
        <f t="shared" si="198"/>
        <v>14039.695344000007</v>
      </c>
      <c r="N2516" s="42">
        <f t="shared" si="199"/>
        <v>0.23207223739348321</v>
      </c>
      <c r="O2516">
        <f>IF(AND(RawData[[#This Row],[Channel]]="Wholesale/Distributor", LEFT(RawData[[#This Row],[Month]], 4)="2025"),RawData[[#This Row],[List Price]]*(1-'2 - Diagnostics'!$B$1),RawData[[#This Row],[Net Price]])</f>
        <v>2.6636620000000004</v>
      </c>
      <c r="P2516">
        <f>RawData[[#This Row],[Units]]*RawData[[#This Row],[Counterfactual Net Price]]</f>
        <v>60497.091344000008</v>
      </c>
    </row>
    <row r="2517" spans="1:16">
      <c r="A2517" t="s">
        <v>275</v>
      </c>
      <c r="B2517" t="s">
        <v>274</v>
      </c>
      <c r="C2517" t="s">
        <v>271</v>
      </c>
      <c r="D2517" t="s">
        <v>230</v>
      </c>
      <c r="E2517" t="s">
        <v>243</v>
      </c>
      <c r="F2517">
        <v>26121</v>
      </c>
      <c r="G2517" s="44">
        <v>3.14</v>
      </c>
      <c r="H2517" s="42">
        <v>0.1923</v>
      </c>
      <c r="I2517" s="45">
        <v>2.0600999999999998</v>
      </c>
      <c r="J2517" s="44">
        <f t="shared" si="195"/>
        <v>2.536178</v>
      </c>
      <c r="K2517" s="43">
        <f t="shared" si="196"/>
        <v>66247.505537999998</v>
      </c>
      <c r="L2517" s="43">
        <f t="shared" si="197"/>
        <v>53811.872099999993</v>
      </c>
      <c r="M2517" s="43">
        <f t="shared" si="198"/>
        <v>12435.633438000004</v>
      </c>
      <c r="N2517" s="42">
        <f t="shared" si="199"/>
        <v>0.18771474241949901</v>
      </c>
      <c r="O2517">
        <f>IF(AND(RawData[[#This Row],[Channel]]="Wholesale/Distributor", LEFT(RawData[[#This Row],[Month]], 4)="2025"),RawData[[#This Row],[List Price]]*(1-'2 - Diagnostics'!$B$1),RawData[[#This Row],[Net Price]])</f>
        <v>2.536178</v>
      </c>
      <c r="P2517">
        <f>RawData[[#This Row],[Units]]*RawData[[#This Row],[Counterfactual Net Price]]</f>
        <v>66247.505537999998</v>
      </c>
    </row>
    <row r="2518" spans="1:16">
      <c r="A2518" t="s">
        <v>275</v>
      </c>
      <c r="B2518" t="s">
        <v>274</v>
      </c>
      <c r="C2518" t="s">
        <v>271</v>
      </c>
      <c r="D2518" t="s">
        <v>230</v>
      </c>
      <c r="E2518" t="s">
        <v>242</v>
      </c>
      <c r="F2518">
        <v>30652</v>
      </c>
      <c r="G2518" s="44">
        <v>3.14</v>
      </c>
      <c r="H2518" s="42">
        <v>0.1792</v>
      </c>
      <c r="I2518" s="45">
        <v>2.0747</v>
      </c>
      <c r="J2518" s="44">
        <f t="shared" si="195"/>
        <v>2.577312</v>
      </c>
      <c r="K2518" s="43">
        <f t="shared" si="196"/>
        <v>78999.767424000005</v>
      </c>
      <c r="L2518" s="43">
        <f t="shared" si="197"/>
        <v>63593.704400000002</v>
      </c>
      <c r="M2518" s="43">
        <f t="shared" si="198"/>
        <v>15406.063024000003</v>
      </c>
      <c r="N2518" s="42">
        <f t="shared" si="199"/>
        <v>0.19501403012130469</v>
      </c>
      <c r="O2518">
        <f>IF(AND(RawData[[#This Row],[Channel]]="Wholesale/Distributor", LEFT(RawData[[#This Row],[Month]], 4)="2025"),RawData[[#This Row],[List Price]]*(1-'2 - Diagnostics'!$B$1),RawData[[#This Row],[Net Price]])</f>
        <v>2.577312</v>
      </c>
      <c r="P2518">
        <f>RawData[[#This Row],[Units]]*RawData[[#This Row],[Counterfactual Net Price]]</f>
        <v>78999.767424000005</v>
      </c>
    </row>
    <row r="2519" spans="1:16">
      <c r="A2519" t="s">
        <v>275</v>
      </c>
      <c r="B2519" t="s">
        <v>274</v>
      </c>
      <c r="C2519" t="s">
        <v>271</v>
      </c>
      <c r="D2519" t="s">
        <v>230</v>
      </c>
      <c r="E2519" t="s">
        <v>241</v>
      </c>
      <c r="F2519">
        <v>44555</v>
      </c>
      <c r="G2519" s="44">
        <v>3.14</v>
      </c>
      <c r="H2519" s="42">
        <v>0.15790000000000001</v>
      </c>
      <c r="I2519" s="45">
        <v>2.0893000000000002</v>
      </c>
      <c r="J2519" s="44">
        <f t="shared" si="195"/>
        <v>2.6441940000000002</v>
      </c>
      <c r="K2519" s="43">
        <f t="shared" si="196"/>
        <v>117812.06367</v>
      </c>
      <c r="L2519" s="43">
        <f t="shared" si="197"/>
        <v>93088.761500000008</v>
      </c>
      <c r="M2519" s="43">
        <f t="shared" si="198"/>
        <v>24723.302169999995</v>
      </c>
      <c r="N2519" s="42">
        <f t="shared" si="199"/>
        <v>0.20985373992982356</v>
      </c>
      <c r="O2519">
        <f>IF(AND(RawData[[#This Row],[Channel]]="Wholesale/Distributor", LEFT(RawData[[#This Row],[Month]], 4)="2025"),RawData[[#This Row],[List Price]]*(1-'2 - Diagnostics'!$B$1),RawData[[#This Row],[Net Price]])</f>
        <v>2.6441940000000002</v>
      </c>
      <c r="P2519">
        <f>RawData[[#This Row],[Units]]*RawData[[#This Row],[Counterfactual Net Price]]</f>
        <v>117812.06367</v>
      </c>
    </row>
    <row r="2520" spans="1:16">
      <c r="A2520" t="s">
        <v>275</v>
      </c>
      <c r="B2520" t="s">
        <v>274</v>
      </c>
      <c r="C2520" t="s">
        <v>271</v>
      </c>
      <c r="D2520" t="s">
        <v>230</v>
      </c>
      <c r="E2520" t="s">
        <v>240</v>
      </c>
      <c r="F2520">
        <v>46496</v>
      </c>
      <c r="G2520" s="44">
        <v>3.14</v>
      </c>
      <c r="H2520" s="42">
        <v>0.16839999999999999</v>
      </c>
      <c r="I2520" s="45">
        <v>2.1038000000000001</v>
      </c>
      <c r="J2520" s="44">
        <f t="shared" si="195"/>
        <v>2.611224</v>
      </c>
      <c r="K2520" s="43">
        <f t="shared" si="196"/>
        <v>121411.471104</v>
      </c>
      <c r="L2520" s="43">
        <f t="shared" si="197"/>
        <v>97818.284800000009</v>
      </c>
      <c r="M2520" s="43">
        <f t="shared" si="198"/>
        <v>23593.186303999988</v>
      </c>
      <c r="N2520" s="42">
        <f t="shared" si="199"/>
        <v>0.19432419432419423</v>
      </c>
      <c r="O2520">
        <f>IF(AND(RawData[[#This Row],[Channel]]="Wholesale/Distributor", LEFT(RawData[[#This Row],[Month]], 4)="2025"),RawData[[#This Row],[List Price]]*(1-'2 - Diagnostics'!$B$1),RawData[[#This Row],[Net Price]])</f>
        <v>2.611224</v>
      </c>
      <c r="P2520">
        <f>RawData[[#This Row],[Units]]*RawData[[#This Row],[Counterfactual Net Price]]</f>
        <v>121411.471104</v>
      </c>
    </row>
    <row r="2521" spans="1:16">
      <c r="A2521" t="s">
        <v>275</v>
      </c>
      <c r="B2521" t="s">
        <v>274</v>
      </c>
      <c r="C2521" t="s">
        <v>271</v>
      </c>
      <c r="D2521" t="s">
        <v>230</v>
      </c>
      <c r="E2521" t="s">
        <v>236</v>
      </c>
      <c r="F2521">
        <v>32045</v>
      </c>
      <c r="G2521" s="44">
        <v>3.14</v>
      </c>
      <c r="H2521" s="42">
        <v>0.16309999999999999</v>
      </c>
      <c r="I2521" s="45">
        <v>2.1183999999999998</v>
      </c>
      <c r="J2521" s="44">
        <f t="shared" si="195"/>
        <v>2.627866</v>
      </c>
      <c r="K2521" s="43">
        <f t="shared" si="196"/>
        <v>84209.965970000005</v>
      </c>
      <c r="L2521" s="43">
        <f t="shared" si="197"/>
        <v>67884.127999999997</v>
      </c>
      <c r="M2521" s="43">
        <f t="shared" si="198"/>
        <v>16325.837970000008</v>
      </c>
      <c r="N2521" s="42">
        <f t="shared" si="199"/>
        <v>0.19387061592942723</v>
      </c>
      <c r="O2521">
        <f>IF(AND(RawData[[#This Row],[Channel]]="Wholesale/Distributor", LEFT(RawData[[#This Row],[Month]], 4)="2025"),RawData[[#This Row],[List Price]]*(1-'2 - Diagnostics'!$B$1),RawData[[#This Row],[Net Price]])</f>
        <v>2.627866</v>
      </c>
      <c r="P2521">
        <f>RawData[[#This Row],[Units]]*RawData[[#This Row],[Counterfactual Net Price]]</f>
        <v>84209.965970000005</v>
      </c>
    </row>
    <row r="2522" spans="1:16">
      <c r="A2522" t="s">
        <v>275</v>
      </c>
      <c r="B2522" t="s">
        <v>274</v>
      </c>
      <c r="C2522" t="s">
        <v>271</v>
      </c>
      <c r="D2522" t="s">
        <v>232</v>
      </c>
      <c r="E2522" t="s">
        <v>262</v>
      </c>
      <c r="F2522">
        <v>15306</v>
      </c>
      <c r="G2522" s="44">
        <v>2.99</v>
      </c>
      <c r="H2522" s="42">
        <v>4.1799999999999997E-2</v>
      </c>
      <c r="I2522" s="45">
        <v>1.9435</v>
      </c>
      <c r="J2522" s="44">
        <f t="shared" si="195"/>
        <v>2.8650180000000005</v>
      </c>
      <c r="K2522" s="43">
        <f t="shared" si="196"/>
        <v>43851.965508000008</v>
      </c>
      <c r="L2522" s="43">
        <f t="shared" si="197"/>
        <v>29747.210999999999</v>
      </c>
      <c r="M2522" s="43">
        <f t="shared" si="198"/>
        <v>14104.754508000009</v>
      </c>
      <c r="N2522" s="42">
        <f t="shared" si="199"/>
        <v>0.32164475057399305</v>
      </c>
      <c r="O2522">
        <f>IF(AND(RawData[[#This Row],[Channel]]="Wholesale/Distributor", LEFT(RawData[[#This Row],[Month]], 4)="2025"),RawData[[#This Row],[List Price]]*(1-'2 - Diagnostics'!$B$1),RawData[[#This Row],[Net Price]])</f>
        <v>2.8650180000000005</v>
      </c>
      <c r="P2522">
        <f>RawData[[#This Row],[Units]]*RawData[[#This Row],[Counterfactual Net Price]]</f>
        <v>43851.965508000008</v>
      </c>
    </row>
    <row r="2523" spans="1:16">
      <c r="A2523" t="s">
        <v>275</v>
      </c>
      <c r="B2523" t="s">
        <v>274</v>
      </c>
      <c r="C2523" t="s">
        <v>271</v>
      </c>
      <c r="D2523" t="s">
        <v>232</v>
      </c>
      <c r="E2523" t="s">
        <v>261</v>
      </c>
      <c r="F2523">
        <v>19398</v>
      </c>
      <c r="G2523" s="44">
        <v>2.99</v>
      </c>
      <c r="H2523" s="42">
        <v>3.1899999999999998E-2</v>
      </c>
      <c r="I2523" s="45">
        <v>1.9435</v>
      </c>
      <c r="J2523" s="44">
        <f t="shared" si="195"/>
        <v>2.8946190000000001</v>
      </c>
      <c r="K2523" s="43">
        <f t="shared" si="196"/>
        <v>56149.819362000002</v>
      </c>
      <c r="L2523" s="43">
        <f t="shared" si="197"/>
        <v>37700.012999999999</v>
      </c>
      <c r="M2523" s="43">
        <f t="shared" si="198"/>
        <v>18449.806362000003</v>
      </c>
      <c r="N2523" s="42">
        <f t="shared" si="199"/>
        <v>0.32858175808284273</v>
      </c>
      <c r="O2523">
        <f>IF(AND(RawData[[#This Row],[Channel]]="Wholesale/Distributor", LEFT(RawData[[#This Row],[Month]], 4)="2025"),RawData[[#This Row],[List Price]]*(1-'2 - Diagnostics'!$B$1),RawData[[#This Row],[Net Price]])</f>
        <v>2.8946190000000001</v>
      </c>
      <c r="P2523">
        <f>RawData[[#This Row],[Units]]*RawData[[#This Row],[Counterfactual Net Price]]</f>
        <v>56149.819362000002</v>
      </c>
    </row>
    <row r="2524" spans="1:16">
      <c r="A2524" t="s">
        <v>275</v>
      </c>
      <c r="B2524" t="s">
        <v>274</v>
      </c>
      <c r="C2524" t="s">
        <v>271</v>
      </c>
      <c r="D2524" t="s">
        <v>232</v>
      </c>
      <c r="E2524" t="s">
        <v>260</v>
      </c>
      <c r="F2524">
        <v>16086</v>
      </c>
      <c r="G2524" s="44">
        <v>2.99</v>
      </c>
      <c r="H2524" s="42">
        <v>6.3700000000000007E-2</v>
      </c>
      <c r="I2524" s="45">
        <v>1.9435</v>
      </c>
      <c r="J2524" s="44">
        <f t="shared" si="195"/>
        <v>2.7995370000000004</v>
      </c>
      <c r="K2524" s="43">
        <f t="shared" si="196"/>
        <v>45033.35218200001</v>
      </c>
      <c r="L2524" s="43">
        <f t="shared" si="197"/>
        <v>31263.141</v>
      </c>
      <c r="M2524" s="43">
        <f t="shared" si="198"/>
        <v>13770.21118200001</v>
      </c>
      <c r="N2524" s="42">
        <f t="shared" si="199"/>
        <v>0.30577806258677792</v>
      </c>
      <c r="O2524">
        <f>IF(AND(RawData[[#This Row],[Channel]]="Wholesale/Distributor", LEFT(RawData[[#This Row],[Month]], 4)="2025"),RawData[[#This Row],[List Price]]*(1-'2 - Diagnostics'!$B$1),RawData[[#This Row],[Net Price]])</f>
        <v>2.7995370000000004</v>
      </c>
      <c r="P2524">
        <f>RawData[[#This Row],[Units]]*RawData[[#This Row],[Counterfactual Net Price]]</f>
        <v>45033.35218200001</v>
      </c>
    </row>
    <row r="2525" spans="1:16">
      <c r="A2525" t="s">
        <v>275</v>
      </c>
      <c r="B2525" t="s">
        <v>274</v>
      </c>
      <c r="C2525" t="s">
        <v>271</v>
      </c>
      <c r="D2525" t="s">
        <v>232</v>
      </c>
      <c r="E2525" t="s">
        <v>259</v>
      </c>
      <c r="F2525">
        <v>21053</v>
      </c>
      <c r="G2525" s="44">
        <v>2.99</v>
      </c>
      <c r="H2525" s="42">
        <v>3.95E-2</v>
      </c>
      <c r="I2525" s="45">
        <v>1.9435</v>
      </c>
      <c r="J2525" s="44">
        <f t="shared" si="195"/>
        <v>2.8718950000000003</v>
      </c>
      <c r="K2525" s="43">
        <f t="shared" si="196"/>
        <v>60462.005435000006</v>
      </c>
      <c r="L2525" s="43">
        <f t="shared" si="197"/>
        <v>40916.505499999999</v>
      </c>
      <c r="M2525" s="43">
        <f t="shared" si="198"/>
        <v>19545.499935000007</v>
      </c>
      <c r="N2525" s="42">
        <f t="shared" si="199"/>
        <v>0.32326913066111407</v>
      </c>
      <c r="O2525">
        <f>IF(AND(RawData[[#This Row],[Channel]]="Wholesale/Distributor", LEFT(RawData[[#This Row],[Month]], 4)="2025"),RawData[[#This Row],[List Price]]*(1-'2 - Diagnostics'!$B$1),RawData[[#This Row],[Net Price]])</f>
        <v>2.8718950000000003</v>
      </c>
      <c r="P2525">
        <f>RawData[[#This Row],[Units]]*RawData[[#This Row],[Counterfactual Net Price]]</f>
        <v>60462.005435000006</v>
      </c>
    </row>
    <row r="2526" spans="1:16">
      <c r="A2526" t="s">
        <v>275</v>
      </c>
      <c r="B2526" t="s">
        <v>274</v>
      </c>
      <c r="C2526" t="s">
        <v>271</v>
      </c>
      <c r="D2526" t="s">
        <v>232</v>
      </c>
      <c r="E2526" t="s">
        <v>258</v>
      </c>
      <c r="F2526">
        <v>16197</v>
      </c>
      <c r="G2526" s="44">
        <v>2.99</v>
      </c>
      <c r="H2526" s="42">
        <v>6.0199999999999997E-2</v>
      </c>
      <c r="I2526" s="45">
        <v>1.9435</v>
      </c>
      <c r="J2526" s="44">
        <f t="shared" si="195"/>
        <v>2.8100019999999999</v>
      </c>
      <c r="K2526" s="43">
        <f t="shared" si="196"/>
        <v>45513.602394000001</v>
      </c>
      <c r="L2526" s="43">
        <f t="shared" si="197"/>
        <v>31478.869500000001</v>
      </c>
      <c r="M2526" s="43">
        <f t="shared" si="198"/>
        <v>14034.732894000001</v>
      </c>
      <c r="N2526" s="42">
        <f t="shared" si="199"/>
        <v>0.30836348159182808</v>
      </c>
      <c r="O2526">
        <f>IF(AND(RawData[[#This Row],[Channel]]="Wholesale/Distributor", LEFT(RawData[[#This Row],[Month]], 4)="2025"),RawData[[#This Row],[List Price]]*(1-'2 - Diagnostics'!$B$1),RawData[[#This Row],[Net Price]])</f>
        <v>2.8100019999999999</v>
      </c>
      <c r="P2526">
        <f>RawData[[#This Row],[Units]]*RawData[[#This Row],[Counterfactual Net Price]]</f>
        <v>45513.602394000001</v>
      </c>
    </row>
    <row r="2527" spans="1:16">
      <c r="A2527" t="s">
        <v>275</v>
      </c>
      <c r="B2527" t="s">
        <v>274</v>
      </c>
      <c r="C2527" t="s">
        <v>271</v>
      </c>
      <c r="D2527" t="s">
        <v>232</v>
      </c>
      <c r="E2527" t="s">
        <v>257</v>
      </c>
      <c r="F2527">
        <v>15749</v>
      </c>
      <c r="G2527" s="44">
        <v>2.99</v>
      </c>
      <c r="H2527" s="42">
        <v>5.1499999999999997E-2</v>
      </c>
      <c r="I2527" s="45">
        <v>1.9435</v>
      </c>
      <c r="J2527" s="44">
        <f t="shared" si="195"/>
        <v>2.8360150000000002</v>
      </c>
      <c r="K2527" s="43">
        <f t="shared" si="196"/>
        <v>44664.400235000001</v>
      </c>
      <c r="L2527" s="43">
        <f t="shared" si="197"/>
        <v>30608.181499999999</v>
      </c>
      <c r="M2527" s="43">
        <f t="shared" si="198"/>
        <v>14056.218735000002</v>
      </c>
      <c r="N2527" s="42">
        <f t="shared" si="199"/>
        <v>0.31470743278861363</v>
      </c>
      <c r="O2527">
        <f>IF(AND(RawData[[#This Row],[Channel]]="Wholesale/Distributor", LEFT(RawData[[#This Row],[Month]], 4)="2025"),RawData[[#This Row],[List Price]]*(1-'2 - Diagnostics'!$B$1),RawData[[#This Row],[Net Price]])</f>
        <v>2.8360150000000002</v>
      </c>
      <c r="P2527">
        <f>RawData[[#This Row],[Units]]*RawData[[#This Row],[Counterfactual Net Price]]</f>
        <v>44664.400235000001</v>
      </c>
    </row>
    <row r="2528" spans="1:16">
      <c r="A2528" t="s">
        <v>275</v>
      </c>
      <c r="B2528" t="s">
        <v>274</v>
      </c>
      <c r="C2528" t="s">
        <v>271</v>
      </c>
      <c r="D2528" t="s">
        <v>232</v>
      </c>
      <c r="E2528" t="s">
        <v>256</v>
      </c>
      <c r="F2528">
        <v>15504</v>
      </c>
      <c r="G2528" s="44">
        <v>2.99</v>
      </c>
      <c r="H2528" s="42">
        <v>4.2700000000000002E-2</v>
      </c>
      <c r="I2528" s="45">
        <v>1.9435</v>
      </c>
      <c r="J2528" s="44">
        <f t="shared" si="195"/>
        <v>2.8623270000000005</v>
      </c>
      <c r="K2528" s="43">
        <f t="shared" si="196"/>
        <v>44377.517808000011</v>
      </c>
      <c r="L2528" s="43">
        <f t="shared" si="197"/>
        <v>30132.024000000001</v>
      </c>
      <c r="M2528" s="43">
        <f t="shared" si="198"/>
        <v>14245.49380800001</v>
      </c>
      <c r="N2528" s="42">
        <f t="shared" si="199"/>
        <v>0.32100699885093509</v>
      </c>
      <c r="O2528">
        <f>IF(AND(RawData[[#This Row],[Channel]]="Wholesale/Distributor", LEFT(RawData[[#This Row],[Month]], 4)="2025"),RawData[[#This Row],[List Price]]*(1-'2 - Diagnostics'!$B$1),RawData[[#This Row],[Net Price]])</f>
        <v>2.8623270000000005</v>
      </c>
      <c r="P2528">
        <f>RawData[[#This Row],[Units]]*RawData[[#This Row],[Counterfactual Net Price]]</f>
        <v>44377.517808000011</v>
      </c>
    </row>
    <row r="2529" spans="1:16">
      <c r="A2529" t="s">
        <v>275</v>
      </c>
      <c r="B2529" t="s">
        <v>274</v>
      </c>
      <c r="C2529" t="s">
        <v>271</v>
      </c>
      <c r="D2529" t="s">
        <v>232</v>
      </c>
      <c r="E2529" t="s">
        <v>255</v>
      </c>
      <c r="F2529">
        <v>16235</v>
      </c>
      <c r="G2529" s="44">
        <v>2.99</v>
      </c>
      <c r="H2529" s="42">
        <v>4.9799999999999997E-2</v>
      </c>
      <c r="I2529" s="45">
        <v>1.9435</v>
      </c>
      <c r="J2529" s="44">
        <f t="shared" si="195"/>
        <v>2.8410980000000001</v>
      </c>
      <c r="K2529" s="43">
        <f t="shared" si="196"/>
        <v>46125.226030000005</v>
      </c>
      <c r="L2529" s="43">
        <f t="shared" si="197"/>
        <v>31552.7225</v>
      </c>
      <c r="M2529" s="43">
        <f t="shared" si="198"/>
        <v>14572.503530000005</v>
      </c>
      <c r="N2529" s="42">
        <f t="shared" si="199"/>
        <v>0.31593348768680285</v>
      </c>
      <c r="O2529">
        <f>IF(AND(RawData[[#This Row],[Channel]]="Wholesale/Distributor", LEFT(RawData[[#This Row],[Month]], 4)="2025"),RawData[[#This Row],[List Price]]*(1-'2 - Diagnostics'!$B$1),RawData[[#This Row],[Net Price]])</f>
        <v>2.8410980000000001</v>
      </c>
      <c r="P2529">
        <f>RawData[[#This Row],[Units]]*RawData[[#This Row],[Counterfactual Net Price]]</f>
        <v>46125.226030000005</v>
      </c>
    </row>
    <row r="2530" spans="1:16">
      <c r="A2530" t="s">
        <v>275</v>
      </c>
      <c r="B2530" t="s">
        <v>274</v>
      </c>
      <c r="C2530" t="s">
        <v>271</v>
      </c>
      <c r="D2530" t="s">
        <v>232</v>
      </c>
      <c r="E2530" t="s">
        <v>254</v>
      </c>
      <c r="F2530">
        <v>18539</v>
      </c>
      <c r="G2530" s="44">
        <v>2.99</v>
      </c>
      <c r="H2530" s="42">
        <v>4.6100000000000002E-2</v>
      </c>
      <c r="I2530" s="45">
        <v>1.9435</v>
      </c>
      <c r="J2530" s="44">
        <f t="shared" si="195"/>
        <v>2.8521610000000002</v>
      </c>
      <c r="K2530" s="43">
        <f t="shared" si="196"/>
        <v>52876.212779000001</v>
      </c>
      <c r="L2530" s="43">
        <f t="shared" si="197"/>
        <v>36030.546499999997</v>
      </c>
      <c r="M2530" s="43">
        <f t="shared" si="198"/>
        <v>16845.666279000005</v>
      </c>
      <c r="N2530" s="42">
        <f t="shared" si="199"/>
        <v>0.31858685396792125</v>
      </c>
      <c r="O2530">
        <f>IF(AND(RawData[[#This Row],[Channel]]="Wholesale/Distributor", LEFT(RawData[[#This Row],[Month]], 4)="2025"),RawData[[#This Row],[List Price]]*(1-'2 - Diagnostics'!$B$1),RawData[[#This Row],[Net Price]])</f>
        <v>2.8521610000000002</v>
      </c>
      <c r="P2530">
        <f>RawData[[#This Row],[Units]]*RawData[[#This Row],[Counterfactual Net Price]]</f>
        <v>52876.212779000001</v>
      </c>
    </row>
    <row r="2531" spans="1:16">
      <c r="A2531" t="s">
        <v>275</v>
      </c>
      <c r="B2531" t="s">
        <v>274</v>
      </c>
      <c r="C2531" t="s">
        <v>271</v>
      </c>
      <c r="D2531" t="s">
        <v>232</v>
      </c>
      <c r="E2531" t="s">
        <v>253</v>
      </c>
      <c r="F2531">
        <v>28042</v>
      </c>
      <c r="G2531" s="44">
        <v>2.99</v>
      </c>
      <c r="H2531" s="42">
        <v>5.0299999999999997E-2</v>
      </c>
      <c r="I2531" s="45">
        <v>1.9435</v>
      </c>
      <c r="J2531" s="44">
        <f t="shared" si="195"/>
        <v>2.8396030000000003</v>
      </c>
      <c r="K2531" s="43">
        <f t="shared" si="196"/>
        <v>79628.147326000006</v>
      </c>
      <c r="L2531" s="43">
        <f t="shared" si="197"/>
        <v>54499.627</v>
      </c>
      <c r="M2531" s="43">
        <f t="shared" si="198"/>
        <v>25128.520326000005</v>
      </c>
      <c r="N2531" s="42">
        <f t="shared" si="199"/>
        <v>0.31557333894914186</v>
      </c>
      <c r="O2531">
        <f>IF(AND(RawData[[#This Row],[Channel]]="Wholesale/Distributor", LEFT(RawData[[#This Row],[Month]], 4)="2025"),RawData[[#This Row],[List Price]]*(1-'2 - Diagnostics'!$B$1),RawData[[#This Row],[Net Price]])</f>
        <v>2.8396030000000003</v>
      </c>
      <c r="P2531">
        <f>RawData[[#This Row],[Units]]*RawData[[#This Row],[Counterfactual Net Price]]</f>
        <v>79628.147326000006</v>
      </c>
    </row>
    <row r="2532" spans="1:16">
      <c r="A2532" t="s">
        <v>275</v>
      </c>
      <c r="B2532" t="s">
        <v>274</v>
      </c>
      <c r="C2532" t="s">
        <v>271</v>
      </c>
      <c r="D2532" t="s">
        <v>232</v>
      </c>
      <c r="E2532" t="s">
        <v>252</v>
      </c>
      <c r="F2532">
        <v>27520</v>
      </c>
      <c r="G2532" s="44">
        <v>2.99</v>
      </c>
      <c r="H2532" s="42">
        <v>5.8000000000000003E-2</v>
      </c>
      <c r="I2532" s="45">
        <v>1.9435</v>
      </c>
      <c r="J2532" s="44">
        <f t="shared" si="195"/>
        <v>2.8165800000000001</v>
      </c>
      <c r="K2532" s="43">
        <f t="shared" si="196"/>
        <v>77512.281600000002</v>
      </c>
      <c r="L2532" s="43">
        <f t="shared" si="197"/>
        <v>53485.120000000003</v>
      </c>
      <c r="M2532" s="43">
        <f t="shared" si="198"/>
        <v>24027.161599999999</v>
      </c>
      <c r="N2532" s="42">
        <f t="shared" si="199"/>
        <v>0.30997876857749468</v>
      </c>
      <c r="O2532">
        <f>IF(AND(RawData[[#This Row],[Channel]]="Wholesale/Distributor", LEFT(RawData[[#This Row],[Month]], 4)="2025"),RawData[[#This Row],[List Price]]*(1-'2 - Diagnostics'!$B$1),RawData[[#This Row],[Net Price]])</f>
        <v>2.8165800000000001</v>
      </c>
      <c r="P2532">
        <f>RawData[[#This Row],[Units]]*RawData[[#This Row],[Counterfactual Net Price]]</f>
        <v>77512.281600000002</v>
      </c>
    </row>
    <row r="2533" spans="1:16">
      <c r="A2533" t="s">
        <v>275</v>
      </c>
      <c r="B2533" t="s">
        <v>274</v>
      </c>
      <c r="C2533" t="s">
        <v>271</v>
      </c>
      <c r="D2533" t="s">
        <v>232</v>
      </c>
      <c r="E2533" t="s">
        <v>251</v>
      </c>
      <c r="F2533">
        <v>22639</v>
      </c>
      <c r="G2533" s="44">
        <v>2.99</v>
      </c>
      <c r="H2533" s="42">
        <v>4.7800000000000002E-2</v>
      </c>
      <c r="I2533" s="45">
        <v>1.9435</v>
      </c>
      <c r="J2533" s="44">
        <f t="shared" si="195"/>
        <v>2.8470780000000002</v>
      </c>
      <c r="K2533" s="43">
        <f t="shared" si="196"/>
        <v>64454.998842000008</v>
      </c>
      <c r="L2533" s="43">
        <f t="shared" si="197"/>
        <v>43998.896500000003</v>
      </c>
      <c r="M2533" s="43">
        <f t="shared" si="198"/>
        <v>20456.102342000006</v>
      </c>
      <c r="N2533" s="42">
        <f t="shared" si="199"/>
        <v>0.31737030035706787</v>
      </c>
      <c r="O2533">
        <f>IF(AND(RawData[[#This Row],[Channel]]="Wholesale/Distributor", LEFT(RawData[[#This Row],[Month]], 4)="2025"),RawData[[#This Row],[List Price]]*(1-'2 - Diagnostics'!$B$1),RawData[[#This Row],[Net Price]])</f>
        <v>2.8470780000000002</v>
      </c>
      <c r="P2533">
        <f>RawData[[#This Row],[Units]]*RawData[[#This Row],[Counterfactual Net Price]]</f>
        <v>64454.998842000008</v>
      </c>
    </row>
    <row r="2534" spans="1:16">
      <c r="A2534" t="s">
        <v>275</v>
      </c>
      <c r="B2534" t="s">
        <v>274</v>
      </c>
      <c r="C2534" t="s">
        <v>271</v>
      </c>
      <c r="D2534" t="s">
        <v>232</v>
      </c>
      <c r="E2534" t="s">
        <v>250</v>
      </c>
      <c r="F2534">
        <v>18280</v>
      </c>
      <c r="G2534" s="44">
        <v>3.05</v>
      </c>
      <c r="H2534" s="42">
        <v>5.3600000000000002E-2</v>
      </c>
      <c r="I2534" s="45">
        <v>1.9581</v>
      </c>
      <c r="J2534" s="44">
        <f t="shared" si="195"/>
        <v>2.88652</v>
      </c>
      <c r="K2534" s="43">
        <f t="shared" si="196"/>
        <v>52765.585599999999</v>
      </c>
      <c r="L2534" s="43">
        <f t="shared" si="197"/>
        <v>35794.067999999999</v>
      </c>
      <c r="M2534" s="43">
        <f t="shared" si="198"/>
        <v>16971.517599999999</v>
      </c>
      <c r="N2534" s="42">
        <f t="shared" si="199"/>
        <v>0.32163989856297548</v>
      </c>
      <c r="O2534">
        <f>IF(AND(RawData[[#This Row],[Channel]]="Wholesale/Distributor", LEFT(RawData[[#This Row],[Month]], 4)="2025"),RawData[[#This Row],[List Price]]*(1-'2 - Diagnostics'!$B$1),RawData[[#This Row],[Net Price]])</f>
        <v>2.88652</v>
      </c>
      <c r="P2534">
        <f>RawData[[#This Row],[Units]]*RawData[[#This Row],[Counterfactual Net Price]]</f>
        <v>52765.585599999999</v>
      </c>
    </row>
    <row r="2535" spans="1:16">
      <c r="A2535" t="s">
        <v>275</v>
      </c>
      <c r="B2535" t="s">
        <v>274</v>
      </c>
      <c r="C2535" t="s">
        <v>271</v>
      </c>
      <c r="D2535" t="s">
        <v>232</v>
      </c>
      <c r="E2535" t="s">
        <v>249</v>
      </c>
      <c r="F2535">
        <v>19638</v>
      </c>
      <c r="G2535" s="44">
        <v>3.05</v>
      </c>
      <c r="H2535" s="42">
        <v>5.8900000000000001E-2</v>
      </c>
      <c r="I2535" s="45">
        <v>1.9726999999999999</v>
      </c>
      <c r="J2535" s="44">
        <f t="shared" si="195"/>
        <v>2.870355</v>
      </c>
      <c r="K2535" s="43">
        <f t="shared" si="196"/>
        <v>56368.031490000001</v>
      </c>
      <c r="L2535" s="43">
        <f t="shared" si="197"/>
        <v>38739.882599999997</v>
      </c>
      <c r="M2535" s="43">
        <f t="shared" si="198"/>
        <v>17628.148890000004</v>
      </c>
      <c r="N2535" s="42">
        <f t="shared" si="199"/>
        <v>0.31273309399011628</v>
      </c>
      <c r="O2535">
        <f>IF(AND(RawData[[#This Row],[Channel]]="Wholesale/Distributor", LEFT(RawData[[#This Row],[Month]], 4)="2025"),RawData[[#This Row],[List Price]]*(1-'2 - Diagnostics'!$B$1),RawData[[#This Row],[Net Price]])</f>
        <v>2.870355</v>
      </c>
      <c r="P2535">
        <f>RawData[[#This Row],[Units]]*RawData[[#This Row],[Counterfactual Net Price]]</f>
        <v>56368.031490000001</v>
      </c>
    </row>
    <row r="2536" spans="1:16">
      <c r="A2536" t="s">
        <v>275</v>
      </c>
      <c r="B2536" t="s">
        <v>274</v>
      </c>
      <c r="C2536" t="s">
        <v>271</v>
      </c>
      <c r="D2536" t="s">
        <v>232</v>
      </c>
      <c r="E2536" t="s">
        <v>248</v>
      </c>
      <c r="F2536">
        <v>21965</v>
      </c>
      <c r="G2536" s="44">
        <v>3.05</v>
      </c>
      <c r="H2536" s="42">
        <v>6.2199999999999998E-2</v>
      </c>
      <c r="I2536" s="45">
        <v>1.9872000000000001</v>
      </c>
      <c r="J2536" s="44">
        <f t="shared" si="195"/>
        <v>2.8602899999999996</v>
      </c>
      <c r="K2536" s="43">
        <f t="shared" si="196"/>
        <v>62826.26984999999</v>
      </c>
      <c r="L2536" s="43">
        <f t="shared" si="197"/>
        <v>43648.847999999998</v>
      </c>
      <c r="M2536" s="43">
        <f t="shared" si="198"/>
        <v>19177.421849999992</v>
      </c>
      <c r="N2536" s="42">
        <f t="shared" si="199"/>
        <v>0.30524527233252563</v>
      </c>
      <c r="O2536">
        <f>IF(AND(RawData[[#This Row],[Channel]]="Wholesale/Distributor", LEFT(RawData[[#This Row],[Month]], 4)="2025"),RawData[[#This Row],[List Price]]*(1-'2 - Diagnostics'!$B$1),RawData[[#This Row],[Net Price]])</f>
        <v>2.8602899999999996</v>
      </c>
      <c r="P2536">
        <f>RawData[[#This Row],[Units]]*RawData[[#This Row],[Counterfactual Net Price]]</f>
        <v>62826.26984999999</v>
      </c>
    </row>
    <row r="2537" spans="1:16">
      <c r="A2537" t="s">
        <v>275</v>
      </c>
      <c r="B2537" t="s">
        <v>274</v>
      </c>
      <c r="C2537" t="s">
        <v>271</v>
      </c>
      <c r="D2537" t="s">
        <v>232</v>
      </c>
      <c r="E2537" t="s">
        <v>247</v>
      </c>
      <c r="F2537">
        <v>23347</v>
      </c>
      <c r="G2537" s="44">
        <v>3.05</v>
      </c>
      <c r="H2537" s="42">
        <v>4.9500000000000002E-2</v>
      </c>
      <c r="I2537" s="45">
        <v>2.0017999999999998</v>
      </c>
      <c r="J2537" s="44">
        <f t="shared" si="195"/>
        <v>2.899025</v>
      </c>
      <c r="K2537" s="43">
        <f t="shared" si="196"/>
        <v>67683.536674999996</v>
      </c>
      <c r="L2537" s="43">
        <f t="shared" si="197"/>
        <v>46736.024599999997</v>
      </c>
      <c r="M2537" s="43">
        <f t="shared" si="198"/>
        <v>20947.512074999999</v>
      </c>
      <c r="N2537" s="42">
        <f t="shared" si="199"/>
        <v>0.30949198437405678</v>
      </c>
      <c r="O2537">
        <f>IF(AND(RawData[[#This Row],[Channel]]="Wholesale/Distributor", LEFT(RawData[[#This Row],[Month]], 4)="2025"),RawData[[#This Row],[List Price]]*(1-'2 - Diagnostics'!$B$1),RawData[[#This Row],[Net Price]])</f>
        <v>2.899025</v>
      </c>
      <c r="P2537">
        <f>RawData[[#This Row],[Units]]*RawData[[#This Row],[Counterfactual Net Price]]</f>
        <v>67683.536674999996</v>
      </c>
    </row>
    <row r="2538" spans="1:16">
      <c r="A2538" t="s">
        <v>275</v>
      </c>
      <c r="B2538" t="s">
        <v>274</v>
      </c>
      <c r="C2538" t="s">
        <v>271</v>
      </c>
      <c r="D2538" t="s">
        <v>232</v>
      </c>
      <c r="E2538" t="s">
        <v>246</v>
      </c>
      <c r="F2538">
        <v>22412</v>
      </c>
      <c r="G2538" s="44">
        <v>3.05</v>
      </c>
      <c r="H2538" s="42">
        <v>4.7199999999999999E-2</v>
      </c>
      <c r="I2538" s="45">
        <v>2.0164</v>
      </c>
      <c r="J2538" s="44">
        <f t="shared" si="195"/>
        <v>2.90604</v>
      </c>
      <c r="K2538" s="43">
        <f t="shared" si="196"/>
        <v>65130.16848</v>
      </c>
      <c r="L2538" s="43">
        <f t="shared" si="197"/>
        <v>45191.556799999998</v>
      </c>
      <c r="M2538" s="43">
        <f t="shared" si="198"/>
        <v>19938.611680000002</v>
      </c>
      <c r="N2538" s="42">
        <f t="shared" si="199"/>
        <v>0.30613480888081379</v>
      </c>
      <c r="O2538">
        <f>IF(AND(RawData[[#This Row],[Channel]]="Wholesale/Distributor", LEFT(RawData[[#This Row],[Month]], 4)="2025"),RawData[[#This Row],[List Price]]*(1-'2 - Diagnostics'!$B$1),RawData[[#This Row],[Net Price]])</f>
        <v>2.90604</v>
      </c>
      <c r="P2538">
        <f>RawData[[#This Row],[Units]]*RawData[[#This Row],[Counterfactual Net Price]]</f>
        <v>65130.16848</v>
      </c>
    </row>
    <row r="2539" spans="1:16">
      <c r="A2539" t="s">
        <v>275</v>
      </c>
      <c r="B2539" t="s">
        <v>274</v>
      </c>
      <c r="C2539" t="s">
        <v>271</v>
      </c>
      <c r="D2539" t="s">
        <v>232</v>
      </c>
      <c r="E2539" t="s">
        <v>245</v>
      </c>
      <c r="F2539">
        <v>20285</v>
      </c>
      <c r="G2539" s="44">
        <v>3.05</v>
      </c>
      <c r="H2539" s="42">
        <v>5.04E-2</v>
      </c>
      <c r="I2539" s="45">
        <v>2.0310000000000001</v>
      </c>
      <c r="J2539" s="44">
        <f t="shared" si="195"/>
        <v>2.89628</v>
      </c>
      <c r="K2539" s="43">
        <f t="shared" si="196"/>
        <v>58751.039799999999</v>
      </c>
      <c r="L2539" s="43">
        <f t="shared" si="197"/>
        <v>41198.835000000006</v>
      </c>
      <c r="M2539" s="43">
        <f t="shared" si="198"/>
        <v>17552.204799999992</v>
      </c>
      <c r="N2539" s="42">
        <f t="shared" si="199"/>
        <v>0.29875564517242797</v>
      </c>
      <c r="O2539">
        <f>IF(AND(RawData[[#This Row],[Channel]]="Wholesale/Distributor", LEFT(RawData[[#This Row],[Month]], 4)="2025"),RawData[[#This Row],[List Price]]*(1-'2 - Diagnostics'!$B$1),RawData[[#This Row],[Net Price]])</f>
        <v>2.89628</v>
      </c>
      <c r="P2539">
        <f>RawData[[#This Row],[Units]]*RawData[[#This Row],[Counterfactual Net Price]]</f>
        <v>58751.039799999999</v>
      </c>
    </row>
    <row r="2540" spans="1:16">
      <c r="A2540" t="s">
        <v>275</v>
      </c>
      <c r="B2540" t="s">
        <v>274</v>
      </c>
      <c r="C2540" t="s">
        <v>271</v>
      </c>
      <c r="D2540" t="s">
        <v>232</v>
      </c>
      <c r="E2540" t="s">
        <v>244</v>
      </c>
      <c r="F2540">
        <v>18079</v>
      </c>
      <c r="G2540" s="44">
        <v>3.14</v>
      </c>
      <c r="H2540" s="42">
        <v>5.0700000000000002E-2</v>
      </c>
      <c r="I2540" s="45">
        <v>2.0455000000000001</v>
      </c>
      <c r="J2540" s="44">
        <f t="shared" si="195"/>
        <v>2.9808020000000002</v>
      </c>
      <c r="K2540" s="43">
        <f t="shared" si="196"/>
        <v>53889.919358000006</v>
      </c>
      <c r="L2540" s="43">
        <f t="shared" si="197"/>
        <v>36980.594499999999</v>
      </c>
      <c r="M2540" s="43">
        <f t="shared" si="198"/>
        <v>16909.324858000007</v>
      </c>
      <c r="N2540" s="42">
        <f t="shared" si="199"/>
        <v>0.31377528598008197</v>
      </c>
      <c r="O2540">
        <f>IF(AND(RawData[[#This Row],[Channel]]="Wholesale/Distributor", LEFT(RawData[[#This Row],[Month]], 4)="2025"),RawData[[#This Row],[List Price]]*(1-'2 - Diagnostics'!$B$1),RawData[[#This Row],[Net Price]])</f>
        <v>2.9808020000000002</v>
      </c>
      <c r="P2540">
        <f>RawData[[#This Row],[Units]]*RawData[[#This Row],[Counterfactual Net Price]]</f>
        <v>53889.919358000006</v>
      </c>
    </row>
    <row r="2541" spans="1:16">
      <c r="A2541" t="s">
        <v>275</v>
      </c>
      <c r="B2541" t="s">
        <v>274</v>
      </c>
      <c r="C2541" t="s">
        <v>271</v>
      </c>
      <c r="D2541" t="s">
        <v>232</v>
      </c>
      <c r="E2541" t="s">
        <v>243</v>
      </c>
      <c r="F2541">
        <v>20937</v>
      </c>
      <c r="G2541" s="44">
        <v>3.14</v>
      </c>
      <c r="H2541" s="42">
        <v>4.3099999999999999E-2</v>
      </c>
      <c r="I2541" s="45">
        <v>2.0600999999999998</v>
      </c>
      <c r="J2541" s="44">
        <f t="shared" si="195"/>
        <v>3.0046659999999998</v>
      </c>
      <c r="K2541" s="43">
        <f t="shared" si="196"/>
        <v>62908.692041999995</v>
      </c>
      <c r="L2541" s="43">
        <f t="shared" si="197"/>
        <v>43132.313699999999</v>
      </c>
      <c r="M2541" s="43">
        <f t="shared" si="198"/>
        <v>19776.378341999996</v>
      </c>
      <c r="N2541" s="42">
        <f t="shared" si="199"/>
        <v>0.31436638880993756</v>
      </c>
      <c r="O2541">
        <f>IF(AND(RawData[[#This Row],[Channel]]="Wholesale/Distributor", LEFT(RawData[[#This Row],[Month]], 4)="2025"),RawData[[#This Row],[List Price]]*(1-'2 - Diagnostics'!$B$1),RawData[[#This Row],[Net Price]])</f>
        <v>3.0046659999999998</v>
      </c>
      <c r="P2541">
        <f>RawData[[#This Row],[Units]]*RawData[[#This Row],[Counterfactual Net Price]]</f>
        <v>62908.692041999995</v>
      </c>
    </row>
    <row r="2542" spans="1:16">
      <c r="A2542" t="s">
        <v>275</v>
      </c>
      <c r="B2542" t="s">
        <v>274</v>
      </c>
      <c r="C2542" t="s">
        <v>271</v>
      </c>
      <c r="D2542" t="s">
        <v>232</v>
      </c>
      <c r="E2542" t="s">
        <v>242</v>
      </c>
      <c r="F2542">
        <v>21470</v>
      </c>
      <c r="G2542" s="44">
        <v>3.14</v>
      </c>
      <c r="H2542" s="42">
        <v>4.36E-2</v>
      </c>
      <c r="I2542" s="45">
        <v>2.0747</v>
      </c>
      <c r="J2542" s="44">
        <f t="shared" si="195"/>
        <v>3.0030960000000002</v>
      </c>
      <c r="K2542" s="43">
        <f t="shared" si="196"/>
        <v>64476.471120000002</v>
      </c>
      <c r="L2542" s="43">
        <f t="shared" si="197"/>
        <v>44543.809000000001</v>
      </c>
      <c r="M2542" s="43">
        <f t="shared" si="198"/>
        <v>19932.662120000001</v>
      </c>
      <c r="N2542" s="42">
        <f t="shared" si="199"/>
        <v>0.30914629435755636</v>
      </c>
      <c r="O2542">
        <f>IF(AND(RawData[[#This Row],[Channel]]="Wholesale/Distributor", LEFT(RawData[[#This Row],[Month]], 4)="2025"),RawData[[#This Row],[List Price]]*(1-'2 - Diagnostics'!$B$1),RawData[[#This Row],[Net Price]])</f>
        <v>3.0030960000000002</v>
      </c>
      <c r="P2542">
        <f>RawData[[#This Row],[Units]]*RawData[[#This Row],[Counterfactual Net Price]]</f>
        <v>64476.471120000002</v>
      </c>
    </row>
    <row r="2543" spans="1:16">
      <c r="A2543" t="s">
        <v>275</v>
      </c>
      <c r="B2543" t="s">
        <v>274</v>
      </c>
      <c r="C2543" t="s">
        <v>271</v>
      </c>
      <c r="D2543" t="s">
        <v>232</v>
      </c>
      <c r="E2543" t="s">
        <v>241</v>
      </c>
      <c r="F2543">
        <v>34276</v>
      </c>
      <c r="G2543" s="44">
        <v>3.14</v>
      </c>
      <c r="H2543" s="42">
        <v>4.7800000000000002E-2</v>
      </c>
      <c r="I2543" s="45">
        <v>2.0893000000000002</v>
      </c>
      <c r="J2543" s="44">
        <f t="shared" si="195"/>
        <v>2.9899080000000002</v>
      </c>
      <c r="K2543" s="43">
        <f t="shared" si="196"/>
        <v>102482.08660800001</v>
      </c>
      <c r="L2543" s="43">
        <f t="shared" si="197"/>
        <v>71612.846799999999</v>
      </c>
      <c r="M2543" s="43">
        <f t="shared" si="198"/>
        <v>30869.239808000013</v>
      </c>
      <c r="N2543" s="42">
        <f t="shared" si="199"/>
        <v>0.30121595714650762</v>
      </c>
      <c r="O2543">
        <f>IF(AND(RawData[[#This Row],[Channel]]="Wholesale/Distributor", LEFT(RawData[[#This Row],[Month]], 4)="2025"),RawData[[#This Row],[List Price]]*(1-'2 - Diagnostics'!$B$1),RawData[[#This Row],[Net Price]])</f>
        <v>2.9899080000000002</v>
      </c>
      <c r="P2543">
        <f>RawData[[#This Row],[Units]]*RawData[[#This Row],[Counterfactual Net Price]]</f>
        <v>102482.08660800001</v>
      </c>
    </row>
    <row r="2544" spans="1:16">
      <c r="A2544" t="s">
        <v>275</v>
      </c>
      <c r="B2544" t="s">
        <v>274</v>
      </c>
      <c r="C2544" t="s">
        <v>271</v>
      </c>
      <c r="D2544" t="s">
        <v>232</v>
      </c>
      <c r="E2544" t="s">
        <v>240</v>
      </c>
      <c r="F2544">
        <v>38036</v>
      </c>
      <c r="G2544" s="44">
        <v>3.14</v>
      </c>
      <c r="H2544" s="42">
        <v>6.3E-2</v>
      </c>
      <c r="I2544" s="45">
        <v>2.1038000000000001</v>
      </c>
      <c r="J2544" s="44">
        <f t="shared" si="195"/>
        <v>2.9421800000000005</v>
      </c>
      <c r="K2544" s="43">
        <f t="shared" si="196"/>
        <v>111908.75848000002</v>
      </c>
      <c r="L2544" s="43">
        <f t="shared" si="197"/>
        <v>80020.136800000007</v>
      </c>
      <c r="M2544" s="43">
        <f t="shared" si="198"/>
        <v>31888.621680000011</v>
      </c>
      <c r="N2544" s="42">
        <f t="shared" si="199"/>
        <v>0.28495197438633946</v>
      </c>
      <c r="O2544">
        <f>IF(AND(RawData[[#This Row],[Channel]]="Wholesale/Distributor", LEFT(RawData[[#This Row],[Month]], 4)="2025"),RawData[[#This Row],[List Price]]*(1-'2 - Diagnostics'!$B$1),RawData[[#This Row],[Net Price]])</f>
        <v>2.9421800000000005</v>
      </c>
      <c r="P2544">
        <f>RawData[[#This Row],[Units]]*RawData[[#This Row],[Counterfactual Net Price]]</f>
        <v>111908.75848000002</v>
      </c>
    </row>
    <row r="2545" spans="1:16">
      <c r="A2545" t="s">
        <v>275</v>
      </c>
      <c r="B2545" t="s">
        <v>274</v>
      </c>
      <c r="C2545" t="s">
        <v>271</v>
      </c>
      <c r="D2545" t="s">
        <v>232</v>
      </c>
      <c r="E2545" t="s">
        <v>236</v>
      </c>
      <c r="F2545">
        <v>27621</v>
      </c>
      <c r="G2545" s="44">
        <v>3.14</v>
      </c>
      <c r="H2545" s="42">
        <v>4.2700000000000002E-2</v>
      </c>
      <c r="I2545" s="45">
        <v>2.1183999999999998</v>
      </c>
      <c r="J2545" s="44">
        <f t="shared" si="195"/>
        <v>3.0059220000000004</v>
      </c>
      <c r="K2545" s="43">
        <f t="shared" si="196"/>
        <v>83026.571562000012</v>
      </c>
      <c r="L2545" s="43">
        <f t="shared" si="197"/>
        <v>58512.326399999998</v>
      </c>
      <c r="M2545" s="43">
        <f t="shared" si="198"/>
        <v>24514.245162000014</v>
      </c>
      <c r="N2545" s="42">
        <f t="shared" si="199"/>
        <v>0.29525782771475784</v>
      </c>
      <c r="O2545">
        <f>IF(AND(RawData[[#This Row],[Channel]]="Wholesale/Distributor", LEFT(RawData[[#This Row],[Month]], 4)="2025"),RawData[[#This Row],[List Price]]*(1-'2 - Diagnostics'!$B$1),RawData[[#This Row],[Net Price]])</f>
        <v>3.0059220000000004</v>
      </c>
      <c r="P2545">
        <f>RawData[[#This Row],[Units]]*RawData[[#This Row],[Counterfactual Net Price]]</f>
        <v>83026.571562000012</v>
      </c>
    </row>
    <row r="2546" spans="1:16">
      <c r="A2546" t="s">
        <v>275</v>
      </c>
      <c r="B2546" t="s">
        <v>274</v>
      </c>
      <c r="C2546" t="s">
        <v>271</v>
      </c>
      <c r="D2546" t="s">
        <v>226</v>
      </c>
      <c r="E2546" t="s">
        <v>262</v>
      </c>
      <c r="F2546">
        <v>19878</v>
      </c>
      <c r="G2546" s="44">
        <v>2.99</v>
      </c>
      <c r="H2546" s="42">
        <v>0.1205</v>
      </c>
      <c r="I2546" s="45">
        <v>1.9435</v>
      </c>
      <c r="J2546" s="44">
        <f t="shared" si="195"/>
        <v>2.629705</v>
      </c>
      <c r="K2546" s="43">
        <f t="shared" si="196"/>
        <v>52273.275990000002</v>
      </c>
      <c r="L2546" s="43">
        <f t="shared" si="197"/>
        <v>38632.893000000004</v>
      </c>
      <c r="M2546" s="43">
        <f t="shared" si="198"/>
        <v>13640.382989999998</v>
      </c>
      <c r="N2546" s="42">
        <f t="shared" si="199"/>
        <v>0.26094371802160315</v>
      </c>
      <c r="O2546">
        <f>IF(AND(RawData[[#This Row],[Channel]]="Wholesale/Distributor", LEFT(RawData[[#This Row],[Month]], 4)="2025"),RawData[[#This Row],[List Price]]*(1-'2 - Diagnostics'!$B$1),RawData[[#This Row],[Net Price]])</f>
        <v>2.629705</v>
      </c>
      <c r="P2546">
        <f>RawData[[#This Row],[Units]]*RawData[[#This Row],[Counterfactual Net Price]]</f>
        <v>52273.275990000002</v>
      </c>
    </row>
    <row r="2547" spans="1:16">
      <c r="A2547" t="s">
        <v>275</v>
      </c>
      <c r="B2547" t="s">
        <v>274</v>
      </c>
      <c r="C2547" t="s">
        <v>271</v>
      </c>
      <c r="D2547" t="s">
        <v>226</v>
      </c>
      <c r="E2547" t="s">
        <v>261</v>
      </c>
      <c r="F2547">
        <v>27882</v>
      </c>
      <c r="G2547" s="44">
        <v>2.99</v>
      </c>
      <c r="H2547" s="42">
        <v>9.7199999999999995E-2</v>
      </c>
      <c r="I2547" s="45">
        <v>1.9435</v>
      </c>
      <c r="J2547" s="44">
        <f t="shared" si="195"/>
        <v>2.6993720000000003</v>
      </c>
      <c r="K2547" s="43">
        <f t="shared" si="196"/>
        <v>75263.890104000006</v>
      </c>
      <c r="L2547" s="43">
        <f t="shared" si="197"/>
        <v>54188.667000000001</v>
      </c>
      <c r="M2547" s="43">
        <f t="shared" si="198"/>
        <v>21075.223104000004</v>
      </c>
      <c r="N2547" s="42">
        <f t="shared" si="199"/>
        <v>0.28001772264067348</v>
      </c>
      <c r="O2547">
        <f>IF(AND(RawData[[#This Row],[Channel]]="Wholesale/Distributor", LEFT(RawData[[#This Row],[Month]], 4)="2025"),RawData[[#This Row],[List Price]]*(1-'2 - Diagnostics'!$B$1),RawData[[#This Row],[Net Price]])</f>
        <v>2.6993720000000003</v>
      </c>
      <c r="P2547">
        <f>RawData[[#This Row],[Units]]*RawData[[#This Row],[Counterfactual Net Price]]</f>
        <v>75263.890104000006</v>
      </c>
    </row>
    <row r="2548" spans="1:16">
      <c r="A2548" t="s">
        <v>275</v>
      </c>
      <c r="B2548" t="s">
        <v>274</v>
      </c>
      <c r="C2548" t="s">
        <v>271</v>
      </c>
      <c r="D2548" t="s">
        <v>226</v>
      </c>
      <c r="E2548" t="s">
        <v>260</v>
      </c>
      <c r="F2548">
        <v>24739</v>
      </c>
      <c r="G2548" s="44">
        <v>2.99</v>
      </c>
      <c r="H2548" s="42">
        <v>0.09</v>
      </c>
      <c r="I2548" s="45">
        <v>1.9435</v>
      </c>
      <c r="J2548" s="44">
        <f t="shared" si="195"/>
        <v>2.7209000000000003</v>
      </c>
      <c r="K2548" s="43">
        <f t="shared" si="196"/>
        <v>67312.345100000006</v>
      </c>
      <c r="L2548" s="43">
        <f t="shared" si="197"/>
        <v>48080.246500000001</v>
      </c>
      <c r="M2548" s="43">
        <f t="shared" si="198"/>
        <v>19232.098600000005</v>
      </c>
      <c r="N2548" s="42">
        <f t="shared" si="199"/>
        <v>0.28571428571428575</v>
      </c>
      <c r="O2548">
        <f>IF(AND(RawData[[#This Row],[Channel]]="Wholesale/Distributor", LEFT(RawData[[#This Row],[Month]], 4)="2025"),RawData[[#This Row],[List Price]]*(1-'2 - Diagnostics'!$B$1),RawData[[#This Row],[Net Price]])</f>
        <v>2.7209000000000003</v>
      </c>
      <c r="P2548">
        <f>RawData[[#This Row],[Units]]*RawData[[#This Row],[Counterfactual Net Price]]</f>
        <v>67312.345100000006</v>
      </c>
    </row>
    <row r="2549" spans="1:16">
      <c r="A2549" t="s">
        <v>275</v>
      </c>
      <c r="B2549" t="s">
        <v>274</v>
      </c>
      <c r="C2549" t="s">
        <v>271</v>
      </c>
      <c r="D2549" t="s">
        <v>226</v>
      </c>
      <c r="E2549" t="s">
        <v>259</v>
      </c>
      <c r="F2549">
        <v>29620</v>
      </c>
      <c r="G2549" s="44">
        <v>2.99</v>
      </c>
      <c r="H2549" s="42">
        <v>8.6199999999999999E-2</v>
      </c>
      <c r="I2549" s="45">
        <v>1.9435</v>
      </c>
      <c r="J2549" s="44">
        <f t="shared" si="195"/>
        <v>2.732262</v>
      </c>
      <c r="K2549" s="43">
        <f t="shared" si="196"/>
        <v>80929.600439999995</v>
      </c>
      <c r="L2549" s="43">
        <f t="shared" si="197"/>
        <v>57566.47</v>
      </c>
      <c r="M2549" s="43">
        <f t="shared" si="198"/>
        <v>23363.130439999994</v>
      </c>
      <c r="N2549" s="42">
        <f t="shared" si="199"/>
        <v>0.2886846137010286</v>
      </c>
      <c r="O2549">
        <f>IF(AND(RawData[[#This Row],[Channel]]="Wholesale/Distributor", LEFT(RawData[[#This Row],[Month]], 4)="2025"),RawData[[#This Row],[List Price]]*(1-'2 - Diagnostics'!$B$1),RawData[[#This Row],[Net Price]])</f>
        <v>2.732262</v>
      </c>
      <c r="P2549">
        <f>RawData[[#This Row],[Units]]*RawData[[#This Row],[Counterfactual Net Price]]</f>
        <v>80929.600439999995</v>
      </c>
    </row>
    <row r="2550" spans="1:16">
      <c r="A2550" t="s">
        <v>275</v>
      </c>
      <c r="B2550" t="s">
        <v>274</v>
      </c>
      <c r="C2550" t="s">
        <v>271</v>
      </c>
      <c r="D2550" t="s">
        <v>226</v>
      </c>
      <c r="E2550" t="s">
        <v>258</v>
      </c>
      <c r="F2550">
        <v>25162</v>
      </c>
      <c r="G2550" s="44">
        <v>2.99</v>
      </c>
      <c r="H2550" s="42">
        <v>0.12470000000000001</v>
      </c>
      <c r="I2550" s="45">
        <v>1.9435</v>
      </c>
      <c r="J2550" s="44">
        <f t="shared" si="195"/>
        <v>2.6171470000000001</v>
      </c>
      <c r="K2550" s="43">
        <f t="shared" si="196"/>
        <v>65852.652814000001</v>
      </c>
      <c r="L2550" s="43">
        <f t="shared" si="197"/>
        <v>48902.347000000002</v>
      </c>
      <c r="M2550" s="43">
        <f t="shared" si="198"/>
        <v>16950.305813999999</v>
      </c>
      <c r="N2550" s="42">
        <f t="shared" si="199"/>
        <v>0.25739746372672223</v>
      </c>
      <c r="O2550">
        <f>IF(AND(RawData[[#This Row],[Channel]]="Wholesale/Distributor", LEFT(RawData[[#This Row],[Month]], 4)="2025"),RawData[[#This Row],[List Price]]*(1-'2 - Diagnostics'!$B$1),RawData[[#This Row],[Net Price]])</f>
        <v>2.6171470000000001</v>
      </c>
      <c r="P2550">
        <f>RawData[[#This Row],[Units]]*RawData[[#This Row],[Counterfactual Net Price]]</f>
        <v>65852.652814000001</v>
      </c>
    </row>
    <row r="2551" spans="1:16">
      <c r="A2551" t="s">
        <v>275</v>
      </c>
      <c r="B2551" t="s">
        <v>274</v>
      </c>
      <c r="C2551" t="s">
        <v>271</v>
      </c>
      <c r="D2551" t="s">
        <v>226</v>
      </c>
      <c r="E2551" t="s">
        <v>257</v>
      </c>
      <c r="F2551">
        <v>20635</v>
      </c>
      <c r="G2551" s="44">
        <v>2.99</v>
      </c>
      <c r="H2551" s="42">
        <v>7.4700000000000003E-2</v>
      </c>
      <c r="I2551" s="45">
        <v>1.9435</v>
      </c>
      <c r="J2551" s="44">
        <f t="shared" si="195"/>
        <v>2.7666470000000003</v>
      </c>
      <c r="K2551" s="43">
        <f t="shared" si="196"/>
        <v>57089.760845000004</v>
      </c>
      <c r="L2551" s="43">
        <f t="shared" si="197"/>
        <v>40104.122499999998</v>
      </c>
      <c r="M2551" s="43">
        <f t="shared" si="198"/>
        <v>16985.638345000007</v>
      </c>
      <c r="N2551" s="42">
        <f t="shared" si="199"/>
        <v>0.29752512698584255</v>
      </c>
      <c r="O2551">
        <f>IF(AND(RawData[[#This Row],[Channel]]="Wholesale/Distributor", LEFT(RawData[[#This Row],[Month]], 4)="2025"),RawData[[#This Row],[List Price]]*(1-'2 - Diagnostics'!$B$1),RawData[[#This Row],[Net Price]])</f>
        <v>2.7666470000000003</v>
      </c>
      <c r="P2551">
        <f>RawData[[#This Row],[Units]]*RawData[[#This Row],[Counterfactual Net Price]]</f>
        <v>57089.760845000004</v>
      </c>
    </row>
    <row r="2552" spans="1:16">
      <c r="A2552" t="s">
        <v>275</v>
      </c>
      <c r="B2552" t="s">
        <v>274</v>
      </c>
      <c r="C2552" t="s">
        <v>271</v>
      </c>
      <c r="D2552" t="s">
        <v>226</v>
      </c>
      <c r="E2552" t="s">
        <v>256</v>
      </c>
      <c r="F2552">
        <v>19522</v>
      </c>
      <c r="G2552" s="44">
        <v>2.99</v>
      </c>
      <c r="H2552" s="42">
        <v>0.11409999999999999</v>
      </c>
      <c r="I2552" s="45">
        <v>1.9435</v>
      </c>
      <c r="J2552" s="44">
        <f t="shared" si="195"/>
        <v>2.6488410000000004</v>
      </c>
      <c r="K2552" s="43">
        <f t="shared" si="196"/>
        <v>51710.674002000007</v>
      </c>
      <c r="L2552" s="43">
        <f t="shared" si="197"/>
        <v>37941.006999999998</v>
      </c>
      <c r="M2552" s="43">
        <f t="shared" si="198"/>
        <v>13769.667002000009</v>
      </c>
      <c r="N2552" s="42">
        <f t="shared" si="199"/>
        <v>0.26628287617112556</v>
      </c>
      <c r="O2552">
        <f>IF(AND(RawData[[#This Row],[Channel]]="Wholesale/Distributor", LEFT(RawData[[#This Row],[Month]], 4)="2025"),RawData[[#This Row],[List Price]]*(1-'2 - Diagnostics'!$B$1),RawData[[#This Row],[Net Price]])</f>
        <v>2.6488410000000004</v>
      </c>
      <c r="P2552">
        <f>RawData[[#This Row],[Units]]*RawData[[#This Row],[Counterfactual Net Price]]</f>
        <v>51710.674002000007</v>
      </c>
    </row>
    <row r="2553" spans="1:16">
      <c r="A2553" t="s">
        <v>275</v>
      </c>
      <c r="B2553" t="s">
        <v>274</v>
      </c>
      <c r="C2553" t="s">
        <v>271</v>
      </c>
      <c r="D2553" t="s">
        <v>226</v>
      </c>
      <c r="E2553" t="s">
        <v>255</v>
      </c>
      <c r="F2553">
        <v>25107</v>
      </c>
      <c r="G2553" s="44">
        <v>2.99</v>
      </c>
      <c r="H2553" s="42">
        <v>8.7999999999999995E-2</v>
      </c>
      <c r="I2553" s="45">
        <v>1.9435</v>
      </c>
      <c r="J2553" s="44">
        <f t="shared" si="195"/>
        <v>2.7268800000000004</v>
      </c>
      <c r="K2553" s="43">
        <f t="shared" si="196"/>
        <v>68463.776160000009</v>
      </c>
      <c r="L2553" s="43">
        <f t="shared" si="197"/>
        <v>48795.4545</v>
      </c>
      <c r="M2553" s="43">
        <f t="shared" si="198"/>
        <v>19668.321660000009</v>
      </c>
      <c r="N2553" s="42">
        <f t="shared" si="199"/>
        <v>0.28728070175438608</v>
      </c>
      <c r="O2553">
        <f>IF(AND(RawData[[#This Row],[Channel]]="Wholesale/Distributor", LEFT(RawData[[#This Row],[Month]], 4)="2025"),RawData[[#This Row],[List Price]]*(1-'2 - Diagnostics'!$B$1),RawData[[#This Row],[Net Price]])</f>
        <v>2.7268800000000004</v>
      </c>
      <c r="P2553">
        <f>RawData[[#This Row],[Units]]*RawData[[#This Row],[Counterfactual Net Price]]</f>
        <v>68463.776160000009</v>
      </c>
    </row>
    <row r="2554" spans="1:16">
      <c r="A2554" t="s">
        <v>275</v>
      </c>
      <c r="B2554" t="s">
        <v>274</v>
      </c>
      <c r="C2554" t="s">
        <v>271</v>
      </c>
      <c r="D2554" t="s">
        <v>226</v>
      </c>
      <c r="E2554" t="s">
        <v>254</v>
      </c>
      <c r="F2554">
        <v>27370</v>
      </c>
      <c r="G2554" s="44">
        <v>2.99</v>
      </c>
      <c r="H2554" s="42">
        <v>7.7799999999999994E-2</v>
      </c>
      <c r="I2554" s="45">
        <v>1.9435</v>
      </c>
      <c r="J2554" s="44">
        <f t="shared" si="195"/>
        <v>2.7573780000000001</v>
      </c>
      <c r="K2554" s="43">
        <f t="shared" si="196"/>
        <v>75469.435859999998</v>
      </c>
      <c r="L2554" s="43">
        <f t="shared" si="197"/>
        <v>53193.595000000001</v>
      </c>
      <c r="M2554" s="43">
        <f t="shared" si="198"/>
        <v>22275.840859999997</v>
      </c>
      <c r="N2554" s="42">
        <f t="shared" si="199"/>
        <v>0.29516373888527431</v>
      </c>
      <c r="O2554">
        <f>IF(AND(RawData[[#This Row],[Channel]]="Wholesale/Distributor", LEFT(RawData[[#This Row],[Month]], 4)="2025"),RawData[[#This Row],[List Price]]*(1-'2 - Diagnostics'!$B$1),RawData[[#This Row],[Net Price]])</f>
        <v>2.7573780000000001</v>
      </c>
      <c r="P2554">
        <f>RawData[[#This Row],[Units]]*RawData[[#This Row],[Counterfactual Net Price]]</f>
        <v>75469.435859999998</v>
      </c>
    </row>
    <row r="2555" spans="1:16">
      <c r="A2555" t="s">
        <v>275</v>
      </c>
      <c r="B2555" t="s">
        <v>274</v>
      </c>
      <c r="C2555" t="s">
        <v>271</v>
      </c>
      <c r="D2555" t="s">
        <v>226</v>
      </c>
      <c r="E2555" t="s">
        <v>253</v>
      </c>
      <c r="F2555">
        <v>42811</v>
      </c>
      <c r="G2555" s="44">
        <v>2.99</v>
      </c>
      <c r="H2555" s="42">
        <v>8.43E-2</v>
      </c>
      <c r="I2555" s="45">
        <v>1.9435</v>
      </c>
      <c r="J2555" s="44">
        <f t="shared" si="195"/>
        <v>2.737943</v>
      </c>
      <c r="K2555" s="43">
        <f t="shared" si="196"/>
        <v>117214.077773</v>
      </c>
      <c r="L2555" s="43">
        <f t="shared" si="197"/>
        <v>83203.178499999995</v>
      </c>
      <c r="M2555" s="43">
        <f t="shared" si="198"/>
        <v>34010.899273000003</v>
      </c>
      <c r="N2555" s="42">
        <f t="shared" si="199"/>
        <v>0.29016053292563071</v>
      </c>
      <c r="O2555">
        <f>IF(AND(RawData[[#This Row],[Channel]]="Wholesale/Distributor", LEFT(RawData[[#This Row],[Month]], 4)="2025"),RawData[[#This Row],[List Price]]*(1-'2 - Diagnostics'!$B$1),RawData[[#This Row],[Net Price]])</f>
        <v>2.737943</v>
      </c>
      <c r="P2555">
        <f>RawData[[#This Row],[Units]]*RawData[[#This Row],[Counterfactual Net Price]]</f>
        <v>117214.077773</v>
      </c>
    </row>
    <row r="2556" spans="1:16">
      <c r="A2556" t="s">
        <v>275</v>
      </c>
      <c r="B2556" t="s">
        <v>274</v>
      </c>
      <c r="C2556" t="s">
        <v>271</v>
      </c>
      <c r="D2556" t="s">
        <v>226</v>
      </c>
      <c r="E2556" t="s">
        <v>252</v>
      </c>
      <c r="F2556">
        <v>42119</v>
      </c>
      <c r="G2556" s="44">
        <v>2.99</v>
      </c>
      <c r="H2556" s="42">
        <v>9.9099999999999994E-2</v>
      </c>
      <c r="I2556" s="45">
        <v>1.9435</v>
      </c>
      <c r="J2556" s="44">
        <f t="shared" si="195"/>
        <v>2.6936910000000003</v>
      </c>
      <c r="K2556" s="43">
        <f t="shared" si="196"/>
        <v>113455.57122900001</v>
      </c>
      <c r="L2556" s="43">
        <f t="shared" si="197"/>
        <v>81858.276500000007</v>
      </c>
      <c r="M2556" s="43">
        <f t="shared" si="198"/>
        <v>31597.294729000001</v>
      </c>
      <c r="N2556" s="42">
        <f t="shared" si="199"/>
        <v>0.27849927849927847</v>
      </c>
      <c r="O2556">
        <f>IF(AND(RawData[[#This Row],[Channel]]="Wholesale/Distributor", LEFT(RawData[[#This Row],[Month]], 4)="2025"),RawData[[#This Row],[List Price]]*(1-'2 - Diagnostics'!$B$1),RawData[[#This Row],[Net Price]])</f>
        <v>2.6936910000000003</v>
      </c>
      <c r="P2556">
        <f>RawData[[#This Row],[Units]]*RawData[[#This Row],[Counterfactual Net Price]]</f>
        <v>113455.57122900001</v>
      </c>
    </row>
    <row r="2557" spans="1:16">
      <c r="A2557" t="s">
        <v>275</v>
      </c>
      <c r="B2557" t="s">
        <v>274</v>
      </c>
      <c r="C2557" t="s">
        <v>271</v>
      </c>
      <c r="D2557" t="s">
        <v>226</v>
      </c>
      <c r="E2557" t="s">
        <v>251</v>
      </c>
      <c r="F2557">
        <v>34638</v>
      </c>
      <c r="G2557" s="44">
        <v>2.99</v>
      </c>
      <c r="H2557" s="42">
        <v>8.6499999999999994E-2</v>
      </c>
      <c r="I2557" s="45">
        <v>1.9435</v>
      </c>
      <c r="J2557" s="44">
        <f t="shared" si="195"/>
        <v>2.7313650000000003</v>
      </c>
      <c r="K2557" s="43">
        <f t="shared" si="196"/>
        <v>94609.020870000008</v>
      </c>
      <c r="L2557" s="43">
        <f t="shared" si="197"/>
        <v>67318.952999999994</v>
      </c>
      <c r="M2557" s="43">
        <f t="shared" si="198"/>
        <v>27290.067870000013</v>
      </c>
      <c r="N2557" s="42">
        <f t="shared" si="199"/>
        <v>0.28845101258894373</v>
      </c>
      <c r="O2557">
        <f>IF(AND(RawData[[#This Row],[Channel]]="Wholesale/Distributor", LEFT(RawData[[#This Row],[Month]], 4)="2025"),RawData[[#This Row],[List Price]]*(1-'2 - Diagnostics'!$B$1),RawData[[#This Row],[Net Price]])</f>
        <v>2.7313650000000003</v>
      </c>
      <c r="P2557">
        <f>RawData[[#This Row],[Units]]*RawData[[#This Row],[Counterfactual Net Price]]</f>
        <v>94609.020870000008</v>
      </c>
    </row>
    <row r="2558" spans="1:16">
      <c r="A2558" t="s">
        <v>275</v>
      </c>
      <c r="B2558" t="s">
        <v>274</v>
      </c>
      <c r="C2558" t="s">
        <v>271</v>
      </c>
      <c r="D2558" t="s">
        <v>226</v>
      </c>
      <c r="E2558" t="s">
        <v>250</v>
      </c>
      <c r="F2558">
        <v>26982</v>
      </c>
      <c r="G2558" s="44">
        <v>3.05</v>
      </c>
      <c r="H2558" s="42">
        <v>0.1169</v>
      </c>
      <c r="I2558" s="45">
        <v>1.9581</v>
      </c>
      <c r="J2558" s="44">
        <f t="shared" si="195"/>
        <v>2.6934549999999997</v>
      </c>
      <c r="K2558" s="43">
        <f t="shared" si="196"/>
        <v>72674.802809999994</v>
      </c>
      <c r="L2558" s="43">
        <f t="shared" si="197"/>
        <v>52833.4542</v>
      </c>
      <c r="M2558" s="43">
        <f t="shared" si="198"/>
        <v>19841.348609999994</v>
      </c>
      <c r="N2558" s="42">
        <f t="shared" si="199"/>
        <v>0.27301551353187631</v>
      </c>
      <c r="O2558">
        <f>IF(AND(RawData[[#This Row],[Channel]]="Wholesale/Distributor", LEFT(RawData[[#This Row],[Month]], 4)="2025"),RawData[[#This Row],[List Price]]*(1-'2 - Diagnostics'!$B$1),RawData[[#This Row],[Net Price]])</f>
        <v>2.7755000000000001</v>
      </c>
      <c r="P2558">
        <f>RawData[[#This Row],[Units]]*RawData[[#This Row],[Counterfactual Net Price]]</f>
        <v>74888.540999999997</v>
      </c>
    </row>
    <row r="2559" spans="1:16">
      <c r="A2559" t="s">
        <v>275</v>
      </c>
      <c r="B2559" t="s">
        <v>274</v>
      </c>
      <c r="C2559" t="s">
        <v>271</v>
      </c>
      <c r="D2559" t="s">
        <v>226</v>
      </c>
      <c r="E2559" t="s">
        <v>249</v>
      </c>
      <c r="F2559">
        <v>37145</v>
      </c>
      <c r="G2559" s="44">
        <v>3.05</v>
      </c>
      <c r="H2559" s="42">
        <v>0.1288</v>
      </c>
      <c r="I2559" s="45">
        <v>1.9726999999999999</v>
      </c>
      <c r="J2559" s="44">
        <f t="shared" si="195"/>
        <v>2.6571599999999997</v>
      </c>
      <c r="K2559" s="43">
        <f t="shared" si="196"/>
        <v>98700.208199999994</v>
      </c>
      <c r="L2559" s="43">
        <f t="shared" si="197"/>
        <v>73275.941500000001</v>
      </c>
      <c r="M2559" s="43">
        <f t="shared" si="198"/>
        <v>25424.266699999993</v>
      </c>
      <c r="N2559" s="42">
        <f t="shared" si="199"/>
        <v>0.25759081124207794</v>
      </c>
      <c r="O2559">
        <f>IF(AND(RawData[[#This Row],[Channel]]="Wholesale/Distributor", LEFT(RawData[[#This Row],[Month]], 4)="2025"),RawData[[#This Row],[List Price]]*(1-'2 - Diagnostics'!$B$1),RawData[[#This Row],[Net Price]])</f>
        <v>2.7755000000000001</v>
      </c>
      <c r="P2559">
        <f>RawData[[#This Row],[Units]]*RawData[[#This Row],[Counterfactual Net Price]]</f>
        <v>103095.94750000001</v>
      </c>
    </row>
    <row r="2560" spans="1:16">
      <c r="A2560" t="s">
        <v>275</v>
      </c>
      <c r="B2560" t="s">
        <v>274</v>
      </c>
      <c r="C2560" t="s">
        <v>271</v>
      </c>
      <c r="D2560" t="s">
        <v>226</v>
      </c>
      <c r="E2560" t="s">
        <v>248</v>
      </c>
      <c r="F2560">
        <v>35179</v>
      </c>
      <c r="G2560" s="44">
        <v>3.05</v>
      </c>
      <c r="H2560" s="42">
        <v>0.13200000000000001</v>
      </c>
      <c r="I2560" s="45">
        <v>1.9872000000000001</v>
      </c>
      <c r="J2560" s="44">
        <f t="shared" si="195"/>
        <v>2.6473999999999998</v>
      </c>
      <c r="K2560" s="43">
        <f t="shared" si="196"/>
        <v>93132.88459999999</v>
      </c>
      <c r="L2560" s="43">
        <f t="shared" si="197"/>
        <v>69907.708800000008</v>
      </c>
      <c r="M2560" s="43">
        <f t="shared" si="198"/>
        <v>23225.175799999983</v>
      </c>
      <c r="N2560" s="42">
        <f t="shared" si="199"/>
        <v>0.24937674699705356</v>
      </c>
      <c r="O2560">
        <f>IF(AND(RawData[[#This Row],[Channel]]="Wholesale/Distributor", LEFT(RawData[[#This Row],[Month]], 4)="2025"),RawData[[#This Row],[List Price]]*(1-'2 - Diagnostics'!$B$1),RawData[[#This Row],[Net Price]])</f>
        <v>2.7755000000000001</v>
      </c>
      <c r="P2560">
        <f>RawData[[#This Row],[Units]]*RawData[[#This Row],[Counterfactual Net Price]]</f>
        <v>97639.314500000008</v>
      </c>
    </row>
    <row r="2561" spans="1:16">
      <c r="A2561" t="s">
        <v>275</v>
      </c>
      <c r="B2561" t="s">
        <v>274</v>
      </c>
      <c r="C2561" t="s">
        <v>271</v>
      </c>
      <c r="D2561" t="s">
        <v>226</v>
      </c>
      <c r="E2561" t="s">
        <v>247</v>
      </c>
      <c r="F2561">
        <v>33163</v>
      </c>
      <c r="G2561" s="44">
        <v>3.05</v>
      </c>
      <c r="H2561" s="42">
        <v>0.1598</v>
      </c>
      <c r="I2561" s="45">
        <v>2.0017999999999998</v>
      </c>
      <c r="J2561" s="44">
        <f t="shared" si="195"/>
        <v>2.5626099999999998</v>
      </c>
      <c r="K2561" s="43">
        <f t="shared" si="196"/>
        <v>84983.835429999992</v>
      </c>
      <c r="L2561" s="43">
        <f t="shared" si="197"/>
        <v>66385.693399999989</v>
      </c>
      <c r="M2561" s="43">
        <f t="shared" si="198"/>
        <v>18598.142030000003</v>
      </c>
      <c r="N2561" s="42">
        <f t="shared" si="199"/>
        <v>0.21884328867833971</v>
      </c>
      <c r="O2561">
        <f>IF(AND(RawData[[#This Row],[Channel]]="Wholesale/Distributor", LEFT(RawData[[#This Row],[Month]], 4)="2025"),RawData[[#This Row],[List Price]]*(1-'2 - Diagnostics'!$B$1),RawData[[#This Row],[Net Price]])</f>
        <v>2.7755000000000001</v>
      </c>
      <c r="P2561">
        <f>RawData[[#This Row],[Units]]*RawData[[#This Row],[Counterfactual Net Price]]</f>
        <v>92043.906499999997</v>
      </c>
    </row>
    <row r="2562" spans="1:16">
      <c r="A2562" t="s">
        <v>275</v>
      </c>
      <c r="B2562" t="s">
        <v>274</v>
      </c>
      <c r="C2562" t="s">
        <v>271</v>
      </c>
      <c r="D2562" t="s">
        <v>226</v>
      </c>
      <c r="E2562" t="s">
        <v>246</v>
      </c>
      <c r="F2562">
        <v>28890</v>
      </c>
      <c r="G2562" s="44">
        <v>3.05</v>
      </c>
      <c r="H2562" s="42">
        <v>0.14369999999999999</v>
      </c>
      <c r="I2562" s="45">
        <v>2.0164</v>
      </c>
      <c r="J2562" s="44">
        <f t="shared" ref="J2562:J2625" si="200">G2562*(1-H2562)</f>
        <v>2.6117150000000002</v>
      </c>
      <c r="K2562" s="43">
        <f t="shared" ref="K2562:K2625" si="201">F2562*J2562</f>
        <v>75452.446350000013</v>
      </c>
      <c r="L2562" s="43">
        <f t="shared" ref="L2562:L2625" si="202">F2562*I2562</f>
        <v>58253.796000000002</v>
      </c>
      <c r="M2562" s="43">
        <f t="shared" ref="M2562:M2625" si="203">K2562-L2562</f>
        <v>17198.650350000011</v>
      </c>
      <c r="N2562" s="42">
        <f t="shared" ref="N2562:N2625" si="204">IFERROR(M2562/K2562,"")</f>
        <v>0.2279402614756971</v>
      </c>
      <c r="O2562">
        <f>IF(AND(RawData[[#This Row],[Channel]]="Wholesale/Distributor", LEFT(RawData[[#This Row],[Month]], 4)="2025"),RawData[[#This Row],[List Price]]*(1-'2 - Diagnostics'!$B$1),RawData[[#This Row],[Net Price]])</f>
        <v>2.7755000000000001</v>
      </c>
      <c r="P2562">
        <f>RawData[[#This Row],[Units]]*RawData[[#This Row],[Counterfactual Net Price]]</f>
        <v>80184.195000000007</v>
      </c>
    </row>
    <row r="2563" spans="1:16">
      <c r="A2563" t="s">
        <v>275</v>
      </c>
      <c r="B2563" t="s">
        <v>274</v>
      </c>
      <c r="C2563" t="s">
        <v>271</v>
      </c>
      <c r="D2563" t="s">
        <v>226</v>
      </c>
      <c r="E2563" t="s">
        <v>245</v>
      </c>
      <c r="F2563">
        <v>26343</v>
      </c>
      <c r="G2563" s="44">
        <v>3.05</v>
      </c>
      <c r="H2563" s="42">
        <v>0.17879999999999999</v>
      </c>
      <c r="I2563" s="45">
        <v>2.0310000000000001</v>
      </c>
      <c r="J2563" s="44">
        <f t="shared" si="200"/>
        <v>2.5046599999999999</v>
      </c>
      <c r="K2563" s="43">
        <f t="shared" si="201"/>
        <v>65980.258379999999</v>
      </c>
      <c r="L2563" s="43">
        <f t="shared" si="202"/>
        <v>53502.633000000002</v>
      </c>
      <c r="M2563" s="43">
        <f t="shared" si="203"/>
        <v>12477.625379999998</v>
      </c>
      <c r="N2563" s="42">
        <f t="shared" si="204"/>
        <v>0.18911149617113696</v>
      </c>
      <c r="O2563">
        <f>IF(AND(RawData[[#This Row],[Channel]]="Wholesale/Distributor", LEFT(RawData[[#This Row],[Month]], 4)="2025"),RawData[[#This Row],[List Price]]*(1-'2 - Diagnostics'!$B$1),RawData[[#This Row],[Net Price]])</f>
        <v>2.7755000000000001</v>
      </c>
      <c r="P2563">
        <f>RawData[[#This Row],[Units]]*RawData[[#This Row],[Counterfactual Net Price]]</f>
        <v>73114.996500000008</v>
      </c>
    </row>
    <row r="2564" spans="1:16">
      <c r="A2564" t="s">
        <v>275</v>
      </c>
      <c r="B2564" t="s">
        <v>274</v>
      </c>
      <c r="C2564" t="s">
        <v>271</v>
      </c>
      <c r="D2564" t="s">
        <v>226</v>
      </c>
      <c r="E2564" t="s">
        <v>244</v>
      </c>
      <c r="F2564">
        <v>24469</v>
      </c>
      <c r="G2564" s="44">
        <v>3.14</v>
      </c>
      <c r="H2564" s="42">
        <v>0.2172</v>
      </c>
      <c r="I2564" s="45">
        <v>2.0455000000000001</v>
      </c>
      <c r="J2564" s="44">
        <f t="shared" si="200"/>
        <v>2.457992</v>
      </c>
      <c r="K2564" s="43">
        <f t="shared" si="201"/>
        <v>60144.606247999996</v>
      </c>
      <c r="L2564" s="43">
        <f t="shared" si="202"/>
        <v>50051.339500000002</v>
      </c>
      <c r="M2564" s="43">
        <f t="shared" si="203"/>
        <v>10093.266747999995</v>
      </c>
      <c r="N2564" s="42">
        <f t="shared" si="204"/>
        <v>0.16781665684835417</v>
      </c>
      <c r="O2564">
        <f>IF(AND(RawData[[#This Row],[Channel]]="Wholesale/Distributor", LEFT(RawData[[#This Row],[Month]], 4)="2025"),RawData[[#This Row],[List Price]]*(1-'2 - Diagnostics'!$B$1),RawData[[#This Row],[Net Price]])</f>
        <v>2.8574000000000002</v>
      </c>
      <c r="P2564">
        <f>RawData[[#This Row],[Units]]*RawData[[#This Row],[Counterfactual Net Price]]</f>
        <v>69917.720600000001</v>
      </c>
    </row>
    <row r="2565" spans="1:16">
      <c r="A2565" t="s">
        <v>275</v>
      </c>
      <c r="B2565" t="s">
        <v>274</v>
      </c>
      <c r="C2565" t="s">
        <v>271</v>
      </c>
      <c r="D2565" t="s">
        <v>226</v>
      </c>
      <c r="E2565" t="s">
        <v>243</v>
      </c>
      <c r="F2565">
        <v>29507</v>
      </c>
      <c r="G2565" s="44">
        <v>3.14</v>
      </c>
      <c r="H2565" s="42">
        <v>0.2306</v>
      </c>
      <c r="I2565" s="45">
        <v>2.0600999999999998</v>
      </c>
      <c r="J2565" s="44">
        <f t="shared" si="200"/>
        <v>2.4159160000000002</v>
      </c>
      <c r="K2565" s="43">
        <f t="shared" si="201"/>
        <v>71286.433411999998</v>
      </c>
      <c r="L2565" s="43">
        <f t="shared" si="202"/>
        <v>60787.370699999992</v>
      </c>
      <c r="M2565" s="43">
        <f t="shared" si="203"/>
        <v>10499.062712000006</v>
      </c>
      <c r="N2565" s="42">
        <f t="shared" si="204"/>
        <v>0.14727995509777667</v>
      </c>
      <c r="O2565">
        <f>IF(AND(RawData[[#This Row],[Channel]]="Wholesale/Distributor", LEFT(RawData[[#This Row],[Month]], 4)="2025"),RawData[[#This Row],[List Price]]*(1-'2 - Diagnostics'!$B$1),RawData[[#This Row],[Net Price]])</f>
        <v>2.8574000000000002</v>
      </c>
      <c r="P2565">
        <f>RawData[[#This Row],[Units]]*RawData[[#This Row],[Counterfactual Net Price]]</f>
        <v>84313.301800000001</v>
      </c>
    </row>
    <row r="2566" spans="1:16">
      <c r="A2566" t="s">
        <v>275</v>
      </c>
      <c r="B2566" t="s">
        <v>274</v>
      </c>
      <c r="C2566" t="s">
        <v>271</v>
      </c>
      <c r="D2566" t="s">
        <v>226</v>
      </c>
      <c r="E2566" t="s">
        <v>242</v>
      </c>
      <c r="F2566">
        <v>33920</v>
      </c>
      <c r="G2566" s="44">
        <v>3.14</v>
      </c>
      <c r="H2566" s="42">
        <v>0.22620000000000001</v>
      </c>
      <c r="I2566" s="45">
        <v>2.0747</v>
      </c>
      <c r="J2566" s="44">
        <f t="shared" si="200"/>
        <v>2.4297320000000004</v>
      </c>
      <c r="K2566" s="43">
        <f t="shared" si="201"/>
        <v>82416.509440000009</v>
      </c>
      <c r="L2566" s="43">
        <f t="shared" si="202"/>
        <v>70373.823999999993</v>
      </c>
      <c r="M2566" s="43">
        <f t="shared" si="203"/>
        <v>12042.685440000016</v>
      </c>
      <c r="N2566" s="42">
        <f t="shared" si="204"/>
        <v>0.14611981897592016</v>
      </c>
      <c r="O2566">
        <f>IF(AND(RawData[[#This Row],[Channel]]="Wholesale/Distributor", LEFT(RawData[[#This Row],[Month]], 4)="2025"),RawData[[#This Row],[List Price]]*(1-'2 - Diagnostics'!$B$1),RawData[[#This Row],[Net Price]])</f>
        <v>2.8574000000000002</v>
      </c>
      <c r="P2566">
        <f>RawData[[#This Row],[Units]]*RawData[[#This Row],[Counterfactual Net Price]]</f>
        <v>96923.008000000002</v>
      </c>
    </row>
    <row r="2567" spans="1:16">
      <c r="A2567" t="s">
        <v>275</v>
      </c>
      <c r="B2567" t="s">
        <v>274</v>
      </c>
      <c r="C2567" t="s">
        <v>271</v>
      </c>
      <c r="D2567" t="s">
        <v>226</v>
      </c>
      <c r="E2567" t="s">
        <v>241</v>
      </c>
      <c r="F2567">
        <v>45943</v>
      </c>
      <c r="G2567" s="44">
        <v>3.14</v>
      </c>
      <c r="H2567" s="42">
        <v>0.2402</v>
      </c>
      <c r="I2567" s="45">
        <v>2.0893000000000002</v>
      </c>
      <c r="J2567" s="44">
        <f t="shared" si="200"/>
        <v>2.3857720000000002</v>
      </c>
      <c r="K2567" s="43">
        <f t="shared" si="201"/>
        <v>109609.52299600001</v>
      </c>
      <c r="L2567" s="43">
        <f t="shared" si="202"/>
        <v>95988.709900000002</v>
      </c>
      <c r="M2567" s="43">
        <f t="shared" si="203"/>
        <v>13620.813096000013</v>
      </c>
      <c r="N2567" s="42">
        <f t="shared" si="204"/>
        <v>0.12426669438655506</v>
      </c>
      <c r="O2567">
        <f>IF(AND(RawData[[#This Row],[Channel]]="Wholesale/Distributor", LEFT(RawData[[#This Row],[Month]], 4)="2025"),RawData[[#This Row],[List Price]]*(1-'2 - Diagnostics'!$B$1),RawData[[#This Row],[Net Price]])</f>
        <v>2.8574000000000002</v>
      </c>
      <c r="P2567">
        <f>RawData[[#This Row],[Units]]*RawData[[#This Row],[Counterfactual Net Price]]</f>
        <v>131277.5282</v>
      </c>
    </row>
    <row r="2568" spans="1:16">
      <c r="A2568" t="s">
        <v>275</v>
      </c>
      <c r="B2568" t="s">
        <v>274</v>
      </c>
      <c r="C2568" t="s">
        <v>271</v>
      </c>
      <c r="D2568" t="s">
        <v>226</v>
      </c>
      <c r="E2568" t="s">
        <v>240</v>
      </c>
      <c r="F2568">
        <v>52386</v>
      </c>
      <c r="G2568" s="44">
        <v>3.14</v>
      </c>
      <c r="H2568" s="42">
        <v>0.23449999999999999</v>
      </c>
      <c r="I2568" s="45">
        <v>2.1038000000000001</v>
      </c>
      <c r="J2568" s="44">
        <f t="shared" si="200"/>
        <v>2.4036700000000004</v>
      </c>
      <c r="K2568" s="43">
        <f t="shared" si="201"/>
        <v>125918.65662000002</v>
      </c>
      <c r="L2568" s="43">
        <f t="shared" si="202"/>
        <v>110209.66680000001</v>
      </c>
      <c r="M2568" s="43">
        <f t="shared" si="203"/>
        <v>15708.989820000017</v>
      </c>
      <c r="N2568" s="42">
        <f t="shared" si="204"/>
        <v>0.1247550620509472</v>
      </c>
      <c r="O2568">
        <f>IF(AND(RawData[[#This Row],[Channel]]="Wholesale/Distributor", LEFT(RawData[[#This Row],[Month]], 4)="2025"),RawData[[#This Row],[List Price]]*(1-'2 - Diagnostics'!$B$1),RawData[[#This Row],[Net Price]])</f>
        <v>2.8574000000000002</v>
      </c>
      <c r="P2568">
        <f>RawData[[#This Row],[Units]]*RawData[[#This Row],[Counterfactual Net Price]]</f>
        <v>149687.75640000001</v>
      </c>
    </row>
    <row r="2569" spans="1:16">
      <c r="A2569" t="s">
        <v>275</v>
      </c>
      <c r="B2569" t="s">
        <v>274</v>
      </c>
      <c r="C2569" t="s">
        <v>271</v>
      </c>
      <c r="D2569" t="s">
        <v>226</v>
      </c>
      <c r="E2569" t="s">
        <v>236</v>
      </c>
      <c r="F2569">
        <v>41205</v>
      </c>
      <c r="G2569" s="44">
        <v>3.14</v>
      </c>
      <c r="H2569" s="42">
        <v>0.26519999999999999</v>
      </c>
      <c r="I2569" s="45">
        <v>2.1183999999999998</v>
      </c>
      <c r="J2569" s="44">
        <f t="shared" si="200"/>
        <v>2.3072720000000002</v>
      </c>
      <c r="K2569" s="43">
        <f t="shared" si="201"/>
        <v>95071.142760000002</v>
      </c>
      <c r="L2569" s="43">
        <f t="shared" si="202"/>
        <v>87288.671999999991</v>
      </c>
      <c r="M2569" s="43">
        <f t="shared" si="203"/>
        <v>7782.4707600000111</v>
      </c>
      <c r="N2569" s="42">
        <f t="shared" si="204"/>
        <v>8.1859442666491103E-2</v>
      </c>
      <c r="O2569">
        <f>IF(AND(RawData[[#This Row],[Channel]]="Wholesale/Distributor", LEFT(RawData[[#This Row],[Month]], 4)="2025"),RawData[[#This Row],[List Price]]*(1-'2 - Diagnostics'!$B$1),RawData[[#This Row],[Net Price]])</f>
        <v>2.8574000000000002</v>
      </c>
      <c r="P2569">
        <f>RawData[[#This Row],[Units]]*RawData[[#This Row],[Counterfactual Net Price]]</f>
        <v>117739.167</v>
      </c>
    </row>
    <row r="2570" spans="1:16">
      <c r="A2570" t="s">
        <v>275</v>
      </c>
      <c r="B2570" t="s">
        <v>274</v>
      </c>
      <c r="C2570" t="s">
        <v>271</v>
      </c>
      <c r="D2570" t="s">
        <v>229</v>
      </c>
      <c r="E2570" t="s">
        <v>262</v>
      </c>
      <c r="F2570">
        <v>10495</v>
      </c>
      <c r="G2570" s="44">
        <v>2.99</v>
      </c>
      <c r="H2570" s="42">
        <v>7.6899999999999996E-2</v>
      </c>
      <c r="I2570" s="45">
        <v>1.9435</v>
      </c>
      <c r="J2570" s="44">
        <f t="shared" si="200"/>
        <v>2.7600690000000001</v>
      </c>
      <c r="K2570" s="43">
        <f t="shared" si="201"/>
        <v>28966.924155000001</v>
      </c>
      <c r="L2570" s="43">
        <f t="shared" si="202"/>
        <v>20397.032500000001</v>
      </c>
      <c r="M2570" s="43">
        <f t="shared" si="203"/>
        <v>8569.8916549999994</v>
      </c>
      <c r="N2570" s="42">
        <f t="shared" si="204"/>
        <v>0.29585093705990684</v>
      </c>
      <c r="O2570">
        <f>IF(AND(RawData[[#This Row],[Channel]]="Wholesale/Distributor", LEFT(RawData[[#This Row],[Month]], 4)="2025"),RawData[[#This Row],[List Price]]*(1-'2 - Diagnostics'!$B$1),RawData[[#This Row],[Net Price]])</f>
        <v>2.7600690000000001</v>
      </c>
      <c r="P2570">
        <f>RawData[[#This Row],[Units]]*RawData[[#This Row],[Counterfactual Net Price]]</f>
        <v>28966.924155000001</v>
      </c>
    </row>
    <row r="2571" spans="1:16">
      <c r="A2571" t="s">
        <v>275</v>
      </c>
      <c r="B2571" t="s">
        <v>274</v>
      </c>
      <c r="C2571" t="s">
        <v>271</v>
      </c>
      <c r="D2571" t="s">
        <v>229</v>
      </c>
      <c r="E2571" t="s">
        <v>261</v>
      </c>
      <c r="F2571">
        <v>12087</v>
      </c>
      <c r="G2571" s="44">
        <v>2.99</v>
      </c>
      <c r="H2571" s="42">
        <v>7.6999999999999999E-2</v>
      </c>
      <c r="I2571" s="45">
        <v>1.9435</v>
      </c>
      <c r="J2571" s="44">
        <f t="shared" si="200"/>
        <v>2.7597700000000005</v>
      </c>
      <c r="K2571" s="43">
        <f t="shared" si="201"/>
        <v>33357.339990000008</v>
      </c>
      <c r="L2571" s="43">
        <f t="shared" si="202"/>
        <v>23491.084500000001</v>
      </c>
      <c r="M2571" s="43">
        <f t="shared" si="203"/>
        <v>9866.2554900000068</v>
      </c>
      <c r="N2571" s="42">
        <f t="shared" si="204"/>
        <v>0.2957746478873241</v>
      </c>
      <c r="O2571">
        <f>IF(AND(RawData[[#This Row],[Channel]]="Wholesale/Distributor", LEFT(RawData[[#This Row],[Month]], 4)="2025"),RawData[[#This Row],[List Price]]*(1-'2 - Diagnostics'!$B$1),RawData[[#This Row],[Net Price]])</f>
        <v>2.7597700000000005</v>
      </c>
      <c r="P2571">
        <f>RawData[[#This Row],[Units]]*RawData[[#This Row],[Counterfactual Net Price]]</f>
        <v>33357.339990000008</v>
      </c>
    </row>
    <row r="2572" spans="1:16">
      <c r="A2572" t="s">
        <v>275</v>
      </c>
      <c r="B2572" t="s">
        <v>274</v>
      </c>
      <c r="C2572" t="s">
        <v>271</v>
      </c>
      <c r="D2572" t="s">
        <v>229</v>
      </c>
      <c r="E2572" t="s">
        <v>260</v>
      </c>
      <c r="F2572">
        <v>12439</v>
      </c>
      <c r="G2572" s="44">
        <v>2.99</v>
      </c>
      <c r="H2572" s="42">
        <v>2.7E-2</v>
      </c>
      <c r="I2572" s="45">
        <v>1.9435</v>
      </c>
      <c r="J2572" s="44">
        <f t="shared" si="200"/>
        <v>2.9092700000000002</v>
      </c>
      <c r="K2572" s="43">
        <f t="shared" si="201"/>
        <v>36188.409530000004</v>
      </c>
      <c r="L2572" s="43">
        <f t="shared" si="202"/>
        <v>24175.196500000002</v>
      </c>
      <c r="M2572" s="43">
        <f t="shared" si="203"/>
        <v>12013.213030000003</v>
      </c>
      <c r="N2572" s="42">
        <f t="shared" si="204"/>
        <v>0.33196300102774928</v>
      </c>
      <c r="O2572">
        <f>IF(AND(RawData[[#This Row],[Channel]]="Wholesale/Distributor", LEFT(RawData[[#This Row],[Month]], 4)="2025"),RawData[[#This Row],[List Price]]*(1-'2 - Diagnostics'!$B$1),RawData[[#This Row],[Net Price]])</f>
        <v>2.9092700000000002</v>
      </c>
      <c r="P2572">
        <f>RawData[[#This Row],[Units]]*RawData[[#This Row],[Counterfactual Net Price]]</f>
        <v>36188.409530000004</v>
      </c>
    </row>
    <row r="2573" spans="1:16">
      <c r="A2573" t="s">
        <v>275</v>
      </c>
      <c r="B2573" t="s">
        <v>274</v>
      </c>
      <c r="C2573" t="s">
        <v>271</v>
      </c>
      <c r="D2573" t="s">
        <v>229</v>
      </c>
      <c r="E2573" t="s">
        <v>259</v>
      </c>
      <c r="F2573">
        <v>12752</v>
      </c>
      <c r="G2573" s="44">
        <v>2.99</v>
      </c>
      <c r="H2573" s="42">
        <v>8.6199999999999999E-2</v>
      </c>
      <c r="I2573" s="45">
        <v>1.9435</v>
      </c>
      <c r="J2573" s="44">
        <f t="shared" si="200"/>
        <v>2.732262</v>
      </c>
      <c r="K2573" s="43">
        <f t="shared" si="201"/>
        <v>34841.805024000001</v>
      </c>
      <c r="L2573" s="43">
        <f t="shared" si="202"/>
        <v>24783.511999999999</v>
      </c>
      <c r="M2573" s="43">
        <f t="shared" si="203"/>
        <v>10058.293024000002</v>
      </c>
      <c r="N2573" s="42">
        <f t="shared" si="204"/>
        <v>0.28868461370102871</v>
      </c>
      <c r="O2573">
        <f>IF(AND(RawData[[#This Row],[Channel]]="Wholesale/Distributor", LEFT(RawData[[#This Row],[Month]], 4)="2025"),RawData[[#This Row],[List Price]]*(1-'2 - Diagnostics'!$B$1),RawData[[#This Row],[Net Price]])</f>
        <v>2.732262</v>
      </c>
      <c r="P2573">
        <f>RawData[[#This Row],[Units]]*RawData[[#This Row],[Counterfactual Net Price]]</f>
        <v>34841.805024000001</v>
      </c>
    </row>
    <row r="2574" spans="1:16">
      <c r="A2574" t="s">
        <v>275</v>
      </c>
      <c r="B2574" t="s">
        <v>274</v>
      </c>
      <c r="C2574" t="s">
        <v>271</v>
      </c>
      <c r="D2574" t="s">
        <v>229</v>
      </c>
      <c r="E2574" t="s">
        <v>258</v>
      </c>
      <c r="F2574">
        <v>9529</v>
      </c>
      <c r="G2574" s="44">
        <v>2.99</v>
      </c>
      <c r="H2574" s="42">
        <v>7.17E-2</v>
      </c>
      <c r="I2574" s="45">
        <v>1.9435</v>
      </c>
      <c r="J2574" s="44">
        <f t="shared" si="200"/>
        <v>2.7756170000000004</v>
      </c>
      <c r="K2574" s="43">
        <f t="shared" si="201"/>
        <v>26448.854393000005</v>
      </c>
      <c r="L2574" s="43">
        <f t="shared" si="202"/>
        <v>18519.611499999999</v>
      </c>
      <c r="M2574" s="43">
        <f t="shared" si="203"/>
        <v>7929.242893000006</v>
      </c>
      <c r="N2574" s="42">
        <f t="shared" si="204"/>
        <v>0.29979532478724569</v>
      </c>
      <c r="O2574">
        <f>IF(AND(RawData[[#This Row],[Channel]]="Wholesale/Distributor", LEFT(RawData[[#This Row],[Month]], 4)="2025"),RawData[[#This Row],[List Price]]*(1-'2 - Diagnostics'!$B$1),RawData[[#This Row],[Net Price]])</f>
        <v>2.7756170000000004</v>
      </c>
      <c r="P2574">
        <f>RawData[[#This Row],[Units]]*RawData[[#This Row],[Counterfactual Net Price]]</f>
        <v>26448.854393000005</v>
      </c>
    </row>
    <row r="2575" spans="1:16">
      <c r="A2575" t="s">
        <v>275</v>
      </c>
      <c r="B2575" t="s">
        <v>274</v>
      </c>
      <c r="C2575" t="s">
        <v>271</v>
      </c>
      <c r="D2575" t="s">
        <v>229</v>
      </c>
      <c r="E2575" t="s">
        <v>257</v>
      </c>
      <c r="F2575">
        <v>11332</v>
      </c>
      <c r="G2575" s="44">
        <v>2.99</v>
      </c>
      <c r="H2575" s="42">
        <v>5.8599999999999999E-2</v>
      </c>
      <c r="I2575" s="45">
        <v>1.9435</v>
      </c>
      <c r="J2575" s="44">
        <f t="shared" si="200"/>
        <v>2.8147860000000002</v>
      </c>
      <c r="K2575" s="43">
        <f t="shared" si="201"/>
        <v>31897.154952000004</v>
      </c>
      <c r="L2575" s="43">
        <f t="shared" si="202"/>
        <v>22023.741999999998</v>
      </c>
      <c r="M2575" s="43">
        <f t="shared" si="203"/>
        <v>9873.412952000006</v>
      </c>
      <c r="N2575" s="42">
        <f t="shared" si="204"/>
        <v>0.3095389844911835</v>
      </c>
      <c r="O2575">
        <f>IF(AND(RawData[[#This Row],[Channel]]="Wholesale/Distributor", LEFT(RawData[[#This Row],[Month]], 4)="2025"),RawData[[#This Row],[List Price]]*(1-'2 - Diagnostics'!$B$1),RawData[[#This Row],[Net Price]])</f>
        <v>2.8147860000000002</v>
      </c>
      <c r="P2575">
        <f>RawData[[#This Row],[Units]]*RawData[[#This Row],[Counterfactual Net Price]]</f>
        <v>31897.154952000004</v>
      </c>
    </row>
    <row r="2576" spans="1:16">
      <c r="A2576" t="s">
        <v>275</v>
      </c>
      <c r="B2576" t="s">
        <v>274</v>
      </c>
      <c r="C2576" t="s">
        <v>271</v>
      </c>
      <c r="D2576" t="s">
        <v>229</v>
      </c>
      <c r="E2576" t="s">
        <v>256</v>
      </c>
      <c r="F2576">
        <v>9601</v>
      </c>
      <c r="G2576" s="44">
        <v>2.99</v>
      </c>
      <c r="H2576" s="42">
        <v>5.04E-2</v>
      </c>
      <c r="I2576" s="45">
        <v>1.9435</v>
      </c>
      <c r="J2576" s="44">
        <f t="shared" si="200"/>
        <v>2.8393040000000003</v>
      </c>
      <c r="K2576" s="43">
        <f t="shared" si="201"/>
        <v>27260.157704000001</v>
      </c>
      <c r="L2576" s="43">
        <f t="shared" si="202"/>
        <v>18659.5435</v>
      </c>
      <c r="M2576" s="43">
        <f t="shared" si="203"/>
        <v>8600.6142040000013</v>
      </c>
      <c r="N2576" s="42">
        <f t="shared" si="204"/>
        <v>0.31550126368997478</v>
      </c>
      <c r="O2576">
        <f>IF(AND(RawData[[#This Row],[Channel]]="Wholesale/Distributor", LEFT(RawData[[#This Row],[Month]], 4)="2025"),RawData[[#This Row],[List Price]]*(1-'2 - Diagnostics'!$B$1),RawData[[#This Row],[Net Price]])</f>
        <v>2.8393040000000003</v>
      </c>
      <c r="P2576">
        <f>RawData[[#This Row],[Units]]*RawData[[#This Row],[Counterfactual Net Price]]</f>
        <v>27260.157704000001</v>
      </c>
    </row>
    <row r="2577" spans="1:16">
      <c r="A2577" t="s">
        <v>275</v>
      </c>
      <c r="B2577" t="s">
        <v>274</v>
      </c>
      <c r="C2577" t="s">
        <v>271</v>
      </c>
      <c r="D2577" t="s">
        <v>229</v>
      </c>
      <c r="E2577" t="s">
        <v>255</v>
      </c>
      <c r="F2577">
        <v>12030</v>
      </c>
      <c r="G2577" s="44">
        <v>2.99</v>
      </c>
      <c r="H2577" s="42">
        <v>6.88E-2</v>
      </c>
      <c r="I2577" s="45">
        <v>1.9435</v>
      </c>
      <c r="J2577" s="44">
        <f t="shared" si="200"/>
        <v>2.7842880000000001</v>
      </c>
      <c r="K2577" s="43">
        <f t="shared" si="201"/>
        <v>33494.984640000002</v>
      </c>
      <c r="L2577" s="43">
        <f t="shared" si="202"/>
        <v>23380.305</v>
      </c>
      <c r="M2577" s="43">
        <f t="shared" si="203"/>
        <v>10114.679640000002</v>
      </c>
      <c r="N2577" s="42">
        <f t="shared" si="204"/>
        <v>0.30197594501718217</v>
      </c>
      <c r="O2577">
        <f>IF(AND(RawData[[#This Row],[Channel]]="Wholesale/Distributor", LEFT(RawData[[#This Row],[Month]], 4)="2025"),RawData[[#This Row],[List Price]]*(1-'2 - Diagnostics'!$B$1),RawData[[#This Row],[Net Price]])</f>
        <v>2.7842880000000001</v>
      </c>
      <c r="P2577">
        <f>RawData[[#This Row],[Units]]*RawData[[#This Row],[Counterfactual Net Price]]</f>
        <v>33494.984640000002</v>
      </c>
    </row>
    <row r="2578" spans="1:16">
      <c r="A2578" t="s">
        <v>275</v>
      </c>
      <c r="B2578" t="s">
        <v>274</v>
      </c>
      <c r="C2578" t="s">
        <v>271</v>
      </c>
      <c r="D2578" t="s">
        <v>229</v>
      </c>
      <c r="E2578" t="s">
        <v>254</v>
      </c>
      <c r="F2578">
        <v>12641</v>
      </c>
      <c r="G2578" s="44">
        <v>2.99</v>
      </c>
      <c r="H2578" s="42">
        <v>9.0300000000000005E-2</v>
      </c>
      <c r="I2578" s="45">
        <v>1.9435</v>
      </c>
      <c r="J2578" s="44">
        <f t="shared" si="200"/>
        <v>2.7200030000000002</v>
      </c>
      <c r="K2578" s="43">
        <f t="shared" si="201"/>
        <v>34383.557923</v>
      </c>
      <c r="L2578" s="43">
        <f t="shared" si="202"/>
        <v>24567.783500000001</v>
      </c>
      <c r="M2578" s="43">
        <f t="shared" si="203"/>
        <v>9815.7744229999989</v>
      </c>
      <c r="N2578" s="42">
        <f t="shared" si="204"/>
        <v>0.28547872925140155</v>
      </c>
      <c r="O2578">
        <f>IF(AND(RawData[[#This Row],[Channel]]="Wholesale/Distributor", LEFT(RawData[[#This Row],[Month]], 4)="2025"),RawData[[#This Row],[List Price]]*(1-'2 - Diagnostics'!$B$1),RawData[[#This Row],[Net Price]])</f>
        <v>2.7200030000000002</v>
      </c>
      <c r="P2578">
        <f>RawData[[#This Row],[Units]]*RawData[[#This Row],[Counterfactual Net Price]]</f>
        <v>34383.557923</v>
      </c>
    </row>
    <row r="2579" spans="1:16">
      <c r="A2579" t="s">
        <v>275</v>
      </c>
      <c r="B2579" t="s">
        <v>274</v>
      </c>
      <c r="C2579" t="s">
        <v>271</v>
      </c>
      <c r="D2579" t="s">
        <v>229</v>
      </c>
      <c r="E2579" t="s">
        <v>253</v>
      </c>
      <c r="F2579">
        <v>19461</v>
      </c>
      <c r="G2579" s="44">
        <v>2.99</v>
      </c>
      <c r="H2579" s="42">
        <v>5.6899999999999999E-2</v>
      </c>
      <c r="I2579" s="45">
        <v>1.9435</v>
      </c>
      <c r="J2579" s="44">
        <f t="shared" si="200"/>
        <v>2.8198690000000002</v>
      </c>
      <c r="K2579" s="43">
        <f t="shared" si="201"/>
        <v>54877.470609000004</v>
      </c>
      <c r="L2579" s="43">
        <f t="shared" si="202"/>
        <v>37822.453500000003</v>
      </c>
      <c r="M2579" s="43">
        <f t="shared" si="203"/>
        <v>17055.017109</v>
      </c>
      <c r="N2579" s="42">
        <f t="shared" si="204"/>
        <v>0.31078358604601841</v>
      </c>
      <c r="O2579">
        <f>IF(AND(RawData[[#This Row],[Channel]]="Wholesale/Distributor", LEFT(RawData[[#This Row],[Month]], 4)="2025"),RawData[[#This Row],[List Price]]*(1-'2 - Diagnostics'!$B$1),RawData[[#This Row],[Net Price]])</f>
        <v>2.8198690000000002</v>
      </c>
      <c r="P2579">
        <f>RawData[[#This Row],[Units]]*RawData[[#This Row],[Counterfactual Net Price]]</f>
        <v>54877.470609000004</v>
      </c>
    </row>
    <row r="2580" spans="1:16">
      <c r="A2580" t="s">
        <v>275</v>
      </c>
      <c r="B2580" t="s">
        <v>274</v>
      </c>
      <c r="C2580" t="s">
        <v>271</v>
      </c>
      <c r="D2580" t="s">
        <v>229</v>
      </c>
      <c r="E2580" t="s">
        <v>252</v>
      </c>
      <c r="F2580">
        <v>18903</v>
      </c>
      <c r="G2580" s="44">
        <v>2.99</v>
      </c>
      <c r="H2580" s="42">
        <v>7.7399999999999997E-2</v>
      </c>
      <c r="I2580" s="45">
        <v>1.9435</v>
      </c>
      <c r="J2580" s="44">
        <f t="shared" si="200"/>
        <v>2.7585740000000003</v>
      </c>
      <c r="K2580" s="43">
        <f t="shared" si="201"/>
        <v>52145.324322000008</v>
      </c>
      <c r="L2580" s="43">
        <f t="shared" si="202"/>
        <v>36737.980499999998</v>
      </c>
      <c r="M2580" s="43">
        <f t="shared" si="203"/>
        <v>15407.34382200001</v>
      </c>
      <c r="N2580" s="42">
        <f t="shared" si="204"/>
        <v>0.29546932581833962</v>
      </c>
      <c r="O2580">
        <f>IF(AND(RawData[[#This Row],[Channel]]="Wholesale/Distributor", LEFT(RawData[[#This Row],[Month]], 4)="2025"),RawData[[#This Row],[List Price]]*(1-'2 - Diagnostics'!$B$1),RawData[[#This Row],[Net Price]])</f>
        <v>2.7585740000000003</v>
      </c>
      <c r="P2580">
        <f>RawData[[#This Row],[Units]]*RawData[[#This Row],[Counterfactual Net Price]]</f>
        <v>52145.324322000008</v>
      </c>
    </row>
    <row r="2581" spans="1:16">
      <c r="A2581" t="s">
        <v>275</v>
      </c>
      <c r="B2581" t="s">
        <v>274</v>
      </c>
      <c r="C2581" t="s">
        <v>271</v>
      </c>
      <c r="D2581" t="s">
        <v>229</v>
      </c>
      <c r="E2581" t="s">
        <v>251</v>
      </c>
      <c r="F2581">
        <v>15492</v>
      </c>
      <c r="G2581" s="44">
        <v>2.99</v>
      </c>
      <c r="H2581" s="42">
        <v>3.8199999999999998E-2</v>
      </c>
      <c r="I2581" s="45">
        <v>1.9435</v>
      </c>
      <c r="J2581" s="44">
        <f t="shared" si="200"/>
        <v>2.8757820000000001</v>
      </c>
      <c r="K2581" s="43">
        <f t="shared" si="201"/>
        <v>44551.614743999999</v>
      </c>
      <c r="L2581" s="43">
        <f t="shared" si="202"/>
        <v>30108.702000000001</v>
      </c>
      <c r="M2581" s="43">
        <f t="shared" si="203"/>
        <v>14442.912743999997</v>
      </c>
      <c r="N2581" s="42">
        <f t="shared" si="204"/>
        <v>0.32418382200041584</v>
      </c>
      <c r="O2581">
        <f>IF(AND(RawData[[#This Row],[Channel]]="Wholesale/Distributor", LEFT(RawData[[#This Row],[Month]], 4)="2025"),RawData[[#This Row],[List Price]]*(1-'2 - Diagnostics'!$B$1),RawData[[#This Row],[Net Price]])</f>
        <v>2.8757820000000001</v>
      </c>
      <c r="P2581">
        <f>RawData[[#This Row],[Units]]*RawData[[#This Row],[Counterfactual Net Price]]</f>
        <v>44551.614743999999</v>
      </c>
    </row>
    <row r="2582" spans="1:16">
      <c r="A2582" t="s">
        <v>275</v>
      </c>
      <c r="B2582" t="s">
        <v>274</v>
      </c>
      <c r="C2582" t="s">
        <v>271</v>
      </c>
      <c r="D2582" t="s">
        <v>229</v>
      </c>
      <c r="E2582" t="s">
        <v>250</v>
      </c>
      <c r="F2582">
        <v>12398</v>
      </c>
      <c r="G2582" s="44">
        <v>3.05</v>
      </c>
      <c r="H2582" s="42">
        <v>4.7800000000000002E-2</v>
      </c>
      <c r="I2582" s="45">
        <v>1.9581</v>
      </c>
      <c r="J2582" s="44">
        <f t="shared" si="200"/>
        <v>2.90421</v>
      </c>
      <c r="K2582" s="43">
        <f t="shared" si="201"/>
        <v>36006.395579999997</v>
      </c>
      <c r="L2582" s="43">
        <f t="shared" si="202"/>
        <v>24276.523799999999</v>
      </c>
      <c r="M2582" s="43">
        <f t="shared" si="203"/>
        <v>11729.871779999998</v>
      </c>
      <c r="N2582" s="42">
        <f t="shared" si="204"/>
        <v>0.32577189666036543</v>
      </c>
      <c r="O2582">
        <f>IF(AND(RawData[[#This Row],[Channel]]="Wholesale/Distributor", LEFT(RawData[[#This Row],[Month]], 4)="2025"),RawData[[#This Row],[List Price]]*(1-'2 - Diagnostics'!$B$1),RawData[[#This Row],[Net Price]])</f>
        <v>2.90421</v>
      </c>
      <c r="P2582">
        <f>RawData[[#This Row],[Units]]*RawData[[#This Row],[Counterfactual Net Price]]</f>
        <v>36006.395579999997</v>
      </c>
    </row>
    <row r="2583" spans="1:16">
      <c r="A2583" t="s">
        <v>275</v>
      </c>
      <c r="B2583" t="s">
        <v>274</v>
      </c>
      <c r="C2583" t="s">
        <v>271</v>
      </c>
      <c r="D2583" t="s">
        <v>229</v>
      </c>
      <c r="E2583" t="s">
        <v>249</v>
      </c>
      <c r="F2583">
        <v>17111</v>
      </c>
      <c r="G2583" s="44">
        <v>3.05</v>
      </c>
      <c r="H2583" s="42">
        <v>7.2700000000000001E-2</v>
      </c>
      <c r="I2583" s="45">
        <v>1.9726999999999999</v>
      </c>
      <c r="J2583" s="44">
        <f t="shared" si="200"/>
        <v>2.828265</v>
      </c>
      <c r="K2583" s="43">
        <f t="shared" si="201"/>
        <v>48394.442414999998</v>
      </c>
      <c r="L2583" s="43">
        <f t="shared" si="202"/>
        <v>33754.869699999996</v>
      </c>
      <c r="M2583" s="43">
        <f t="shared" si="203"/>
        <v>14639.572715000002</v>
      </c>
      <c r="N2583" s="42">
        <f t="shared" si="204"/>
        <v>0.30250524614914098</v>
      </c>
      <c r="O2583">
        <f>IF(AND(RawData[[#This Row],[Channel]]="Wholesale/Distributor", LEFT(RawData[[#This Row],[Month]], 4)="2025"),RawData[[#This Row],[List Price]]*(1-'2 - Diagnostics'!$B$1),RawData[[#This Row],[Net Price]])</f>
        <v>2.828265</v>
      </c>
      <c r="P2583">
        <f>RawData[[#This Row],[Units]]*RawData[[#This Row],[Counterfactual Net Price]]</f>
        <v>48394.442414999998</v>
      </c>
    </row>
    <row r="2584" spans="1:16">
      <c r="A2584" t="s">
        <v>275</v>
      </c>
      <c r="B2584" t="s">
        <v>274</v>
      </c>
      <c r="C2584" t="s">
        <v>271</v>
      </c>
      <c r="D2584" t="s">
        <v>229</v>
      </c>
      <c r="E2584" t="s">
        <v>248</v>
      </c>
      <c r="F2584">
        <v>14398</v>
      </c>
      <c r="G2584" s="44">
        <v>3.05</v>
      </c>
      <c r="H2584" s="42">
        <v>5.9499999999999997E-2</v>
      </c>
      <c r="I2584" s="45">
        <v>1.9872000000000001</v>
      </c>
      <c r="J2584" s="44">
        <f t="shared" si="200"/>
        <v>2.868525</v>
      </c>
      <c r="K2584" s="43">
        <f t="shared" si="201"/>
        <v>41301.022949999999</v>
      </c>
      <c r="L2584" s="43">
        <f t="shared" si="202"/>
        <v>28611.705600000001</v>
      </c>
      <c r="M2584" s="43">
        <f t="shared" si="203"/>
        <v>12689.317349999998</v>
      </c>
      <c r="N2584" s="42">
        <f t="shared" si="204"/>
        <v>0.30723978351243231</v>
      </c>
      <c r="O2584">
        <f>IF(AND(RawData[[#This Row],[Channel]]="Wholesale/Distributor", LEFT(RawData[[#This Row],[Month]], 4)="2025"),RawData[[#This Row],[List Price]]*(1-'2 - Diagnostics'!$B$1),RawData[[#This Row],[Net Price]])</f>
        <v>2.868525</v>
      </c>
      <c r="P2584">
        <f>RawData[[#This Row],[Units]]*RawData[[#This Row],[Counterfactual Net Price]]</f>
        <v>41301.022949999999</v>
      </c>
    </row>
    <row r="2585" spans="1:16">
      <c r="A2585" t="s">
        <v>275</v>
      </c>
      <c r="B2585" t="s">
        <v>274</v>
      </c>
      <c r="C2585" t="s">
        <v>271</v>
      </c>
      <c r="D2585" t="s">
        <v>229</v>
      </c>
      <c r="E2585" t="s">
        <v>247</v>
      </c>
      <c r="F2585">
        <v>13974</v>
      </c>
      <c r="G2585" s="44">
        <v>3.05</v>
      </c>
      <c r="H2585" s="42">
        <v>5.3499999999999999E-2</v>
      </c>
      <c r="I2585" s="45">
        <v>2.0017999999999998</v>
      </c>
      <c r="J2585" s="44">
        <f t="shared" si="200"/>
        <v>2.886825</v>
      </c>
      <c r="K2585" s="43">
        <f t="shared" si="201"/>
        <v>40340.492550000003</v>
      </c>
      <c r="L2585" s="43">
        <f t="shared" si="202"/>
        <v>27973.153199999997</v>
      </c>
      <c r="M2585" s="43">
        <f t="shared" si="203"/>
        <v>12367.339350000006</v>
      </c>
      <c r="N2585" s="42">
        <f t="shared" si="204"/>
        <v>0.30657383111203496</v>
      </c>
      <c r="O2585">
        <f>IF(AND(RawData[[#This Row],[Channel]]="Wholesale/Distributor", LEFT(RawData[[#This Row],[Month]], 4)="2025"),RawData[[#This Row],[List Price]]*(1-'2 - Diagnostics'!$B$1),RawData[[#This Row],[Net Price]])</f>
        <v>2.886825</v>
      </c>
      <c r="P2585">
        <f>RawData[[#This Row],[Units]]*RawData[[#This Row],[Counterfactual Net Price]]</f>
        <v>40340.492550000003</v>
      </c>
    </row>
    <row r="2586" spans="1:16">
      <c r="A2586" t="s">
        <v>275</v>
      </c>
      <c r="B2586" t="s">
        <v>274</v>
      </c>
      <c r="C2586" t="s">
        <v>271</v>
      </c>
      <c r="D2586" t="s">
        <v>229</v>
      </c>
      <c r="E2586" t="s">
        <v>246</v>
      </c>
      <c r="F2586">
        <v>14113</v>
      </c>
      <c r="G2586" s="44">
        <v>3.05</v>
      </c>
      <c r="H2586" s="42">
        <v>0.10349999999999999</v>
      </c>
      <c r="I2586" s="45">
        <v>2.0164</v>
      </c>
      <c r="J2586" s="44">
        <f t="shared" si="200"/>
        <v>2.7343249999999997</v>
      </c>
      <c r="K2586" s="43">
        <f t="shared" si="201"/>
        <v>38589.528724999996</v>
      </c>
      <c r="L2586" s="43">
        <f t="shared" si="202"/>
        <v>28457.4532</v>
      </c>
      <c r="M2586" s="43">
        <f t="shared" si="203"/>
        <v>10132.075524999997</v>
      </c>
      <c r="N2586" s="42">
        <f t="shared" si="204"/>
        <v>0.26256022967277109</v>
      </c>
      <c r="O2586">
        <f>IF(AND(RawData[[#This Row],[Channel]]="Wholesale/Distributor", LEFT(RawData[[#This Row],[Month]], 4)="2025"),RawData[[#This Row],[List Price]]*(1-'2 - Diagnostics'!$B$1),RawData[[#This Row],[Net Price]])</f>
        <v>2.7343249999999997</v>
      </c>
      <c r="P2586">
        <f>RawData[[#This Row],[Units]]*RawData[[#This Row],[Counterfactual Net Price]]</f>
        <v>38589.528724999996</v>
      </c>
    </row>
    <row r="2587" spans="1:16">
      <c r="A2587" t="s">
        <v>275</v>
      </c>
      <c r="B2587" t="s">
        <v>274</v>
      </c>
      <c r="C2587" t="s">
        <v>271</v>
      </c>
      <c r="D2587" t="s">
        <v>229</v>
      </c>
      <c r="E2587" t="s">
        <v>245</v>
      </c>
      <c r="F2587">
        <v>13077</v>
      </c>
      <c r="G2587" s="44">
        <v>3.05</v>
      </c>
      <c r="H2587" s="42">
        <v>6.8599999999999994E-2</v>
      </c>
      <c r="I2587" s="45">
        <v>2.0310000000000001</v>
      </c>
      <c r="J2587" s="44">
        <f t="shared" si="200"/>
        <v>2.84077</v>
      </c>
      <c r="K2587" s="43">
        <f t="shared" si="201"/>
        <v>37148.74929</v>
      </c>
      <c r="L2587" s="43">
        <f t="shared" si="202"/>
        <v>26559.387000000002</v>
      </c>
      <c r="M2587" s="43">
        <f t="shared" si="203"/>
        <v>10589.362289999997</v>
      </c>
      <c r="N2587" s="42">
        <f t="shared" si="204"/>
        <v>0.2850529961946936</v>
      </c>
      <c r="O2587">
        <f>IF(AND(RawData[[#This Row],[Channel]]="Wholesale/Distributor", LEFT(RawData[[#This Row],[Month]], 4)="2025"),RawData[[#This Row],[List Price]]*(1-'2 - Diagnostics'!$B$1),RawData[[#This Row],[Net Price]])</f>
        <v>2.84077</v>
      </c>
      <c r="P2587">
        <f>RawData[[#This Row],[Units]]*RawData[[#This Row],[Counterfactual Net Price]]</f>
        <v>37148.74929</v>
      </c>
    </row>
    <row r="2588" spans="1:16">
      <c r="A2588" t="s">
        <v>275</v>
      </c>
      <c r="B2588" t="s">
        <v>274</v>
      </c>
      <c r="C2588" t="s">
        <v>271</v>
      </c>
      <c r="D2588" t="s">
        <v>229</v>
      </c>
      <c r="E2588" t="s">
        <v>244</v>
      </c>
      <c r="F2588">
        <v>11358</v>
      </c>
      <c r="G2588" s="44">
        <v>3.14</v>
      </c>
      <c r="H2588" s="42">
        <v>5.57E-2</v>
      </c>
      <c r="I2588" s="45">
        <v>2.0455000000000001</v>
      </c>
      <c r="J2588" s="44">
        <f t="shared" si="200"/>
        <v>2.9651020000000003</v>
      </c>
      <c r="K2588" s="43">
        <f t="shared" si="201"/>
        <v>33677.628516000004</v>
      </c>
      <c r="L2588" s="43">
        <f t="shared" si="202"/>
        <v>23232.789000000001</v>
      </c>
      <c r="M2588" s="43">
        <f t="shared" si="203"/>
        <v>10444.839516000004</v>
      </c>
      <c r="N2588" s="42">
        <f t="shared" si="204"/>
        <v>0.31014177589843461</v>
      </c>
      <c r="O2588">
        <f>IF(AND(RawData[[#This Row],[Channel]]="Wholesale/Distributor", LEFT(RawData[[#This Row],[Month]], 4)="2025"),RawData[[#This Row],[List Price]]*(1-'2 - Diagnostics'!$B$1),RawData[[#This Row],[Net Price]])</f>
        <v>2.9651020000000003</v>
      </c>
      <c r="P2588">
        <f>RawData[[#This Row],[Units]]*RawData[[#This Row],[Counterfactual Net Price]]</f>
        <v>33677.628516000004</v>
      </c>
    </row>
    <row r="2589" spans="1:16">
      <c r="A2589" t="s">
        <v>275</v>
      </c>
      <c r="B2589" t="s">
        <v>274</v>
      </c>
      <c r="C2589" t="s">
        <v>271</v>
      </c>
      <c r="D2589" t="s">
        <v>229</v>
      </c>
      <c r="E2589" t="s">
        <v>243</v>
      </c>
      <c r="F2589">
        <v>15076</v>
      </c>
      <c r="G2589" s="44">
        <v>3.14</v>
      </c>
      <c r="H2589" s="42">
        <v>6.7199999999999996E-2</v>
      </c>
      <c r="I2589" s="45">
        <v>2.0600999999999998</v>
      </c>
      <c r="J2589" s="44">
        <f t="shared" si="200"/>
        <v>2.928992</v>
      </c>
      <c r="K2589" s="43">
        <f t="shared" si="201"/>
        <v>44157.483392000002</v>
      </c>
      <c r="L2589" s="43">
        <f t="shared" si="202"/>
        <v>31058.067599999998</v>
      </c>
      <c r="M2589" s="43">
        <f t="shared" si="203"/>
        <v>13099.415792000003</v>
      </c>
      <c r="N2589" s="42">
        <f t="shared" si="204"/>
        <v>0.29665222711431105</v>
      </c>
      <c r="O2589">
        <f>IF(AND(RawData[[#This Row],[Channel]]="Wholesale/Distributor", LEFT(RawData[[#This Row],[Month]], 4)="2025"),RawData[[#This Row],[List Price]]*(1-'2 - Diagnostics'!$B$1),RawData[[#This Row],[Net Price]])</f>
        <v>2.928992</v>
      </c>
      <c r="P2589">
        <f>RawData[[#This Row],[Units]]*RawData[[#This Row],[Counterfactual Net Price]]</f>
        <v>44157.483392000002</v>
      </c>
    </row>
    <row r="2590" spans="1:16">
      <c r="A2590" t="s">
        <v>275</v>
      </c>
      <c r="B2590" t="s">
        <v>274</v>
      </c>
      <c r="C2590" t="s">
        <v>271</v>
      </c>
      <c r="D2590" t="s">
        <v>229</v>
      </c>
      <c r="E2590" t="s">
        <v>242</v>
      </c>
      <c r="F2590">
        <v>17649</v>
      </c>
      <c r="G2590" s="44">
        <v>3.14</v>
      </c>
      <c r="H2590" s="42">
        <v>9.0899999999999995E-2</v>
      </c>
      <c r="I2590" s="45">
        <v>2.0747</v>
      </c>
      <c r="J2590" s="44">
        <f t="shared" si="200"/>
        <v>2.8545740000000004</v>
      </c>
      <c r="K2590" s="43">
        <f t="shared" si="201"/>
        <v>50380.376526000007</v>
      </c>
      <c r="L2590" s="43">
        <f t="shared" si="202"/>
        <v>36616.380299999997</v>
      </c>
      <c r="M2590" s="43">
        <f t="shared" si="203"/>
        <v>13763.99622600001</v>
      </c>
      <c r="N2590" s="42">
        <f t="shared" si="204"/>
        <v>0.27320153550056875</v>
      </c>
      <c r="O2590">
        <f>IF(AND(RawData[[#This Row],[Channel]]="Wholesale/Distributor", LEFT(RawData[[#This Row],[Month]], 4)="2025"),RawData[[#This Row],[List Price]]*(1-'2 - Diagnostics'!$B$1),RawData[[#This Row],[Net Price]])</f>
        <v>2.8545740000000004</v>
      </c>
      <c r="P2590">
        <f>RawData[[#This Row],[Units]]*RawData[[#This Row],[Counterfactual Net Price]]</f>
        <v>50380.376526000007</v>
      </c>
    </row>
    <row r="2591" spans="1:16">
      <c r="A2591" t="s">
        <v>275</v>
      </c>
      <c r="B2591" t="s">
        <v>274</v>
      </c>
      <c r="C2591" t="s">
        <v>271</v>
      </c>
      <c r="D2591" t="s">
        <v>229</v>
      </c>
      <c r="E2591" t="s">
        <v>241</v>
      </c>
      <c r="F2591">
        <v>19927</v>
      </c>
      <c r="G2591" s="44">
        <v>3.14</v>
      </c>
      <c r="H2591" s="42">
        <v>0.06</v>
      </c>
      <c r="I2591" s="45">
        <v>2.0893000000000002</v>
      </c>
      <c r="J2591" s="44">
        <f t="shared" si="200"/>
        <v>2.9516</v>
      </c>
      <c r="K2591" s="43">
        <f t="shared" si="201"/>
        <v>58816.533199999998</v>
      </c>
      <c r="L2591" s="43">
        <f t="shared" si="202"/>
        <v>41633.481100000005</v>
      </c>
      <c r="M2591" s="43">
        <f t="shared" si="203"/>
        <v>17183.052099999994</v>
      </c>
      <c r="N2591" s="42">
        <f t="shared" si="204"/>
        <v>0.29214663233500465</v>
      </c>
      <c r="O2591">
        <f>IF(AND(RawData[[#This Row],[Channel]]="Wholesale/Distributor", LEFT(RawData[[#This Row],[Month]], 4)="2025"),RawData[[#This Row],[List Price]]*(1-'2 - Diagnostics'!$B$1),RawData[[#This Row],[Net Price]])</f>
        <v>2.9516</v>
      </c>
      <c r="P2591">
        <f>RawData[[#This Row],[Units]]*RawData[[#This Row],[Counterfactual Net Price]]</f>
        <v>58816.533199999998</v>
      </c>
    </row>
    <row r="2592" spans="1:16">
      <c r="A2592" t="s">
        <v>275</v>
      </c>
      <c r="B2592" t="s">
        <v>274</v>
      </c>
      <c r="C2592" t="s">
        <v>271</v>
      </c>
      <c r="D2592" t="s">
        <v>229</v>
      </c>
      <c r="E2592" t="s">
        <v>240</v>
      </c>
      <c r="F2592">
        <v>23025</v>
      </c>
      <c r="G2592" s="44">
        <v>3.14</v>
      </c>
      <c r="H2592" s="42">
        <v>6.88E-2</v>
      </c>
      <c r="I2592" s="45">
        <v>2.1038000000000001</v>
      </c>
      <c r="J2592" s="44">
        <f t="shared" si="200"/>
        <v>2.9239680000000003</v>
      </c>
      <c r="K2592" s="43">
        <f t="shared" si="201"/>
        <v>67324.363200000007</v>
      </c>
      <c r="L2592" s="43">
        <f t="shared" si="202"/>
        <v>48439.995000000003</v>
      </c>
      <c r="M2592" s="43">
        <f t="shared" si="203"/>
        <v>18884.368200000004</v>
      </c>
      <c r="N2592" s="42">
        <f t="shared" si="204"/>
        <v>0.28049828178694164</v>
      </c>
      <c r="O2592">
        <f>IF(AND(RawData[[#This Row],[Channel]]="Wholesale/Distributor", LEFT(RawData[[#This Row],[Month]], 4)="2025"),RawData[[#This Row],[List Price]]*(1-'2 - Diagnostics'!$B$1),RawData[[#This Row],[Net Price]])</f>
        <v>2.9239680000000003</v>
      </c>
      <c r="P2592">
        <f>RawData[[#This Row],[Units]]*RawData[[#This Row],[Counterfactual Net Price]]</f>
        <v>67324.363200000007</v>
      </c>
    </row>
    <row r="2593" spans="1:16">
      <c r="A2593" t="s">
        <v>275</v>
      </c>
      <c r="B2593" t="s">
        <v>274</v>
      </c>
      <c r="C2593" t="s">
        <v>271</v>
      </c>
      <c r="D2593" t="s">
        <v>229</v>
      </c>
      <c r="E2593" t="s">
        <v>236</v>
      </c>
      <c r="F2593">
        <v>19681</v>
      </c>
      <c r="G2593" s="44">
        <v>3.14</v>
      </c>
      <c r="H2593" s="42">
        <v>0.1149</v>
      </c>
      <c r="I2593" s="45">
        <v>2.1183999999999998</v>
      </c>
      <c r="J2593" s="44">
        <f t="shared" si="200"/>
        <v>2.7792140000000001</v>
      </c>
      <c r="K2593" s="43">
        <f t="shared" si="201"/>
        <v>54697.710734</v>
      </c>
      <c r="L2593" s="43">
        <f t="shared" si="202"/>
        <v>41692.2304</v>
      </c>
      <c r="M2593" s="43">
        <f t="shared" si="203"/>
        <v>13005.480334</v>
      </c>
      <c r="N2593" s="42">
        <f t="shared" si="204"/>
        <v>0.23777010334576609</v>
      </c>
      <c r="O2593">
        <f>IF(AND(RawData[[#This Row],[Channel]]="Wholesale/Distributor", LEFT(RawData[[#This Row],[Month]], 4)="2025"),RawData[[#This Row],[List Price]]*(1-'2 - Diagnostics'!$B$1),RawData[[#This Row],[Net Price]])</f>
        <v>2.7792140000000001</v>
      </c>
      <c r="P2593">
        <f>RawData[[#This Row],[Units]]*RawData[[#This Row],[Counterfactual Net Price]]</f>
        <v>54697.710734</v>
      </c>
    </row>
    <row r="2594" spans="1:16">
      <c r="A2594" t="s">
        <v>273</v>
      </c>
      <c r="B2594" t="s">
        <v>272</v>
      </c>
      <c r="C2594" t="s">
        <v>271</v>
      </c>
      <c r="D2594" t="s">
        <v>228</v>
      </c>
      <c r="E2594" t="s">
        <v>262</v>
      </c>
      <c r="F2594">
        <v>27507</v>
      </c>
      <c r="G2594" s="44">
        <v>3.29</v>
      </c>
      <c r="H2594" s="42">
        <v>0.10340000000000001</v>
      </c>
      <c r="I2594" s="45">
        <v>2.1714000000000002</v>
      </c>
      <c r="J2594" s="44">
        <f t="shared" si="200"/>
        <v>2.9498139999999999</v>
      </c>
      <c r="K2594" s="43">
        <f t="shared" si="201"/>
        <v>81140.533697999999</v>
      </c>
      <c r="L2594" s="43">
        <f t="shared" si="202"/>
        <v>59728.699800000009</v>
      </c>
      <c r="M2594" s="43">
        <f t="shared" si="203"/>
        <v>21411.83389799999</v>
      </c>
      <c r="N2594" s="42">
        <f t="shared" si="204"/>
        <v>0.26388579076511254</v>
      </c>
      <c r="O2594">
        <f>IF(AND(RawData[[#This Row],[Channel]]="Wholesale/Distributor", LEFT(RawData[[#This Row],[Month]], 4)="2025"),RawData[[#This Row],[List Price]]*(1-'2 - Diagnostics'!$B$1),RawData[[#This Row],[Net Price]])</f>
        <v>2.9498139999999999</v>
      </c>
      <c r="P2594">
        <f>RawData[[#This Row],[Units]]*RawData[[#This Row],[Counterfactual Net Price]]</f>
        <v>81140.533697999999</v>
      </c>
    </row>
    <row r="2595" spans="1:16">
      <c r="A2595" t="s">
        <v>273</v>
      </c>
      <c r="B2595" t="s">
        <v>272</v>
      </c>
      <c r="C2595" t="s">
        <v>271</v>
      </c>
      <c r="D2595" t="s">
        <v>228</v>
      </c>
      <c r="E2595" t="s">
        <v>261</v>
      </c>
      <c r="F2595">
        <v>38336</v>
      </c>
      <c r="G2595" s="44">
        <v>3.29</v>
      </c>
      <c r="H2595" s="42">
        <v>0.1</v>
      </c>
      <c r="I2595" s="45">
        <v>2.1714000000000002</v>
      </c>
      <c r="J2595" s="44">
        <f t="shared" si="200"/>
        <v>2.9610000000000003</v>
      </c>
      <c r="K2595" s="43">
        <f t="shared" si="201"/>
        <v>113512.89600000001</v>
      </c>
      <c r="L2595" s="43">
        <f t="shared" si="202"/>
        <v>83242.790400000013</v>
      </c>
      <c r="M2595" s="43">
        <f t="shared" si="203"/>
        <v>30270.105599999995</v>
      </c>
      <c r="N2595" s="42">
        <f t="shared" si="204"/>
        <v>0.26666666666666661</v>
      </c>
      <c r="O2595">
        <f>IF(AND(RawData[[#This Row],[Channel]]="Wholesale/Distributor", LEFT(RawData[[#This Row],[Month]], 4)="2025"),RawData[[#This Row],[List Price]]*(1-'2 - Diagnostics'!$B$1),RawData[[#This Row],[Net Price]])</f>
        <v>2.9610000000000003</v>
      </c>
      <c r="P2595">
        <f>RawData[[#This Row],[Units]]*RawData[[#This Row],[Counterfactual Net Price]]</f>
        <v>113512.89600000001</v>
      </c>
    </row>
    <row r="2596" spans="1:16">
      <c r="A2596" t="s">
        <v>273</v>
      </c>
      <c r="B2596" t="s">
        <v>272</v>
      </c>
      <c r="C2596" t="s">
        <v>271</v>
      </c>
      <c r="D2596" t="s">
        <v>228</v>
      </c>
      <c r="E2596" t="s">
        <v>260</v>
      </c>
      <c r="F2596">
        <v>37033</v>
      </c>
      <c r="G2596" s="44">
        <v>3.29</v>
      </c>
      <c r="H2596" s="42">
        <v>8.43E-2</v>
      </c>
      <c r="I2596" s="45">
        <v>2.1714000000000002</v>
      </c>
      <c r="J2596" s="44">
        <f t="shared" si="200"/>
        <v>3.0126529999999998</v>
      </c>
      <c r="K2596" s="43">
        <f t="shared" si="201"/>
        <v>111567.578549</v>
      </c>
      <c r="L2596" s="43">
        <f t="shared" si="202"/>
        <v>80413.456200000015</v>
      </c>
      <c r="M2596" s="43">
        <f t="shared" si="203"/>
        <v>31154.122348999983</v>
      </c>
      <c r="N2596" s="42">
        <f t="shared" si="204"/>
        <v>0.279239925739871</v>
      </c>
      <c r="O2596">
        <f>IF(AND(RawData[[#This Row],[Channel]]="Wholesale/Distributor", LEFT(RawData[[#This Row],[Month]], 4)="2025"),RawData[[#This Row],[List Price]]*(1-'2 - Diagnostics'!$B$1),RawData[[#This Row],[Net Price]])</f>
        <v>3.0126529999999998</v>
      </c>
      <c r="P2596">
        <f>RawData[[#This Row],[Units]]*RawData[[#This Row],[Counterfactual Net Price]]</f>
        <v>111567.578549</v>
      </c>
    </row>
    <row r="2597" spans="1:16">
      <c r="A2597" t="s">
        <v>273</v>
      </c>
      <c r="B2597" t="s">
        <v>272</v>
      </c>
      <c r="C2597" t="s">
        <v>271</v>
      </c>
      <c r="D2597" t="s">
        <v>228</v>
      </c>
      <c r="E2597" t="s">
        <v>259</v>
      </c>
      <c r="F2597">
        <v>38787</v>
      </c>
      <c r="G2597" s="44">
        <v>3.29</v>
      </c>
      <c r="H2597" s="42">
        <v>0.1077</v>
      </c>
      <c r="I2597" s="45">
        <v>2.1714000000000002</v>
      </c>
      <c r="J2597" s="44">
        <f t="shared" si="200"/>
        <v>2.935667</v>
      </c>
      <c r="K2597" s="43">
        <f t="shared" si="201"/>
        <v>113865.715929</v>
      </c>
      <c r="L2597" s="43">
        <f t="shared" si="202"/>
        <v>84222.091800000009</v>
      </c>
      <c r="M2597" s="43">
        <f t="shared" si="203"/>
        <v>29643.624128999989</v>
      </c>
      <c r="N2597" s="42">
        <f t="shared" si="204"/>
        <v>0.26033845119354465</v>
      </c>
      <c r="O2597">
        <f>IF(AND(RawData[[#This Row],[Channel]]="Wholesale/Distributor", LEFT(RawData[[#This Row],[Month]], 4)="2025"),RawData[[#This Row],[List Price]]*(1-'2 - Diagnostics'!$B$1),RawData[[#This Row],[Net Price]])</f>
        <v>2.935667</v>
      </c>
      <c r="P2597">
        <f>RawData[[#This Row],[Units]]*RawData[[#This Row],[Counterfactual Net Price]]</f>
        <v>113865.715929</v>
      </c>
    </row>
    <row r="2598" spans="1:16">
      <c r="A2598" t="s">
        <v>273</v>
      </c>
      <c r="B2598" t="s">
        <v>272</v>
      </c>
      <c r="C2598" t="s">
        <v>271</v>
      </c>
      <c r="D2598" t="s">
        <v>228</v>
      </c>
      <c r="E2598" t="s">
        <v>258</v>
      </c>
      <c r="F2598">
        <v>32222</v>
      </c>
      <c r="G2598" s="44">
        <v>3.29</v>
      </c>
      <c r="H2598" s="42">
        <v>0.1086</v>
      </c>
      <c r="I2598" s="45">
        <v>2.1714000000000002</v>
      </c>
      <c r="J2598" s="44">
        <f t="shared" si="200"/>
        <v>2.932706</v>
      </c>
      <c r="K2598" s="43">
        <f t="shared" si="201"/>
        <v>94497.652732000002</v>
      </c>
      <c r="L2598" s="43">
        <f t="shared" si="202"/>
        <v>69966.8508</v>
      </c>
      <c r="M2598" s="43">
        <f t="shared" si="203"/>
        <v>24530.801932000002</v>
      </c>
      <c r="N2598" s="42">
        <f t="shared" si="204"/>
        <v>0.25959165357864034</v>
      </c>
      <c r="O2598">
        <f>IF(AND(RawData[[#This Row],[Channel]]="Wholesale/Distributor", LEFT(RawData[[#This Row],[Month]], 4)="2025"),RawData[[#This Row],[List Price]]*(1-'2 - Diagnostics'!$B$1),RawData[[#This Row],[Net Price]])</f>
        <v>2.932706</v>
      </c>
      <c r="P2598">
        <f>RawData[[#This Row],[Units]]*RawData[[#This Row],[Counterfactual Net Price]]</f>
        <v>94497.652732000002</v>
      </c>
    </row>
    <row r="2599" spans="1:16">
      <c r="A2599" t="s">
        <v>273</v>
      </c>
      <c r="B2599" t="s">
        <v>272</v>
      </c>
      <c r="C2599" t="s">
        <v>271</v>
      </c>
      <c r="D2599" t="s">
        <v>228</v>
      </c>
      <c r="E2599" t="s">
        <v>257</v>
      </c>
      <c r="F2599">
        <v>32692</v>
      </c>
      <c r="G2599" s="44">
        <v>3.29</v>
      </c>
      <c r="H2599" s="42">
        <v>0.11409999999999999</v>
      </c>
      <c r="I2599" s="45">
        <v>2.1714000000000002</v>
      </c>
      <c r="J2599" s="44">
        <f t="shared" si="200"/>
        <v>2.9146110000000003</v>
      </c>
      <c r="K2599" s="43">
        <f t="shared" si="201"/>
        <v>95284.462812000012</v>
      </c>
      <c r="L2599" s="43">
        <f t="shared" si="202"/>
        <v>70987.408800000005</v>
      </c>
      <c r="M2599" s="43">
        <f t="shared" si="203"/>
        <v>24297.054012000008</v>
      </c>
      <c r="N2599" s="42">
        <f t="shared" si="204"/>
        <v>0.25499492041991201</v>
      </c>
      <c r="O2599">
        <f>IF(AND(RawData[[#This Row],[Channel]]="Wholesale/Distributor", LEFT(RawData[[#This Row],[Month]], 4)="2025"),RawData[[#This Row],[List Price]]*(1-'2 - Diagnostics'!$B$1),RawData[[#This Row],[Net Price]])</f>
        <v>2.9146110000000003</v>
      </c>
      <c r="P2599">
        <f>RawData[[#This Row],[Units]]*RawData[[#This Row],[Counterfactual Net Price]]</f>
        <v>95284.462812000012</v>
      </c>
    </row>
    <row r="2600" spans="1:16">
      <c r="A2600" t="s">
        <v>273</v>
      </c>
      <c r="B2600" t="s">
        <v>272</v>
      </c>
      <c r="C2600" t="s">
        <v>271</v>
      </c>
      <c r="D2600" t="s">
        <v>228</v>
      </c>
      <c r="E2600" t="s">
        <v>256</v>
      </c>
      <c r="F2600">
        <v>28140</v>
      </c>
      <c r="G2600" s="44">
        <v>3.29</v>
      </c>
      <c r="H2600" s="42">
        <v>8.2400000000000001E-2</v>
      </c>
      <c r="I2600" s="45">
        <v>2.1714000000000002</v>
      </c>
      <c r="J2600" s="44">
        <f t="shared" si="200"/>
        <v>3.018904</v>
      </c>
      <c r="K2600" s="43">
        <f t="shared" si="201"/>
        <v>84951.958559999999</v>
      </c>
      <c r="L2600" s="43">
        <f t="shared" si="202"/>
        <v>61103.196000000004</v>
      </c>
      <c r="M2600" s="43">
        <f t="shared" si="203"/>
        <v>23848.762559999996</v>
      </c>
      <c r="N2600" s="42">
        <f t="shared" si="204"/>
        <v>0.28073234524847424</v>
      </c>
      <c r="O2600">
        <f>IF(AND(RawData[[#This Row],[Channel]]="Wholesale/Distributor", LEFT(RawData[[#This Row],[Month]], 4)="2025"),RawData[[#This Row],[List Price]]*(1-'2 - Diagnostics'!$B$1),RawData[[#This Row],[Net Price]])</f>
        <v>3.018904</v>
      </c>
      <c r="P2600">
        <f>RawData[[#This Row],[Units]]*RawData[[#This Row],[Counterfactual Net Price]]</f>
        <v>84951.958559999999</v>
      </c>
    </row>
    <row r="2601" spans="1:16">
      <c r="A2601" t="s">
        <v>273</v>
      </c>
      <c r="B2601" t="s">
        <v>272</v>
      </c>
      <c r="C2601" t="s">
        <v>271</v>
      </c>
      <c r="D2601" t="s">
        <v>228</v>
      </c>
      <c r="E2601" t="s">
        <v>255</v>
      </c>
      <c r="F2601">
        <v>30177</v>
      </c>
      <c r="G2601" s="44">
        <v>3.29</v>
      </c>
      <c r="H2601" s="42">
        <v>9.6699999999999994E-2</v>
      </c>
      <c r="I2601" s="45">
        <v>2.1714000000000002</v>
      </c>
      <c r="J2601" s="44">
        <f t="shared" si="200"/>
        <v>2.971857</v>
      </c>
      <c r="K2601" s="43">
        <f t="shared" si="201"/>
        <v>89681.728688999996</v>
      </c>
      <c r="L2601" s="43">
        <f t="shared" si="202"/>
        <v>65526.337800000008</v>
      </c>
      <c r="M2601" s="43">
        <f t="shared" si="203"/>
        <v>24155.390888999988</v>
      </c>
      <c r="N2601" s="42">
        <f t="shared" si="204"/>
        <v>0.26934573231484543</v>
      </c>
      <c r="O2601">
        <f>IF(AND(RawData[[#This Row],[Channel]]="Wholesale/Distributor", LEFT(RawData[[#This Row],[Month]], 4)="2025"),RawData[[#This Row],[List Price]]*(1-'2 - Diagnostics'!$B$1),RawData[[#This Row],[Net Price]])</f>
        <v>2.971857</v>
      </c>
      <c r="P2601">
        <f>RawData[[#This Row],[Units]]*RawData[[#This Row],[Counterfactual Net Price]]</f>
        <v>89681.728688999996</v>
      </c>
    </row>
    <row r="2602" spans="1:16">
      <c r="A2602" t="s">
        <v>273</v>
      </c>
      <c r="B2602" t="s">
        <v>272</v>
      </c>
      <c r="C2602" t="s">
        <v>271</v>
      </c>
      <c r="D2602" t="s">
        <v>228</v>
      </c>
      <c r="E2602" t="s">
        <v>254</v>
      </c>
      <c r="F2602">
        <v>37399</v>
      </c>
      <c r="G2602" s="44">
        <v>3.29</v>
      </c>
      <c r="H2602" s="42">
        <v>9.2799999999999994E-2</v>
      </c>
      <c r="I2602" s="45">
        <v>2.1714000000000002</v>
      </c>
      <c r="J2602" s="44">
        <f t="shared" si="200"/>
        <v>2.9846880000000002</v>
      </c>
      <c r="K2602" s="43">
        <f t="shared" si="201"/>
        <v>111624.346512</v>
      </c>
      <c r="L2602" s="43">
        <f t="shared" si="202"/>
        <v>81208.188600000009</v>
      </c>
      <c r="M2602" s="43">
        <f t="shared" si="203"/>
        <v>30416.157911999995</v>
      </c>
      <c r="N2602" s="42">
        <f t="shared" si="204"/>
        <v>0.27248677248677244</v>
      </c>
      <c r="O2602">
        <f>IF(AND(RawData[[#This Row],[Channel]]="Wholesale/Distributor", LEFT(RawData[[#This Row],[Month]], 4)="2025"),RawData[[#This Row],[List Price]]*(1-'2 - Diagnostics'!$B$1),RawData[[#This Row],[Net Price]])</f>
        <v>2.9846880000000002</v>
      </c>
      <c r="P2602">
        <f>RawData[[#This Row],[Units]]*RawData[[#This Row],[Counterfactual Net Price]]</f>
        <v>111624.346512</v>
      </c>
    </row>
    <row r="2603" spans="1:16">
      <c r="A2603" t="s">
        <v>273</v>
      </c>
      <c r="B2603" t="s">
        <v>272</v>
      </c>
      <c r="C2603" t="s">
        <v>271</v>
      </c>
      <c r="D2603" t="s">
        <v>228</v>
      </c>
      <c r="E2603" t="s">
        <v>253</v>
      </c>
      <c r="F2603">
        <v>50697</v>
      </c>
      <c r="G2603" s="44">
        <v>3.29</v>
      </c>
      <c r="H2603" s="42">
        <v>8.2199999999999995E-2</v>
      </c>
      <c r="I2603" s="45">
        <v>2.1714000000000002</v>
      </c>
      <c r="J2603" s="44">
        <f t="shared" si="200"/>
        <v>3.0195620000000001</v>
      </c>
      <c r="K2603" s="43">
        <f t="shared" si="201"/>
        <v>153082.73471399999</v>
      </c>
      <c r="L2603" s="43">
        <f t="shared" si="202"/>
        <v>110083.46580000001</v>
      </c>
      <c r="M2603" s="43">
        <f t="shared" si="203"/>
        <v>42999.268913999986</v>
      </c>
      <c r="N2603" s="42">
        <f t="shared" si="204"/>
        <v>0.28088908258879924</v>
      </c>
      <c r="O2603">
        <f>IF(AND(RawData[[#This Row],[Channel]]="Wholesale/Distributor", LEFT(RawData[[#This Row],[Month]], 4)="2025"),RawData[[#This Row],[List Price]]*(1-'2 - Diagnostics'!$B$1),RawData[[#This Row],[Net Price]])</f>
        <v>3.0195620000000001</v>
      </c>
      <c r="P2603">
        <f>RawData[[#This Row],[Units]]*RawData[[#This Row],[Counterfactual Net Price]]</f>
        <v>153082.73471399999</v>
      </c>
    </row>
    <row r="2604" spans="1:16">
      <c r="A2604" t="s">
        <v>273</v>
      </c>
      <c r="B2604" t="s">
        <v>272</v>
      </c>
      <c r="C2604" t="s">
        <v>271</v>
      </c>
      <c r="D2604" t="s">
        <v>228</v>
      </c>
      <c r="E2604" t="s">
        <v>252</v>
      </c>
      <c r="F2604">
        <v>51075</v>
      </c>
      <c r="G2604" s="44">
        <v>3.29</v>
      </c>
      <c r="H2604" s="42">
        <v>9.6500000000000002E-2</v>
      </c>
      <c r="I2604" s="45">
        <v>2.1714000000000002</v>
      </c>
      <c r="J2604" s="44">
        <f t="shared" si="200"/>
        <v>2.972515</v>
      </c>
      <c r="K2604" s="43">
        <f t="shared" si="201"/>
        <v>151821.20362499999</v>
      </c>
      <c r="L2604" s="43">
        <f t="shared" si="202"/>
        <v>110904.255</v>
      </c>
      <c r="M2604" s="43">
        <f t="shared" si="203"/>
        <v>40916.94862499999</v>
      </c>
      <c r="N2604" s="42">
        <f t="shared" si="204"/>
        <v>0.26950747094631983</v>
      </c>
      <c r="O2604">
        <f>IF(AND(RawData[[#This Row],[Channel]]="Wholesale/Distributor", LEFT(RawData[[#This Row],[Month]], 4)="2025"),RawData[[#This Row],[List Price]]*(1-'2 - Diagnostics'!$B$1),RawData[[#This Row],[Net Price]])</f>
        <v>2.972515</v>
      </c>
      <c r="P2604">
        <f>RawData[[#This Row],[Units]]*RawData[[#This Row],[Counterfactual Net Price]]</f>
        <v>151821.20362499999</v>
      </c>
    </row>
    <row r="2605" spans="1:16">
      <c r="A2605" t="s">
        <v>273</v>
      </c>
      <c r="B2605" t="s">
        <v>272</v>
      </c>
      <c r="C2605" t="s">
        <v>271</v>
      </c>
      <c r="D2605" t="s">
        <v>228</v>
      </c>
      <c r="E2605" t="s">
        <v>251</v>
      </c>
      <c r="F2605">
        <v>42389</v>
      </c>
      <c r="G2605" s="44">
        <v>3.29</v>
      </c>
      <c r="H2605" s="42">
        <v>8.5000000000000006E-2</v>
      </c>
      <c r="I2605" s="45">
        <v>2.1714000000000002</v>
      </c>
      <c r="J2605" s="44">
        <f t="shared" si="200"/>
        <v>3.0103500000000003</v>
      </c>
      <c r="K2605" s="43">
        <f t="shared" si="201"/>
        <v>127605.72615000002</v>
      </c>
      <c r="L2605" s="43">
        <f t="shared" si="202"/>
        <v>92043.474600000016</v>
      </c>
      <c r="M2605" s="43">
        <f t="shared" si="203"/>
        <v>35562.251550000001</v>
      </c>
      <c r="N2605" s="42">
        <f t="shared" si="204"/>
        <v>0.27868852459016391</v>
      </c>
      <c r="O2605">
        <f>IF(AND(RawData[[#This Row],[Channel]]="Wholesale/Distributor", LEFT(RawData[[#This Row],[Month]], 4)="2025"),RawData[[#This Row],[List Price]]*(1-'2 - Diagnostics'!$B$1),RawData[[#This Row],[Net Price]])</f>
        <v>3.0103500000000003</v>
      </c>
      <c r="P2605">
        <f>RawData[[#This Row],[Units]]*RawData[[#This Row],[Counterfactual Net Price]]</f>
        <v>127605.72615000002</v>
      </c>
    </row>
    <row r="2606" spans="1:16">
      <c r="A2606" t="s">
        <v>273</v>
      </c>
      <c r="B2606" t="s">
        <v>272</v>
      </c>
      <c r="C2606" t="s">
        <v>271</v>
      </c>
      <c r="D2606" t="s">
        <v>228</v>
      </c>
      <c r="E2606" t="s">
        <v>250</v>
      </c>
      <c r="F2606">
        <v>35294</v>
      </c>
      <c r="G2606" s="44">
        <v>3.36</v>
      </c>
      <c r="H2606" s="42">
        <v>0.08</v>
      </c>
      <c r="I2606" s="45">
        <v>2.1877</v>
      </c>
      <c r="J2606" s="44">
        <f t="shared" si="200"/>
        <v>3.0912000000000002</v>
      </c>
      <c r="K2606" s="43">
        <f t="shared" si="201"/>
        <v>109100.8128</v>
      </c>
      <c r="L2606" s="43">
        <f t="shared" si="202"/>
        <v>77212.683799999999</v>
      </c>
      <c r="M2606" s="43">
        <f t="shared" si="203"/>
        <v>31888.129000000001</v>
      </c>
      <c r="N2606" s="42">
        <f t="shared" si="204"/>
        <v>0.29228131469979296</v>
      </c>
      <c r="O2606">
        <f>IF(AND(RawData[[#This Row],[Channel]]="Wholesale/Distributor", LEFT(RawData[[#This Row],[Month]], 4)="2025"),RawData[[#This Row],[List Price]]*(1-'2 - Diagnostics'!$B$1),RawData[[#This Row],[Net Price]])</f>
        <v>3.0912000000000002</v>
      </c>
      <c r="P2606">
        <f>RawData[[#This Row],[Units]]*RawData[[#This Row],[Counterfactual Net Price]]</f>
        <v>109100.8128</v>
      </c>
    </row>
    <row r="2607" spans="1:16">
      <c r="A2607" t="s">
        <v>273</v>
      </c>
      <c r="B2607" t="s">
        <v>272</v>
      </c>
      <c r="C2607" t="s">
        <v>271</v>
      </c>
      <c r="D2607" t="s">
        <v>228</v>
      </c>
      <c r="E2607" t="s">
        <v>249</v>
      </c>
      <c r="F2607">
        <v>46027</v>
      </c>
      <c r="G2607" s="44">
        <v>3.36</v>
      </c>
      <c r="H2607" s="42">
        <v>0.1111</v>
      </c>
      <c r="I2607" s="45">
        <v>2.2040000000000002</v>
      </c>
      <c r="J2607" s="44">
        <f t="shared" si="200"/>
        <v>2.986704</v>
      </c>
      <c r="K2607" s="43">
        <f t="shared" si="201"/>
        <v>137469.025008</v>
      </c>
      <c r="L2607" s="43">
        <f t="shared" si="202"/>
        <v>101443.508</v>
      </c>
      <c r="M2607" s="43">
        <f t="shared" si="203"/>
        <v>36025.517007999995</v>
      </c>
      <c r="N2607" s="42">
        <f t="shared" si="204"/>
        <v>0.26206279564362583</v>
      </c>
      <c r="O2607">
        <f>IF(AND(RawData[[#This Row],[Channel]]="Wholesale/Distributor", LEFT(RawData[[#This Row],[Month]], 4)="2025"),RawData[[#This Row],[List Price]]*(1-'2 - Diagnostics'!$B$1),RawData[[#This Row],[Net Price]])</f>
        <v>2.986704</v>
      </c>
      <c r="P2607">
        <f>RawData[[#This Row],[Units]]*RawData[[#This Row],[Counterfactual Net Price]]</f>
        <v>137469.025008</v>
      </c>
    </row>
    <row r="2608" spans="1:16">
      <c r="A2608" t="s">
        <v>273</v>
      </c>
      <c r="B2608" t="s">
        <v>272</v>
      </c>
      <c r="C2608" t="s">
        <v>271</v>
      </c>
      <c r="D2608" t="s">
        <v>228</v>
      </c>
      <c r="E2608" t="s">
        <v>248</v>
      </c>
      <c r="F2608">
        <v>43111</v>
      </c>
      <c r="G2608" s="44">
        <v>3.36</v>
      </c>
      <c r="H2608" s="42">
        <v>9.3399999999999997E-2</v>
      </c>
      <c r="I2608" s="45">
        <v>2.2202999999999999</v>
      </c>
      <c r="J2608" s="44">
        <f t="shared" si="200"/>
        <v>3.0461759999999996</v>
      </c>
      <c r="K2608" s="43">
        <f t="shared" si="201"/>
        <v>131323.69353599998</v>
      </c>
      <c r="L2608" s="43">
        <f t="shared" si="202"/>
        <v>95719.353300000002</v>
      </c>
      <c r="M2608" s="43">
        <f t="shared" si="203"/>
        <v>35604.340235999975</v>
      </c>
      <c r="N2608" s="42">
        <f t="shared" si="204"/>
        <v>0.27111893731681935</v>
      </c>
      <c r="O2608">
        <f>IF(AND(RawData[[#This Row],[Channel]]="Wholesale/Distributor", LEFT(RawData[[#This Row],[Month]], 4)="2025"),RawData[[#This Row],[List Price]]*(1-'2 - Diagnostics'!$B$1),RawData[[#This Row],[Net Price]])</f>
        <v>3.0461759999999996</v>
      </c>
      <c r="P2608">
        <f>RawData[[#This Row],[Units]]*RawData[[#This Row],[Counterfactual Net Price]]</f>
        <v>131323.69353599998</v>
      </c>
    </row>
    <row r="2609" spans="1:16">
      <c r="A2609" t="s">
        <v>273</v>
      </c>
      <c r="B2609" t="s">
        <v>272</v>
      </c>
      <c r="C2609" t="s">
        <v>271</v>
      </c>
      <c r="D2609" t="s">
        <v>228</v>
      </c>
      <c r="E2609" t="s">
        <v>247</v>
      </c>
      <c r="F2609">
        <v>48737</v>
      </c>
      <c r="G2609" s="44">
        <v>3.36</v>
      </c>
      <c r="H2609" s="42">
        <v>8.9300000000000004E-2</v>
      </c>
      <c r="I2609" s="45">
        <v>2.2364999999999999</v>
      </c>
      <c r="J2609" s="44">
        <f t="shared" si="200"/>
        <v>3.0599519999999996</v>
      </c>
      <c r="K2609" s="43">
        <f t="shared" si="201"/>
        <v>149132.88062399998</v>
      </c>
      <c r="L2609" s="43">
        <f t="shared" si="202"/>
        <v>109000.3005</v>
      </c>
      <c r="M2609" s="43">
        <f t="shared" si="203"/>
        <v>40132.580123999986</v>
      </c>
      <c r="N2609" s="42">
        <f t="shared" si="204"/>
        <v>0.26910618205775771</v>
      </c>
      <c r="O2609">
        <f>IF(AND(RawData[[#This Row],[Channel]]="Wholesale/Distributor", LEFT(RawData[[#This Row],[Month]], 4)="2025"),RawData[[#This Row],[List Price]]*(1-'2 - Diagnostics'!$B$1),RawData[[#This Row],[Net Price]])</f>
        <v>3.0599519999999996</v>
      </c>
      <c r="P2609">
        <f>RawData[[#This Row],[Units]]*RawData[[#This Row],[Counterfactual Net Price]]</f>
        <v>149132.88062399998</v>
      </c>
    </row>
    <row r="2610" spans="1:16">
      <c r="A2610" t="s">
        <v>273</v>
      </c>
      <c r="B2610" t="s">
        <v>272</v>
      </c>
      <c r="C2610" t="s">
        <v>271</v>
      </c>
      <c r="D2610" t="s">
        <v>228</v>
      </c>
      <c r="E2610" t="s">
        <v>246</v>
      </c>
      <c r="F2610">
        <v>36324</v>
      </c>
      <c r="G2610" s="44">
        <v>3.36</v>
      </c>
      <c r="H2610" s="42">
        <v>0.1179</v>
      </c>
      <c r="I2610" s="45">
        <v>2.2528000000000001</v>
      </c>
      <c r="J2610" s="44">
        <f t="shared" si="200"/>
        <v>2.9638559999999998</v>
      </c>
      <c r="K2610" s="43">
        <f t="shared" si="201"/>
        <v>107659.105344</v>
      </c>
      <c r="L2610" s="43">
        <f t="shared" si="202"/>
        <v>81830.707200000004</v>
      </c>
      <c r="M2610" s="43">
        <f t="shared" si="203"/>
        <v>25828.398143999992</v>
      </c>
      <c r="N2610" s="42">
        <f t="shared" si="204"/>
        <v>0.239909091399852</v>
      </c>
      <c r="O2610">
        <f>IF(AND(RawData[[#This Row],[Channel]]="Wholesale/Distributor", LEFT(RawData[[#This Row],[Month]], 4)="2025"),RawData[[#This Row],[List Price]]*(1-'2 - Diagnostics'!$B$1),RawData[[#This Row],[Net Price]])</f>
        <v>2.9638559999999998</v>
      </c>
      <c r="P2610">
        <f>RawData[[#This Row],[Units]]*RawData[[#This Row],[Counterfactual Net Price]]</f>
        <v>107659.105344</v>
      </c>
    </row>
    <row r="2611" spans="1:16">
      <c r="A2611" t="s">
        <v>273</v>
      </c>
      <c r="B2611" t="s">
        <v>272</v>
      </c>
      <c r="C2611" t="s">
        <v>271</v>
      </c>
      <c r="D2611" t="s">
        <v>228</v>
      </c>
      <c r="E2611" t="s">
        <v>245</v>
      </c>
      <c r="F2611">
        <v>38541</v>
      </c>
      <c r="G2611" s="44">
        <v>3.36</v>
      </c>
      <c r="H2611" s="42">
        <v>0.109</v>
      </c>
      <c r="I2611" s="45">
        <v>2.2690999999999999</v>
      </c>
      <c r="J2611" s="44">
        <f t="shared" si="200"/>
        <v>2.99376</v>
      </c>
      <c r="K2611" s="43">
        <f t="shared" si="201"/>
        <v>115382.50416</v>
      </c>
      <c r="L2611" s="43">
        <f t="shared" si="202"/>
        <v>87453.383099999992</v>
      </c>
      <c r="M2611" s="43">
        <f t="shared" si="203"/>
        <v>27929.121060000005</v>
      </c>
      <c r="N2611" s="42">
        <f t="shared" si="204"/>
        <v>0.24205681150125599</v>
      </c>
      <c r="O2611">
        <f>IF(AND(RawData[[#This Row],[Channel]]="Wholesale/Distributor", LEFT(RawData[[#This Row],[Month]], 4)="2025"),RawData[[#This Row],[List Price]]*(1-'2 - Diagnostics'!$B$1),RawData[[#This Row],[Net Price]])</f>
        <v>2.99376</v>
      </c>
      <c r="P2611">
        <f>RawData[[#This Row],[Units]]*RawData[[#This Row],[Counterfactual Net Price]]</f>
        <v>115382.50416</v>
      </c>
    </row>
    <row r="2612" spans="1:16">
      <c r="A2612" t="s">
        <v>273</v>
      </c>
      <c r="B2612" t="s">
        <v>272</v>
      </c>
      <c r="C2612" t="s">
        <v>271</v>
      </c>
      <c r="D2612" t="s">
        <v>228</v>
      </c>
      <c r="E2612" t="s">
        <v>244</v>
      </c>
      <c r="F2612">
        <v>36373</v>
      </c>
      <c r="G2612" s="44">
        <v>3.45</v>
      </c>
      <c r="H2612" s="42">
        <v>7.0300000000000001E-2</v>
      </c>
      <c r="I2612" s="45">
        <v>2.2854000000000001</v>
      </c>
      <c r="J2612" s="44">
        <f t="shared" si="200"/>
        <v>3.207465</v>
      </c>
      <c r="K2612" s="43">
        <f t="shared" si="201"/>
        <v>116665.12444499999</v>
      </c>
      <c r="L2612" s="43">
        <f t="shared" si="202"/>
        <v>83126.854200000002</v>
      </c>
      <c r="M2612" s="43">
        <f t="shared" si="203"/>
        <v>33538.270244999992</v>
      </c>
      <c r="N2612" s="42">
        <f t="shared" si="204"/>
        <v>0.28747468795450609</v>
      </c>
      <c r="O2612">
        <f>IF(AND(RawData[[#This Row],[Channel]]="Wholesale/Distributor", LEFT(RawData[[#This Row],[Month]], 4)="2025"),RawData[[#This Row],[List Price]]*(1-'2 - Diagnostics'!$B$1),RawData[[#This Row],[Net Price]])</f>
        <v>3.207465</v>
      </c>
      <c r="P2612">
        <f>RawData[[#This Row],[Units]]*RawData[[#This Row],[Counterfactual Net Price]]</f>
        <v>116665.12444499999</v>
      </c>
    </row>
    <row r="2613" spans="1:16">
      <c r="A2613" t="s">
        <v>273</v>
      </c>
      <c r="B2613" t="s">
        <v>272</v>
      </c>
      <c r="C2613" t="s">
        <v>271</v>
      </c>
      <c r="D2613" t="s">
        <v>228</v>
      </c>
      <c r="E2613" t="s">
        <v>243</v>
      </c>
      <c r="F2613">
        <v>42072</v>
      </c>
      <c r="G2613" s="44">
        <v>3.45</v>
      </c>
      <c r="H2613" s="42">
        <v>0.10589999999999999</v>
      </c>
      <c r="I2613" s="45">
        <v>2.3016999999999999</v>
      </c>
      <c r="J2613" s="44">
        <f t="shared" si="200"/>
        <v>3.0846450000000001</v>
      </c>
      <c r="K2613" s="43">
        <f t="shared" si="201"/>
        <v>129777.18444</v>
      </c>
      <c r="L2613" s="43">
        <f t="shared" si="202"/>
        <v>96837.122399999993</v>
      </c>
      <c r="M2613" s="43">
        <f t="shared" si="203"/>
        <v>32940.062040000004</v>
      </c>
      <c r="N2613" s="42">
        <f t="shared" si="204"/>
        <v>0.25382013165210265</v>
      </c>
      <c r="O2613">
        <f>IF(AND(RawData[[#This Row],[Channel]]="Wholesale/Distributor", LEFT(RawData[[#This Row],[Month]], 4)="2025"),RawData[[#This Row],[List Price]]*(1-'2 - Diagnostics'!$B$1),RawData[[#This Row],[Net Price]])</f>
        <v>3.0846450000000001</v>
      </c>
      <c r="P2613">
        <f>RawData[[#This Row],[Units]]*RawData[[#This Row],[Counterfactual Net Price]]</f>
        <v>129777.18444</v>
      </c>
    </row>
    <row r="2614" spans="1:16">
      <c r="A2614" t="s">
        <v>273</v>
      </c>
      <c r="B2614" t="s">
        <v>272</v>
      </c>
      <c r="C2614" t="s">
        <v>271</v>
      </c>
      <c r="D2614" t="s">
        <v>228</v>
      </c>
      <c r="E2614" t="s">
        <v>242</v>
      </c>
      <c r="F2614">
        <v>48007</v>
      </c>
      <c r="G2614" s="44">
        <v>3.45</v>
      </c>
      <c r="H2614" s="42">
        <v>0.10580000000000001</v>
      </c>
      <c r="I2614" s="45">
        <v>2.3180000000000001</v>
      </c>
      <c r="J2614" s="44">
        <f t="shared" si="200"/>
        <v>3.0849900000000003</v>
      </c>
      <c r="K2614" s="43">
        <f t="shared" si="201"/>
        <v>148101.11493000001</v>
      </c>
      <c r="L2614" s="43">
        <f t="shared" si="202"/>
        <v>111280.22600000001</v>
      </c>
      <c r="M2614" s="43">
        <f t="shared" si="203"/>
        <v>36820.888930000001</v>
      </c>
      <c r="N2614" s="42">
        <f t="shared" si="204"/>
        <v>0.24861993069669594</v>
      </c>
      <c r="O2614">
        <f>IF(AND(RawData[[#This Row],[Channel]]="Wholesale/Distributor", LEFT(RawData[[#This Row],[Month]], 4)="2025"),RawData[[#This Row],[List Price]]*(1-'2 - Diagnostics'!$B$1),RawData[[#This Row],[Net Price]])</f>
        <v>3.0849900000000003</v>
      </c>
      <c r="P2614">
        <f>RawData[[#This Row],[Units]]*RawData[[#This Row],[Counterfactual Net Price]]</f>
        <v>148101.11493000001</v>
      </c>
    </row>
    <row r="2615" spans="1:16">
      <c r="A2615" t="s">
        <v>273</v>
      </c>
      <c r="B2615" t="s">
        <v>272</v>
      </c>
      <c r="C2615" t="s">
        <v>271</v>
      </c>
      <c r="D2615" t="s">
        <v>228</v>
      </c>
      <c r="E2615" t="s">
        <v>241</v>
      </c>
      <c r="F2615">
        <v>66412</v>
      </c>
      <c r="G2615" s="44">
        <v>3.45</v>
      </c>
      <c r="H2615" s="42">
        <v>9.5899999999999999E-2</v>
      </c>
      <c r="I2615" s="45">
        <v>2.3342999999999998</v>
      </c>
      <c r="J2615" s="44">
        <f t="shared" si="200"/>
        <v>3.1191450000000001</v>
      </c>
      <c r="K2615" s="43">
        <f t="shared" si="201"/>
        <v>207148.65774</v>
      </c>
      <c r="L2615" s="43">
        <f t="shared" si="202"/>
        <v>155025.53159999999</v>
      </c>
      <c r="M2615" s="43">
        <f t="shared" si="203"/>
        <v>52123.126140000008</v>
      </c>
      <c r="N2615" s="42">
        <f t="shared" si="204"/>
        <v>0.25162183867694515</v>
      </c>
      <c r="O2615">
        <f>IF(AND(RawData[[#This Row],[Channel]]="Wholesale/Distributor", LEFT(RawData[[#This Row],[Month]], 4)="2025"),RawData[[#This Row],[List Price]]*(1-'2 - Diagnostics'!$B$1),RawData[[#This Row],[Net Price]])</f>
        <v>3.1191450000000001</v>
      </c>
      <c r="P2615">
        <f>RawData[[#This Row],[Units]]*RawData[[#This Row],[Counterfactual Net Price]]</f>
        <v>207148.65774</v>
      </c>
    </row>
    <row r="2616" spans="1:16">
      <c r="A2616" t="s">
        <v>273</v>
      </c>
      <c r="B2616" t="s">
        <v>272</v>
      </c>
      <c r="C2616" t="s">
        <v>271</v>
      </c>
      <c r="D2616" t="s">
        <v>228</v>
      </c>
      <c r="E2616" t="s">
        <v>240</v>
      </c>
      <c r="F2616">
        <v>72266</v>
      </c>
      <c r="G2616" s="44">
        <v>3.45</v>
      </c>
      <c r="H2616" s="42">
        <v>9.5299999999999996E-2</v>
      </c>
      <c r="I2616" s="45">
        <v>2.3504999999999998</v>
      </c>
      <c r="J2616" s="44">
        <f t="shared" si="200"/>
        <v>3.1212150000000003</v>
      </c>
      <c r="K2616" s="43">
        <f t="shared" si="201"/>
        <v>225557.72319000002</v>
      </c>
      <c r="L2616" s="43">
        <f t="shared" si="202"/>
        <v>169861.23299999998</v>
      </c>
      <c r="M2616" s="43">
        <f t="shared" si="203"/>
        <v>55696.49019000004</v>
      </c>
      <c r="N2616" s="42">
        <f t="shared" si="204"/>
        <v>0.24692787904710201</v>
      </c>
      <c r="O2616">
        <f>IF(AND(RawData[[#This Row],[Channel]]="Wholesale/Distributor", LEFT(RawData[[#This Row],[Month]], 4)="2025"),RawData[[#This Row],[List Price]]*(1-'2 - Diagnostics'!$B$1),RawData[[#This Row],[Net Price]])</f>
        <v>3.1212150000000003</v>
      </c>
      <c r="P2616">
        <f>RawData[[#This Row],[Units]]*RawData[[#This Row],[Counterfactual Net Price]]</f>
        <v>225557.72319000002</v>
      </c>
    </row>
    <row r="2617" spans="1:16">
      <c r="A2617" t="s">
        <v>273</v>
      </c>
      <c r="B2617" t="s">
        <v>272</v>
      </c>
      <c r="C2617" t="s">
        <v>271</v>
      </c>
      <c r="D2617" t="s">
        <v>228</v>
      </c>
      <c r="E2617" t="s">
        <v>236</v>
      </c>
      <c r="F2617">
        <v>61147</v>
      </c>
      <c r="G2617" s="44">
        <v>3.45</v>
      </c>
      <c r="H2617" s="42">
        <v>7.6200000000000004E-2</v>
      </c>
      <c r="I2617" s="45">
        <v>2.3668</v>
      </c>
      <c r="J2617" s="44">
        <f t="shared" si="200"/>
        <v>3.1871100000000001</v>
      </c>
      <c r="K2617" s="43">
        <f t="shared" si="201"/>
        <v>194882.21517000001</v>
      </c>
      <c r="L2617" s="43">
        <f t="shared" si="202"/>
        <v>144722.71960000001</v>
      </c>
      <c r="M2617" s="43">
        <f t="shared" si="203"/>
        <v>50159.495569999999</v>
      </c>
      <c r="N2617" s="42">
        <f t="shared" si="204"/>
        <v>0.25738364850915091</v>
      </c>
      <c r="O2617">
        <f>IF(AND(RawData[[#This Row],[Channel]]="Wholesale/Distributor", LEFT(RawData[[#This Row],[Month]], 4)="2025"),RawData[[#This Row],[List Price]]*(1-'2 - Diagnostics'!$B$1),RawData[[#This Row],[Net Price]])</f>
        <v>3.1871100000000001</v>
      </c>
      <c r="P2617">
        <f>RawData[[#This Row],[Units]]*RawData[[#This Row],[Counterfactual Net Price]]</f>
        <v>194882.21517000001</v>
      </c>
    </row>
    <row r="2618" spans="1:16">
      <c r="A2618" t="s">
        <v>273</v>
      </c>
      <c r="B2618" t="s">
        <v>272</v>
      </c>
      <c r="C2618" t="s">
        <v>271</v>
      </c>
      <c r="D2618" t="s">
        <v>231</v>
      </c>
      <c r="E2618" t="s">
        <v>262</v>
      </c>
      <c r="F2618">
        <v>24329</v>
      </c>
      <c r="G2618" s="44">
        <v>3.29</v>
      </c>
      <c r="H2618" s="42">
        <v>0.16070000000000001</v>
      </c>
      <c r="I2618" s="45">
        <v>2.1714000000000002</v>
      </c>
      <c r="J2618" s="44">
        <f t="shared" si="200"/>
        <v>2.7612969999999999</v>
      </c>
      <c r="K2618" s="43">
        <f t="shared" si="201"/>
        <v>67179.594712999999</v>
      </c>
      <c r="L2618" s="43">
        <f t="shared" si="202"/>
        <v>52827.990600000005</v>
      </c>
      <c r="M2618" s="43">
        <f t="shared" si="203"/>
        <v>14351.604112999994</v>
      </c>
      <c r="N2618" s="42">
        <f t="shared" si="204"/>
        <v>0.21363040629095667</v>
      </c>
      <c r="O2618">
        <f>IF(AND(RawData[[#This Row],[Channel]]="Wholesale/Distributor", LEFT(RawData[[#This Row],[Month]], 4)="2025"),RawData[[#This Row],[List Price]]*(1-'2 - Diagnostics'!$B$1),RawData[[#This Row],[Net Price]])</f>
        <v>2.7612969999999999</v>
      </c>
      <c r="P2618">
        <f>RawData[[#This Row],[Units]]*RawData[[#This Row],[Counterfactual Net Price]]</f>
        <v>67179.594712999999</v>
      </c>
    </row>
    <row r="2619" spans="1:16">
      <c r="A2619" t="s">
        <v>273</v>
      </c>
      <c r="B2619" t="s">
        <v>272</v>
      </c>
      <c r="C2619" t="s">
        <v>271</v>
      </c>
      <c r="D2619" t="s">
        <v>231</v>
      </c>
      <c r="E2619" t="s">
        <v>261</v>
      </c>
      <c r="F2619">
        <v>29868</v>
      </c>
      <c r="G2619" s="44">
        <v>3.29</v>
      </c>
      <c r="H2619" s="42">
        <v>0.12640000000000001</v>
      </c>
      <c r="I2619" s="45">
        <v>2.1714000000000002</v>
      </c>
      <c r="J2619" s="44">
        <f t="shared" si="200"/>
        <v>2.8741439999999998</v>
      </c>
      <c r="K2619" s="43">
        <f t="shared" si="201"/>
        <v>85844.932991999987</v>
      </c>
      <c r="L2619" s="43">
        <f t="shared" si="202"/>
        <v>64855.375200000009</v>
      </c>
      <c r="M2619" s="43">
        <f t="shared" si="203"/>
        <v>20989.557791999978</v>
      </c>
      <c r="N2619" s="42">
        <f t="shared" si="204"/>
        <v>0.24450549450549428</v>
      </c>
      <c r="O2619">
        <f>IF(AND(RawData[[#This Row],[Channel]]="Wholesale/Distributor", LEFT(RawData[[#This Row],[Month]], 4)="2025"),RawData[[#This Row],[List Price]]*(1-'2 - Diagnostics'!$B$1),RawData[[#This Row],[Net Price]])</f>
        <v>2.8741439999999998</v>
      </c>
      <c r="P2619">
        <f>RawData[[#This Row],[Units]]*RawData[[#This Row],[Counterfactual Net Price]]</f>
        <v>85844.932991999987</v>
      </c>
    </row>
    <row r="2620" spans="1:16">
      <c r="A2620" t="s">
        <v>273</v>
      </c>
      <c r="B2620" t="s">
        <v>272</v>
      </c>
      <c r="C2620" t="s">
        <v>271</v>
      </c>
      <c r="D2620" t="s">
        <v>231</v>
      </c>
      <c r="E2620" t="s">
        <v>260</v>
      </c>
      <c r="F2620">
        <v>29308</v>
      </c>
      <c r="G2620" s="44">
        <v>3.29</v>
      </c>
      <c r="H2620" s="42">
        <v>0.13500000000000001</v>
      </c>
      <c r="I2620" s="45">
        <v>2.1714000000000002</v>
      </c>
      <c r="J2620" s="44">
        <f t="shared" si="200"/>
        <v>2.84585</v>
      </c>
      <c r="K2620" s="43">
        <f t="shared" si="201"/>
        <v>83406.171799999996</v>
      </c>
      <c r="L2620" s="43">
        <f t="shared" si="202"/>
        <v>63639.391200000005</v>
      </c>
      <c r="M2620" s="43">
        <f t="shared" si="203"/>
        <v>19766.780599999991</v>
      </c>
      <c r="N2620" s="42">
        <f t="shared" si="204"/>
        <v>0.2369942196531791</v>
      </c>
      <c r="O2620">
        <f>IF(AND(RawData[[#This Row],[Channel]]="Wholesale/Distributor", LEFT(RawData[[#This Row],[Month]], 4)="2025"),RawData[[#This Row],[List Price]]*(1-'2 - Diagnostics'!$B$1),RawData[[#This Row],[Net Price]])</f>
        <v>2.84585</v>
      </c>
      <c r="P2620">
        <f>RawData[[#This Row],[Units]]*RawData[[#This Row],[Counterfactual Net Price]]</f>
        <v>83406.171799999996</v>
      </c>
    </row>
    <row r="2621" spans="1:16">
      <c r="A2621" t="s">
        <v>273</v>
      </c>
      <c r="B2621" t="s">
        <v>272</v>
      </c>
      <c r="C2621" t="s">
        <v>271</v>
      </c>
      <c r="D2621" t="s">
        <v>231</v>
      </c>
      <c r="E2621" t="s">
        <v>259</v>
      </c>
      <c r="F2621">
        <v>31038</v>
      </c>
      <c r="G2621" s="44">
        <v>3.29</v>
      </c>
      <c r="H2621" s="42">
        <v>0.12720000000000001</v>
      </c>
      <c r="I2621" s="45">
        <v>2.1714000000000002</v>
      </c>
      <c r="J2621" s="44">
        <f t="shared" si="200"/>
        <v>2.8715120000000001</v>
      </c>
      <c r="K2621" s="43">
        <f t="shared" si="201"/>
        <v>89125.989455999996</v>
      </c>
      <c r="L2621" s="43">
        <f t="shared" si="202"/>
        <v>67395.91320000001</v>
      </c>
      <c r="M2621" s="43">
        <f t="shared" si="203"/>
        <v>21730.076255999986</v>
      </c>
      <c r="N2621" s="42">
        <f t="shared" si="204"/>
        <v>0.24381301558203469</v>
      </c>
      <c r="O2621">
        <f>IF(AND(RawData[[#This Row],[Channel]]="Wholesale/Distributor", LEFT(RawData[[#This Row],[Month]], 4)="2025"),RawData[[#This Row],[List Price]]*(1-'2 - Diagnostics'!$B$1),RawData[[#This Row],[Net Price]])</f>
        <v>2.8715120000000001</v>
      </c>
      <c r="P2621">
        <f>RawData[[#This Row],[Units]]*RawData[[#This Row],[Counterfactual Net Price]]</f>
        <v>89125.989455999996</v>
      </c>
    </row>
    <row r="2622" spans="1:16">
      <c r="A2622" t="s">
        <v>273</v>
      </c>
      <c r="B2622" t="s">
        <v>272</v>
      </c>
      <c r="C2622" t="s">
        <v>271</v>
      </c>
      <c r="D2622" t="s">
        <v>231</v>
      </c>
      <c r="E2622" t="s">
        <v>258</v>
      </c>
      <c r="F2622">
        <v>28366</v>
      </c>
      <c r="G2622" s="44">
        <v>3.29</v>
      </c>
      <c r="H2622" s="42">
        <v>0.1195</v>
      </c>
      <c r="I2622" s="45">
        <v>2.1714000000000002</v>
      </c>
      <c r="J2622" s="44">
        <f t="shared" si="200"/>
        <v>2.8968450000000003</v>
      </c>
      <c r="K2622" s="43">
        <f t="shared" si="201"/>
        <v>82171.905270000003</v>
      </c>
      <c r="L2622" s="43">
        <f t="shared" si="202"/>
        <v>61593.932400000005</v>
      </c>
      <c r="M2622" s="43">
        <f t="shared" si="203"/>
        <v>20577.972869999998</v>
      </c>
      <c r="N2622" s="42">
        <f t="shared" si="204"/>
        <v>0.25042589437819418</v>
      </c>
      <c r="O2622">
        <f>IF(AND(RawData[[#This Row],[Channel]]="Wholesale/Distributor", LEFT(RawData[[#This Row],[Month]], 4)="2025"),RawData[[#This Row],[List Price]]*(1-'2 - Diagnostics'!$B$1),RawData[[#This Row],[Net Price]])</f>
        <v>2.8968450000000003</v>
      </c>
      <c r="P2622">
        <f>RawData[[#This Row],[Units]]*RawData[[#This Row],[Counterfactual Net Price]]</f>
        <v>82171.905270000003</v>
      </c>
    </row>
    <row r="2623" spans="1:16">
      <c r="A2623" t="s">
        <v>273</v>
      </c>
      <c r="B2623" t="s">
        <v>272</v>
      </c>
      <c r="C2623" t="s">
        <v>271</v>
      </c>
      <c r="D2623" t="s">
        <v>231</v>
      </c>
      <c r="E2623" t="s">
        <v>257</v>
      </c>
      <c r="F2623">
        <v>26683</v>
      </c>
      <c r="G2623" s="44">
        <v>3.29</v>
      </c>
      <c r="H2623" s="42">
        <v>0.14230000000000001</v>
      </c>
      <c r="I2623" s="45">
        <v>2.1714000000000002</v>
      </c>
      <c r="J2623" s="44">
        <f t="shared" si="200"/>
        <v>2.8218330000000003</v>
      </c>
      <c r="K2623" s="43">
        <f t="shared" si="201"/>
        <v>75294.969939000002</v>
      </c>
      <c r="L2623" s="43">
        <f t="shared" si="202"/>
        <v>57939.466200000003</v>
      </c>
      <c r="M2623" s="43">
        <f t="shared" si="203"/>
        <v>17355.503739</v>
      </c>
      <c r="N2623" s="42">
        <f t="shared" si="204"/>
        <v>0.23050017488632388</v>
      </c>
      <c r="O2623">
        <f>IF(AND(RawData[[#This Row],[Channel]]="Wholesale/Distributor", LEFT(RawData[[#This Row],[Month]], 4)="2025"),RawData[[#This Row],[List Price]]*(1-'2 - Diagnostics'!$B$1),RawData[[#This Row],[Net Price]])</f>
        <v>2.8218330000000003</v>
      </c>
      <c r="P2623">
        <f>RawData[[#This Row],[Units]]*RawData[[#This Row],[Counterfactual Net Price]]</f>
        <v>75294.969939000002</v>
      </c>
    </row>
    <row r="2624" spans="1:16">
      <c r="A2624" t="s">
        <v>273</v>
      </c>
      <c r="B2624" t="s">
        <v>272</v>
      </c>
      <c r="C2624" t="s">
        <v>271</v>
      </c>
      <c r="D2624" t="s">
        <v>231</v>
      </c>
      <c r="E2624" t="s">
        <v>256</v>
      </c>
      <c r="F2624">
        <v>25558</v>
      </c>
      <c r="G2624" s="44">
        <v>3.29</v>
      </c>
      <c r="H2624" s="42">
        <v>0.1321</v>
      </c>
      <c r="I2624" s="45">
        <v>2.1714000000000002</v>
      </c>
      <c r="J2624" s="44">
        <f t="shared" si="200"/>
        <v>2.855391</v>
      </c>
      <c r="K2624" s="43">
        <f t="shared" si="201"/>
        <v>72978.083178000001</v>
      </c>
      <c r="L2624" s="43">
        <f t="shared" si="202"/>
        <v>55496.641200000005</v>
      </c>
      <c r="M2624" s="43">
        <f t="shared" si="203"/>
        <v>17481.441977999995</v>
      </c>
      <c r="N2624" s="42">
        <f t="shared" si="204"/>
        <v>0.23954372623574138</v>
      </c>
      <c r="O2624">
        <f>IF(AND(RawData[[#This Row],[Channel]]="Wholesale/Distributor", LEFT(RawData[[#This Row],[Month]], 4)="2025"),RawData[[#This Row],[List Price]]*(1-'2 - Diagnostics'!$B$1),RawData[[#This Row],[Net Price]])</f>
        <v>2.855391</v>
      </c>
      <c r="P2624">
        <f>RawData[[#This Row],[Units]]*RawData[[#This Row],[Counterfactual Net Price]]</f>
        <v>72978.083178000001</v>
      </c>
    </row>
    <row r="2625" spans="1:16">
      <c r="A2625" t="s">
        <v>273</v>
      </c>
      <c r="B2625" t="s">
        <v>272</v>
      </c>
      <c r="C2625" t="s">
        <v>271</v>
      </c>
      <c r="D2625" t="s">
        <v>231</v>
      </c>
      <c r="E2625" t="s">
        <v>255</v>
      </c>
      <c r="F2625">
        <v>32850</v>
      </c>
      <c r="G2625" s="44">
        <v>3.29</v>
      </c>
      <c r="H2625" s="42">
        <v>0.14580000000000001</v>
      </c>
      <c r="I2625" s="45">
        <v>2.1714000000000002</v>
      </c>
      <c r="J2625" s="44">
        <f t="shared" si="200"/>
        <v>2.8103180000000001</v>
      </c>
      <c r="K2625" s="43">
        <f t="shared" si="201"/>
        <v>92318.946299999996</v>
      </c>
      <c r="L2625" s="43">
        <f t="shared" si="202"/>
        <v>71330.490000000005</v>
      </c>
      <c r="M2625" s="43">
        <f t="shared" si="203"/>
        <v>20988.456299999991</v>
      </c>
      <c r="N2625" s="42">
        <f t="shared" si="204"/>
        <v>0.22734722547412775</v>
      </c>
      <c r="O2625">
        <f>IF(AND(RawData[[#This Row],[Channel]]="Wholesale/Distributor", LEFT(RawData[[#This Row],[Month]], 4)="2025"),RawData[[#This Row],[List Price]]*(1-'2 - Diagnostics'!$B$1),RawData[[#This Row],[Net Price]])</f>
        <v>2.8103180000000001</v>
      </c>
      <c r="P2625">
        <f>RawData[[#This Row],[Units]]*RawData[[#This Row],[Counterfactual Net Price]]</f>
        <v>92318.946299999996</v>
      </c>
    </row>
    <row r="2626" spans="1:16">
      <c r="A2626" t="s">
        <v>273</v>
      </c>
      <c r="B2626" t="s">
        <v>272</v>
      </c>
      <c r="C2626" t="s">
        <v>271</v>
      </c>
      <c r="D2626" t="s">
        <v>231</v>
      </c>
      <c r="E2626" t="s">
        <v>254</v>
      </c>
      <c r="F2626">
        <v>31948</v>
      </c>
      <c r="G2626" s="44">
        <v>3.29</v>
      </c>
      <c r="H2626" s="42">
        <v>0.1169</v>
      </c>
      <c r="I2626" s="45">
        <v>2.1714000000000002</v>
      </c>
      <c r="J2626" s="44">
        <f t="shared" ref="J2626:J2689" si="205">G2626*(1-H2626)</f>
        <v>2.9053990000000001</v>
      </c>
      <c r="K2626" s="43">
        <f t="shared" ref="K2626:K2689" si="206">F2626*J2626</f>
        <v>92821.687252000003</v>
      </c>
      <c r="L2626" s="43">
        <f t="shared" ref="L2626:L2689" si="207">F2626*I2626</f>
        <v>69371.887200000012</v>
      </c>
      <c r="M2626" s="43">
        <f t="shared" ref="M2626:M2689" si="208">K2626-L2626</f>
        <v>23449.800051999991</v>
      </c>
      <c r="N2626" s="42">
        <f t="shared" ref="N2626:N2689" si="209">IFERROR(M2626/K2626,"")</f>
        <v>0.25263277092062042</v>
      </c>
      <c r="O2626">
        <f>IF(AND(RawData[[#This Row],[Channel]]="Wholesale/Distributor", LEFT(RawData[[#This Row],[Month]], 4)="2025"),RawData[[#This Row],[List Price]]*(1-'2 - Diagnostics'!$B$1),RawData[[#This Row],[Net Price]])</f>
        <v>2.9053990000000001</v>
      </c>
      <c r="P2626">
        <f>RawData[[#This Row],[Units]]*RawData[[#This Row],[Counterfactual Net Price]]</f>
        <v>92821.687252000003</v>
      </c>
    </row>
    <row r="2627" spans="1:16">
      <c r="A2627" t="s">
        <v>273</v>
      </c>
      <c r="B2627" t="s">
        <v>272</v>
      </c>
      <c r="C2627" t="s">
        <v>271</v>
      </c>
      <c r="D2627" t="s">
        <v>231</v>
      </c>
      <c r="E2627" t="s">
        <v>253</v>
      </c>
      <c r="F2627">
        <v>45799</v>
      </c>
      <c r="G2627" s="44">
        <v>3.29</v>
      </c>
      <c r="H2627" s="42">
        <v>0.15140000000000001</v>
      </c>
      <c r="I2627" s="45">
        <v>2.1714000000000002</v>
      </c>
      <c r="J2627" s="44">
        <f t="shared" si="205"/>
        <v>2.7918940000000001</v>
      </c>
      <c r="K2627" s="43">
        <f t="shared" si="206"/>
        <v>127865.95330600001</v>
      </c>
      <c r="L2627" s="43">
        <f t="shared" si="207"/>
        <v>99447.948600000003</v>
      </c>
      <c r="M2627" s="43">
        <f t="shared" si="208"/>
        <v>28418.004706000007</v>
      </c>
      <c r="N2627" s="42">
        <f t="shared" si="209"/>
        <v>0.22224840914447327</v>
      </c>
      <c r="O2627">
        <f>IF(AND(RawData[[#This Row],[Channel]]="Wholesale/Distributor", LEFT(RawData[[#This Row],[Month]], 4)="2025"),RawData[[#This Row],[List Price]]*(1-'2 - Diagnostics'!$B$1),RawData[[#This Row],[Net Price]])</f>
        <v>2.7918940000000001</v>
      </c>
      <c r="P2627">
        <f>RawData[[#This Row],[Units]]*RawData[[#This Row],[Counterfactual Net Price]]</f>
        <v>127865.95330600001</v>
      </c>
    </row>
    <row r="2628" spans="1:16">
      <c r="A2628" t="s">
        <v>273</v>
      </c>
      <c r="B2628" t="s">
        <v>272</v>
      </c>
      <c r="C2628" t="s">
        <v>271</v>
      </c>
      <c r="D2628" t="s">
        <v>231</v>
      </c>
      <c r="E2628" t="s">
        <v>252</v>
      </c>
      <c r="F2628">
        <v>54962</v>
      </c>
      <c r="G2628" s="44">
        <v>3.29</v>
      </c>
      <c r="H2628" s="42">
        <v>0.1522</v>
      </c>
      <c r="I2628" s="45">
        <v>2.1714000000000002</v>
      </c>
      <c r="J2628" s="44">
        <f t="shared" si="205"/>
        <v>2.7892619999999999</v>
      </c>
      <c r="K2628" s="43">
        <f t="shared" si="206"/>
        <v>153303.41804399999</v>
      </c>
      <c r="L2628" s="43">
        <f t="shared" si="207"/>
        <v>119344.48680000001</v>
      </c>
      <c r="M2628" s="43">
        <f t="shared" si="208"/>
        <v>33958.931243999978</v>
      </c>
      <c r="N2628" s="42">
        <f t="shared" si="209"/>
        <v>0.22151450813871182</v>
      </c>
      <c r="O2628">
        <f>IF(AND(RawData[[#This Row],[Channel]]="Wholesale/Distributor", LEFT(RawData[[#This Row],[Month]], 4)="2025"),RawData[[#This Row],[List Price]]*(1-'2 - Diagnostics'!$B$1),RawData[[#This Row],[Net Price]])</f>
        <v>2.7892619999999999</v>
      </c>
      <c r="P2628">
        <f>RawData[[#This Row],[Units]]*RawData[[#This Row],[Counterfactual Net Price]]</f>
        <v>153303.41804399999</v>
      </c>
    </row>
    <row r="2629" spans="1:16">
      <c r="A2629" t="s">
        <v>273</v>
      </c>
      <c r="B2629" t="s">
        <v>272</v>
      </c>
      <c r="C2629" t="s">
        <v>271</v>
      </c>
      <c r="D2629" t="s">
        <v>231</v>
      </c>
      <c r="E2629" t="s">
        <v>251</v>
      </c>
      <c r="F2629">
        <v>42370</v>
      </c>
      <c r="G2629" s="44">
        <v>3.29</v>
      </c>
      <c r="H2629" s="42">
        <v>0.11119999999999999</v>
      </c>
      <c r="I2629" s="45">
        <v>2.1714000000000002</v>
      </c>
      <c r="J2629" s="44">
        <f t="shared" si="205"/>
        <v>2.9241520000000003</v>
      </c>
      <c r="K2629" s="43">
        <f t="shared" si="206"/>
        <v>123896.32024000002</v>
      </c>
      <c r="L2629" s="43">
        <f t="shared" si="207"/>
        <v>92002.218000000008</v>
      </c>
      <c r="M2629" s="43">
        <f t="shared" si="208"/>
        <v>31894.102240000007</v>
      </c>
      <c r="N2629" s="42">
        <f t="shared" si="209"/>
        <v>0.25742574257425743</v>
      </c>
      <c r="O2629">
        <f>IF(AND(RawData[[#This Row],[Channel]]="Wholesale/Distributor", LEFT(RawData[[#This Row],[Month]], 4)="2025"),RawData[[#This Row],[List Price]]*(1-'2 - Diagnostics'!$B$1),RawData[[#This Row],[Net Price]])</f>
        <v>2.9241520000000003</v>
      </c>
      <c r="P2629">
        <f>RawData[[#This Row],[Units]]*RawData[[#This Row],[Counterfactual Net Price]]</f>
        <v>123896.32024000002</v>
      </c>
    </row>
    <row r="2630" spans="1:16">
      <c r="A2630" t="s">
        <v>273</v>
      </c>
      <c r="B2630" t="s">
        <v>272</v>
      </c>
      <c r="C2630" t="s">
        <v>271</v>
      </c>
      <c r="D2630" t="s">
        <v>231</v>
      </c>
      <c r="E2630" t="s">
        <v>250</v>
      </c>
      <c r="F2630">
        <v>31903</v>
      </c>
      <c r="G2630" s="44">
        <v>3.36</v>
      </c>
      <c r="H2630" s="42">
        <v>0.1114</v>
      </c>
      <c r="I2630" s="45">
        <v>2.1877</v>
      </c>
      <c r="J2630" s="44">
        <f t="shared" si="205"/>
        <v>2.9856959999999999</v>
      </c>
      <c r="K2630" s="43">
        <f t="shared" si="206"/>
        <v>95252.65948799999</v>
      </c>
      <c r="L2630" s="43">
        <f t="shared" si="207"/>
        <v>69794.193100000004</v>
      </c>
      <c r="M2630" s="43">
        <f t="shared" si="208"/>
        <v>25458.466387999986</v>
      </c>
      <c r="N2630" s="42">
        <f t="shared" si="209"/>
        <v>0.26727302444723094</v>
      </c>
      <c r="O2630">
        <f>IF(AND(RawData[[#This Row],[Channel]]="Wholesale/Distributor", LEFT(RawData[[#This Row],[Month]], 4)="2025"),RawData[[#This Row],[List Price]]*(1-'2 - Diagnostics'!$B$1),RawData[[#This Row],[Net Price]])</f>
        <v>2.9856959999999999</v>
      </c>
      <c r="P2630">
        <f>RawData[[#This Row],[Units]]*RawData[[#This Row],[Counterfactual Net Price]]</f>
        <v>95252.65948799999</v>
      </c>
    </row>
    <row r="2631" spans="1:16">
      <c r="A2631" t="s">
        <v>273</v>
      </c>
      <c r="B2631" t="s">
        <v>272</v>
      </c>
      <c r="C2631" t="s">
        <v>271</v>
      </c>
      <c r="D2631" t="s">
        <v>231</v>
      </c>
      <c r="E2631" t="s">
        <v>249</v>
      </c>
      <c r="F2631">
        <v>34142</v>
      </c>
      <c r="G2631" s="44">
        <v>3.36</v>
      </c>
      <c r="H2631" s="42">
        <v>0.1336</v>
      </c>
      <c r="I2631" s="45">
        <v>2.2040000000000002</v>
      </c>
      <c r="J2631" s="44">
        <f t="shared" si="205"/>
        <v>2.9111039999999999</v>
      </c>
      <c r="K2631" s="43">
        <f t="shared" si="206"/>
        <v>99390.912767999995</v>
      </c>
      <c r="L2631" s="43">
        <f t="shared" si="207"/>
        <v>75248.968000000008</v>
      </c>
      <c r="M2631" s="43">
        <f t="shared" si="208"/>
        <v>24141.944767999987</v>
      </c>
      <c r="N2631" s="42">
        <f t="shared" si="209"/>
        <v>0.24289891395154542</v>
      </c>
      <c r="O2631">
        <f>IF(AND(RawData[[#This Row],[Channel]]="Wholesale/Distributor", LEFT(RawData[[#This Row],[Month]], 4)="2025"),RawData[[#This Row],[List Price]]*(1-'2 - Diagnostics'!$B$1),RawData[[#This Row],[Net Price]])</f>
        <v>2.9111039999999999</v>
      </c>
      <c r="P2631">
        <f>RawData[[#This Row],[Units]]*RawData[[#This Row],[Counterfactual Net Price]]</f>
        <v>99390.912767999995</v>
      </c>
    </row>
    <row r="2632" spans="1:16">
      <c r="A2632" t="s">
        <v>273</v>
      </c>
      <c r="B2632" t="s">
        <v>272</v>
      </c>
      <c r="C2632" t="s">
        <v>271</v>
      </c>
      <c r="D2632" t="s">
        <v>231</v>
      </c>
      <c r="E2632" t="s">
        <v>248</v>
      </c>
      <c r="F2632">
        <v>39505</v>
      </c>
      <c r="G2632" s="44">
        <v>3.36</v>
      </c>
      <c r="H2632" s="42">
        <v>0.14360000000000001</v>
      </c>
      <c r="I2632" s="45">
        <v>2.2202999999999999</v>
      </c>
      <c r="J2632" s="44">
        <f t="shared" si="205"/>
        <v>2.8775040000000001</v>
      </c>
      <c r="K2632" s="43">
        <f t="shared" si="206"/>
        <v>113675.79552</v>
      </c>
      <c r="L2632" s="43">
        <f t="shared" si="207"/>
        <v>87712.951499999996</v>
      </c>
      <c r="M2632" s="43">
        <f t="shared" si="208"/>
        <v>25962.844020000004</v>
      </c>
      <c r="N2632" s="42">
        <f t="shared" si="209"/>
        <v>0.2283937746046574</v>
      </c>
      <c r="O2632">
        <f>IF(AND(RawData[[#This Row],[Channel]]="Wholesale/Distributor", LEFT(RawData[[#This Row],[Month]], 4)="2025"),RawData[[#This Row],[List Price]]*(1-'2 - Diagnostics'!$B$1),RawData[[#This Row],[Net Price]])</f>
        <v>2.8775040000000001</v>
      </c>
      <c r="P2632">
        <f>RawData[[#This Row],[Units]]*RawData[[#This Row],[Counterfactual Net Price]]</f>
        <v>113675.79552</v>
      </c>
    </row>
    <row r="2633" spans="1:16">
      <c r="A2633" t="s">
        <v>273</v>
      </c>
      <c r="B2633" t="s">
        <v>272</v>
      </c>
      <c r="C2633" t="s">
        <v>271</v>
      </c>
      <c r="D2633" t="s">
        <v>231</v>
      </c>
      <c r="E2633" t="s">
        <v>247</v>
      </c>
      <c r="F2633">
        <v>41314</v>
      </c>
      <c r="G2633" s="44">
        <v>3.36</v>
      </c>
      <c r="H2633" s="42">
        <v>0.13800000000000001</v>
      </c>
      <c r="I2633" s="45">
        <v>2.2364999999999999</v>
      </c>
      <c r="J2633" s="44">
        <f t="shared" si="205"/>
        <v>2.8963199999999998</v>
      </c>
      <c r="K2633" s="43">
        <f t="shared" si="206"/>
        <v>119658.56447999999</v>
      </c>
      <c r="L2633" s="43">
        <f t="shared" si="207"/>
        <v>92398.760999999999</v>
      </c>
      <c r="M2633" s="43">
        <f t="shared" si="208"/>
        <v>27259.803479999988</v>
      </c>
      <c r="N2633" s="42">
        <f t="shared" si="209"/>
        <v>0.22781322505800455</v>
      </c>
      <c r="O2633">
        <f>IF(AND(RawData[[#This Row],[Channel]]="Wholesale/Distributor", LEFT(RawData[[#This Row],[Month]], 4)="2025"),RawData[[#This Row],[List Price]]*(1-'2 - Diagnostics'!$B$1),RawData[[#This Row],[Net Price]])</f>
        <v>2.8963199999999998</v>
      </c>
      <c r="P2633">
        <f>RawData[[#This Row],[Units]]*RawData[[#This Row],[Counterfactual Net Price]]</f>
        <v>119658.56447999999</v>
      </c>
    </row>
    <row r="2634" spans="1:16">
      <c r="A2634" t="s">
        <v>273</v>
      </c>
      <c r="B2634" t="s">
        <v>272</v>
      </c>
      <c r="C2634" t="s">
        <v>271</v>
      </c>
      <c r="D2634" t="s">
        <v>231</v>
      </c>
      <c r="E2634" t="s">
        <v>246</v>
      </c>
      <c r="F2634">
        <v>30414</v>
      </c>
      <c r="G2634" s="44">
        <v>3.36</v>
      </c>
      <c r="H2634" s="42">
        <v>0.12839999999999999</v>
      </c>
      <c r="I2634" s="45">
        <v>2.2528000000000001</v>
      </c>
      <c r="J2634" s="44">
        <f t="shared" si="205"/>
        <v>2.9285760000000001</v>
      </c>
      <c r="K2634" s="43">
        <f t="shared" si="206"/>
        <v>89069.710464000003</v>
      </c>
      <c r="L2634" s="43">
        <f t="shared" si="207"/>
        <v>68516.659200000009</v>
      </c>
      <c r="M2634" s="43">
        <f t="shared" si="208"/>
        <v>20553.051263999994</v>
      </c>
      <c r="N2634" s="42">
        <f t="shared" si="209"/>
        <v>0.23075242028890483</v>
      </c>
      <c r="O2634">
        <f>IF(AND(RawData[[#This Row],[Channel]]="Wholesale/Distributor", LEFT(RawData[[#This Row],[Month]], 4)="2025"),RawData[[#This Row],[List Price]]*(1-'2 - Diagnostics'!$B$1),RawData[[#This Row],[Net Price]])</f>
        <v>2.9285760000000001</v>
      </c>
      <c r="P2634">
        <f>RawData[[#This Row],[Units]]*RawData[[#This Row],[Counterfactual Net Price]]</f>
        <v>89069.710464000003</v>
      </c>
    </row>
    <row r="2635" spans="1:16">
      <c r="A2635" t="s">
        <v>273</v>
      </c>
      <c r="B2635" t="s">
        <v>272</v>
      </c>
      <c r="C2635" t="s">
        <v>271</v>
      </c>
      <c r="D2635" t="s">
        <v>231</v>
      </c>
      <c r="E2635" t="s">
        <v>245</v>
      </c>
      <c r="F2635">
        <v>27596</v>
      </c>
      <c r="G2635" s="44">
        <v>3.36</v>
      </c>
      <c r="H2635" s="42">
        <v>9.9900000000000003E-2</v>
      </c>
      <c r="I2635" s="45">
        <v>2.2690999999999999</v>
      </c>
      <c r="J2635" s="44">
        <f t="shared" si="205"/>
        <v>3.0243359999999999</v>
      </c>
      <c r="K2635" s="43">
        <f t="shared" si="206"/>
        <v>83459.576256</v>
      </c>
      <c r="L2635" s="43">
        <f t="shared" si="207"/>
        <v>62618.083599999998</v>
      </c>
      <c r="M2635" s="43">
        <f t="shared" si="208"/>
        <v>20841.492656000002</v>
      </c>
      <c r="N2635" s="42">
        <f t="shared" si="209"/>
        <v>0.24971960787425737</v>
      </c>
      <c r="O2635">
        <f>IF(AND(RawData[[#This Row],[Channel]]="Wholesale/Distributor", LEFT(RawData[[#This Row],[Month]], 4)="2025"),RawData[[#This Row],[List Price]]*(1-'2 - Diagnostics'!$B$1),RawData[[#This Row],[Net Price]])</f>
        <v>3.0243359999999999</v>
      </c>
      <c r="P2635">
        <f>RawData[[#This Row],[Units]]*RawData[[#This Row],[Counterfactual Net Price]]</f>
        <v>83459.576256</v>
      </c>
    </row>
    <row r="2636" spans="1:16">
      <c r="A2636" t="s">
        <v>273</v>
      </c>
      <c r="B2636" t="s">
        <v>272</v>
      </c>
      <c r="C2636" t="s">
        <v>271</v>
      </c>
      <c r="D2636" t="s">
        <v>231</v>
      </c>
      <c r="E2636" t="s">
        <v>244</v>
      </c>
      <c r="F2636">
        <v>30541</v>
      </c>
      <c r="G2636" s="44">
        <v>3.45</v>
      </c>
      <c r="H2636" s="42">
        <v>0.1187</v>
      </c>
      <c r="I2636" s="45">
        <v>2.2854000000000001</v>
      </c>
      <c r="J2636" s="44">
        <f t="shared" si="205"/>
        <v>3.0404849999999999</v>
      </c>
      <c r="K2636" s="43">
        <f t="shared" si="206"/>
        <v>92859.452384999997</v>
      </c>
      <c r="L2636" s="43">
        <f t="shared" si="207"/>
        <v>69798.401400000002</v>
      </c>
      <c r="M2636" s="43">
        <f t="shared" si="208"/>
        <v>23061.050984999994</v>
      </c>
      <c r="N2636" s="42">
        <f t="shared" si="209"/>
        <v>0.24834360307648282</v>
      </c>
      <c r="O2636">
        <f>IF(AND(RawData[[#This Row],[Channel]]="Wholesale/Distributor", LEFT(RawData[[#This Row],[Month]], 4)="2025"),RawData[[#This Row],[List Price]]*(1-'2 - Diagnostics'!$B$1),RawData[[#This Row],[Net Price]])</f>
        <v>3.0404849999999999</v>
      </c>
      <c r="P2636">
        <f>RawData[[#This Row],[Units]]*RawData[[#This Row],[Counterfactual Net Price]]</f>
        <v>92859.452384999997</v>
      </c>
    </row>
    <row r="2637" spans="1:16">
      <c r="A2637" t="s">
        <v>273</v>
      </c>
      <c r="B2637" t="s">
        <v>272</v>
      </c>
      <c r="C2637" t="s">
        <v>271</v>
      </c>
      <c r="D2637" t="s">
        <v>231</v>
      </c>
      <c r="E2637" t="s">
        <v>243</v>
      </c>
      <c r="F2637">
        <v>34661</v>
      </c>
      <c r="G2637" s="44">
        <v>3.45</v>
      </c>
      <c r="H2637" s="42">
        <v>0.14660000000000001</v>
      </c>
      <c r="I2637" s="45">
        <v>2.3016999999999999</v>
      </c>
      <c r="J2637" s="44">
        <f t="shared" si="205"/>
        <v>2.9442300000000001</v>
      </c>
      <c r="K2637" s="43">
        <f t="shared" si="206"/>
        <v>102049.95603</v>
      </c>
      <c r="L2637" s="43">
        <f t="shared" si="207"/>
        <v>79779.223700000002</v>
      </c>
      <c r="M2637" s="43">
        <f t="shared" si="208"/>
        <v>22270.732329999999</v>
      </c>
      <c r="N2637" s="42">
        <f t="shared" si="209"/>
        <v>0.21823362984549438</v>
      </c>
      <c r="O2637">
        <f>IF(AND(RawData[[#This Row],[Channel]]="Wholesale/Distributor", LEFT(RawData[[#This Row],[Month]], 4)="2025"),RawData[[#This Row],[List Price]]*(1-'2 - Diagnostics'!$B$1),RawData[[#This Row],[Net Price]])</f>
        <v>2.9442300000000001</v>
      </c>
      <c r="P2637">
        <f>RawData[[#This Row],[Units]]*RawData[[#This Row],[Counterfactual Net Price]]</f>
        <v>102049.95603</v>
      </c>
    </row>
    <row r="2638" spans="1:16">
      <c r="A2638" t="s">
        <v>273</v>
      </c>
      <c r="B2638" t="s">
        <v>272</v>
      </c>
      <c r="C2638" t="s">
        <v>271</v>
      </c>
      <c r="D2638" t="s">
        <v>231</v>
      </c>
      <c r="E2638" t="s">
        <v>242</v>
      </c>
      <c r="F2638">
        <v>36458</v>
      </c>
      <c r="G2638" s="44">
        <v>3.45</v>
      </c>
      <c r="H2638" s="42">
        <v>0.1389</v>
      </c>
      <c r="I2638" s="45">
        <v>2.3180000000000001</v>
      </c>
      <c r="J2638" s="44">
        <f t="shared" si="205"/>
        <v>2.9707949999999999</v>
      </c>
      <c r="K2638" s="43">
        <f t="shared" si="206"/>
        <v>108309.24411</v>
      </c>
      <c r="L2638" s="43">
        <f t="shared" si="207"/>
        <v>84509.644</v>
      </c>
      <c r="M2638" s="43">
        <f t="shared" si="208"/>
        <v>23799.600109999999</v>
      </c>
      <c r="N2638" s="42">
        <f t="shared" si="209"/>
        <v>0.21973747767853385</v>
      </c>
      <c r="O2638">
        <f>IF(AND(RawData[[#This Row],[Channel]]="Wholesale/Distributor", LEFT(RawData[[#This Row],[Month]], 4)="2025"),RawData[[#This Row],[List Price]]*(1-'2 - Diagnostics'!$B$1),RawData[[#This Row],[Net Price]])</f>
        <v>2.9707949999999999</v>
      </c>
      <c r="P2638">
        <f>RawData[[#This Row],[Units]]*RawData[[#This Row],[Counterfactual Net Price]]</f>
        <v>108309.24411</v>
      </c>
    </row>
    <row r="2639" spans="1:16">
      <c r="A2639" t="s">
        <v>273</v>
      </c>
      <c r="B2639" t="s">
        <v>272</v>
      </c>
      <c r="C2639" t="s">
        <v>271</v>
      </c>
      <c r="D2639" t="s">
        <v>231</v>
      </c>
      <c r="E2639" t="s">
        <v>241</v>
      </c>
      <c r="F2639">
        <v>53654</v>
      </c>
      <c r="G2639" s="44">
        <v>3.45</v>
      </c>
      <c r="H2639" s="42">
        <v>0.1023</v>
      </c>
      <c r="I2639" s="45">
        <v>2.3342999999999998</v>
      </c>
      <c r="J2639" s="44">
        <f t="shared" si="205"/>
        <v>3.0970650000000002</v>
      </c>
      <c r="K2639" s="43">
        <f t="shared" si="206"/>
        <v>166169.92551</v>
      </c>
      <c r="L2639" s="43">
        <f t="shared" si="207"/>
        <v>125244.53219999999</v>
      </c>
      <c r="M2639" s="43">
        <f t="shared" si="208"/>
        <v>40925.393310000014</v>
      </c>
      <c r="N2639" s="42">
        <f t="shared" si="209"/>
        <v>0.24628640341742916</v>
      </c>
      <c r="O2639">
        <f>IF(AND(RawData[[#This Row],[Channel]]="Wholesale/Distributor", LEFT(RawData[[#This Row],[Month]], 4)="2025"),RawData[[#This Row],[List Price]]*(1-'2 - Diagnostics'!$B$1),RawData[[#This Row],[Net Price]])</f>
        <v>3.0970650000000002</v>
      </c>
      <c r="P2639">
        <f>RawData[[#This Row],[Units]]*RawData[[#This Row],[Counterfactual Net Price]]</f>
        <v>166169.92551</v>
      </c>
    </row>
    <row r="2640" spans="1:16">
      <c r="A2640" t="s">
        <v>273</v>
      </c>
      <c r="B2640" t="s">
        <v>272</v>
      </c>
      <c r="C2640" t="s">
        <v>271</v>
      </c>
      <c r="D2640" t="s">
        <v>231</v>
      </c>
      <c r="E2640" t="s">
        <v>240</v>
      </c>
      <c r="F2640">
        <v>60404</v>
      </c>
      <c r="G2640" s="44">
        <v>3.45</v>
      </c>
      <c r="H2640" s="42">
        <v>0.1229</v>
      </c>
      <c r="I2640" s="45">
        <v>2.3504999999999998</v>
      </c>
      <c r="J2640" s="44">
        <f t="shared" si="205"/>
        <v>3.025995</v>
      </c>
      <c r="K2640" s="43">
        <f t="shared" si="206"/>
        <v>182782.20198000001</v>
      </c>
      <c r="L2640" s="43">
        <f t="shared" si="207"/>
        <v>141979.60199999998</v>
      </c>
      <c r="M2640" s="43">
        <f t="shared" si="208"/>
        <v>40802.599980000028</v>
      </c>
      <c r="N2640" s="42">
        <f t="shared" si="209"/>
        <v>0.22323070593308991</v>
      </c>
      <c r="O2640">
        <f>IF(AND(RawData[[#This Row],[Channel]]="Wholesale/Distributor", LEFT(RawData[[#This Row],[Month]], 4)="2025"),RawData[[#This Row],[List Price]]*(1-'2 - Diagnostics'!$B$1),RawData[[#This Row],[Net Price]])</f>
        <v>3.025995</v>
      </c>
      <c r="P2640">
        <f>RawData[[#This Row],[Units]]*RawData[[#This Row],[Counterfactual Net Price]]</f>
        <v>182782.20198000001</v>
      </c>
    </row>
    <row r="2641" spans="1:16">
      <c r="A2641" t="s">
        <v>273</v>
      </c>
      <c r="B2641" t="s">
        <v>272</v>
      </c>
      <c r="C2641" t="s">
        <v>271</v>
      </c>
      <c r="D2641" t="s">
        <v>231</v>
      </c>
      <c r="E2641" t="s">
        <v>236</v>
      </c>
      <c r="F2641">
        <v>47489</v>
      </c>
      <c r="G2641" s="44">
        <v>3.45</v>
      </c>
      <c r="H2641" s="42">
        <v>0.15959999999999999</v>
      </c>
      <c r="I2641" s="45">
        <v>2.3668</v>
      </c>
      <c r="J2641" s="44">
        <f t="shared" si="205"/>
        <v>2.8993800000000003</v>
      </c>
      <c r="K2641" s="43">
        <f t="shared" si="206"/>
        <v>137688.65682</v>
      </c>
      <c r="L2641" s="43">
        <f t="shared" si="207"/>
        <v>112396.96520000001</v>
      </c>
      <c r="M2641" s="43">
        <f t="shared" si="208"/>
        <v>25291.691619999998</v>
      </c>
      <c r="N2641" s="42">
        <f t="shared" si="209"/>
        <v>0.18368754699280535</v>
      </c>
      <c r="O2641">
        <f>IF(AND(RawData[[#This Row],[Channel]]="Wholesale/Distributor", LEFT(RawData[[#This Row],[Month]], 4)="2025"),RawData[[#This Row],[List Price]]*(1-'2 - Diagnostics'!$B$1),RawData[[#This Row],[Net Price]])</f>
        <v>2.8993800000000003</v>
      </c>
      <c r="P2641">
        <f>RawData[[#This Row],[Units]]*RawData[[#This Row],[Counterfactual Net Price]]</f>
        <v>137688.65682</v>
      </c>
    </row>
    <row r="2642" spans="1:16">
      <c r="A2642" t="s">
        <v>273</v>
      </c>
      <c r="B2642" t="s">
        <v>272</v>
      </c>
      <c r="C2642" t="s">
        <v>271</v>
      </c>
      <c r="D2642" t="s">
        <v>230</v>
      </c>
      <c r="E2642" t="s">
        <v>262</v>
      </c>
      <c r="F2642">
        <v>14615</v>
      </c>
      <c r="G2642" s="44">
        <v>3.29</v>
      </c>
      <c r="H2642" s="42">
        <v>0.1857</v>
      </c>
      <c r="I2642" s="45">
        <v>2.1714000000000002</v>
      </c>
      <c r="J2642" s="44">
        <f t="shared" si="205"/>
        <v>2.6790470000000002</v>
      </c>
      <c r="K2642" s="43">
        <f t="shared" si="206"/>
        <v>39154.271905000001</v>
      </c>
      <c r="L2642" s="43">
        <f t="shared" si="207"/>
        <v>31735.011000000002</v>
      </c>
      <c r="M2642" s="43">
        <f t="shared" si="208"/>
        <v>7419.2609049999992</v>
      </c>
      <c r="N2642" s="42">
        <f t="shared" si="209"/>
        <v>0.18948790372098731</v>
      </c>
      <c r="O2642">
        <f>IF(AND(RawData[[#This Row],[Channel]]="Wholesale/Distributor", LEFT(RawData[[#This Row],[Month]], 4)="2025"),RawData[[#This Row],[List Price]]*(1-'2 - Diagnostics'!$B$1),RawData[[#This Row],[Net Price]])</f>
        <v>2.6790470000000002</v>
      </c>
      <c r="P2642">
        <f>RawData[[#This Row],[Units]]*RawData[[#This Row],[Counterfactual Net Price]]</f>
        <v>39154.271905000001</v>
      </c>
    </row>
    <row r="2643" spans="1:16">
      <c r="A2643" t="s">
        <v>273</v>
      </c>
      <c r="B2643" t="s">
        <v>272</v>
      </c>
      <c r="C2643" t="s">
        <v>271</v>
      </c>
      <c r="D2643" t="s">
        <v>230</v>
      </c>
      <c r="E2643" t="s">
        <v>261</v>
      </c>
      <c r="F2643">
        <v>18805</v>
      </c>
      <c r="G2643" s="44">
        <v>3.29</v>
      </c>
      <c r="H2643" s="42">
        <v>0.19359999999999999</v>
      </c>
      <c r="I2643" s="45">
        <v>2.1714000000000002</v>
      </c>
      <c r="J2643" s="44">
        <f t="shared" si="205"/>
        <v>2.6530559999999999</v>
      </c>
      <c r="K2643" s="43">
        <f t="shared" si="206"/>
        <v>49890.718079999999</v>
      </c>
      <c r="L2643" s="43">
        <f t="shared" si="207"/>
        <v>40833.177000000003</v>
      </c>
      <c r="M2643" s="43">
        <f t="shared" si="208"/>
        <v>9057.5410799999954</v>
      </c>
      <c r="N2643" s="42">
        <f t="shared" si="209"/>
        <v>0.18154761904761896</v>
      </c>
      <c r="O2643">
        <f>IF(AND(RawData[[#This Row],[Channel]]="Wholesale/Distributor", LEFT(RawData[[#This Row],[Month]], 4)="2025"),RawData[[#This Row],[List Price]]*(1-'2 - Diagnostics'!$B$1),RawData[[#This Row],[Net Price]])</f>
        <v>2.6530559999999999</v>
      </c>
      <c r="P2643">
        <f>RawData[[#This Row],[Units]]*RawData[[#This Row],[Counterfactual Net Price]]</f>
        <v>49890.718079999999</v>
      </c>
    </row>
    <row r="2644" spans="1:16">
      <c r="A2644" t="s">
        <v>273</v>
      </c>
      <c r="B2644" t="s">
        <v>272</v>
      </c>
      <c r="C2644" t="s">
        <v>271</v>
      </c>
      <c r="D2644" t="s">
        <v>230</v>
      </c>
      <c r="E2644" t="s">
        <v>260</v>
      </c>
      <c r="F2644">
        <v>20635</v>
      </c>
      <c r="G2644" s="44">
        <v>3.29</v>
      </c>
      <c r="H2644" s="42">
        <v>0.1857</v>
      </c>
      <c r="I2644" s="45">
        <v>2.1714000000000002</v>
      </c>
      <c r="J2644" s="44">
        <f t="shared" si="205"/>
        <v>2.6790470000000002</v>
      </c>
      <c r="K2644" s="43">
        <f t="shared" si="206"/>
        <v>55282.134845</v>
      </c>
      <c r="L2644" s="43">
        <f t="shared" si="207"/>
        <v>44806.839000000007</v>
      </c>
      <c r="M2644" s="43">
        <f t="shared" si="208"/>
        <v>10475.295844999993</v>
      </c>
      <c r="N2644" s="42">
        <f t="shared" si="209"/>
        <v>0.18948790372098723</v>
      </c>
      <c r="O2644">
        <f>IF(AND(RawData[[#This Row],[Channel]]="Wholesale/Distributor", LEFT(RawData[[#This Row],[Month]], 4)="2025"),RawData[[#This Row],[List Price]]*(1-'2 - Diagnostics'!$B$1),RawData[[#This Row],[Net Price]])</f>
        <v>2.6790470000000002</v>
      </c>
      <c r="P2644">
        <f>RawData[[#This Row],[Units]]*RawData[[#This Row],[Counterfactual Net Price]]</f>
        <v>55282.134845</v>
      </c>
    </row>
    <row r="2645" spans="1:16">
      <c r="A2645" t="s">
        <v>273</v>
      </c>
      <c r="B2645" t="s">
        <v>272</v>
      </c>
      <c r="C2645" t="s">
        <v>271</v>
      </c>
      <c r="D2645" t="s">
        <v>230</v>
      </c>
      <c r="E2645" t="s">
        <v>259</v>
      </c>
      <c r="F2645">
        <v>19774</v>
      </c>
      <c r="G2645" s="44">
        <v>3.29</v>
      </c>
      <c r="H2645" s="42">
        <v>0.16850000000000001</v>
      </c>
      <c r="I2645" s="45">
        <v>2.1714000000000002</v>
      </c>
      <c r="J2645" s="44">
        <f t="shared" si="205"/>
        <v>2.7356350000000003</v>
      </c>
      <c r="K2645" s="43">
        <f t="shared" si="206"/>
        <v>54094.446490000002</v>
      </c>
      <c r="L2645" s="43">
        <f t="shared" si="207"/>
        <v>42937.263600000006</v>
      </c>
      <c r="M2645" s="43">
        <f t="shared" si="208"/>
        <v>11157.182889999996</v>
      </c>
      <c r="N2645" s="42">
        <f t="shared" si="209"/>
        <v>0.20625375826818995</v>
      </c>
      <c r="O2645">
        <f>IF(AND(RawData[[#This Row],[Channel]]="Wholesale/Distributor", LEFT(RawData[[#This Row],[Month]], 4)="2025"),RawData[[#This Row],[List Price]]*(1-'2 - Diagnostics'!$B$1),RawData[[#This Row],[Net Price]])</f>
        <v>2.7356350000000003</v>
      </c>
      <c r="P2645">
        <f>RawData[[#This Row],[Units]]*RawData[[#This Row],[Counterfactual Net Price]]</f>
        <v>54094.446490000002</v>
      </c>
    </row>
    <row r="2646" spans="1:16">
      <c r="A2646" t="s">
        <v>273</v>
      </c>
      <c r="B2646" t="s">
        <v>272</v>
      </c>
      <c r="C2646" t="s">
        <v>271</v>
      </c>
      <c r="D2646" t="s">
        <v>230</v>
      </c>
      <c r="E2646" t="s">
        <v>258</v>
      </c>
      <c r="F2646">
        <v>18450</v>
      </c>
      <c r="G2646" s="44">
        <v>3.29</v>
      </c>
      <c r="H2646" s="42">
        <v>0.20660000000000001</v>
      </c>
      <c r="I2646" s="45">
        <v>2.1714000000000002</v>
      </c>
      <c r="J2646" s="44">
        <f t="shared" si="205"/>
        <v>2.6102859999999999</v>
      </c>
      <c r="K2646" s="43">
        <f t="shared" si="206"/>
        <v>48159.776699999995</v>
      </c>
      <c r="L2646" s="43">
        <f t="shared" si="207"/>
        <v>40062.33</v>
      </c>
      <c r="M2646" s="43">
        <f t="shared" si="208"/>
        <v>8097.4466999999931</v>
      </c>
      <c r="N2646" s="42">
        <f t="shared" si="209"/>
        <v>0.16813713133350125</v>
      </c>
      <c r="O2646">
        <f>IF(AND(RawData[[#This Row],[Channel]]="Wholesale/Distributor", LEFT(RawData[[#This Row],[Month]], 4)="2025"),RawData[[#This Row],[List Price]]*(1-'2 - Diagnostics'!$B$1),RawData[[#This Row],[Net Price]])</f>
        <v>2.6102859999999999</v>
      </c>
      <c r="P2646">
        <f>RawData[[#This Row],[Units]]*RawData[[#This Row],[Counterfactual Net Price]]</f>
        <v>48159.776699999995</v>
      </c>
    </row>
    <row r="2647" spans="1:16">
      <c r="A2647" t="s">
        <v>273</v>
      </c>
      <c r="B2647" t="s">
        <v>272</v>
      </c>
      <c r="C2647" t="s">
        <v>271</v>
      </c>
      <c r="D2647" t="s">
        <v>230</v>
      </c>
      <c r="E2647" t="s">
        <v>257</v>
      </c>
      <c r="F2647">
        <v>16913</v>
      </c>
      <c r="G2647" s="44">
        <v>3.29</v>
      </c>
      <c r="H2647" s="42">
        <v>0.16650000000000001</v>
      </c>
      <c r="I2647" s="45">
        <v>2.1714000000000002</v>
      </c>
      <c r="J2647" s="44">
        <f t="shared" si="205"/>
        <v>2.7422150000000003</v>
      </c>
      <c r="K2647" s="43">
        <f t="shared" si="206"/>
        <v>46379.082295000007</v>
      </c>
      <c r="L2647" s="43">
        <f t="shared" si="207"/>
        <v>36724.888200000001</v>
      </c>
      <c r="M2647" s="43">
        <f t="shared" si="208"/>
        <v>9654.1940950000062</v>
      </c>
      <c r="N2647" s="42">
        <f t="shared" si="209"/>
        <v>0.20815836832633483</v>
      </c>
      <c r="O2647">
        <f>IF(AND(RawData[[#This Row],[Channel]]="Wholesale/Distributor", LEFT(RawData[[#This Row],[Month]], 4)="2025"),RawData[[#This Row],[List Price]]*(1-'2 - Diagnostics'!$B$1),RawData[[#This Row],[Net Price]])</f>
        <v>2.7422150000000003</v>
      </c>
      <c r="P2647">
        <f>RawData[[#This Row],[Units]]*RawData[[#This Row],[Counterfactual Net Price]]</f>
        <v>46379.082295000007</v>
      </c>
    </row>
    <row r="2648" spans="1:16">
      <c r="A2648" t="s">
        <v>273</v>
      </c>
      <c r="B2648" t="s">
        <v>272</v>
      </c>
      <c r="C2648" t="s">
        <v>271</v>
      </c>
      <c r="D2648" t="s">
        <v>230</v>
      </c>
      <c r="E2648" t="s">
        <v>256</v>
      </c>
      <c r="F2648">
        <v>15765</v>
      </c>
      <c r="G2648" s="44">
        <v>3.29</v>
      </c>
      <c r="H2648" s="42">
        <v>0.21640000000000001</v>
      </c>
      <c r="I2648" s="45">
        <v>2.1714000000000002</v>
      </c>
      <c r="J2648" s="44">
        <f t="shared" si="205"/>
        <v>2.5780439999999998</v>
      </c>
      <c r="K2648" s="43">
        <f t="shared" si="206"/>
        <v>40642.863659999995</v>
      </c>
      <c r="L2648" s="43">
        <f t="shared" si="207"/>
        <v>34232.121000000006</v>
      </c>
      <c r="M2648" s="43">
        <f t="shared" si="208"/>
        <v>6410.742659999989</v>
      </c>
      <c r="N2648" s="42">
        <f t="shared" si="209"/>
        <v>0.15773353751914215</v>
      </c>
      <c r="O2648">
        <f>IF(AND(RawData[[#This Row],[Channel]]="Wholesale/Distributor", LEFT(RawData[[#This Row],[Month]], 4)="2025"),RawData[[#This Row],[List Price]]*(1-'2 - Diagnostics'!$B$1),RawData[[#This Row],[Net Price]])</f>
        <v>2.5780439999999998</v>
      </c>
      <c r="P2648">
        <f>RawData[[#This Row],[Units]]*RawData[[#This Row],[Counterfactual Net Price]]</f>
        <v>40642.863659999995</v>
      </c>
    </row>
    <row r="2649" spans="1:16">
      <c r="A2649" t="s">
        <v>273</v>
      </c>
      <c r="B2649" t="s">
        <v>272</v>
      </c>
      <c r="C2649" t="s">
        <v>271</v>
      </c>
      <c r="D2649" t="s">
        <v>230</v>
      </c>
      <c r="E2649" t="s">
        <v>255</v>
      </c>
      <c r="F2649">
        <v>17449</v>
      </c>
      <c r="G2649" s="44">
        <v>3.29</v>
      </c>
      <c r="H2649" s="42">
        <v>0.2019</v>
      </c>
      <c r="I2649" s="45">
        <v>2.1714000000000002</v>
      </c>
      <c r="J2649" s="44">
        <f t="shared" si="205"/>
        <v>2.6257490000000003</v>
      </c>
      <c r="K2649" s="43">
        <f t="shared" si="206"/>
        <v>45816.694301000003</v>
      </c>
      <c r="L2649" s="43">
        <f t="shared" si="207"/>
        <v>37888.758600000001</v>
      </c>
      <c r="M2649" s="43">
        <f t="shared" si="208"/>
        <v>7927.9357010000022</v>
      </c>
      <c r="N2649" s="42">
        <f t="shared" si="209"/>
        <v>0.1730359604059642</v>
      </c>
      <c r="O2649">
        <f>IF(AND(RawData[[#This Row],[Channel]]="Wholesale/Distributor", LEFT(RawData[[#This Row],[Month]], 4)="2025"),RawData[[#This Row],[List Price]]*(1-'2 - Diagnostics'!$B$1),RawData[[#This Row],[Net Price]])</f>
        <v>2.6257490000000003</v>
      </c>
      <c r="P2649">
        <f>RawData[[#This Row],[Units]]*RawData[[#This Row],[Counterfactual Net Price]]</f>
        <v>45816.694301000003</v>
      </c>
    </row>
    <row r="2650" spans="1:16">
      <c r="A2650" t="s">
        <v>273</v>
      </c>
      <c r="B2650" t="s">
        <v>272</v>
      </c>
      <c r="C2650" t="s">
        <v>271</v>
      </c>
      <c r="D2650" t="s">
        <v>230</v>
      </c>
      <c r="E2650" t="s">
        <v>254</v>
      </c>
      <c r="F2650">
        <v>19165</v>
      </c>
      <c r="G2650" s="44">
        <v>3.29</v>
      </c>
      <c r="H2650" s="42">
        <v>0.1794</v>
      </c>
      <c r="I2650" s="45">
        <v>2.1714000000000002</v>
      </c>
      <c r="J2650" s="44">
        <f t="shared" si="205"/>
        <v>2.6997740000000001</v>
      </c>
      <c r="K2650" s="43">
        <f t="shared" si="206"/>
        <v>51741.168710000005</v>
      </c>
      <c r="L2650" s="43">
        <f t="shared" si="207"/>
        <v>41614.881000000001</v>
      </c>
      <c r="M2650" s="43">
        <f t="shared" si="208"/>
        <v>10126.287710000004</v>
      </c>
      <c r="N2650" s="42">
        <f t="shared" si="209"/>
        <v>0.19571045576407511</v>
      </c>
      <c r="O2650">
        <f>IF(AND(RawData[[#This Row],[Channel]]="Wholesale/Distributor", LEFT(RawData[[#This Row],[Month]], 4)="2025"),RawData[[#This Row],[List Price]]*(1-'2 - Diagnostics'!$B$1),RawData[[#This Row],[Net Price]])</f>
        <v>2.6997740000000001</v>
      </c>
      <c r="P2650">
        <f>RawData[[#This Row],[Units]]*RawData[[#This Row],[Counterfactual Net Price]]</f>
        <v>51741.168710000005</v>
      </c>
    </row>
    <row r="2651" spans="1:16">
      <c r="A2651" t="s">
        <v>273</v>
      </c>
      <c r="B2651" t="s">
        <v>272</v>
      </c>
      <c r="C2651" t="s">
        <v>271</v>
      </c>
      <c r="D2651" t="s">
        <v>230</v>
      </c>
      <c r="E2651" t="s">
        <v>253</v>
      </c>
      <c r="F2651">
        <v>31132</v>
      </c>
      <c r="G2651" s="44">
        <v>3.29</v>
      </c>
      <c r="H2651" s="42">
        <v>0.186</v>
      </c>
      <c r="I2651" s="45">
        <v>2.1714000000000002</v>
      </c>
      <c r="J2651" s="44">
        <f t="shared" si="205"/>
        <v>2.6780600000000003</v>
      </c>
      <c r="K2651" s="43">
        <f t="shared" si="206"/>
        <v>83373.363920000003</v>
      </c>
      <c r="L2651" s="43">
        <f t="shared" si="207"/>
        <v>67600.024800000014</v>
      </c>
      <c r="M2651" s="43">
        <f t="shared" si="208"/>
        <v>15773.33911999999</v>
      </c>
      <c r="N2651" s="42">
        <f t="shared" si="209"/>
        <v>0.18918918918918906</v>
      </c>
      <c r="O2651">
        <f>IF(AND(RawData[[#This Row],[Channel]]="Wholesale/Distributor", LEFT(RawData[[#This Row],[Month]], 4)="2025"),RawData[[#This Row],[List Price]]*(1-'2 - Diagnostics'!$B$1),RawData[[#This Row],[Net Price]])</f>
        <v>2.6780600000000003</v>
      </c>
      <c r="P2651">
        <f>RawData[[#This Row],[Units]]*RawData[[#This Row],[Counterfactual Net Price]]</f>
        <v>83373.363920000003</v>
      </c>
    </row>
    <row r="2652" spans="1:16">
      <c r="A2652" t="s">
        <v>273</v>
      </c>
      <c r="B2652" t="s">
        <v>272</v>
      </c>
      <c r="C2652" t="s">
        <v>271</v>
      </c>
      <c r="D2652" t="s">
        <v>230</v>
      </c>
      <c r="E2652" t="s">
        <v>252</v>
      </c>
      <c r="F2652">
        <v>30059</v>
      </c>
      <c r="G2652" s="44">
        <v>3.29</v>
      </c>
      <c r="H2652" s="42">
        <v>0.16789999999999999</v>
      </c>
      <c r="I2652" s="45">
        <v>2.1714000000000002</v>
      </c>
      <c r="J2652" s="44">
        <f t="shared" si="205"/>
        <v>2.7376090000000004</v>
      </c>
      <c r="K2652" s="43">
        <f t="shared" si="206"/>
        <v>82289.788931000017</v>
      </c>
      <c r="L2652" s="43">
        <f t="shared" si="207"/>
        <v>65270.112600000008</v>
      </c>
      <c r="M2652" s="43">
        <f t="shared" si="208"/>
        <v>17019.67633100001</v>
      </c>
      <c r="N2652" s="42">
        <f t="shared" si="209"/>
        <v>0.20682610263189527</v>
      </c>
      <c r="O2652">
        <f>IF(AND(RawData[[#This Row],[Channel]]="Wholesale/Distributor", LEFT(RawData[[#This Row],[Month]], 4)="2025"),RawData[[#This Row],[List Price]]*(1-'2 - Diagnostics'!$B$1),RawData[[#This Row],[Net Price]])</f>
        <v>2.7376090000000004</v>
      </c>
      <c r="P2652">
        <f>RawData[[#This Row],[Units]]*RawData[[#This Row],[Counterfactual Net Price]]</f>
        <v>82289.788931000017</v>
      </c>
    </row>
    <row r="2653" spans="1:16">
      <c r="A2653" t="s">
        <v>273</v>
      </c>
      <c r="B2653" t="s">
        <v>272</v>
      </c>
      <c r="C2653" t="s">
        <v>271</v>
      </c>
      <c r="D2653" t="s">
        <v>230</v>
      </c>
      <c r="E2653" t="s">
        <v>251</v>
      </c>
      <c r="F2653">
        <v>27785</v>
      </c>
      <c r="G2653" s="44">
        <v>3.29</v>
      </c>
      <c r="H2653" s="42">
        <v>0.19789999999999999</v>
      </c>
      <c r="I2653" s="45">
        <v>2.1714000000000002</v>
      </c>
      <c r="J2653" s="44">
        <f t="shared" si="205"/>
        <v>2.6389089999999999</v>
      </c>
      <c r="K2653" s="43">
        <f t="shared" si="206"/>
        <v>73322.086565000005</v>
      </c>
      <c r="L2653" s="43">
        <f t="shared" si="207"/>
        <v>60332.349000000009</v>
      </c>
      <c r="M2653" s="43">
        <f t="shared" si="208"/>
        <v>12989.737564999996</v>
      </c>
      <c r="N2653" s="42">
        <f t="shared" si="209"/>
        <v>0.17715995511781565</v>
      </c>
      <c r="O2653">
        <f>IF(AND(RawData[[#This Row],[Channel]]="Wholesale/Distributor", LEFT(RawData[[#This Row],[Month]], 4)="2025"),RawData[[#This Row],[List Price]]*(1-'2 - Diagnostics'!$B$1),RawData[[#This Row],[Net Price]])</f>
        <v>2.6389089999999999</v>
      </c>
      <c r="P2653">
        <f>RawData[[#This Row],[Units]]*RawData[[#This Row],[Counterfactual Net Price]]</f>
        <v>73322.086565000005</v>
      </c>
    </row>
    <row r="2654" spans="1:16">
      <c r="A2654" t="s">
        <v>273</v>
      </c>
      <c r="B2654" t="s">
        <v>272</v>
      </c>
      <c r="C2654" t="s">
        <v>271</v>
      </c>
      <c r="D2654" t="s">
        <v>230</v>
      </c>
      <c r="E2654" t="s">
        <v>250</v>
      </c>
      <c r="F2654">
        <v>22075</v>
      </c>
      <c r="G2654" s="44">
        <v>3.36</v>
      </c>
      <c r="H2654" s="42">
        <v>0.20710000000000001</v>
      </c>
      <c r="I2654" s="45">
        <v>2.1877</v>
      </c>
      <c r="J2654" s="44">
        <f t="shared" si="205"/>
        <v>2.6641439999999998</v>
      </c>
      <c r="K2654" s="43">
        <f t="shared" si="206"/>
        <v>58810.978799999997</v>
      </c>
      <c r="L2654" s="43">
        <f t="shared" si="207"/>
        <v>48293.477500000001</v>
      </c>
      <c r="M2654" s="43">
        <f t="shared" si="208"/>
        <v>10517.501299999996</v>
      </c>
      <c r="N2654" s="42">
        <f t="shared" si="209"/>
        <v>0.17883567855191004</v>
      </c>
      <c r="O2654">
        <f>IF(AND(RawData[[#This Row],[Channel]]="Wholesale/Distributor", LEFT(RawData[[#This Row],[Month]], 4)="2025"),RawData[[#This Row],[List Price]]*(1-'2 - Diagnostics'!$B$1),RawData[[#This Row],[Net Price]])</f>
        <v>2.6641439999999998</v>
      </c>
      <c r="P2654">
        <f>RawData[[#This Row],[Units]]*RawData[[#This Row],[Counterfactual Net Price]]</f>
        <v>58810.978799999997</v>
      </c>
    </row>
    <row r="2655" spans="1:16">
      <c r="A2655" t="s">
        <v>273</v>
      </c>
      <c r="B2655" t="s">
        <v>272</v>
      </c>
      <c r="C2655" t="s">
        <v>271</v>
      </c>
      <c r="D2655" t="s">
        <v>230</v>
      </c>
      <c r="E2655" t="s">
        <v>249</v>
      </c>
      <c r="F2655">
        <v>24892</v>
      </c>
      <c r="G2655" s="44">
        <v>3.36</v>
      </c>
      <c r="H2655" s="42">
        <v>0.17530000000000001</v>
      </c>
      <c r="I2655" s="45">
        <v>2.2040000000000002</v>
      </c>
      <c r="J2655" s="44">
        <f t="shared" si="205"/>
        <v>2.7709919999999997</v>
      </c>
      <c r="K2655" s="43">
        <f t="shared" si="206"/>
        <v>68975.532863999993</v>
      </c>
      <c r="L2655" s="43">
        <f t="shared" si="207"/>
        <v>54861.968000000008</v>
      </c>
      <c r="M2655" s="43">
        <f t="shared" si="208"/>
        <v>14113.564863999985</v>
      </c>
      <c r="N2655" s="42">
        <f t="shared" si="209"/>
        <v>0.20461697471519205</v>
      </c>
      <c r="O2655">
        <f>IF(AND(RawData[[#This Row],[Channel]]="Wholesale/Distributor", LEFT(RawData[[#This Row],[Month]], 4)="2025"),RawData[[#This Row],[List Price]]*(1-'2 - Diagnostics'!$B$1),RawData[[#This Row],[Net Price]])</f>
        <v>2.7709919999999997</v>
      </c>
      <c r="P2655">
        <f>RawData[[#This Row],[Units]]*RawData[[#This Row],[Counterfactual Net Price]]</f>
        <v>68975.532863999993</v>
      </c>
    </row>
    <row r="2656" spans="1:16">
      <c r="A2656" t="s">
        <v>273</v>
      </c>
      <c r="B2656" t="s">
        <v>272</v>
      </c>
      <c r="C2656" t="s">
        <v>271</v>
      </c>
      <c r="D2656" t="s">
        <v>230</v>
      </c>
      <c r="E2656" t="s">
        <v>248</v>
      </c>
      <c r="F2656">
        <v>26991</v>
      </c>
      <c r="G2656" s="44">
        <v>3.36</v>
      </c>
      <c r="H2656" s="42">
        <v>0.19070000000000001</v>
      </c>
      <c r="I2656" s="45">
        <v>2.2202999999999999</v>
      </c>
      <c r="J2656" s="44">
        <f t="shared" si="205"/>
        <v>2.7192479999999999</v>
      </c>
      <c r="K2656" s="43">
        <f t="shared" si="206"/>
        <v>73395.222767999992</v>
      </c>
      <c r="L2656" s="43">
        <f t="shared" si="207"/>
        <v>59928.117299999998</v>
      </c>
      <c r="M2656" s="43">
        <f t="shared" si="208"/>
        <v>13467.105467999994</v>
      </c>
      <c r="N2656" s="42">
        <f t="shared" si="209"/>
        <v>0.18348749360117203</v>
      </c>
      <c r="O2656">
        <f>IF(AND(RawData[[#This Row],[Channel]]="Wholesale/Distributor", LEFT(RawData[[#This Row],[Month]], 4)="2025"),RawData[[#This Row],[List Price]]*(1-'2 - Diagnostics'!$B$1),RawData[[#This Row],[Net Price]])</f>
        <v>2.7192479999999999</v>
      </c>
      <c r="P2656">
        <f>RawData[[#This Row],[Units]]*RawData[[#This Row],[Counterfactual Net Price]]</f>
        <v>73395.222767999992</v>
      </c>
    </row>
    <row r="2657" spans="1:16">
      <c r="A2657" t="s">
        <v>273</v>
      </c>
      <c r="B2657" t="s">
        <v>272</v>
      </c>
      <c r="C2657" t="s">
        <v>271</v>
      </c>
      <c r="D2657" t="s">
        <v>230</v>
      </c>
      <c r="E2657" t="s">
        <v>247</v>
      </c>
      <c r="F2657">
        <v>24057</v>
      </c>
      <c r="G2657" s="44">
        <v>3.36</v>
      </c>
      <c r="H2657" s="42">
        <v>0.16450000000000001</v>
      </c>
      <c r="I2657" s="45">
        <v>2.2364999999999999</v>
      </c>
      <c r="J2657" s="44">
        <f t="shared" si="205"/>
        <v>2.80728</v>
      </c>
      <c r="K2657" s="43">
        <f t="shared" si="206"/>
        <v>67534.734960000002</v>
      </c>
      <c r="L2657" s="43">
        <f t="shared" si="207"/>
        <v>53803.480499999998</v>
      </c>
      <c r="M2657" s="43">
        <f t="shared" si="208"/>
        <v>13731.254460000004</v>
      </c>
      <c r="N2657" s="42">
        <f t="shared" si="209"/>
        <v>0.20332136445242374</v>
      </c>
      <c r="O2657">
        <f>IF(AND(RawData[[#This Row],[Channel]]="Wholesale/Distributor", LEFT(RawData[[#This Row],[Month]], 4)="2025"),RawData[[#This Row],[List Price]]*(1-'2 - Diagnostics'!$B$1),RawData[[#This Row],[Net Price]])</f>
        <v>2.80728</v>
      </c>
      <c r="P2657">
        <f>RawData[[#This Row],[Units]]*RawData[[#This Row],[Counterfactual Net Price]]</f>
        <v>67534.734960000002</v>
      </c>
    </row>
    <row r="2658" spans="1:16">
      <c r="A2658" t="s">
        <v>273</v>
      </c>
      <c r="B2658" t="s">
        <v>272</v>
      </c>
      <c r="C2658" t="s">
        <v>271</v>
      </c>
      <c r="D2658" t="s">
        <v>230</v>
      </c>
      <c r="E2658" t="s">
        <v>246</v>
      </c>
      <c r="F2658">
        <v>21864</v>
      </c>
      <c r="G2658" s="44">
        <v>3.36</v>
      </c>
      <c r="H2658" s="42">
        <v>0.17730000000000001</v>
      </c>
      <c r="I2658" s="45">
        <v>2.2528000000000001</v>
      </c>
      <c r="J2658" s="44">
        <f t="shared" si="205"/>
        <v>2.7642720000000001</v>
      </c>
      <c r="K2658" s="43">
        <f t="shared" si="206"/>
        <v>60438.043008000001</v>
      </c>
      <c r="L2658" s="43">
        <f t="shared" si="207"/>
        <v>49255.2192</v>
      </c>
      <c r="M2658" s="43">
        <f t="shared" si="208"/>
        <v>11182.823808000001</v>
      </c>
      <c r="N2658" s="42">
        <f t="shared" si="209"/>
        <v>0.1850295484670105</v>
      </c>
      <c r="O2658">
        <f>IF(AND(RawData[[#This Row],[Channel]]="Wholesale/Distributor", LEFT(RawData[[#This Row],[Month]], 4)="2025"),RawData[[#This Row],[List Price]]*(1-'2 - Diagnostics'!$B$1),RawData[[#This Row],[Net Price]])</f>
        <v>2.7642720000000001</v>
      </c>
      <c r="P2658">
        <f>RawData[[#This Row],[Units]]*RawData[[#This Row],[Counterfactual Net Price]]</f>
        <v>60438.043008000001</v>
      </c>
    </row>
    <row r="2659" spans="1:16">
      <c r="A2659" t="s">
        <v>273</v>
      </c>
      <c r="B2659" t="s">
        <v>272</v>
      </c>
      <c r="C2659" t="s">
        <v>271</v>
      </c>
      <c r="D2659" t="s">
        <v>230</v>
      </c>
      <c r="E2659" t="s">
        <v>245</v>
      </c>
      <c r="F2659">
        <v>19925</v>
      </c>
      <c r="G2659" s="44">
        <v>3.36</v>
      </c>
      <c r="H2659" s="42">
        <v>0.1961</v>
      </c>
      <c r="I2659" s="45">
        <v>2.2690999999999999</v>
      </c>
      <c r="J2659" s="44">
        <f t="shared" si="205"/>
        <v>2.7011039999999999</v>
      </c>
      <c r="K2659" s="43">
        <f t="shared" si="206"/>
        <v>53819.497199999998</v>
      </c>
      <c r="L2659" s="43">
        <f t="shared" si="207"/>
        <v>45211.817499999997</v>
      </c>
      <c r="M2659" s="43">
        <f t="shared" si="208"/>
        <v>8607.6797000000006</v>
      </c>
      <c r="N2659" s="42">
        <f t="shared" si="209"/>
        <v>0.15993608539323181</v>
      </c>
      <c r="O2659">
        <f>IF(AND(RawData[[#This Row],[Channel]]="Wholesale/Distributor", LEFT(RawData[[#This Row],[Month]], 4)="2025"),RawData[[#This Row],[List Price]]*(1-'2 - Diagnostics'!$B$1),RawData[[#This Row],[Net Price]])</f>
        <v>2.7011039999999999</v>
      </c>
      <c r="P2659">
        <f>RawData[[#This Row],[Units]]*RawData[[#This Row],[Counterfactual Net Price]]</f>
        <v>53819.497199999998</v>
      </c>
    </row>
    <row r="2660" spans="1:16">
      <c r="A2660" t="s">
        <v>273</v>
      </c>
      <c r="B2660" t="s">
        <v>272</v>
      </c>
      <c r="C2660" t="s">
        <v>271</v>
      </c>
      <c r="D2660" t="s">
        <v>230</v>
      </c>
      <c r="E2660" t="s">
        <v>244</v>
      </c>
      <c r="F2660">
        <v>19786</v>
      </c>
      <c r="G2660" s="44">
        <v>3.45</v>
      </c>
      <c r="H2660" s="42">
        <v>0.19989999999999999</v>
      </c>
      <c r="I2660" s="45">
        <v>2.2854000000000001</v>
      </c>
      <c r="J2660" s="44">
        <f t="shared" si="205"/>
        <v>2.760345</v>
      </c>
      <c r="K2660" s="43">
        <f t="shared" si="206"/>
        <v>54616.186170000001</v>
      </c>
      <c r="L2660" s="43">
        <f t="shared" si="207"/>
        <v>45218.924400000004</v>
      </c>
      <c r="M2660" s="43">
        <f t="shared" si="208"/>
        <v>9397.2617699999973</v>
      </c>
      <c r="N2660" s="42">
        <f t="shared" si="209"/>
        <v>0.17206001423735071</v>
      </c>
      <c r="O2660">
        <f>IF(AND(RawData[[#This Row],[Channel]]="Wholesale/Distributor", LEFT(RawData[[#This Row],[Month]], 4)="2025"),RawData[[#This Row],[List Price]]*(1-'2 - Diagnostics'!$B$1),RawData[[#This Row],[Net Price]])</f>
        <v>2.760345</v>
      </c>
      <c r="P2660">
        <f>RawData[[#This Row],[Units]]*RawData[[#This Row],[Counterfactual Net Price]]</f>
        <v>54616.186170000001</v>
      </c>
    </row>
    <row r="2661" spans="1:16">
      <c r="A2661" t="s">
        <v>273</v>
      </c>
      <c r="B2661" t="s">
        <v>272</v>
      </c>
      <c r="C2661" t="s">
        <v>271</v>
      </c>
      <c r="D2661" t="s">
        <v>230</v>
      </c>
      <c r="E2661" t="s">
        <v>243</v>
      </c>
      <c r="F2661">
        <v>18279</v>
      </c>
      <c r="G2661" s="44">
        <v>3.45</v>
      </c>
      <c r="H2661" s="42">
        <v>0.18379999999999999</v>
      </c>
      <c r="I2661" s="45">
        <v>2.3016999999999999</v>
      </c>
      <c r="J2661" s="44">
        <f t="shared" si="205"/>
        <v>2.8158900000000004</v>
      </c>
      <c r="K2661" s="43">
        <f t="shared" si="206"/>
        <v>51471.653310000009</v>
      </c>
      <c r="L2661" s="43">
        <f t="shared" si="207"/>
        <v>42072.774299999997</v>
      </c>
      <c r="M2661" s="43">
        <f t="shared" si="208"/>
        <v>9398.8790100000115</v>
      </c>
      <c r="N2661" s="42">
        <f t="shared" si="209"/>
        <v>0.1826030136120376</v>
      </c>
      <c r="O2661">
        <f>IF(AND(RawData[[#This Row],[Channel]]="Wholesale/Distributor", LEFT(RawData[[#This Row],[Month]], 4)="2025"),RawData[[#This Row],[List Price]]*(1-'2 - Diagnostics'!$B$1),RawData[[#This Row],[Net Price]])</f>
        <v>2.8158900000000004</v>
      </c>
      <c r="P2661">
        <f>RawData[[#This Row],[Units]]*RawData[[#This Row],[Counterfactual Net Price]]</f>
        <v>51471.653310000009</v>
      </c>
    </row>
    <row r="2662" spans="1:16">
      <c r="A2662" t="s">
        <v>273</v>
      </c>
      <c r="B2662" t="s">
        <v>272</v>
      </c>
      <c r="C2662" t="s">
        <v>271</v>
      </c>
      <c r="D2662" t="s">
        <v>230</v>
      </c>
      <c r="E2662" t="s">
        <v>242</v>
      </c>
      <c r="F2662">
        <v>25858</v>
      </c>
      <c r="G2662" s="44">
        <v>3.45</v>
      </c>
      <c r="H2662" s="42">
        <v>0.15709999999999999</v>
      </c>
      <c r="I2662" s="45">
        <v>2.3180000000000001</v>
      </c>
      <c r="J2662" s="44">
        <f t="shared" si="205"/>
        <v>2.9080050000000002</v>
      </c>
      <c r="K2662" s="43">
        <f t="shared" si="206"/>
        <v>75195.19329000001</v>
      </c>
      <c r="L2662" s="43">
        <f t="shared" si="207"/>
        <v>59938.844000000005</v>
      </c>
      <c r="M2662" s="43">
        <f t="shared" si="208"/>
        <v>15256.349290000006</v>
      </c>
      <c r="N2662" s="42">
        <f t="shared" si="209"/>
        <v>0.2028899537655541</v>
      </c>
      <c r="O2662">
        <f>IF(AND(RawData[[#This Row],[Channel]]="Wholesale/Distributor", LEFT(RawData[[#This Row],[Month]], 4)="2025"),RawData[[#This Row],[List Price]]*(1-'2 - Diagnostics'!$B$1),RawData[[#This Row],[Net Price]])</f>
        <v>2.9080050000000002</v>
      </c>
      <c r="P2662">
        <f>RawData[[#This Row],[Units]]*RawData[[#This Row],[Counterfactual Net Price]]</f>
        <v>75195.19329000001</v>
      </c>
    </row>
    <row r="2663" spans="1:16">
      <c r="A2663" t="s">
        <v>273</v>
      </c>
      <c r="B2663" t="s">
        <v>272</v>
      </c>
      <c r="C2663" t="s">
        <v>271</v>
      </c>
      <c r="D2663" t="s">
        <v>230</v>
      </c>
      <c r="E2663" t="s">
        <v>241</v>
      </c>
      <c r="F2663">
        <v>34733</v>
      </c>
      <c r="G2663" s="44">
        <v>3.45</v>
      </c>
      <c r="H2663" s="42">
        <v>0.16739999999999999</v>
      </c>
      <c r="I2663" s="45">
        <v>2.3342999999999998</v>
      </c>
      <c r="J2663" s="44">
        <f t="shared" si="205"/>
        <v>2.8724700000000003</v>
      </c>
      <c r="K2663" s="43">
        <f t="shared" si="206"/>
        <v>99769.500510000013</v>
      </c>
      <c r="L2663" s="43">
        <f t="shared" si="207"/>
        <v>81077.241899999994</v>
      </c>
      <c r="M2663" s="43">
        <f t="shared" si="208"/>
        <v>18692.258610000019</v>
      </c>
      <c r="N2663" s="42">
        <f t="shared" si="209"/>
        <v>0.18735443712205888</v>
      </c>
      <c r="O2663">
        <f>IF(AND(RawData[[#This Row],[Channel]]="Wholesale/Distributor", LEFT(RawData[[#This Row],[Month]], 4)="2025"),RawData[[#This Row],[List Price]]*(1-'2 - Diagnostics'!$B$1),RawData[[#This Row],[Net Price]])</f>
        <v>2.8724700000000003</v>
      </c>
      <c r="P2663">
        <f>RawData[[#This Row],[Units]]*RawData[[#This Row],[Counterfactual Net Price]]</f>
        <v>99769.500510000013</v>
      </c>
    </row>
    <row r="2664" spans="1:16">
      <c r="A2664" t="s">
        <v>273</v>
      </c>
      <c r="B2664" t="s">
        <v>272</v>
      </c>
      <c r="C2664" t="s">
        <v>271</v>
      </c>
      <c r="D2664" t="s">
        <v>230</v>
      </c>
      <c r="E2664" t="s">
        <v>240</v>
      </c>
      <c r="F2664">
        <v>38809</v>
      </c>
      <c r="G2664" s="44">
        <v>3.45</v>
      </c>
      <c r="H2664" s="42">
        <v>0.2044</v>
      </c>
      <c r="I2664" s="45">
        <v>2.3504999999999998</v>
      </c>
      <c r="J2664" s="44">
        <f t="shared" si="205"/>
        <v>2.7448200000000003</v>
      </c>
      <c r="K2664" s="43">
        <f t="shared" si="206"/>
        <v>106523.71938000001</v>
      </c>
      <c r="L2664" s="43">
        <f t="shared" si="207"/>
        <v>91220.554499999998</v>
      </c>
      <c r="M2664" s="43">
        <f t="shared" si="208"/>
        <v>15303.164880000011</v>
      </c>
      <c r="N2664" s="42">
        <f t="shared" si="209"/>
        <v>0.14365969353181637</v>
      </c>
      <c r="O2664">
        <f>IF(AND(RawData[[#This Row],[Channel]]="Wholesale/Distributor", LEFT(RawData[[#This Row],[Month]], 4)="2025"),RawData[[#This Row],[List Price]]*(1-'2 - Diagnostics'!$B$1),RawData[[#This Row],[Net Price]])</f>
        <v>2.7448200000000003</v>
      </c>
      <c r="P2664">
        <f>RawData[[#This Row],[Units]]*RawData[[#This Row],[Counterfactual Net Price]]</f>
        <v>106523.71938000001</v>
      </c>
    </row>
    <row r="2665" spans="1:16">
      <c r="A2665" t="s">
        <v>273</v>
      </c>
      <c r="B2665" t="s">
        <v>272</v>
      </c>
      <c r="C2665" t="s">
        <v>271</v>
      </c>
      <c r="D2665" t="s">
        <v>230</v>
      </c>
      <c r="E2665" t="s">
        <v>236</v>
      </c>
      <c r="F2665">
        <v>36194</v>
      </c>
      <c r="G2665" s="44">
        <v>3.45</v>
      </c>
      <c r="H2665" s="42">
        <v>0.1678</v>
      </c>
      <c r="I2665" s="45">
        <v>2.3668</v>
      </c>
      <c r="J2665" s="44">
        <f t="shared" si="205"/>
        <v>2.8710900000000001</v>
      </c>
      <c r="K2665" s="43">
        <f t="shared" si="206"/>
        <v>103916.23146000001</v>
      </c>
      <c r="L2665" s="43">
        <f t="shared" si="207"/>
        <v>85663.959199999998</v>
      </c>
      <c r="M2665" s="43">
        <f t="shared" si="208"/>
        <v>18252.272260000012</v>
      </c>
      <c r="N2665" s="42">
        <f t="shared" si="209"/>
        <v>0.17564409335827169</v>
      </c>
      <c r="O2665">
        <f>IF(AND(RawData[[#This Row],[Channel]]="Wholesale/Distributor", LEFT(RawData[[#This Row],[Month]], 4)="2025"),RawData[[#This Row],[List Price]]*(1-'2 - Diagnostics'!$B$1),RawData[[#This Row],[Net Price]])</f>
        <v>2.8710900000000001</v>
      </c>
      <c r="P2665">
        <f>RawData[[#This Row],[Units]]*RawData[[#This Row],[Counterfactual Net Price]]</f>
        <v>103916.23146000001</v>
      </c>
    </row>
    <row r="2666" spans="1:16">
      <c r="A2666" t="s">
        <v>273</v>
      </c>
      <c r="B2666" t="s">
        <v>272</v>
      </c>
      <c r="C2666" t="s">
        <v>271</v>
      </c>
      <c r="D2666" t="s">
        <v>232</v>
      </c>
      <c r="E2666" t="s">
        <v>262</v>
      </c>
      <c r="F2666">
        <v>13881</v>
      </c>
      <c r="G2666" s="44">
        <v>3.29</v>
      </c>
      <c r="H2666" s="42">
        <v>5.5599999999999997E-2</v>
      </c>
      <c r="I2666" s="45">
        <v>2.1714000000000002</v>
      </c>
      <c r="J2666" s="44">
        <f t="shared" si="205"/>
        <v>3.1070760000000002</v>
      </c>
      <c r="K2666" s="43">
        <f t="shared" si="206"/>
        <v>43129.321956</v>
      </c>
      <c r="L2666" s="43">
        <f t="shared" si="207"/>
        <v>30141.203400000002</v>
      </c>
      <c r="M2666" s="43">
        <f t="shared" si="208"/>
        <v>12988.118555999998</v>
      </c>
      <c r="N2666" s="42">
        <f t="shared" si="209"/>
        <v>0.30114358322744594</v>
      </c>
      <c r="O2666">
        <f>IF(AND(RawData[[#This Row],[Channel]]="Wholesale/Distributor", LEFT(RawData[[#This Row],[Month]], 4)="2025"),RawData[[#This Row],[List Price]]*(1-'2 - Diagnostics'!$B$1),RawData[[#This Row],[Net Price]])</f>
        <v>3.1070760000000002</v>
      </c>
      <c r="P2666">
        <f>RawData[[#This Row],[Units]]*RawData[[#This Row],[Counterfactual Net Price]]</f>
        <v>43129.321956</v>
      </c>
    </row>
    <row r="2667" spans="1:16">
      <c r="A2667" t="s">
        <v>273</v>
      </c>
      <c r="B2667" t="s">
        <v>272</v>
      </c>
      <c r="C2667" t="s">
        <v>271</v>
      </c>
      <c r="D2667" t="s">
        <v>232</v>
      </c>
      <c r="E2667" t="s">
        <v>261</v>
      </c>
      <c r="F2667">
        <v>16986</v>
      </c>
      <c r="G2667" s="44">
        <v>3.29</v>
      </c>
      <c r="H2667" s="42">
        <v>5.3999999999999999E-2</v>
      </c>
      <c r="I2667" s="45">
        <v>2.1714000000000002</v>
      </c>
      <c r="J2667" s="44">
        <f t="shared" si="205"/>
        <v>3.1123399999999997</v>
      </c>
      <c r="K2667" s="43">
        <f t="shared" si="206"/>
        <v>52866.207239999996</v>
      </c>
      <c r="L2667" s="43">
        <f t="shared" si="207"/>
        <v>36883.400400000006</v>
      </c>
      <c r="M2667" s="43">
        <f t="shared" si="208"/>
        <v>15982.80683999999</v>
      </c>
      <c r="N2667" s="42">
        <f t="shared" si="209"/>
        <v>0.30232558139534865</v>
      </c>
      <c r="O2667">
        <f>IF(AND(RawData[[#This Row],[Channel]]="Wholesale/Distributor", LEFT(RawData[[#This Row],[Month]], 4)="2025"),RawData[[#This Row],[List Price]]*(1-'2 - Diagnostics'!$B$1),RawData[[#This Row],[Net Price]])</f>
        <v>3.1123399999999997</v>
      </c>
      <c r="P2667">
        <f>RawData[[#This Row],[Units]]*RawData[[#This Row],[Counterfactual Net Price]]</f>
        <v>52866.207239999996</v>
      </c>
    </row>
    <row r="2668" spans="1:16">
      <c r="A2668" t="s">
        <v>273</v>
      </c>
      <c r="B2668" t="s">
        <v>272</v>
      </c>
      <c r="C2668" t="s">
        <v>271</v>
      </c>
      <c r="D2668" t="s">
        <v>232</v>
      </c>
      <c r="E2668" t="s">
        <v>260</v>
      </c>
      <c r="F2668">
        <v>16889</v>
      </c>
      <c r="G2668" s="44">
        <v>3.29</v>
      </c>
      <c r="H2668" s="42">
        <v>6.6900000000000001E-2</v>
      </c>
      <c r="I2668" s="45">
        <v>2.1714000000000002</v>
      </c>
      <c r="J2668" s="44">
        <f t="shared" si="205"/>
        <v>3.0698990000000004</v>
      </c>
      <c r="K2668" s="43">
        <f t="shared" si="206"/>
        <v>51847.524211000004</v>
      </c>
      <c r="L2668" s="43">
        <f t="shared" si="207"/>
        <v>36672.774600000004</v>
      </c>
      <c r="M2668" s="43">
        <f t="shared" si="208"/>
        <v>15174.749610999999</v>
      </c>
      <c r="N2668" s="42">
        <f t="shared" si="209"/>
        <v>0.29268031293537666</v>
      </c>
      <c r="O2668">
        <f>IF(AND(RawData[[#This Row],[Channel]]="Wholesale/Distributor", LEFT(RawData[[#This Row],[Month]], 4)="2025"),RawData[[#This Row],[List Price]]*(1-'2 - Diagnostics'!$B$1),RawData[[#This Row],[Net Price]])</f>
        <v>3.0698990000000004</v>
      </c>
      <c r="P2668">
        <f>RawData[[#This Row],[Units]]*RawData[[#This Row],[Counterfactual Net Price]]</f>
        <v>51847.524211000004</v>
      </c>
    </row>
    <row r="2669" spans="1:16">
      <c r="A2669" t="s">
        <v>273</v>
      </c>
      <c r="B2669" t="s">
        <v>272</v>
      </c>
      <c r="C2669" t="s">
        <v>271</v>
      </c>
      <c r="D2669" t="s">
        <v>232</v>
      </c>
      <c r="E2669" t="s">
        <v>259</v>
      </c>
      <c r="F2669">
        <v>18662</v>
      </c>
      <c r="G2669" s="44">
        <v>3.29</v>
      </c>
      <c r="H2669" s="42">
        <v>3.9399999999999998E-2</v>
      </c>
      <c r="I2669" s="45">
        <v>2.1714000000000002</v>
      </c>
      <c r="J2669" s="44">
        <f t="shared" si="205"/>
        <v>3.160374</v>
      </c>
      <c r="K2669" s="43">
        <f t="shared" si="206"/>
        <v>58978.899588</v>
      </c>
      <c r="L2669" s="43">
        <f t="shared" si="207"/>
        <v>40522.666800000006</v>
      </c>
      <c r="M2669" s="43">
        <f t="shared" si="208"/>
        <v>18456.232787999994</v>
      </c>
      <c r="N2669" s="42">
        <f t="shared" si="209"/>
        <v>0.31292941911305422</v>
      </c>
      <c r="O2669">
        <f>IF(AND(RawData[[#This Row],[Channel]]="Wholesale/Distributor", LEFT(RawData[[#This Row],[Month]], 4)="2025"),RawData[[#This Row],[List Price]]*(1-'2 - Diagnostics'!$B$1),RawData[[#This Row],[Net Price]])</f>
        <v>3.160374</v>
      </c>
      <c r="P2669">
        <f>RawData[[#This Row],[Units]]*RawData[[#This Row],[Counterfactual Net Price]]</f>
        <v>58978.899588</v>
      </c>
    </row>
    <row r="2670" spans="1:16">
      <c r="A2670" t="s">
        <v>273</v>
      </c>
      <c r="B2670" t="s">
        <v>272</v>
      </c>
      <c r="C2670" t="s">
        <v>271</v>
      </c>
      <c r="D2670" t="s">
        <v>232</v>
      </c>
      <c r="E2670" t="s">
        <v>258</v>
      </c>
      <c r="F2670">
        <v>14965</v>
      </c>
      <c r="G2670" s="44">
        <v>3.29</v>
      </c>
      <c r="H2670" s="42">
        <v>5.8900000000000001E-2</v>
      </c>
      <c r="I2670" s="45">
        <v>2.1714000000000002</v>
      </c>
      <c r="J2670" s="44">
        <f t="shared" si="205"/>
        <v>3.0962190000000001</v>
      </c>
      <c r="K2670" s="43">
        <f t="shared" si="206"/>
        <v>46334.917334999998</v>
      </c>
      <c r="L2670" s="43">
        <f t="shared" si="207"/>
        <v>32495.001000000004</v>
      </c>
      <c r="M2670" s="43">
        <f t="shared" si="208"/>
        <v>13839.916334999994</v>
      </c>
      <c r="N2670" s="42">
        <f t="shared" si="209"/>
        <v>0.29869301880777804</v>
      </c>
      <c r="O2670">
        <f>IF(AND(RawData[[#This Row],[Channel]]="Wholesale/Distributor", LEFT(RawData[[#This Row],[Month]], 4)="2025"),RawData[[#This Row],[List Price]]*(1-'2 - Diagnostics'!$B$1),RawData[[#This Row],[Net Price]])</f>
        <v>3.0962190000000001</v>
      </c>
      <c r="P2670">
        <f>RawData[[#This Row],[Units]]*RawData[[#This Row],[Counterfactual Net Price]]</f>
        <v>46334.917334999998</v>
      </c>
    </row>
    <row r="2671" spans="1:16">
      <c r="A2671" t="s">
        <v>273</v>
      </c>
      <c r="B2671" t="s">
        <v>272</v>
      </c>
      <c r="C2671" t="s">
        <v>271</v>
      </c>
      <c r="D2671" t="s">
        <v>232</v>
      </c>
      <c r="E2671" t="s">
        <v>257</v>
      </c>
      <c r="F2671">
        <v>13683</v>
      </c>
      <c r="G2671" s="44">
        <v>3.29</v>
      </c>
      <c r="H2671" s="42">
        <v>6.13E-2</v>
      </c>
      <c r="I2671" s="45">
        <v>2.1714000000000002</v>
      </c>
      <c r="J2671" s="44">
        <f t="shared" si="205"/>
        <v>3.0883229999999999</v>
      </c>
      <c r="K2671" s="43">
        <f t="shared" si="206"/>
        <v>42257.523608999996</v>
      </c>
      <c r="L2671" s="43">
        <f t="shared" si="207"/>
        <v>29711.266200000002</v>
      </c>
      <c r="M2671" s="43">
        <f t="shared" si="208"/>
        <v>12546.257408999994</v>
      </c>
      <c r="N2671" s="42">
        <f t="shared" si="209"/>
        <v>0.29689996804090751</v>
      </c>
      <c r="O2671">
        <f>IF(AND(RawData[[#This Row],[Channel]]="Wholesale/Distributor", LEFT(RawData[[#This Row],[Month]], 4)="2025"),RawData[[#This Row],[List Price]]*(1-'2 - Diagnostics'!$B$1),RawData[[#This Row],[Net Price]])</f>
        <v>3.0883229999999999</v>
      </c>
      <c r="P2671">
        <f>RawData[[#This Row],[Units]]*RawData[[#This Row],[Counterfactual Net Price]]</f>
        <v>42257.523608999996</v>
      </c>
    </row>
    <row r="2672" spans="1:16">
      <c r="A2672" t="s">
        <v>273</v>
      </c>
      <c r="B2672" t="s">
        <v>272</v>
      </c>
      <c r="C2672" t="s">
        <v>271</v>
      </c>
      <c r="D2672" t="s">
        <v>232</v>
      </c>
      <c r="E2672" t="s">
        <v>256</v>
      </c>
      <c r="F2672">
        <v>12766</v>
      </c>
      <c r="G2672" s="44">
        <v>3.29</v>
      </c>
      <c r="H2672" s="42">
        <v>5.1999999999999998E-2</v>
      </c>
      <c r="I2672" s="45">
        <v>2.1714000000000002</v>
      </c>
      <c r="J2672" s="44">
        <f t="shared" si="205"/>
        <v>3.1189199999999997</v>
      </c>
      <c r="K2672" s="43">
        <f t="shared" si="206"/>
        <v>39816.132719999994</v>
      </c>
      <c r="L2672" s="43">
        <f t="shared" si="207"/>
        <v>27720.092400000001</v>
      </c>
      <c r="M2672" s="43">
        <f t="shared" si="208"/>
        <v>12096.040319999993</v>
      </c>
      <c r="N2672" s="42">
        <f t="shared" si="209"/>
        <v>0.30379746835443022</v>
      </c>
      <c r="O2672">
        <f>IF(AND(RawData[[#This Row],[Channel]]="Wholesale/Distributor", LEFT(RawData[[#This Row],[Month]], 4)="2025"),RawData[[#This Row],[List Price]]*(1-'2 - Diagnostics'!$B$1),RawData[[#This Row],[Net Price]])</f>
        <v>3.1189199999999997</v>
      </c>
      <c r="P2672">
        <f>RawData[[#This Row],[Units]]*RawData[[#This Row],[Counterfactual Net Price]]</f>
        <v>39816.132719999994</v>
      </c>
    </row>
    <row r="2673" spans="1:16">
      <c r="A2673" t="s">
        <v>273</v>
      </c>
      <c r="B2673" t="s">
        <v>272</v>
      </c>
      <c r="C2673" t="s">
        <v>271</v>
      </c>
      <c r="D2673" t="s">
        <v>232</v>
      </c>
      <c r="E2673" t="s">
        <v>255</v>
      </c>
      <c r="F2673">
        <v>14295</v>
      </c>
      <c r="G2673" s="44">
        <v>3.29</v>
      </c>
      <c r="H2673" s="42">
        <v>2.98E-2</v>
      </c>
      <c r="I2673" s="45">
        <v>2.1714000000000002</v>
      </c>
      <c r="J2673" s="44">
        <f t="shared" si="205"/>
        <v>3.1919580000000001</v>
      </c>
      <c r="K2673" s="43">
        <f t="shared" si="206"/>
        <v>45629.03961</v>
      </c>
      <c r="L2673" s="43">
        <f t="shared" si="207"/>
        <v>31040.163000000004</v>
      </c>
      <c r="M2673" s="43">
        <f t="shared" si="208"/>
        <v>14588.876609999996</v>
      </c>
      <c r="N2673" s="42">
        <f t="shared" si="209"/>
        <v>0.3197278911564625</v>
      </c>
      <c r="O2673">
        <f>IF(AND(RawData[[#This Row],[Channel]]="Wholesale/Distributor", LEFT(RawData[[#This Row],[Month]], 4)="2025"),RawData[[#This Row],[List Price]]*(1-'2 - Diagnostics'!$B$1),RawData[[#This Row],[Net Price]])</f>
        <v>3.1919580000000001</v>
      </c>
      <c r="P2673">
        <f>RawData[[#This Row],[Units]]*RawData[[#This Row],[Counterfactual Net Price]]</f>
        <v>45629.03961</v>
      </c>
    </row>
    <row r="2674" spans="1:16">
      <c r="A2674" t="s">
        <v>273</v>
      </c>
      <c r="B2674" t="s">
        <v>272</v>
      </c>
      <c r="C2674" t="s">
        <v>271</v>
      </c>
      <c r="D2674" t="s">
        <v>232</v>
      </c>
      <c r="E2674" t="s">
        <v>254</v>
      </c>
      <c r="F2674">
        <v>16444</v>
      </c>
      <c r="G2674" s="44">
        <v>3.29</v>
      </c>
      <c r="H2674" s="42">
        <v>4.3299999999999998E-2</v>
      </c>
      <c r="I2674" s="45">
        <v>2.1714000000000002</v>
      </c>
      <c r="J2674" s="44">
        <f t="shared" si="205"/>
        <v>3.1475430000000002</v>
      </c>
      <c r="K2674" s="43">
        <f t="shared" si="206"/>
        <v>51758.197092000002</v>
      </c>
      <c r="L2674" s="43">
        <f t="shared" si="207"/>
        <v>35706.501600000003</v>
      </c>
      <c r="M2674" s="43">
        <f t="shared" si="208"/>
        <v>16051.695491999999</v>
      </c>
      <c r="N2674" s="42">
        <f t="shared" si="209"/>
        <v>0.31012856694888674</v>
      </c>
      <c r="O2674">
        <f>IF(AND(RawData[[#This Row],[Channel]]="Wholesale/Distributor", LEFT(RawData[[#This Row],[Month]], 4)="2025"),RawData[[#This Row],[List Price]]*(1-'2 - Diagnostics'!$B$1),RawData[[#This Row],[Net Price]])</f>
        <v>3.1475430000000002</v>
      </c>
      <c r="P2674">
        <f>RawData[[#This Row],[Units]]*RawData[[#This Row],[Counterfactual Net Price]]</f>
        <v>51758.197092000002</v>
      </c>
    </row>
    <row r="2675" spans="1:16">
      <c r="A2675" t="s">
        <v>273</v>
      </c>
      <c r="B2675" t="s">
        <v>272</v>
      </c>
      <c r="C2675" t="s">
        <v>271</v>
      </c>
      <c r="D2675" t="s">
        <v>232</v>
      </c>
      <c r="E2675" t="s">
        <v>253</v>
      </c>
      <c r="F2675">
        <v>22385</v>
      </c>
      <c r="G2675" s="44">
        <v>3.29</v>
      </c>
      <c r="H2675" s="42">
        <v>6.4299999999999996E-2</v>
      </c>
      <c r="I2675" s="45">
        <v>2.1714000000000002</v>
      </c>
      <c r="J2675" s="44">
        <f t="shared" si="205"/>
        <v>3.0784530000000001</v>
      </c>
      <c r="K2675" s="43">
        <f t="shared" si="206"/>
        <v>68911.170404999997</v>
      </c>
      <c r="L2675" s="43">
        <f t="shared" si="207"/>
        <v>48606.789000000004</v>
      </c>
      <c r="M2675" s="43">
        <f t="shared" si="208"/>
        <v>20304.381404999993</v>
      </c>
      <c r="N2675" s="42">
        <f t="shared" si="209"/>
        <v>0.29464571978198129</v>
      </c>
      <c r="O2675">
        <f>IF(AND(RawData[[#This Row],[Channel]]="Wholesale/Distributor", LEFT(RawData[[#This Row],[Month]], 4)="2025"),RawData[[#This Row],[List Price]]*(1-'2 - Diagnostics'!$B$1),RawData[[#This Row],[Net Price]])</f>
        <v>3.0784530000000001</v>
      </c>
      <c r="P2675">
        <f>RawData[[#This Row],[Units]]*RawData[[#This Row],[Counterfactual Net Price]]</f>
        <v>68911.170404999997</v>
      </c>
    </row>
    <row r="2676" spans="1:16">
      <c r="A2676" t="s">
        <v>273</v>
      </c>
      <c r="B2676" t="s">
        <v>272</v>
      </c>
      <c r="C2676" t="s">
        <v>271</v>
      </c>
      <c r="D2676" t="s">
        <v>232</v>
      </c>
      <c r="E2676" t="s">
        <v>252</v>
      </c>
      <c r="F2676">
        <v>26905</v>
      </c>
      <c r="G2676" s="44">
        <v>3.29</v>
      </c>
      <c r="H2676" s="42">
        <v>4.9700000000000001E-2</v>
      </c>
      <c r="I2676" s="45">
        <v>2.1714000000000002</v>
      </c>
      <c r="J2676" s="44">
        <f t="shared" si="205"/>
        <v>3.126487</v>
      </c>
      <c r="K2676" s="43">
        <f t="shared" si="206"/>
        <v>84118.132735000007</v>
      </c>
      <c r="L2676" s="43">
        <f t="shared" si="207"/>
        <v>58421.517000000007</v>
      </c>
      <c r="M2676" s="43">
        <f t="shared" si="208"/>
        <v>25696.615734999999</v>
      </c>
      <c r="N2676" s="42">
        <f t="shared" si="209"/>
        <v>0.30548247921708932</v>
      </c>
      <c r="O2676">
        <f>IF(AND(RawData[[#This Row],[Channel]]="Wholesale/Distributor", LEFT(RawData[[#This Row],[Month]], 4)="2025"),RawData[[#This Row],[List Price]]*(1-'2 - Diagnostics'!$B$1),RawData[[#This Row],[Net Price]])</f>
        <v>3.126487</v>
      </c>
      <c r="P2676">
        <f>RawData[[#This Row],[Units]]*RawData[[#This Row],[Counterfactual Net Price]]</f>
        <v>84118.132735000007</v>
      </c>
    </row>
    <row r="2677" spans="1:16">
      <c r="A2677" t="s">
        <v>273</v>
      </c>
      <c r="B2677" t="s">
        <v>272</v>
      </c>
      <c r="C2677" t="s">
        <v>271</v>
      </c>
      <c r="D2677" t="s">
        <v>232</v>
      </c>
      <c r="E2677" t="s">
        <v>251</v>
      </c>
      <c r="F2677">
        <v>20422</v>
      </c>
      <c r="G2677" s="44">
        <v>3.29</v>
      </c>
      <c r="H2677" s="42">
        <v>5.2999999999999999E-2</v>
      </c>
      <c r="I2677" s="45">
        <v>2.1714000000000002</v>
      </c>
      <c r="J2677" s="44">
        <f t="shared" si="205"/>
        <v>3.1156299999999999</v>
      </c>
      <c r="K2677" s="43">
        <f t="shared" si="206"/>
        <v>63627.395859999997</v>
      </c>
      <c r="L2677" s="43">
        <f t="shared" si="207"/>
        <v>44344.330800000003</v>
      </c>
      <c r="M2677" s="43">
        <f t="shared" si="208"/>
        <v>19283.065059999994</v>
      </c>
      <c r="N2677" s="42">
        <f t="shared" si="209"/>
        <v>0.30306230200633572</v>
      </c>
      <c r="O2677">
        <f>IF(AND(RawData[[#This Row],[Channel]]="Wholesale/Distributor", LEFT(RawData[[#This Row],[Month]], 4)="2025"),RawData[[#This Row],[List Price]]*(1-'2 - Diagnostics'!$B$1),RawData[[#This Row],[Net Price]])</f>
        <v>3.1156299999999999</v>
      </c>
      <c r="P2677">
        <f>RawData[[#This Row],[Units]]*RawData[[#This Row],[Counterfactual Net Price]]</f>
        <v>63627.395859999997</v>
      </c>
    </row>
    <row r="2678" spans="1:16">
      <c r="A2678" t="s">
        <v>273</v>
      </c>
      <c r="B2678" t="s">
        <v>272</v>
      </c>
      <c r="C2678" t="s">
        <v>271</v>
      </c>
      <c r="D2678" t="s">
        <v>232</v>
      </c>
      <c r="E2678" t="s">
        <v>250</v>
      </c>
      <c r="F2678">
        <v>17466</v>
      </c>
      <c r="G2678" s="44">
        <v>3.36</v>
      </c>
      <c r="H2678" s="42">
        <v>4.1700000000000001E-2</v>
      </c>
      <c r="I2678" s="45">
        <v>2.1877</v>
      </c>
      <c r="J2678" s="44">
        <f t="shared" si="205"/>
        <v>3.2198880000000001</v>
      </c>
      <c r="K2678" s="43">
        <f t="shared" si="206"/>
        <v>56238.563807999999</v>
      </c>
      <c r="L2678" s="43">
        <f t="shared" si="207"/>
        <v>38210.368199999997</v>
      </c>
      <c r="M2678" s="43">
        <f t="shared" si="208"/>
        <v>18028.195608000002</v>
      </c>
      <c r="N2678" s="42">
        <f t="shared" si="209"/>
        <v>0.32056642963978876</v>
      </c>
      <c r="O2678">
        <f>IF(AND(RawData[[#This Row],[Channel]]="Wholesale/Distributor", LEFT(RawData[[#This Row],[Month]], 4)="2025"),RawData[[#This Row],[List Price]]*(1-'2 - Diagnostics'!$B$1),RawData[[#This Row],[Net Price]])</f>
        <v>3.2198880000000001</v>
      </c>
      <c r="P2678">
        <f>RawData[[#This Row],[Units]]*RawData[[#This Row],[Counterfactual Net Price]]</f>
        <v>56238.563807999999</v>
      </c>
    </row>
    <row r="2679" spans="1:16">
      <c r="A2679" t="s">
        <v>273</v>
      </c>
      <c r="B2679" t="s">
        <v>272</v>
      </c>
      <c r="C2679" t="s">
        <v>271</v>
      </c>
      <c r="D2679" t="s">
        <v>232</v>
      </c>
      <c r="E2679" t="s">
        <v>249</v>
      </c>
      <c r="F2679">
        <v>20169</v>
      </c>
      <c r="G2679" s="44">
        <v>3.36</v>
      </c>
      <c r="H2679" s="42">
        <v>5.8700000000000002E-2</v>
      </c>
      <c r="I2679" s="45">
        <v>2.2040000000000002</v>
      </c>
      <c r="J2679" s="44">
        <f t="shared" si="205"/>
        <v>3.1627679999999998</v>
      </c>
      <c r="K2679" s="43">
        <f t="shared" si="206"/>
        <v>63789.867791999997</v>
      </c>
      <c r="L2679" s="43">
        <f t="shared" si="207"/>
        <v>44452.476000000002</v>
      </c>
      <c r="M2679" s="43">
        <f t="shared" si="208"/>
        <v>19337.391791999995</v>
      </c>
      <c r="N2679" s="42">
        <f t="shared" si="209"/>
        <v>0.3031420578430033</v>
      </c>
      <c r="O2679">
        <f>IF(AND(RawData[[#This Row],[Channel]]="Wholesale/Distributor", LEFT(RawData[[#This Row],[Month]], 4)="2025"),RawData[[#This Row],[List Price]]*(1-'2 - Diagnostics'!$B$1),RawData[[#This Row],[Net Price]])</f>
        <v>3.1627679999999998</v>
      </c>
      <c r="P2679">
        <f>RawData[[#This Row],[Units]]*RawData[[#This Row],[Counterfactual Net Price]]</f>
        <v>63789.867791999997</v>
      </c>
    </row>
    <row r="2680" spans="1:16">
      <c r="A2680" t="s">
        <v>273</v>
      </c>
      <c r="B2680" t="s">
        <v>272</v>
      </c>
      <c r="C2680" t="s">
        <v>271</v>
      </c>
      <c r="D2680" t="s">
        <v>232</v>
      </c>
      <c r="E2680" t="s">
        <v>248</v>
      </c>
      <c r="F2680">
        <v>17442</v>
      </c>
      <c r="G2680" s="44">
        <v>3.36</v>
      </c>
      <c r="H2680" s="42">
        <v>4.9399999999999999E-2</v>
      </c>
      <c r="I2680" s="45">
        <v>2.2202999999999999</v>
      </c>
      <c r="J2680" s="44">
        <f t="shared" si="205"/>
        <v>3.194016</v>
      </c>
      <c r="K2680" s="43">
        <f t="shared" si="206"/>
        <v>55710.027071999997</v>
      </c>
      <c r="L2680" s="43">
        <f t="shared" si="207"/>
        <v>38726.472600000001</v>
      </c>
      <c r="M2680" s="43">
        <f t="shared" si="208"/>
        <v>16983.554471999996</v>
      </c>
      <c r="N2680" s="42">
        <f t="shared" si="209"/>
        <v>0.30485633133960499</v>
      </c>
      <c r="O2680">
        <f>IF(AND(RawData[[#This Row],[Channel]]="Wholesale/Distributor", LEFT(RawData[[#This Row],[Month]], 4)="2025"),RawData[[#This Row],[List Price]]*(1-'2 - Diagnostics'!$B$1),RawData[[#This Row],[Net Price]])</f>
        <v>3.194016</v>
      </c>
      <c r="P2680">
        <f>RawData[[#This Row],[Units]]*RawData[[#This Row],[Counterfactual Net Price]]</f>
        <v>55710.027071999997</v>
      </c>
    </row>
    <row r="2681" spans="1:16">
      <c r="A2681" t="s">
        <v>273</v>
      </c>
      <c r="B2681" t="s">
        <v>272</v>
      </c>
      <c r="C2681" t="s">
        <v>271</v>
      </c>
      <c r="D2681" t="s">
        <v>232</v>
      </c>
      <c r="E2681" t="s">
        <v>247</v>
      </c>
      <c r="F2681">
        <v>20501</v>
      </c>
      <c r="G2681" s="44">
        <v>3.36</v>
      </c>
      <c r="H2681" s="42">
        <v>4.87E-2</v>
      </c>
      <c r="I2681" s="45">
        <v>2.2364999999999999</v>
      </c>
      <c r="J2681" s="44">
        <f t="shared" si="205"/>
        <v>3.1963680000000001</v>
      </c>
      <c r="K2681" s="43">
        <f t="shared" si="206"/>
        <v>65528.740367999999</v>
      </c>
      <c r="L2681" s="43">
        <f t="shared" si="207"/>
        <v>45850.486499999999</v>
      </c>
      <c r="M2681" s="43">
        <f t="shared" si="208"/>
        <v>19678.253868</v>
      </c>
      <c r="N2681" s="42">
        <f t="shared" si="209"/>
        <v>0.30029959003468937</v>
      </c>
      <c r="O2681">
        <f>IF(AND(RawData[[#This Row],[Channel]]="Wholesale/Distributor", LEFT(RawData[[#This Row],[Month]], 4)="2025"),RawData[[#This Row],[List Price]]*(1-'2 - Diagnostics'!$B$1),RawData[[#This Row],[Net Price]])</f>
        <v>3.1963680000000001</v>
      </c>
      <c r="P2681">
        <f>RawData[[#This Row],[Units]]*RawData[[#This Row],[Counterfactual Net Price]]</f>
        <v>65528.740367999999</v>
      </c>
    </row>
    <row r="2682" spans="1:16">
      <c r="A2682" t="s">
        <v>273</v>
      </c>
      <c r="B2682" t="s">
        <v>272</v>
      </c>
      <c r="C2682" t="s">
        <v>271</v>
      </c>
      <c r="D2682" t="s">
        <v>232</v>
      </c>
      <c r="E2682" t="s">
        <v>246</v>
      </c>
      <c r="F2682">
        <v>16686</v>
      </c>
      <c r="G2682" s="44">
        <v>3.36</v>
      </c>
      <c r="H2682" s="42">
        <v>5.1400000000000001E-2</v>
      </c>
      <c r="I2682" s="45">
        <v>2.2528000000000001</v>
      </c>
      <c r="J2682" s="44">
        <f t="shared" si="205"/>
        <v>3.1872959999999999</v>
      </c>
      <c r="K2682" s="43">
        <f t="shared" si="206"/>
        <v>53183.221055999995</v>
      </c>
      <c r="L2682" s="43">
        <f t="shared" si="207"/>
        <v>37590.220800000003</v>
      </c>
      <c r="M2682" s="43">
        <f t="shared" si="208"/>
        <v>15593.000255999992</v>
      </c>
      <c r="N2682" s="42">
        <f t="shared" si="209"/>
        <v>0.29319398010100084</v>
      </c>
      <c r="O2682">
        <f>IF(AND(RawData[[#This Row],[Channel]]="Wholesale/Distributor", LEFT(RawData[[#This Row],[Month]], 4)="2025"),RawData[[#This Row],[List Price]]*(1-'2 - Diagnostics'!$B$1),RawData[[#This Row],[Net Price]])</f>
        <v>3.1872959999999999</v>
      </c>
      <c r="P2682">
        <f>RawData[[#This Row],[Units]]*RawData[[#This Row],[Counterfactual Net Price]]</f>
        <v>53183.221055999995</v>
      </c>
    </row>
    <row r="2683" spans="1:16">
      <c r="A2683" t="s">
        <v>273</v>
      </c>
      <c r="B2683" t="s">
        <v>272</v>
      </c>
      <c r="C2683" t="s">
        <v>271</v>
      </c>
      <c r="D2683" t="s">
        <v>232</v>
      </c>
      <c r="E2683" t="s">
        <v>245</v>
      </c>
      <c r="F2683">
        <v>18532</v>
      </c>
      <c r="G2683" s="44">
        <v>3.36</v>
      </c>
      <c r="H2683" s="42">
        <v>4.6800000000000001E-2</v>
      </c>
      <c r="I2683" s="45">
        <v>2.2690999999999999</v>
      </c>
      <c r="J2683" s="44">
        <f t="shared" si="205"/>
        <v>3.2027519999999998</v>
      </c>
      <c r="K2683" s="43">
        <f t="shared" si="206"/>
        <v>59353.400063999994</v>
      </c>
      <c r="L2683" s="43">
        <f t="shared" si="207"/>
        <v>42050.961199999998</v>
      </c>
      <c r="M2683" s="43">
        <f t="shared" si="208"/>
        <v>17302.438863999996</v>
      </c>
      <c r="N2683" s="42">
        <f t="shared" si="209"/>
        <v>0.29151554662989826</v>
      </c>
      <c r="O2683">
        <f>IF(AND(RawData[[#This Row],[Channel]]="Wholesale/Distributor", LEFT(RawData[[#This Row],[Month]], 4)="2025"),RawData[[#This Row],[List Price]]*(1-'2 - Diagnostics'!$B$1),RawData[[#This Row],[Net Price]])</f>
        <v>3.2027519999999998</v>
      </c>
      <c r="P2683">
        <f>RawData[[#This Row],[Units]]*RawData[[#This Row],[Counterfactual Net Price]]</f>
        <v>59353.400063999994</v>
      </c>
    </row>
    <row r="2684" spans="1:16">
      <c r="A2684" t="s">
        <v>273</v>
      </c>
      <c r="B2684" t="s">
        <v>272</v>
      </c>
      <c r="C2684" t="s">
        <v>271</v>
      </c>
      <c r="D2684" t="s">
        <v>232</v>
      </c>
      <c r="E2684" t="s">
        <v>244</v>
      </c>
      <c r="F2684">
        <v>15686</v>
      </c>
      <c r="G2684" s="44">
        <v>3.45</v>
      </c>
      <c r="H2684" s="42">
        <v>6.9900000000000004E-2</v>
      </c>
      <c r="I2684" s="45">
        <v>2.2854000000000001</v>
      </c>
      <c r="J2684" s="44">
        <f t="shared" si="205"/>
        <v>3.2088450000000002</v>
      </c>
      <c r="K2684" s="43">
        <f t="shared" si="206"/>
        <v>50333.942670000004</v>
      </c>
      <c r="L2684" s="43">
        <f t="shared" si="207"/>
        <v>35848.784400000004</v>
      </c>
      <c r="M2684" s="43">
        <f t="shared" si="208"/>
        <v>14485.15827</v>
      </c>
      <c r="N2684" s="42">
        <f t="shared" si="209"/>
        <v>0.2877811175048966</v>
      </c>
      <c r="O2684">
        <f>IF(AND(RawData[[#This Row],[Channel]]="Wholesale/Distributor", LEFT(RawData[[#This Row],[Month]], 4)="2025"),RawData[[#This Row],[List Price]]*(1-'2 - Diagnostics'!$B$1),RawData[[#This Row],[Net Price]])</f>
        <v>3.2088450000000002</v>
      </c>
      <c r="P2684">
        <f>RawData[[#This Row],[Units]]*RawData[[#This Row],[Counterfactual Net Price]]</f>
        <v>50333.942670000004</v>
      </c>
    </row>
    <row r="2685" spans="1:16">
      <c r="A2685" t="s">
        <v>273</v>
      </c>
      <c r="B2685" t="s">
        <v>272</v>
      </c>
      <c r="C2685" t="s">
        <v>271</v>
      </c>
      <c r="D2685" t="s">
        <v>232</v>
      </c>
      <c r="E2685" t="s">
        <v>243</v>
      </c>
      <c r="F2685">
        <v>16628</v>
      </c>
      <c r="G2685" s="44">
        <v>3.45</v>
      </c>
      <c r="H2685" s="42">
        <v>6.8099999999999994E-2</v>
      </c>
      <c r="I2685" s="45">
        <v>2.3016999999999999</v>
      </c>
      <c r="J2685" s="44">
        <f t="shared" si="205"/>
        <v>3.215055</v>
      </c>
      <c r="K2685" s="43">
        <f t="shared" si="206"/>
        <v>53459.934540000002</v>
      </c>
      <c r="L2685" s="43">
        <f t="shared" si="207"/>
        <v>38272.667600000001</v>
      </c>
      <c r="M2685" s="43">
        <f t="shared" si="208"/>
        <v>15187.266940000001</v>
      </c>
      <c r="N2685" s="42">
        <f t="shared" si="209"/>
        <v>0.28408689742477189</v>
      </c>
      <c r="O2685">
        <f>IF(AND(RawData[[#This Row],[Channel]]="Wholesale/Distributor", LEFT(RawData[[#This Row],[Month]], 4)="2025"),RawData[[#This Row],[List Price]]*(1-'2 - Diagnostics'!$B$1),RawData[[#This Row],[Net Price]])</f>
        <v>3.215055</v>
      </c>
      <c r="P2685">
        <f>RawData[[#This Row],[Units]]*RawData[[#This Row],[Counterfactual Net Price]]</f>
        <v>53459.934540000002</v>
      </c>
    </row>
    <row r="2686" spans="1:16">
      <c r="A2686" t="s">
        <v>273</v>
      </c>
      <c r="B2686" t="s">
        <v>272</v>
      </c>
      <c r="C2686" t="s">
        <v>271</v>
      </c>
      <c r="D2686" t="s">
        <v>232</v>
      </c>
      <c r="E2686" t="s">
        <v>242</v>
      </c>
      <c r="F2686">
        <v>20183</v>
      </c>
      <c r="G2686" s="44">
        <v>3.45</v>
      </c>
      <c r="H2686" s="42">
        <v>6.7799999999999999E-2</v>
      </c>
      <c r="I2686" s="45">
        <v>2.3180000000000001</v>
      </c>
      <c r="J2686" s="44">
        <f t="shared" si="205"/>
        <v>3.2160900000000003</v>
      </c>
      <c r="K2686" s="43">
        <f t="shared" si="206"/>
        <v>64910.344470000004</v>
      </c>
      <c r="L2686" s="43">
        <f t="shared" si="207"/>
        <v>46784.194000000003</v>
      </c>
      <c r="M2686" s="43">
        <f t="shared" si="208"/>
        <v>18126.15047</v>
      </c>
      <c r="N2686" s="42">
        <f t="shared" si="209"/>
        <v>0.27924902599118806</v>
      </c>
      <c r="O2686">
        <f>IF(AND(RawData[[#This Row],[Channel]]="Wholesale/Distributor", LEFT(RawData[[#This Row],[Month]], 4)="2025"),RawData[[#This Row],[List Price]]*(1-'2 - Diagnostics'!$B$1),RawData[[#This Row],[Net Price]])</f>
        <v>3.2160900000000003</v>
      </c>
      <c r="P2686">
        <f>RawData[[#This Row],[Units]]*RawData[[#This Row],[Counterfactual Net Price]]</f>
        <v>64910.344470000004</v>
      </c>
    </row>
    <row r="2687" spans="1:16">
      <c r="A2687" t="s">
        <v>273</v>
      </c>
      <c r="B2687" t="s">
        <v>272</v>
      </c>
      <c r="C2687" t="s">
        <v>271</v>
      </c>
      <c r="D2687" t="s">
        <v>232</v>
      </c>
      <c r="E2687" t="s">
        <v>241</v>
      </c>
      <c r="F2687">
        <v>31347</v>
      </c>
      <c r="G2687" s="44">
        <v>3.45</v>
      </c>
      <c r="H2687" s="42">
        <v>5.3100000000000001E-2</v>
      </c>
      <c r="I2687" s="45">
        <v>2.3342999999999998</v>
      </c>
      <c r="J2687" s="44">
        <f t="shared" si="205"/>
        <v>3.2668050000000002</v>
      </c>
      <c r="K2687" s="43">
        <f t="shared" si="206"/>
        <v>102404.53633500001</v>
      </c>
      <c r="L2687" s="43">
        <f t="shared" si="207"/>
        <v>73173.302100000001</v>
      </c>
      <c r="M2687" s="43">
        <f t="shared" si="208"/>
        <v>29231.234235000011</v>
      </c>
      <c r="N2687" s="42">
        <f t="shared" si="209"/>
        <v>0.28544862641020824</v>
      </c>
      <c r="O2687">
        <f>IF(AND(RawData[[#This Row],[Channel]]="Wholesale/Distributor", LEFT(RawData[[#This Row],[Month]], 4)="2025"),RawData[[#This Row],[List Price]]*(1-'2 - Diagnostics'!$B$1),RawData[[#This Row],[Net Price]])</f>
        <v>3.2668050000000002</v>
      </c>
      <c r="P2687">
        <f>RawData[[#This Row],[Units]]*RawData[[#This Row],[Counterfactual Net Price]]</f>
        <v>102404.53633500001</v>
      </c>
    </row>
    <row r="2688" spans="1:16">
      <c r="A2688" t="s">
        <v>273</v>
      </c>
      <c r="B2688" t="s">
        <v>272</v>
      </c>
      <c r="C2688" t="s">
        <v>271</v>
      </c>
      <c r="D2688" t="s">
        <v>232</v>
      </c>
      <c r="E2688" t="s">
        <v>240</v>
      </c>
      <c r="F2688">
        <v>31559</v>
      </c>
      <c r="G2688" s="44">
        <v>3.45</v>
      </c>
      <c r="H2688" s="42">
        <v>4.3799999999999999E-2</v>
      </c>
      <c r="I2688" s="45">
        <v>2.3504999999999998</v>
      </c>
      <c r="J2688" s="44">
        <f t="shared" si="205"/>
        <v>3.2988900000000005</v>
      </c>
      <c r="K2688" s="43">
        <f t="shared" si="206"/>
        <v>104109.66951000002</v>
      </c>
      <c r="L2688" s="43">
        <f t="shared" si="207"/>
        <v>74179.429499999998</v>
      </c>
      <c r="M2688" s="43">
        <f t="shared" si="208"/>
        <v>29930.240010000023</v>
      </c>
      <c r="N2688" s="42">
        <f t="shared" si="209"/>
        <v>0.2874876094686396</v>
      </c>
      <c r="O2688">
        <f>IF(AND(RawData[[#This Row],[Channel]]="Wholesale/Distributor", LEFT(RawData[[#This Row],[Month]], 4)="2025"),RawData[[#This Row],[List Price]]*(1-'2 - Diagnostics'!$B$1),RawData[[#This Row],[Net Price]])</f>
        <v>3.2988900000000005</v>
      </c>
      <c r="P2688">
        <f>RawData[[#This Row],[Units]]*RawData[[#This Row],[Counterfactual Net Price]]</f>
        <v>104109.66951000002</v>
      </c>
    </row>
    <row r="2689" spans="1:16">
      <c r="A2689" t="s">
        <v>273</v>
      </c>
      <c r="B2689" t="s">
        <v>272</v>
      </c>
      <c r="C2689" t="s">
        <v>271</v>
      </c>
      <c r="D2689" t="s">
        <v>232</v>
      </c>
      <c r="E2689" t="s">
        <v>236</v>
      </c>
      <c r="F2689">
        <v>26078</v>
      </c>
      <c r="G2689" s="44">
        <v>3.45</v>
      </c>
      <c r="H2689" s="42">
        <v>5.8999999999999997E-2</v>
      </c>
      <c r="I2689" s="45">
        <v>2.3668</v>
      </c>
      <c r="J2689" s="44">
        <f t="shared" si="205"/>
        <v>3.2464500000000003</v>
      </c>
      <c r="K2689" s="43">
        <f t="shared" si="206"/>
        <v>84660.923100000015</v>
      </c>
      <c r="L2689" s="43">
        <f t="shared" si="207"/>
        <v>61721.410400000001</v>
      </c>
      <c r="M2689" s="43">
        <f t="shared" si="208"/>
        <v>22939.512700000014</v>
      </c>
      <c r="N2689" s="42">
        <f t="shared" si="209"/>
        <v>0.27095750743119418</v>
      </c>
      <c r="O2689">
        <f>IF(AND(RawData[[#This Row],[Channel]]="Wholesale/Distributor", LEFT(RawData[[#This Row],[Month]], 4)="2025"),RawData[[#This Row],[List Price]]*(1-'2 - Diagnostics'!$B$1),RawData[[#This Row],[Net Price]])</f>
        <v>3.2464500000000003</v>
      </c>
      <c r="P2689">
        <f>RawData[[#This Row],[Units]]*RawData[[#This Row],[Counterfactual Net Price]]</f>
        <v>84660.923100000015</v>
      </c>
    </row>
    <row r="2690" spans="1:16">
      <c r="A2690" t="s">
        <v>273</v>
      </c>
      <c r="B2690" t="s">
        <v>272</v>
      </c>
      <c r="C2690" t="s">
        <v>271</v>
      </c>
      <c r="D2690" t="s">
        <v>226</v>
      </c>
      <c r="E2690" t="s">
        <v>262</v>
      </c>
      <c r="F2690">
        <v>19320</v>
      </c>
      <c r="G2690" s="44">
        <v>3.29</v>
      </c>
      <c r="H2690" s="42">
        <v>8.5300000000000001E-2</v>
      </c>
      <c r="I2690" s="45">
        <v>2.1714000000000002</v>
      </c>
      <c r="J2690" s="44">
        <f t="shared" ref="J2690:J2753" si="210">G2690*(1-H2690)</f>
        <v>3.009363</v>
      </c>
      <c r="K2690" s="43">
        <f t="shared" ref="K2690:K2753" si="211">F2690*J2690</f>
        <v>58140.89316</v>
      </c>
      <c r="L2690" s="43">
        <f t="shared" ref="L2690:L2753" si="212">F2690*I2690</f>
        <v>41951.448000000004</v>
      </c>
      <c r="M2690" s="43">
        <f t="shared" ref="M2690:M2753" si="213">K2690-L2690</f>
        <v>16189.445159999996</v>
      </c>
      <c r="N2690" s="42">
        <f t="shared" ref="N2690:N2753" si="214">IFERROR(M2690/K2690,"")</f>
        <v>0.27845195145949486</v>
      </c>
      <c r="O2690">
        <f>IF(AND(RawData[[#This Row],[Channel]]="Wholesale/Distributor", LEFT(RawData[[#This Row],[Month]], 4)="2025"),RawData[[#This Row],[List Price]]*(1-'2 - Diagnostics'!$B$1),RawData[[#This Row],[Net Price]])</f>
        <v>3.009363</v>
      </c>
      <c r="P2690">
        <f>RawData[[#This Row],[Units]]*RawData[[#This Row],[Counterfactual Net Price]]</f>
        <v>58140.89316</v>
      </c>
    </row>
    <row r="2691" spans="1:16">
      <c r="A2691" t="s">
        <v>273</v>
      </c>
      <c r="B2691" t="s">
        <v>272</v>
      </c>
      <c r="C2691" t="s">
        <v>271</v>
      </c>
      <c r="D2691" t="s">
        <v>226</v>
      </c>
      <c r="E2691" t="s">
        <v>261</v>
      </c>
      <c r="F2691">
        <v>23468</v>
      </c>
      <c r="G2691" s="44">
        <v>3.29</v>
      </c>
      <c r="H2691" s="42">
        <v>0.10489999999999999</v>
      </c>
      <c r="I2691" s="45">
        <v>2.1714000000000002</v>
      </c>
      <c r="J2691" s="44">
        <f t="shared" si="210"/>
        <v>2.9448790000000002</v>
      </c>
      <c r="K2691" s="43">
        <f t="shared" si="211"/>
        <v>69110.420372000008</v>
      </c>
      <c r="L2691" s="43">
        <f t="shared" si="212"/>
        <v>50958.415200000003</v>
      </c>
      <c r="M2691" s="43">
        <f t="shared" si="213"/>
        <v>18152.005172000005</v>
      </c>
      <c r="N2691" s="42">
        <f t="shared" si="214"/>
        <v>0.26265221762931518</v>
      </c>
      <c r="O2691">
        <f>IF(AND(RawData[[#This Row],[Channel]]="Wholesale/Distributor", LEFT(RawData[[#This Row],[Month]], 4)="2025"),RawData[[#This Row],[List Price]]*(1-'2 - Diagnostics'!$B$1),RawData[[#This Row],[Net Price]])</f>
        <v>2.9448790000000002</v>
      </c>
      <c r="P2691">
        <f>RawData[[#This Row],[Units]]*RawData[[#This Row],[Counterfactual Net Price]]</f>
        <v>69110.420372000008</v>
      </c>
    </row>
    <row r="2692" spans="1:16">
      <c r="A2692" t="s">
        <v>273</v>
      </c>
      <c r="B2692" t="s">
        <v>272</v>
      </c>
      <c r="C2692" t="s">
        <v>271</v>
      </c>
      <c r="D2692" t="s">
        <v>226</v>
      </c>
      <c r="E2692" t="s">
        <v>260</v>
      </c>
      <c r="F2692">
        <v>25936</v>
      </c>
      <c r="G2692" s="44">
        <v>3.29</v>
      </c>
      <c r="H2692" s="42">
        <v>0.08</v>
      </c>
      <c r="I2692" s="45">
        <v>2.1714000000000002</v>
      </c>
      <c r="J2692" s="44">
        <f t="shared" si="210"/>
        <v>3.0268000000000002</v>
      </c>
      <c r="K2692" s="43">
        <f t="shared" si="211"/>
        <v>78503.084799999997</v>
      </c>
      <c r="L2692" s="43">
        <f t="shared" si="212"/>
        <v>56317.430400000005</v>
      </c>
      <c r="M2692" s="43">
        <f t="shared" si="213"/>
        <v>22185.654399999992</v>
      </c>
      <c r="N2692" s="42">
        <f t="shared" si="214"/>
        <v>0.28260869565217384</v>
      </c>
      <c r="O2692">
        <f>IF(AND(RawData[[#This Row],[Channel]]="Wholesale/Distributor", LEFT(RawData[[#This Row],[Month]], 4)="2025"),RawData[[#This Row],[List Price]]*(1-'2 - Diagnostics'!$B$1),RawData[[#This Row],[Net Price]])</f>
        <v>3.0268000000000002</v>
      </c>
      <c r="P2692">
        <f>RawData[[#This Row],[Units]]*RawData[[#This Row],[Counterfactual Net Price]]</f>
        <v>78503.084799999997</v>
      </c>
    </row>
    <row r="2693" spans="1:16">
      <c r="A2693" t="s">
        <v>273</v>
      </c>
      <c r="B2693" t="s">
        <v>272</v>
      </c>
      <c r="C2693" t="s">
        <v>271</v>
      </c>
      <c r="D2693" t="s">
        <v>226</v>
      </c>
      <c r="E2693" t="s">
        <v>259</v>
      </c>
      <c r="F2693">
        <v>23854</v>
      </c>
      <c r="G2693" s="44">
        <v>3.29</v>
      </c>
      <c r="H2693" s="42">
        <v>9.5699999999999993E-2</v>
      </c>
      <c r="I2693" s="45">
        <v>2.1714000000000002</v>
      </c>
      <c r="J2693" s="44">
        <f t="shared" si="210"/>
        <v>2.9751470000000002</v>
      </c>
      <c r="K2693" s="43">
        <f t="shared" si="211"/>
        <v>70969.15653800001</v>
      </c>
      <c r="L2693" s="43">
        <f t="shared" si="212"/>
        <v>51796.575600000004</v>
      </c>
      <c r="M2693" s="43">
        <f t="shared" si="213"/>
        <v>19172.580938000006</v>
      </c>
      <c r="N2693" s="42">
        <f t="shared" si="214"/>
        <v>0.27015371005197397</v>
      </c>
      <c r="O2693">
        <f>IF(AND(RawData[[#This Row],[Channel]]="Wholesale/Distributor", LEFT(RawData[[#This Row],[Month]], 4)="2025"),RawData[[#This Row],[List Price]]*(1-'2 - Diagnostics'!$B$1),RawData[[#This Row],[Net Price]])</f>
        <v>2.9751470000000002</v>
      </c>
      <c r="P2693">
        <f>RawData[[#This Row],[Units]]*RawData[[#This Row],[Counterfactual Net Price]]</f>
        <v>70969.15653800001</v>
      </c>
    </row>
    <row r="2694" spans="1:16">
      <c r="A2694" t="s">
        <v>273</v>
      </c>
      <c r="B2694" t="s">
        <v>272</v>
      </c>
      <c r="C2694" t="s">
        <v>271</v>
      </c>
      <c r="D2694" t="s">
        <v>226</v>
      </c>
      <c r="E2694" t="s">
        <v>258</v>
      </c>
      <c r="F2694">
        <v>22664</v>
      </c>
      <c r="G2694" s="44">
        <v>3.29</v>
      </c>
      <c r="H2694" s="42">
        <v>0.1072</v>
      </c>
      <c r="I2694" s="45">
        <v>2.1714000000000002</v>
      </c>
      <c r="J2694" s="44">
        <f t="shared" si="210"/>
        <v>2.9373120000000004</v>
      </c>
      <c r="K2694" s="43">
        <f t="shared" si="211"/>
        <v>66571.239168000015</v>
      </c>
      <c r="L2694" s="43">
        <f t="shared" si="212"/>
        <v>49212.609600000003</v>
      </c>
      <c r="M2694" s="43">
        <f t="shared" si="213"/>
        <v>17358.629568000011</v>
      </c>
      <c r="N2694" s="42">
        <f t="shared" si="214"/>
        <v>0.26075268817204311</v>
      </c>
      <c r="O2694">
        <f>IF(AND(RawData[[#This Row],[Channel]]="Wholesale/Distributor", LEFT(RawData[[#This Row],[Month]], 4)="2025"),RawData[[#This Row],[List Price]]*(1-'2 - Diagnostics'!$B$1),RawData[[#This Row],[Net Price]])</f>
        <v>2.9373120000000004</v>
      </c>
      <c r="P2694">
        <f>RawData[[#This Row],[Units]]*RawData[[#This Row],[Counterfactual Net Price]]</f>
        <v>66571.239168000015</v>
      </c>
    </row>
    <row r="2695" spans="1:16">
      <c r="A2695" t="s">
        <v>273</v>
      </c>
      <c r="B2695" t="s">
        <v>272</v>
      </c>
      <c r="C2695" t="s">
        <v>271</v>
      </c>
      <c r="D2695" t="s">
        <v>226</v>
      </c>
      <c r="E2695" t="s">
        <v>257</v>
      </c>
      <c r="F2695">
        <v>17643</v>
      </c>
      <c r="G2695" s="44">
        <v>3.29</v>
      </c>
      <c r="H2695" s="42">
        <v>8.5999999999999993E-2</v>
      </c>
      <c r="I2695" s="45">
        <v>2.1714000000000002</v>
      </c>
      <c r="J2695" s="44">
        <f t="shared" si="210"/>
        <v>3.0070600000000001</v>
      </c>
      <c r="K2695" s="43">
        <f t="shared" si="211"/>
        <v>53053.559580000001</v>
      </c>
      <c r="L2695" s="43">
        <f t="shared" si="212"/>
        <v>38310.010200000004</v>
      </c>
      <c r="M2695" s="43">
        <f t="shared" si="213"/>
        <v>14743.549379999997</v>
      </c>
      <c r="N2695" s="42">
        <f t="shared" si="214"/>
        <v>0.27789934354485768</v>
      </c>
      <c r="O2695">
        <f>IF(AND(RawData[[#This Row],[Channel]]="Wholesale/Distributor", LEFT(RawData[[#This Row],[Month]], 4)="2025"),RawData[[#This Row],[List Price]]*(1-'2 - Diagnostics'!$B$1),RawData[[#This Row],[Net Price]])</f>
        <v>3.0070600000000001</v>
      </c>
      <c r="P2695">
        <f>RawData[[#This Row],[Units]]*RawData[[#This Row],[Counterfactual Net Price]]</f>
        <v>53053.559580000001</v>
      </c>
    </row>
    <row r="2696" spans="1:16">
      <c r="A2696" t="s">
        <v>273</v>
      </c>
      <c r="B2696" t="s">
        <v>272</v>
      </c>
      <c r="C2696" t="s">
        <v>271</v>
      </c>
      <c r="D2696" t="s">
        <v>226</v>
      </c>
      <c r="E2696" t="s">
        <v>256</v>
      </c>
      <c r="F2696">
        <v>17014</v>
      </c>
      <c r="G2696" s="44">
        <v>3.29</v>
      </c>
      <c r="H2696" s="42">
        <v>8.5999999999999993E-2</v>
      </c>
      <c r="I2696" s="45">
        <v>2.1714000000000002</v>
      </c>
      <c r="J2696" s="44">
        <f t="shared" si="210"/>
        <v>3.0070600000000001</v>
      </c>
      <c r="K2696" s="43">
        <f t="shared" si="211"/>
        <v>51162.118840000003</v>
      </c>
      <c r="L2696" s="43">
        <f t="shared" si="212"/>
        <v>36944.199600000007</v>
      </c>
      <c r="M2696" s="43">
        <f t="shared" si="213"/>
        <v>14217.919239999996</v>
      </c>
      <c r="N2696" s="42">
        <f t="shared" si="214"/>
        <v>0.27789934354485768</v>
      </c>
      <c r="O2696">
        <f>IF(AND(RawData[[#This Row],[Channel]]="Wholesale/Distributor", LEFT(RawData[[#This Row],[Month]], 4)="2025"),RawData[[#This Row],[List Price]]*(1-'2 - Diagnostics'!$B$1),RawData[[#This Row],[Net Price]])</f>
        <v>3.0070600000000001</v>
      </c>
      <c r="P2696">
        <f>RawData[[#This Row],[Units]]*RawData[[#This Row],[Counterfactual Net Price]]</f>
        <v>51162.118840000003</v>
      </c>
    </row>
    <row r="2697" spans="1:16">
      <c r="A2697" t="s">
        <v>273</v>
      </c>
      <c r="B2697" t="s">
        <v>272</v>
      </c>
      <c r="C2697" t="s">
        <v>271</v>
      </c>
      <c r="D2697" t="s">
        <v>226</v>
      </c>
      <c r="E2697" t="s">
        <v>255</v>
      </c>
      <c r="F2697">
        <v>22775</v>
      </c>
      <c r="G2697" s="44">
        <v>3.29</v>
      </c>
      <c r="H2697" s="42">
        <v>6.8699999999999997E-2</v>
      </c>
      <c r="I2697" s="45">
        <v>2.1714000000000002</v>
      </c>
      <c r="J2697" s="44">
        <f t="shared" si="210"/>
        <v>3.063977</v>
      </c>
      <c r="K2697" s="43">
        <f t="shared" si="211"/>
        <v>69782.076174999995</v>
      </c>
      <c r="L2697" s="43">
        <f t="shared" si="212"/>
        <v>49453.635000000002</v>
      </c>
      <c r="M2697" s="43">
        <f t="shared" si="213"/>
        <v>20328.441174999993</v>
      </c>
      <c r="N2697" s="42">
        <f t="shared" si="214"/>
        <v>0.29131321808225052</v>
      </c>
      <c r="O2697">
        <f>IF(AND(RawData[[#This Row],[Channel]]="Wholesale/Distributor", LEFT(RawData[[#This Row],[Month]], 4)="2025"),RawData[[#This Row],[List Price]]*(1-'2 - Diagnostics'!$B$1),RawData[[#This Row],[Net Price]])</f>
        <v>3.063977</v>
      </c>
      <c r="P2697">
        <f>RawData[[#This Row],[Units]]*RawData[[#This Row],[Counterfactual Net Price]]</f>
        <v>69782.076174999995</v>
      </c>
    </row>
    <row r="2698" spans="1:16">
      <c r="A2698" t="s">
        <v>273</v>
      </c>
      <c r="B2698" t="s">
        <v>272</v>
      </c>
      <c r="C2698" t="s">
        <v>271</v>
      </c>
      <c r="D2698" t="s">
        <v>226</v>
      </c>
      <c r="E2698" t="s">
        <v>254</v>
      </c>
      <c r="F2698">
        <v>21181</v>
      </c>
      <c r="G2698" s="44">
        <v>3.29</v>
      </c>
      <c r="H2698" s="42">
        <v>7.7600000000000002E-2</v>
      </c>
      <c r="I2698" s="45">
        <v>2.1714000000000002</v>
      </c>
      <c r="J2698" s="44">
        <f t="shared" si="210"/>
        <v>3.0346959999999998</v>
      </c>
      <c r="K2698" s="43">
        <f t="shared" si="211"/>
        <v>64277.895976</v>
      </c>
      <c r="L2698" s="43">
        <f t="shared" si="212"/>
        <v>45992.423400000007</v>
      </c>
      <c r="M2698" s="43">
        <f t="shared" si="213"/>
        <v>18285.472575999993</v>
      </c>
      <c r="N2698" s="42">
        <f t="shared" si="214"/>
        <v>0.28447528187337368</v>
      </c>
      <c r="O2698">
        <f>IF(AND(RawData[[#This Row],[Channel]]="Wholesale/Distributor", LEFT(RawData[[#This Row],[Month]], 4)="2025"),RawData[[#This Row],[List Price]]*(1-'2 - Diagnostics'!$B$1),RawData[[#This Row],[Net Price]])</f>
        <v>3.0346959999999998</v>
      </c>
      <c r="P2698">
        <f>RawData[[#This Row],[Units]]*RawData[[#This Row],[Counterfactual Net Price]]</f>
        <v>64277.895976</v>
      </c>
    </row>
    <row r="2699" spans="1:16">
      <c r="A2699" t="s">
        <v>273</v>
      </c>
      <c r="B2699" t="s">
        <v>272</v>
      </c>
      <c r="C2699" t="s">
        <v>271</v>
      </c>
      <c r="D2699" t="s">
        <v>226</v>
      </c>
      <c r="E2699" t="s">
        <v>253</v>
      </c>
      <c r="F2699">
        <v>35972</v>
      </c>
      <c r="G2699" s="44">
        <v>3.29</v>
      </c>
      <c r="H2699" s="42">
        <v>9.9299999999999999E-2</v>
      </c>
      <c r="I2699" s="45">
        <v>2.1714000000000002</v>
      </c>
      <c r="J2699" s="44">
        <f t="shared" si="210"/>
        <v>2.9633030000000002</v>
      </c>
      <c r="K2699" s="43">
        <f t="shared" si="211"/>
        <v>106595.93551600001</v>
      </c>
      <c r="L2699" s="43">
        <f t="shared" si="212"/>
        <v>78109.600800000015</v>
      </c>
      <c r="M2699" s="43">
        <f t="shared" si="213"/>
        <v>28486.334715999998</v>
      </c>
      <c r="N2699" s="42">
        <f t="shared" si="214"/>
        <v>0.26723659376040854</v>
      </c>
      <c r="O2699">
        <f>IF(AND(RawData[[#This Row],[Channel]]="Wholesale/Distributor", LEFT(RawData[[#This Row],[Month]], 4)="2025"),RawData[[#This Row],[List Price]]*(1-'2 - Diagnostics'!$B$1),RawData[[#This Row],[Net Price]])</f>
        <v>2.9633030000000002</v>
      </c>
      <c r="P2699">
        <f>RawData[[#This Row],[Units]]*RawData[[#This Row],[Counterfactual Net Price]]</f>
        <v>106595.93551600001</v>
      </c>
    </row>
    <row r="2700" spans="1:16">
      <c r="A2700" t="s">
        <v>273</v>
      </c>
      <c r="B2700" t="s">
        <v>272</v>
      </c>
      <c r="C2700" t="s">
        <v>271</v>
      </c>
      <c r="D2700" t="s">
        <v>226</v>
      </c>
      <c r="E2700" t="s">
        <v>252</v>
      </c>
      <c r="F2700">
        <v>38687</v>
      </c>
      <c r="G2700" s="44">
        <v>3.29</v>
      </c>
      <c r="H2700" s="42">
        <v>0.1076</v>
      </c>
      <c r="I2700" s="45">
        <v>2.1714000000000002</v>
      </c>
      <c r="J2700" s="44">
        <f t="shared" si="210"/>
        <v>2.9359959999999998</v>
      </c>
      <c r="K2700" s="43">
        <f t="shared" si="211"/>
        <v>113584.87725199999</v>
      </c>
      <c r="L2700" s="43">
        <f t="shared" si="212"/>
        <v>84004.95180000001</v>
      </c>
      <c r="M2700" s="43">
        <f t="shared" si="213"/>
        <v>29579.925451999981</v>
      </c>
      <c r="N2700" s="42">
        <f t="shared" si="214"/>
        <v>0.26042133572389048</v>
      </c>
      <c r="O2700">
        <f>IF(AND(RawData[[#This Row],[Channel]]="Wholesale/Distributor", LEFT(RawData[[#This Row],[Month]], 4)="2025"),RawData[[#This Row],[List Price]]*(1-'2 - Diagnostics'!$B$1),RawData[[#This Row],[Net Price]])</f>
        <v>2.9359959999999998</v>
      </c>
      <c r="P2700">
        <f>RawData[[#This Row],[Units]]*RawData[[#This Row],[Counterfactual Net Price]]</f>
        <v>113584.87725199999</v>
      </c>
    </row>
    <row r="2701" spans="1:16">
      <c r="A2701" t="s">
        <v>273</v>
      </c>
      <c r="B2701" t="s">
        <v>272</v>
      </c>
      <c r="C2701" t="s">
        <v>271</v>
      </c>
      <c r="D2701" t="s">
        <v>226</v>
      </c>
      <c r="E2701" t="s">
        <v>251</v>
      </c>
      <c r="F2701">
        <v>26922</v>
      </c>
      <c r="G2701" s="44">
        <v>3.29</v>
      </c>
      <c r="H2701" s="42">
        <v>0.10780000000000001</v>
      </c>
      <c r="I2701" s="45">
        <v>2.1714000000000002</v>
      </c>
      <c r="J2701" s="44">
        <f t="shared" si="210"/>
        <v>2.9353380000000002</v>
      </c>
      <c r="K2701" s="43">
        <f t="shared" si="211"/>
        <v>79025.169636000006</v>
      </c>
      <c r="L2701" s="43">
        <f t="shared" si="212"/>
        <v>58458.430800000009</v>
      </c>
      <c r="M2701" s="43">
        <f t="shared" si="213"/>
        <v>20566.738835999997</v>
      </c>
      <c r="N2701" s="42">
        <f t="shared" si="214"/>
        <v>0.2602555480833893</v>
      </c>
      <c r="O2701">
        <f>IF(AND(RawData[[#This Row],[Channel]]="Wholesale/Distributor", LEFT(RawData[[#This Row],[Month]], 4)="2025"),RawData[[#This Row],[List Price]]*(1-'2 - Diagnostics'!$B$1),RawData[[#This Row],[Net Price]])</f>
        <v>2.9353380000000002</v>
      </c>
      <c r="P2701">
        <f>RawData[[#This Row],[Units]]*RawData[[#This Row],[Counterfactual Net Price]]</f>
        <v>79025.169636000006</v>
      </c>
    </row>
    <row r="2702" spans="1:16">
      <c r="A2702" t="s">
        <v>273</v>
      </c>
      <c r="B2702" t="s">
        <v>272</v>
      </c>
      <c r="C2702" t="s">
        <v>271</v>
      </c>
      <c r="D2702" t="s">
        <v>226</v>
      </c>
      <c r="E2702" t="s">
        <v>250</v>
      </c>
      <c r="F2702">
        <v>23076</v>
      </c>
      <c r="G2702" s="44">
        <v>3.36</v>
      </c>
      <c r="H2702" s="42">
        <v>0.11600000000000001</v>
      </c>
      <c r="I2702" s="45">
        <v>2.1877</v>
      </c>
      <c r="J2702" s="44">
        <f t="shared" si="210"/>
        <v>2.97024</v>
      </c>
      <c r="K2702" s="43">
        <f t="shared" si="211"/>
        <v>68541.258239999996</v>
      </c>
      <c r="L2702" s="43">
        <f t="shared" si="212"/>
        <v>50483.3652</v>
      </c>
      <c r="M2702" s="43">
        <f t="shared" si="213"/>
        <v>18057.893039999995</v>
      </c>
      <c r="N2702" s="42">
        <f t="shared" si="214"/>
        <v>0.26346019176901525</v>
      </c>
      <c r="O2702">
        <f>IF(AND(RawData[[#This Row],[Channel]]="Wholesale/Distributor", LEFT(RawData[[#This Row],[Month]], 4)="2025"),RawData[[#This Row],[List Price]]*(1-'2 - Diagnostics'!$B$1),RawData[[#This Row],[Net Price]])</f>
        <v>3.0575999999999999</v>
      </c>
      <c r="P2702">
        <f>RawData[[#This Row],[Units]]*RawData[[#This Row],[Counterfactual Net Price]]</f>
        <v>70557.177599999995</v>
      </c>
    </row>
    <row r="2703" spans="1:16">
      <c r="A2703" t="s">
        <v>273</v>
      </c>
      <c r="B2703" t="s">
        <v>272</v>
      </c>
      <c r="C2703" t="s">
        <v>271</v>
      </c>
      <c r="D2703" t="s">
        <v>226</v>
      </c>
      <c r="E2703" t="s">
        <v>249</v>
      </c>
      <c r="F2703">
        <v>26443</v>
      </c>
      <c r="G2703" s="44">
        <v>3.36</v>
      </c>
      <c r="H2703" s="42">
        <v>0.1201</v>
      </c>
      <c r="I2703" s="45">
        <v>2.2040000000000002</v>
      </c>
      <c r="J2703" s="44">
        <f t="shared" si="210"/>
        <v>2.956464</v>
      </c>
      <c r="K2703" s="43">
        <f t="shared" si="211"/>
        <v>78177.777552</v>
      </c>
      <c r="L2703" s="43">
        <f t="shared" si="212"/>
        <v>58280.372000000003</v>
      </c>
      <c r="M2703" s="43">
        <f t="shared" si="213"/>
        <v>19897.405551999997</v>
      </c>
      <c r="N2703" s="42">
        <f t="shared" si="214"/>
        <v>0.25451485287830322</v>
      </c>
      <c r="O2703">
        <f>IF(AND(RawData[[#This Row],[Channel]]="Wholesale/Distributor", LEFT(RawData[[#This Row],[Month]], 4)="2025"),RawData[[#This Row],[List Price]]*(1-'2 - Diagnostics'!$B$1),RawData[[#This Row],[Net Price]])</f>
        <v>3.0575999999999999</v>
      </c>
      <c r="P2703">
        <f>RawData[[#This Row],[Units]]*RawData[[#This Row],[Counterfactual Net Price]]</f>
        <v>80852.116800000003</v>
      </c>
    </row>
    <row r="2704" spans="1:16">
      <c r="A2704" t="s">
        <v>273</v>
      </c>
      <c r="B2704" t="s">
        <v>272</v>
      </c>
      <c r="C2704" t="s">
        <v>271</v>
      </c>
      <c r="D2704" t="s">
        <v>226</v>
      </c>
      <c r="E2704" t="s">
        <v>248</v>
      </c>
      <c r="F2704">
        <v>29625</v>
      </c>
      <c r="G2704" s="44">
        <v>3.36</v>
      </c>
      <c r="H2704" s="42">
        <v>0.15229999999999999</v>
      </c>
      <c r="I2704" s="45">
        <v>2.2202999999999999</v>
      </c>
      <c r="J2704" s="44">
        <f t="shared" si="210"/>
        <v>2.8482720000000001</v>
      </c>
      <c r="K2704" s="43">
        <f t="shared" si="211"/>
        <v>84380.058000000005</v>
      </c>
      <c r="L2704" s="43">
        <f t="shared" si="212"/>
        <v>65776.387499999997</v>
      </c>
      <c r="M2704" s="43">
        <f t="shared" si="213"/>
        <v>18603.670500000007</v>
      </c>
      <c r="N2704" s="42">
        <f t="shared" si="214"/>
        <v>0.22047472994152251</v>
      </c>
      <c r="O2704">
        <f>IF(AND(RawData[[#This Row],[Channel]]="Wholesale/Distributor", LEFT(RawData[[#This Row],[Month]], 4)="2025"),RawData[[#This Row],[List Price]]*(1-'2 - Diagnostics'!$B$1),RawData[[#This Row],[Net Price]])</f>
        <v>3.0575999999999999</v>
      </c>
      <c r="P2704">
        <f>RawData[[#This Row],[Units]]*RawData[[#This Row],[Counterfactual Net Price]]</f>
        <v>90581.4</v>
      </c>
    </row>
    <row r="2705" spans="1:16">
      <c r="A2705" t="s">
        <v>273</v>
      </c>
      <c r="B2705" t="s">
        <v>272</v>
      </c>
      <c r="C2705" t="s">
        <v>271</v>
      </c>
      <c r="D2705" t="s">
        <v>226</v>
      </c>
      <c r="E2705" t="s">
        <v>247</v>
      </c>
      <c r="F2705">
        <v>27143</v>
      </c>
      <c r="G2705" s="44">
        <v>3.36</v>
      </c>
      <c r="H2705" s="42">
        <v>0.15049999999999999</v>
      </c>
      <c r="I2705" s="45">
        <v>2.2364999999999999</v>
      </c>
      <c r="J2705" s="44">
        <f t="shared" si="210"/>
        <v>2.85432</v>
      </c>
      <c r="K2705" s="43">
        <f t="shared" si="211"/>
        <v>77474.807759999996</v>
      </c>
      <c r="L2705" s="43">
        <f t="shared" si="212"/>
        <v>60705.319499999998</v>
      </c>
      <c r="M2705" s="43">
        <f t="shared" si="213"/>
        <v>16769.488259999998</v>
      </c>
      <c r="N2705" s="42">
        <f t="shared" si="214"/>
        <v>0.21645085344320186</v>
      </c>
      <c r="O2705">
        <f>IF(AND(RawData[[#This Row],[Channel]]="Wholesale/Distributor", LEFT(RawData[[#This Row],[Month]], 4)="2025"),RawData[[#This Row],[List Price]]*(1-'2 - Diagnostics'!$B$1),RawData[[#This Row],[Net Price]])</f>
        <v>3.0575999999999999</v>
      </c>
      <c r="P2705">
        <f>RawData[[#This Row],[Units]]*RawData[[#This Row],[Counterfactual Net Price]]</f>
        <v>82992.436799999996</v>
      </c>
    </row>
    <row r="2706" spans="1:16">
      <c r="A2706" t="s">
        <v>273</v>
      </c>
      <c r="B2706" t="s">
        <v>272</v>
      </c>
      <c r="C2706" t="s">
        <v>271</v>
      </c>
      <c r="D2706" t="s">
        <v>226</v>
      </c>
      <c r="E2706" t="s">
        <v>246</v>
      </c>
      <c r="F2706">
        <v>23082</v>
      </c>
      <c r="G2706" s="44">
        <v>3.36</v>
      </c>
      <c r="H2706" s="42">
        <v>0.1726</v>
      </c>
      <c r="I2706" s="45">
        <v>2.2528000000000001</v>
      </c>
      <c r="J2706" s="44">
        <f t="shared" si="210"/>
        <v>2.7800639999999999</v>
      </c>
      <c r="K2706" s="43">
        <f t="shared" si="211"/>
        <v>64169.437247999995</v>
      </c>
      <c r="L2706" s="43">
        <f t="shared" si="212"/>
        <v>51999.1296</v>
      </c>
      <c r="M2706" s="43">
        <f t="shared" si="213"/>
        <v>12170.307647999995</v>
      </c>
      <c r="N2706" s="42">
        <f t="shared" si="214"/>
        <v>0.18965894310346806</v>
      </c>
      <c r="O2706">
        <f>IF(AND(RawData[[#This Row],[Channel]]="Wholesale/Distributor", LEFT(RawData[[#This Row],[Month]], 4)="2025"),RawData[[#This Row],[List Price]]*(1-'2 - Diagnostics'!$B$1),RawData[[#This Row],[Net Price]])</f>
        <v>3.0575999999999999</v>
      </c>
      <c r="P2706">
        <f>RawData[[#This Row],[Units]]*RawData[[#This Row],[Counterfactual Net Price]]</f>
        <v>70575.523199999996</v>
      </c>
    </row>
    <row r="2707" spans="1:16">
      <c r="A2707" t="s">
        <v>273</v>
      </c>
      <c r="B2707" t="s">
        <v>272</v>
      </c>
      <c r="C2707" t="s">
        <v>271</v>
      </c>
      <c r="D2707" t="s">
        <v>226</v>
      </c>
      <c r="E2707" t="s">
        <v>245</v>
      </c>
      <c r="F2707">
        <v>24875</v>
      </c>
      <c r="G2707" s="44">
        <v>3.36</v>
      </c>
      <c r="H2707" s="42">
        <v>0.1993</v>
      </c>
      <c r="I2707" s="45">
        <v>2.2690999999999999</v>
      </c>
      <c r="J2707" s="44">
        <f t="shared" si="210"/>
        <v>2.6903519999999999</v>
      </c>
      <c r="K2707" s="43">
        <f t="shared" si="211"/>
        <v>66922.505999999994</v>
      </c>
      <c r="L2707" s="43">
        <f t="shared" si="212"/>
        <v>56443.862499999996</v>
      </c>
      <c r="M2707" s="43">
        <f t="shared" si="213"/>
        <v>10478.643499999998</v>
      </c>
      <c r="N2707" s="42">
        <f t="shared" si="214"/>
        <v>0.15657876738805926</v>
      </c>
      <c r="O2707">
        <f>IF(AND(RawData[[#This Row],[Channel]]="Wholesale/Distributor", LEFT(RawData[[#This Row],[Month]], 4)="2025"),RawData[[#This Row],[List Price]]*(1-'2 - Diagnostics'!$B$1),RawData[[#This Row],[Net Price]])</f>
        <v>3.0575999999999999</v>
      </c>
      <c r="P2707">
        <f>RawData[[#This Row],[Units]]*RawData[[#This Row],[Counterfactual Net Price]]</f>
        <v>76057.8</v>
      </c>
    </row>
    <row r="2708" spans="1:16">
      <c r="A2708" t="s">
        <v>273</v>
      </c>
      <c r="B2708" t="s">
        <v>272</v>
      </c>
      <c r="C2708" t="s">
        <v>271</v>
      </c>
      <c r="D2708" t="s">
        <v>226</v>
      </c>
      <c r="E2708" t="s">
        <v>244</v>
      </c>
      <c r="F2708">
        <v>21372</v>
      </c>
      <c r="G2708" s="44">
        <v>3.45</v>
      </c>
      <c r="H2708" s="42">
        <v>0.2089</v>
      </c>
      <c r="I2708" s="45">
        <v>2.2854000000000001</v>
      </c>
      <c r="J2708" s="44">
        <f t="shared" si="210"/>
        <v>2.729295</v>
      </c>
      <c r="K2708" s="43">
        <f t="shared" si="211"/>
        <v>58330.492740000002</v>
      </c>
      <c r="L2708" s="43">
        <f t="shared" si="212"/>
        <v>48843.568800000001</v>
      </c>
      <c r="M2708" s="43">
        <f t="shared" si="213"/>
        <v>9486.9239400000006</v>
      </c>
      <c r="N2708" s="42">
        <f t="shared" si="214"/>
        <v>0.16264090177133655</v>
      </c>
      <c r="O2708">
        <f>IF(AND(RawData[[#This Row],[Channel]]="Wholesale/Distributor", LEFT(RawData[[#This Row],[Month]], 4)="2025"),RawData[[#This Row],[List Price]]*(1-'2 - Diagnostics'!$B$1),RawData[[#This Row],[Net Price]])</f>
        <v>3.1395000000000004</v>
      </c>
      <c r="P2708">
        <f>RawData[[#This Row],[Units]]*RawData[[#This Row],[Counterfactual Net Price]]</f>
        <v>67097.394000000015</v>
      </c>
    </row>
    <row r="2709" spans="1:16">
      <c r="A2709" t="s">
        <v>273</v>
      </c>
      <c r="B2709" t="s">
        <v>272</v>
      </c>
      <c r="C2709" t="s">
        <v>271</v>
      </c>
      <c r="D2709" t="s">
        <v>226</v>
      </c>
      <c r="E2709" t="s">
        <v>243</v>
      </c>
      <c r="F2709">
        <v>27359</v>
      </c>
      <c r="G2709" s="44">
        <v>3.45</v>
      </c>
      <c r="H2709" s="42">
        <v>0.18540000000000001</v>
      </c>
      <c r="I2709" s="45">
        <v>2.3016999999999999</v>
      </c>
      <c r="J2709" s="44">
        <f t="shared" si="210"/>
        <v>2.8103700000000003</v>
      </c>
      <c r="K2709" s="43">
        <f t="shared" si="211"/>
        <v>76888.912830000001</v>
      </c>
      <c r="L2709" s="43">
        <f t="shared" si="212"/>
        <v>62972.210299999999</v>
      </c>
      <c r="M2709" s="43">
        <f t="shared" si="213"/>
        <v>13916.702530000002</v>
      </c>
      <c r="N2709" s="42">
        <f t="shared" si="214"/>
        <v>0.18099751989951504</v>
      </c>
      <c r="O2709">
        <f>IF(AND(RawData[[#This Row],[Channel]]="Wholesale/Distributor", LEFT(RawData[[#This Row],[Month]], 4)="2025"),RawData[[#This Row],[List Price]]*(1-'2 - Diagnostics'!$B$1),RawData[[#This Row],[Net Price]])</f>
        <v>3.1395000000000004</v>
      </c>
      <c r="P2709">
        <f>RawData[[#This Row],[Units]]*RawData[[#This Row],[Counterfactual Net Price]]</f>
        <v>85893.580500000011</v>
      </c>
    </row>
    <row r="2710" spans="1:16">
      <c r="A2710" t="s">
        <v>273</v>
      </c>
      <c r="B2710" t="s">
        <v>272</v>
      </c>
      <c r="C2710" t="s">
        <v>271</v>
      </c>
      <c r="D2710" t="s">
        <v>226</v>
      </c>
      <c r="E2710" t="s">
        <v>242</v>
      </c>
      <c r="F2710">
        <v>30392</v>
      </c>
      <c r="G2710" s="44">
        <v>3.45</v>
      </c>
      <c r="H2710" s="42">
        <v>0.2394</v>
      </c>
      <c r="I2710" s="45">
        <v>2.3180000000000001</v>
      </c>
      <c r="J2710" s="44">
        <f t="shared" si="210"/>
        <v>2.6240700000000001</v>
      </c>
      <c r="K2710" s="43">
        <f t="shared" si="211"/>
        <v>79750.735440000004</v>
      </c>
      <c r="L2710" s="43">
        <f t="shared" si="212"/>
        <v>70448.656000000003</v>
      </c>
      <c r="M2710" s="43">
        <f t="shared" si="213"/>
        <v>9302.0794400000013</v>
      </c>
      <c r="N2710" s="42">
        <f t="shared" si="214"/>
        <v>0.11663941891794047</v>
      </c>
      <c r="O2710">
        <f>IF(AND(RawData[[#This Row],[Channel]]="Wholesale/Distributor", LEFT(RawData[[#This Row],[Month]], 4)="2025"),RawData[[#This Row],[List Price]]*(1-'2 - Diagnostics'!$B$1),RawData[[#This Row],[Net Price]])</f>
        <v>3.1395000000000004</v>
      </c>
      <c r="P2710">
        <f>RawData[[#This Row],[Units]]*RawData[[#This Row],[Counterfactual Net Price]]</f>
        <v>95415.684000000008</v>
      </c>
    </row>
    <row r="2711" spans="1:16">
      <c r="A2711" t="s">
        <v>273</v>
      </c>
      <c r="B2711" t="s">
        <v>272</v>
      </c>
      <c r="C2711" t="s">
        <v>271</v>
      </c>
      <c r="D2711" t="s">
        <v>226</v>
      </c>
      <c r="E2711" t="s">
        <v>241</v>
      </c>
      <c r="F2711">
        <v>42241</v>
      </c>
      <c r="G2711" s="44">
        <v>3.45</v>
      </c>
      <c r="H2711" s="42">
        <v>0.2218</v>
      </c>
      <c r="I2711" s="45">
        <v>2.3342999999999998</v>
      </c>
      <c r="J2711" s="44">
        <f t="shared" si="210"/>
        <v>2.68479</v>
      </c>
      <c r="K2711" s="43">
        <f t="shared" si="211"/>
        <v>113408.21438999999</v>
      </c>
      <c r="L2711" s="43">
        <f t="shared" si="212"/>
        <v>98603.166299999997</v>
      </c>
      <c r="M2711" s="43">
        <f t="shared" si="213"/>
        <v>14805.048089999997</v>
      </c>
      <c r="N2711" s="42">
        <f t="shared" si="214"/>
        <v>0.130546523191758</v>
      </c>
      <c r="O2711">
        <f>IF(AND(RawData[[#This Row],[Channel]]="Wholesale/Distributor", LEFT(RawData[[#This Row],[Month]], 4)="2025"),RawData[[#This Row],[List Price]]*(1-'2 - Diagnostics'!$B$1),RawData[[#This Row],[Net Price]])</f>
        <v>3.1395000000000004</v>
      </c>
      <c r="P2711">
        <f>RawData[[#This Row],[Units]]*RawData[[#This Row],[Counterfactual Net Price]]</f>
        <v>132615.61950000003</v>
      </c>
    </row>
    <row r="2712" spans="1:16">
      <c r="A2712" t="s">
        <v>273</v>
      </c>
      <c r="B2712" t="s">
        <v>272</v>
      </c>
      <c r="C2712" t="s">
        <v>271</v>
      </c>
      <c r="D2712" t="s">
        <v>226</v>
      </c>
      <c r="E2712" t="s">
        <v>240</v>
      </c>
      <c r="F2712">
        <v>48819</v>
      </c>
      <c r="G2712" s="44">
        <v>3.45</v>
      </c>
      <c r="H2712" s="42">
        <v>0.23699999999999999</v>
      </c>
      <c r="I2712" s="45">
        <v>2.3504999999999998</v>
      </c>
      <c r="J2712" s="44">
        <f t="shared" si="210"/>
        <v>2.6323500000000002</v>
      </c>
      <c r="K2712" s="43">
        <f t="shared" si="211"/>
        <v>128508.69465</v>
      </c>
      <c r="L2712" s="43">
        <f t="shared" si="212"/>
        <v>114749.05949999999</v>
      </c>
      <c r="M2712" s="43">
        <f t="shared" si="213"/>
        <v>13759.635150000016</v>
      </c>
      <c r="N2712" s="42">
        <f t="shared" si="214"/>
        <v>0.10707162801299232</v>
      </c>
      <c r="O2712">
        <f>IF(AND(RawData[[#This Row],[Channel]]="Wholesale/Distributor", LEFT(RawData[[#This Row],[Month]], 4)="2025"),RawData[[#This Row],[List Price]]*(1-'2 - Diagnostics'!$B$1),RawData[[#This Row],[Net Price]])</f>
        <v>3.1395000000000004</v>
      </c>
      <c r="P2712">
        <f>RawData[[#This Row],[Units]]*RawData[[#This Row],[Counterfactual Net Price]]</f>
        <v>153267.25050000002</v>
      </c>
    </row>
    <row r="2713" spans="1:16">
      <c r="A2713" t="s">
        <v>273</v>
      </c>
      <c r="B2713" t="s">
        <v>272</v>
      </c>
      <c r="C2713" t="s">
        <v>271</v>
      </c>
      <c r="D2713" t="s">
        <v>226</v>
      </c>
      <c r="E2713" t="s">
        <v>236</v>
      </c>
      <c r="F2713">
        <v>37001</v>
      </c>
      <c r="G2713" s="44">
        <v>3.45</v>
      </c>
      <c r="H2713" s="42">
        <v>0.26939999999999997</v>
      </c>
      <c r="I2713" s="45">
        <v>2.3668</v>
      </c>
      <c r="J2713" s="44">
        <f t="shared" si="210"/>
        <v>2.5205700000000002</v>
      </c>
      <c r="K2713" s="43">
        <f t="shared" si="211"/>
        <v>93263.610570000004</v>
      </c>
      <c r="L2713" s="43">
        <f t="shared" si="212"/>
        <v>87573.966799999995</v>
      </c>
      <c r="M2713" s="43">
        <f t="shared" si="213"/>
        <v>5689.6437700000097</v>
      </c>
      <c r="N2713" s="42">
        <f t="shared" si="214"/>
        <v>6.100604228408664E-2</v>
      </c>
      <c r="O2713">
        <f>IF(AND(RawData[[#This Row],[Channel]]="Wholesale/Distributor", LEFT(RawData[[#This Row],[Month]], 4)="2025"),RawData[[#This Row],[List Price]]*(1-'2 - Diagnostics'!$B$1),RawData[[#This Row],[Net Price]])</f>
        <v>3.1395000000000004</v>
      </c>
      <c r="P2713">
        <f>RawData[[#This Row],[Units]]*RawData[[#This Row],[Counterfactual Net Price]]</f>
        <v>116164.63950000002</v>
      </c>
    </row>
    <row r="2714" spans="1:16">
      <c r="A2714" t="s">
        <v>273</v>
      </c>
      <c r="B2714" t="s">
        <v>272</v>
      </c>
      <c r="C2714" t="s">
        <v>271</v>
      </c>
      <c r="D2714" t="s">
        <v>229</v>
      </c>
      <c r="E2714" t="s">
        <v>262</v>
      </c>
      <c r="F2714">
        <v>9372</v>
      </c>
      <c r="G2714" s="44">
        <v>3.29</v>
      </c>
      <c r="H2714" s="42">
        <v>6.0600000000000001E-2</v>
      </c>
      <c r="I2714" s="45">
        <v>2.1714000000000002</v>
      </c>
      <c r="J2714" s="44">
        <f t="shared" si="210"/>
        <v>3.0906259999999999</v>
      </c>
      <c r="K2714" s="43">
        <f t="shared" si="211"/>
        <v>28965.346871999998</v>
      </c>
      <c r="L2714" s="43">
        <f t="shared" si="212"/>
        <v>20350.360800000002</v>
      </c>
      <c r="M2714" s="43">
        <f t="shared" si="213"/>
        <v>8614.9860719999961</v>
      </c>
      <c r="N2714" s="42">
        <f t="shared" si="214"/>
        <v>0.2974238875878219</v>
      </c>
      <c r="O2714">
        <f>IF(AND(RawData[[#This Row],[Channel]]="Wholesale/Distributor", LEFT(RawData[[#This Row],[Month]], 4)="2025"),RawData[[#This Row],[List Price]]*(1-'2 - Diagnostics'!$B$1),RawData[[#This Row],[Net Price]])</f>
        <v>3.0906259999999999</v>
      </c>
      <c r="P2714">
        <f>RawData[[#This Row],[Units]]*RawData[[#This Row],[Counterfactual Net Price]]</f>
        <v>28965.346871999998</v>
      </c>
    </row>
    <row r="2715" spans="1:16">
      <c r="A2715" t="s">
        <v>273</v>
      </c>
      <c r="B2715" t="s">
        <v>272</v>
      </c>
      <c r="C2715" t="s">
        <v>271</v>
      </c>
      <c r="D2715" t="s">
        <v>229</v>
      </c>
      <c r="E2715" t="s">
        <v>261</v>
      </c>
      <c r="F2715">
        <v>10497</v>
      </c>
      <c r="G2715" s="44">
        <v>3.29</v>
      </c>
      <c r="H2715" s="42">
        <v>7.1499999999999994E-2</v>
      </c>
      <c r="I2715" s="45">
        <v>2.1714000000000002</v>
      </c>
      <c r="J2715" s="44">
        <f t="shared" si="210"/>
        <v>3.0547650000000002</v>
      </c>
      <c r="K2715" s="43">
        <f t="shared" si="211"/>
        <v>32065.868205000002</v>
      </c>
      <c r="L2715" s="43">
        <f t="shared" si="212"/>
        <v>22793.185800000003</v>
      </c>
      <c r="M2715" s="43">
        <f t="shared" si="213"/>
        <v>9272.6824049999996</v>
      </c>
      <c r="N2715" s="42">
        <f t="shared" si="214"/>
        <v>0.28917609046849752</v>
      </c>
      <c r="O2715">
        <f>IF(AND(RawData[[#This Row],[Channel]]="Wholesale/Distributor", LEFT(RawData[[#This Row],[Month]], 4)="2025"),RawData[[#This Row],[List Price]]*(1-'2 - Diagnostics'!$B$1),RawData[[#This Row],[Net Price]])</f>
        <v>3.0547650000000002</v>
      </c>
      <c r="P2715">
        <f>RawData[[#This Row],[Units]]*RawData[[#This Row],[Counterfactual Net Price]]</f>
        <v>32065.868205000002</v>
      </c>
    </row>
    <row r="2716" spans="1:16">
      <c r="A2716" t="s">
        <v>273</v>
      </c>
      <c r="B2716" t="s">
        <v>272</v>
      </c>
      <c r="C2716" t="s">
        <v>271</v>
      </c>
      <c r="D2716" t="s">
        <v>229</v>
      </c>
      <c r="E2716" t="s">
        <v>260</v>
      </c>
      <c r="F2716">
        <v>11802</v>
      </c>
      <c r="G2716" s="44">
        <v>3.29</v>
      </c>
      <c r="H2716" s="42">
        <v>0.1043</v>
      </c>
      <c r="I2716" s="45">
        <v>2.1714000000000002</v>
      </c>
      <c r="J2716" s="44">
        <f t="shared" si="210"/>
        <v>2.9468529999999999</v>
      </c>
      <c r="K2716" s="43">
        <f t="shared" si="211"/>
        <v>34778.759105999998</v>
      </c>
      <c r="L2716" s="43">
        <f t="shared" si="212"/>
        <v>25626.862800000003</v>
      </c>
      <c r="M2716" s="43">
        <f t="shared" si="213"/>
        <v>9151.8963059999951</v>
      </c>
      <c r="N2716" s="42">
        <f t="shared" si="214"/>
        <v>0.26314614268170133</v>
      </c>
      <c r="O2716">
        <f>IF(AND(RawData[[#This Row],[Channel]]="Wholesale/Distributor", LEFT(RawData[[#This Row],[Month]], 4)="2025"),RawData[[#This Row],[List Price]]*(1-'2 - Diagnostics'!$B$1),RawData[[#This Row],[Net Price]])</f>
        <v>2.9468529999999999</v>
      </c>
      <c r="P2716">
        <f>RawData[[#This Row],[Units]]*RawData[[#This Row],[Counterfactual Net Price]]</f>
        <v>34778.759105999998</v>
      </c>
    </row>
    <row r="2717" spans="1:16">
      <c r="A2717" t="s">
        <v>273</v>
      </c>
      <c r="B2717" t="s">
        <v>272</v>
      </c>
      <c r="C2717" t="s">
        <v>271</v>
      </c>
      <c r="D2717" t="s">
        <v>229</v>
      </c>
      <c r="E2717" t="s">
        <v>259</v>
      </c>
      <c r="F2717">
        <v>10331</v>
      </c>
      <c r="G2717" s="44">
        <v>3.29</v>
      </c>
      <c r="H2717" s="42">
        <v>7.4700000000000003E-2</v>
      </c>
      <c r="I2717" s="45">
        <v>2.1714000000000002</v>
      </c>
      <c r="J2717" s="44">
        <f t="shared" si="210"/>
        <v>3.0442369999999999</v>
      </c>
      <c r="K2717" s="43">
        <f t="shared" si="211"/>
        <v>31450.012446999997</v>
      </c>
      <c r="L2717" s="43">
        <f t="shared" si="212"/>
        <v>22432.733400000001</v>
      </c>
      <c r="M2717" s="43">
        <f t="shared" si="213"/>
        <v>9017.2790469999964</v>
      </c>
      <c r="N2717" s="42">
        <f t="shared" si="214"/>
        <v>0.286717821247163</v>
      </c>
      <c r="O2717">
        <f>IF(AND(RawData[[#This Row],[Channel]]="Wholesale/Distributor", LEFT(RawData[[#This Row],[Month]], 4)="2025"),RawData[[#This Row],[List Price]]*(1-'2 - Diagnostics'!$B$1),RawData[[#This Row],[Net Price]])</f>
        <v>3.0442369999999999</v>
      </c>
      <c r="P2717">
        <f>RawData[[#This Row],[Units]]*RawData[[#This Row],[Counterfactual Net Price]]</f>
        <v>31450.012446999997</v>
      </c>
    </row>
    <row r="2718" spans="1:16">
      <c r="A2718" t="s">
        <v>273</v>
      </c>
      <c r="B2718" t="s">
        <v>272</v>
      </c>
      <c r="C2718" t="s">
        <v>271</v>
      </c>
      <c r="D2718" t="s">
        <v>229</v>
      </c>
      <c r="E2718" t="s">
        <v>258</v>
      </c>
      <c r="F2718">
        <v>8731</v>
      </c>
      <c r="G2718" s="44">
        <v>3.29</v>
      </c>
      <c r="H2718" s="42">
        <v>8.5300000000000001E-2</v>
      </c>
      <c r="I2718" s="45">
        <v>2.1714000000000002</v>
      </c>
      <c r="J2718" s="44">
        <f t="shared" si="210"/>
        <v>3.009363</v>
      </c>
      <c r="K2718" s="43">
        <f t="shared" si="211"/>
        <v>26274.748352999999</v>
      </c>
      <c r="L2718" s="43">
        <f t="shared" si="212"/>
        <v>18958.493400000003</v>
      </c>
      <c r="M2718" s="43">
        <f t="shared" si="213"/>
        <v>7316.254952999996</v>
      </c>
      <c r="N2718" s="42">
        <f t="shared" si="214"/>
        <v>0.27845195145949475</v>
      </c>
      <c r="O2718">
        <f>IF(AND(RawData[[#This Row],[Channel]]="Wholesale/Distributor", LEFT(RawData[[#This Row],[Month]], 4)="2025"),RawData[[#This Row],[List Price]]*(1-'2 - Diagnostics'!$B$1),RawData[[#This Row],[Net Price]])</f>
        <v>3.009363</v>
      </c>
      <c r="P2718">
        <f>RawData[[#This Row],[Units]]*RawData[[#This Row],[Counterfactual Net Price]]</f>
        <v>26274.748352999999</v>
      </c>
    </row>
    <row r="2719" spans="1:16">
      <c r="A2719" t="s">
        <v>273</v>
      </c>
      <c r="B2719" t="s">
        <v>272</v>
      </c>
      <c r="C2719" t="s">
        <v>271</v>
      </c>
      <c r="D2719" t="s">
        <v>229</v>
      </c>
      <c r="E2719" t="s">
        <v>257</v>
      </c>
      <c r="F2719">
        <v>8339</v>
      </c>
      <c r="G2719" s="44">
        <v>3.29</v>
      </c>
      <c r="H2719" s="42">
        <v>5.9900000000000002E-2</v>
      </c>
      <c r="I2719" s="45">
        <v>2.1714000000000002</v>
      </c>
      <c r="J2719" s="44">
        <f t="shared" si="210"/>
        <v>3.0929290000000003</v>
      </c>
      <c r="K2719" s="43">
        <f t="shared" si="211"/>
        <v>25791.934931000003</v>
      </c>
      <c r="L2719" s="43">
        <f t="shared" si="212"/>
        <v>18107.304600000003</v>
      </c>
      <c r="M2719" s="43">
        <f t="shared" si="213"/>
        <v>7684.6303310000003</v>
      </c>
      <c r="N2719" s="42">
        <f t="shared" si="214"/>
        <v>0.29794702691203062</v>
      </c>
      <c r="O2719">
        <f>IF(AND(RawData[[#This Row],[Channel]]="Wholesale/Distributor", LEFT(RawData[[#This Row],[Month]], 4)="2025"),RawData[[#This Row],[List Price]]*(1-'2 - Diagnostics'!$B$1),RawData[[#This Row],[Net Price]])</f>
        <v>3.0929290000000003</v>
      </c>
      <c r="P2719">
        <f>RawData[[#This Row],[Units]]*RawData[[#This Row],[Counterfactual Net Price]]</f>
        <v>25791.934931000003</v>
      </c>
    </row>
    <row r="2720" spans="1:16">
      <c r="A2720" t="s">
        <v>273</v>
      </c>
      <c r="B2720" t="s">
        <v>272</v>
      </c>
      <c r="C2720" t="s">
        <v>271</v>
      </c>
      <c r="D2720" t="s">
        <v>229</v>
      </c>
      <c r="E2720" t="s">
        <v>256</v>
      </c>
      <c r="F2720">
        <v>8054</v>
      </c>
      <c r="G2720" s="44">
        <v>3.29</v>
      </c>
      <c r="H2720" s="42">
        <v>6.8900000000000003E-2</v>
      </c>
      <c r="I2720" s="45">
        <v>2.1714000000000002</v>
      </c>
      <c r="J2720" s="44">
        <f t="shared" si="210"/>
        <v>3.0633190000000003</v>
      </c>
      <c r="K2720" s="43">
        <f t="shared" si="211"/>
        <v>24671.971226000001</v>
      </c>
      <c r="L2720" s="43">
        <f t="shared" si="212"/>
        <v>17488.455600000001</v>
      </c>
      <c r="M2720" s="43">
        <f t="shared" si="213"/>
        <v>7183.5156260000003</v>
      </c>
      <c r="N2720" s="42">
        <f t="shared" si="214"/>
        <v>0.29116099237461068</v>
      </c>
      <c r="O2720">
        <f>IF(AND(RawData[[#This Row],[Channel]]="Wholesale/Distributor", LEFT(RawData[[#This Row],[Month]], 4)="2025"),RawData[[#This Row],[List Price]]*(1-'2 - Diagnostics'!$B$1),RawData[[#This Row],[Net Price]])</f>
        <v>3.0633190000000003</v>
      </c>
      <c r="P2720">
        <f>RawData[[#This Row],[Units]]*RawData[[#This Row],[Counterfactual Net Price]]</f>
        <v>24671.971226000001</v>
      </c>
    </row>
    <row r="2721" spans="1:16">
      <c r="A2721" t="s">
        <v>273</v>
      </c>
      <c r="B2721" t="s">
        <v>272</v>
      </c>
      <c r="C2721" t="s">
        <v>271</v>
      </c>
      <c r="D2721" t="s">
        <v>229</v>
      </c>
      <c r="E2721" t="s">
        <v>255</v>
      </c>
      <c r="F2721">
        <v>9664</v>
      </c>
      <c r="G2721" s="44">
        <v>3.29</v>
      </c>
      <c r="H2721" s="42">
        <v>7.7299999999999994E-2</v>
      </c>
      <c r="I2721" s="45">
        <v>2.1714000000000002</v>
      </c>
      <c r="J2721" s="44">
        <f t="shared" si="210"/>
        <v>3.0356830000000001</v>
      </c>
      <c r="K2721" s="43">
        <f t="shared" si="211"/>
        <v>29336.840512000002</v>
      </c>
      <c r="L2721" s="43">
        <f t="shared" si="212"/>
        <v>20984.409600000003</v>
      </c>
      <c r="M2721" s="43">
        <f t="shared" si="213"/>
        <v>8352.4309119999998</v>
      </c>
      <c r="N2721" s="42">
        <f t="shared" si="214"/>
        <v>0.28470792240164733</v>
      </c>
      <c r="O2721">
        <f>IF(AND(RawData[[#This Row],[Channel]]="Wholesale/Distributor", LEFT(RawData[[#This Row],[Month]], 4)="2025"),RawData[[#This Row],[List Price]]*(1-'2 - Diagnostics'!$B$1),RawData[[#This Row],[Net Price]])</f>
        <v>3.0356830000000001</v>
      </c>
      <c r="P2721">
        <f>RawData[[#This Row],[Units]]*RawData[[#This Row],[Counterfactual Net Price]]</f>
        <v>29336.840512000002</v>
      </c>
    </row>
    <row r="2722" spans="1:16">
      <c r="A2722" t="s">
        <v>273</v>
      </c>
      <c r="B2722" t="s">
        <v>272</v>
      </c>
      <c r="C2722" t="s">
        <v>271</v>
      </c>
      <c r="D2722" t="s">
        <v>229</v>
      </c>
      <c r="E2722" t="s">
        <v>254</v>
      </c>
      <c r="F2722">
        <v>11021</v>
      </c>
      <c r="G2722" s="44">
        <v>3.29</v>
      </c>
      <c r="H2722" s="42">
        <v>5.0099999999999999E-2</v>
      </c>
      <c r="I2722" s="45">
        <v>2.1714000000000002</v>
      </c>
      <c r="J2722" s="44">
        <f t="shared" si="210"/>
        <v>3.1251709999999999</v>
      </c>
      <c r="K2722" s="43">
        <f t="shared" si="211"/>
        <v>34442.509591000002</v>
      </c>
      <c r="L2722" s="43">
        <f t="shared" si="212"/>
        <v>23930.999400000001</v>
      </c>
      <c r="M2722" s="43">
        <f t="shared" si="213"/>
        <v>10511.510191000001</v>
      </c>
      <c r="N2722" s="42">
        <f t="shared" si="214"/>
        <v>0.30519002000210549</v>
      </c>
      <c r="O2722">
        <f>IF(AND(RawData[[#This Row],[Channel]]="Wholesale/Distributor", LEFT(RawData[[#This Row],[Month]], 4)="2025"),RawData[[#This Row],[List Price]]*(1-'2 - Diagnostics'!$B$1),RawData[[#This Row],[Net Price]])</f>
        <v>3.1251709999999999</v>
      </c>
      <c r="P2722">
        <f>RawData[[#This Row],[Units]]*RawData[[#This Row],[Counterfactual Net Price]]</f>
        <v>34442.509591000002</v>
      </c>
    </row>
    <row r="2723" spans="1:16">
      <c r="A2723" t="s">
        <v>273</v>
      </c>
      <c r="B2723" t="s">
        <v>272</v>
      </c>
      <c r="C2723" t="s">
        <v>271</v>
      </c>
      <c r="D2723" t="s">
        <v>229</v>
      </c>
      <c r="E2723" t="s">
        <v>253</v>
      </c>
      <c r="F2723">
        <v>17104</v>
      </c>
      <c r="G2723" s="44">
        <v>3.29</v>
      </c>
      <c r="H2723" s="42">
        <v>6.9199999999999998E-2</v>
      </c>
      <c r="I2723" s="45">
        <v>2.1714000000000002</v>
      </c>
      <c r="J2723" s="44">
        <f t="shared" si="210"/>
        <v>3.0623320000000001</v>
      </c>
      <c r="K2723" s="43">
        <f t="shared" si="211"/>
        <v>52378.126528000001</v>
      </c>
      <c r="L2723" s="43">
        <f t="shared" si="212"/>
        <v>37139.625600000007</v>
      </c>
      <c r="M2723" s="43">
        <f t="shared" si="213"/>
        <v>15238.500927999994</v>
      </c>
      <c r="N2723" s="42">
        <f t="shared" si="214"/>
        <v>0.29093253115599471</v>
      </c>
      <c r="O2723">
        <f>IF(AND(RawData[[#This Row],[Channel]]="Wholesale/Distributor", LEFT(RawData[[#This Row],[Month]], 4)="2025"),RawData[[#This Row],[List Price]]*(1-'2 - Diagnostics'!$B$1),RawData[[#This Row],[Net Price]])</f>
        <v>3.0623320000000001</v>
      </c>
      <c r="P2723">
        <f>RawData[[#This Row],[Units]]*RawData[[#This Row],[Counterfactual Net Price]]</f>
        <v>52378.126528000001</v>
      </c>
    </row>
    <row r="2724" spans="1:16">
      <c r="A2724" t="s">
        <v>273</v>
      </c>
      <c r="B2724" t="s">
        <v>272</v>
      </c>
      <c r="C2724" t="s">
        <v>271</v>
      </c>
      <c r="D2724" t="s">
        <v>229</v>
      </c>
      <c r="E2724" t="s">
        <v>252</v>
      </c>
      <c r="F2724">
        <v>18734</v>
      </c>
      <c r="G2724" s="44">
        <v>3.29</v>
      </c>
      <c r="H2724" s="42">
        <v>5.9400000000000001E-2</v>
      </c>
      <c r="I2724" s="45">
        <v>2.1714000000000002</v>
      </c>
      <c r="J2724" s="44">
        <f t="shared" si="210"/>
        <v>3.0945740000000002</v>
      </c>
      <c r="K2724" s="43">
        <f t="shared" si="211"/>
        <v>57973.749316000001</v>
      </c>
      <c r="L2724" s="43">
        <f t="shared" si="212"/>
        <v>40679.007600000004</v>
      </c>
      <c r="M2724" s="43">
        <f t="shared" si="213"/>
        <v>17294.741715999997</v>
      </c>
      <c r="N2724" s="42">
        <f t="shared" si="214"/>
        <v>0.29832022113544537</v>
      </c>
      <c r="O2724">
        <f>IF(AND(RawData[[#This Row],[Channel]]="Wholesale/Distributor", LEFT(RawData[[#This Row],[Month]], 4)="2025"),RawData[[#This Row],[List Price]]*(1-'2 - Diagnostics'!$B$1),RawData[[#This Row],[Net Price]])</f>
        <v>3.0945740000000002</v>
      </c>
      <c r="P2724">
        <f>RawData[[#This Row],[Units]]*RawData[[#This Row],[Counterfactual Net Price]]</f>
        <v>57973.749316000001</v>
      </c>
    </row>
    <row r="2725" spans="1:16">
      <c r="A2725" t="s">
        <v>273</v>
      </c>
      <c r="B2725" t="s">
        <v>272</v>
      </c>
      <c r="C2725" t="s">
        <v>271</v>
      </c>
      <c r="D2725" t="s">
        <v>229</v>
      </c>
      <c r="E2725" t="s">
        <v>251</v>
      </c>
      <c r="F2725">
        <v>12585</v>
      </c>
      <c r="G2725" s="44">
        <v>3.29</v>
      </c>
      <c r="H2725" s="42">
        <v>6.9500000000000006E-2</v>
      </c>
      <c r="I2725" s="45">
        <v>2.1714000000000002</v>
      </c>
      <c r="J2725" s="44">
        <f t="shared" si="210"/>
        <v>3.0613450000000002</v>
      </c>
      <c r="K2725" s="43">
        <f t="shared" si="211"/>
        <v>38527.026825000001</v>
      </c>
      <c r="L2725" s="43">
        <f t="shared" si="212"/>
        <v>27327.069000000003</v>
      </c>
      <c r="M2725" s="43">
        <f t="shared" si="213"/>
        <v>11199.957824999998</v>
      </c>
      <c r="N2725" s="42">
        <f t="shared" si="214"/>
        <v>0.29070392262224604</v>
      </c>
      <c r="O2725">
        <f>IF(AND(RawData[[#This Row],[Channel]]="Wholesale/Distributor", LEFT(RawData[[#This Row],[Month]], 4)="2025"),RawData[[#This Row],[List Price]]*(1-'2 - Diagnostics'!$B$1),RawData[[#This Row],[Net Price]])</f>
        <v>3.0613450000000002</v>
      </c>
      <c r="P2725">
        <f>RawData[[#This Row],[Units]]*RawData[[#This Row],[Counterfactual Net Price]]</f>
        <v>38527.026825000001</v>
      </c>
    </row>
    <row r="2726" spans="1:16">
      <c r="A2726" t="s">
        <v>273</v>
      </c>
      <c r="B2726" t="s">
        <v>272</v>
      </c>
      <c r="C2726" t="s">
        <v>271</v>
      </c>
      <c r="D2726" t="s">
        <v>229</v>
      </c>
      <c r="E2726" t="s">
        <v>250</v>
      </c>
      <c r="F2726">
        <v>11876</v>
      </c>
      <c r="G2726" s="44">
        <v>3.36</v>
      </c>
      <c r="H2726" s="42">
        <v>7.2400000000000006E-2</v>
      </c>
      <c r="I2726" s="45">
        <v>2.1877</v>
      </c>
      <c r="J2726" s="44">
        <f t="shared" si="210"/>
        <v>3.116736</v>
      </c>
      <c r="K2726" s="43">
        <f t="shared" si="211"/>
        <v>37014.356736000002</v>
      </c>
      <c r="L2726" s="43">
        <f t="shared" si="212"/>
        <v>25981.125199999999</v>
      </c>
      <c r="M2726" s="43">
        <f t="shared" si="213"/>
        <v>11033.231536000003</v>
      </c>
      <c r="N2726" s="42">
        <f t="shared" si="214"/>
        <v>0.29807978603256746</v>
      </c>
      <c r="O2726">
        <f>IF(AND(RawData[[#This Row],[Channel]]="Wholesale/Distributor", LEFT(RawData[[#This Row],[Month]], 4)="2025"),RawData[[#This Row],[List Price]]*(1-'2 - Diagnostics'!$B$1),RawData[[#This Row],[Net Price]])</f>
        <v>3.116736</v>
      </c>
      <c r="P2726">
        <f>RawData[[#This Row],[Units]]*RawData[[#This Row],[Counterfactual Net Price]]</f>
        <v>37014.356736000002</v>
      </c>
    </row>
    <row r="2727" spans="1:16">
      <c r="A2727" t="s">
        <v>273</v>
      </c>
      <c r="B2727" t="s">
        <v>272</v>
      </c>
      <c r="C2727" t="s">
        <v>271</v>
      </c>
      <c r="D2727" t="s">
        <v>229</v>
      </c>
      <c r="E2727" t="s">
        <v>249</v>
      </c>
      <c r="F2727">
        <v>13263</v>
      </c>
      <c r="G2727" s="44">
        <v>3.36</v>
      </c>
      <c r="H2727" s="42">
        <v>5.6899999999999999E-2</v>
      </c>
      <c r="I2727" s="45">
        <v>2.2040000000000002</v>
      </c>
      <c r="J2727" s="44">
        <f t="shared" si="210"/>
        <v>3.1688160000000001</v>
      </c>
      <c r="K2727" s="43">
        <f t="shared" si="211"/>
        <v>42028.006608000003</v>
      </c>
      <c r="L2727" s="43">
        <f t="shared" si="212"/>
        <v>29231.652000000002</v>
      </c>
      <c r="M2727" s="43">
        <f t="shared" si="213"/>
        <v>12796.354608000001</v>
      </c>
      <c r="N2727" s="42">
        <f t="shared" si="214"/>
        <v>0.30447208042372925</v>
      </c>
      <c r="O2727">
        <f>IF(AND(RawData[[#This Row],[Channel]]="Wholesale/Distributor", LEFT(RawData[[#This Row],[Month]], 4)="2025"),RawData[[#This Row],[List Price]]*(1-'2 - Diagnostics'!$B$1),RawData[[#This Row],[Net Price]])</f>
        <v>3.1688160000000001</v>
      </c>
      <c r="P2727">
        <f>RawData[[#This Row],[Units]]*RawData[[#This Row],[Counterfactual Net Price]]</f>
        <v>42028.006608000003</v>
      </c>
    </row>
    <row r="2728" spans="1:16">
      <c r="A2728" t="s">
        <v>273</v>
      </c>
      <c r="B2728" t="s">
        <v>272</v>
      </c>
      <c r="C2728" t="s">
        <v>271</v>
      </c>
      <c r="D2728" t="s">
        <v>229</v>
      </c>
      <c r="E2728" t="s">
        <v>248</v>
      </c>
      <c r="F2728">
        <v>15105</v>
      </c>
      <c r="G2728" s="44">
        <v>3.36</v>
      </c>
      <c r="H2728" s="42">
        <v>5.4600000000000003E-2</v>
      </c>
      <c r="I2728" s="45">
        <v>2.2202999999999999</v>
      </c>
      <c r="J2728" s="44">
        <f t="shared" si="210"/>
        <v>3.1765439999999998</v>
      </c>
      <c r="K2728" s="43">
        <f t="shared" si="211"/>
        <v>47981.697119999997</v>
      </c>
      <c r="L2728" s="43">
        <f t="shared" si="212"/>
        <v>33537.631499999996</v>
      </c>
      <c r="M2728" s="43">
        <f t="shared" si="213"/>
        <v>14444.065620000001</v>
      </c>
      <c r="N2728" s="42">
        <f t="shared" si="214"/>
        <v>0.30103282057481345</v>
      </c>
      <c r="O2728">
        <f>IF(AND(RawData[[#This Row],[Channel]]="Wholesale/Distributor", LEFT(RawData[[#This Row],[Month]], 4)="2025"),RawData[[#This Row],[List Price]]*(1-'2 - Diagnostics'!$B$1),RawData[[#This Row],[Net Price]])</f>
        <v>3.1765439999999998</v>
      </c>
      <c r="P2728">
        <f>RawData[[#This Row],[Units]]*RawData[[#This Row],[Counterfactual Net Price]]</f>
        <v>47981.697119999997</v>
      </c>
    </row>
    <row r="2729" spans="1:16">
      <c r="A2729" t="s">
        <v>273</v>
      </c>
      <c r="B2729" t="s">
        <v>272</v>
      </c>
      <c r="C2729" t="s">
        <v>271</v>
      </c>
      <c r="D2729" t="s">
        <v>229</v>
      </c>
      <c r="E2729" t="s">
        <v>247</v>
      </c>
      <c r="F2729">
        <v>13375</v>
      </c>
      <c r="G2729" s="44">
        <v>3.36</v>
      </c>
      <c r="H2729" s="42">
        <v>7.8600000000000003E-2</v>
      </c>
      <c r="I2729" s="45">
        <v>2.2364999999999999</v>
      </c>
      <c r="J2729" s="44">
        <f t="shared" si="210"/>
        <v>3.095904</v>
      </c>
      <c r="K2729" s="43">
        <f t="shared" si="211"/>
        <v>41407.716</v>
      </c>
      <c r="L2729" s="43">
        <f t="shared" si="212"/>
        <v>29913.1875</v>
      </c>
      <c r="M2729" s="43">
        <f t="shared" si="213"/>
        <v>11494.5285</v>
      </c>
      <c r="N2729" s="42">
        <f t="shared" si="214"/>
        <v>0.27759387887996528</v>
      </c>
      <c r="O2729">
        <f>IF(AND(RawData[[#This Row],[Channel]]="Wholesale/Distributor", LEFT(RawData[[#This Row],[Month]], 4)="2025"),RawData[[#This Row],[List Price]]*(1-'2 - Diagnostics'!$B$1),RawData[[#This Row],[Net Price]])</f>
        <v>3.095904</v>
      </c>
      <c r="P2729">
        <f>RawData[[#This Row],[Units]]*RawData[[#This Row],[Counterfactual Net Price]]</f>
        <v>41407.716</v>
      </c>
    </row>
    <row r="2730" spans="1:16">
      <c r="A2730" t="s">
        <v>273</v>
      </c>
      <c r="B2730" t="s">
        <v>272</v>
      </c>
      <c r="C2730" t="s">
        <v>271</v>
      </c>
      <c r="D2730" t="s">
        <v>229</v>
      </c>
      <c r="E2730" t="s">
        <v>246</v>
      </c>
      <c r="F2730">
        <v>10031</v>
      </c>
      <c r="G2730" s="44">
        <v>3.36</v>
      </c>
      <c r="H2730" s="42">
        <v>8.9099999999999999E-2</v>
      </c>
      <c r="I2730" s="45">
        <v>2.2528000000000001</v>
      </c>
      <c r="J2730" s="44">
        <f t="shared" si="210"/>
        <v>3.0606240000000002</v>
      </c>
      <c r="K2730" s="43">
        <f t="shared" si="211"/>
        <v>30701.119344000002</v>
      </c>
      <c r="L2730" s="43">
        <f t="shared" si="212"/>
        <v>22597.836800000001</v>
      </c>
      <c r="M2730" s="43">
        <f t="shared" si="213"/>
        <v>8103.2825440000015</v>
      </c>
      <c r="N2730" s="42">
        <f t="shared" si="214"/>
        <v>0.26394094798969103</v>
      </c>
      <c r="O2730">
        <f>IF(AND(RawData[[#This Row],[Channel]]="Wholesale/Distributor", LEFT(RawData[[#This Row],[Month]], 4)="2025"),RawData[[#This Row],[List Price]]*(1-'2 - Diagnostics'!$B$1),RawData[[#This Row],[Net Price]])</f>
        <v>3.0606240000000002</v>
      </c>
      <c r="P2730">
        <f>RawData[[#This Row],[Units]]*RawData[[#This Row],[Counterfactual Net Price]]</f>
        <v>30701.119344000002</v>
      </c>
    </row>
    <row r="2731" spans="1:16">
      <c r="A2731" t="s">
        <v>273</v>
      </c>
      <c r="B2731" t="s">
        <v>272</v>
      </c>
      <c r="C2731" t="s">
        <v>271</v>
      </c>
      <c r="D2731" t="s">
        <v>229</v>
      </c>
      <c r="E2731" t="s">
        <v>245</v>
      </c>
      <c r="F2731">
        <v>11364</v>
      </c>
      <c r="G2731" s="44">
        <v>3.36</v>
      </c>
      <c r="H2731" s="42">
        <v>8.3500000000000005E-2</v>
      </c>
      <c r="I2731" s="45">
        <v>2.2690999999999999</v>
      </c>
      <c r="J2731" s="44">
        <f t="shared" si="210"/>
        <v>3.07944</v>
      </c>
      <c r="K2731" s="43">
        <f t="shared" si="211"/>
        <v>34994.756159999997</v>
      </c>
      <c r="L2731" s="43">
        <f t="shared" si="212"/>
        <v>25786.0524</v>
      </c>
      <c r="M2731" s="43">
        <f t="shared" si="213"/>
        <v>9208.7037599999967</v>
      </c>
      <c r="N2731" s="42">
        <f t="shared" si="214"/>
        <v>0.2631452471878003</v>
      </c>
      <c r="O2731">
        <f>IF(AND(RawData[[#This Row],[Channel]]="Wholesale/Distributor", LEFT(RawData[[#This Row],[Month]], 4)="2025"),RawData[[#This Row],[List Price]]*(1-'2 - Diagnostics'!$B$1),RawData[[#This Row],[Net Price]])</f>
        <v>3.07944</v>
      </c>
      <c r="P2731">
        <f>RawData[[#This Row],[Units]]*RawData[[#This Row],[Counterfactual Net Price]]</f>
        <v>34994.756159999997</v>
      </c>
    </row>
    <row r="2732" spans="1:16">
      <c r="A2732" t="s">
        <v>273</v>
      </c>
      <c r="B2732" t="s">
        <v>272</v>
      </c>
      <c r="C2732" t="s">
        <v>271</v>
      </c>
      <c r="D2732" t="s">
        <v>229</v>
      </c>
      <c r="E2732" t="s">
        <v>244</v>
      </c>
      <c r="F2732">
        <v>10648</v>
      </c>
      <c r="G2732" s="44">
        <v>3.45</v>
      </c>
      <c r="H2732" s="42">
        <v>6.7599999999999993E-2</v>
      </c>
      <c r="I2732" s="45">
        <v>2.2854000000000001</v>
      </c>
      <c r="J2732" s="44">
        <f t="shared" si="210"/>
        <v>3.21678</v>
      </c>
      <c r="K2732" s="43">
        <f t="shared" si="211"/>
        <v>34252.273439999997</v>
      </c>
      <c r="L2732" s="43">
        <f t="shared" si="212"/>
        <v>24334.939200000001</v>
      </c>
      <c r="M2732" s="43">
        <f t="shared" si="213"/>
        <v>9917.3342399999965</v>
      </c>
      <c r="N2732" s="42">
        <f t="shared" si="214"/>
        <v>0.289537985190159</v>
      </c>
      <c r="O2732">
        <f>IF(AND(RawData[[#This Row],[Channel]]="Wholesale/Distributor", LEFT(RawData[[#This Row],[Month]], 4)="2025"),RawData[[#This Row],[List Price]]*(1-'2 - Diagnostics'!$B$1),RawData[[#This Row],[Net Price]])</f>
        <v>3.21678</v>
      </c>
      <c r="P2732">
        <f>RawData[[#This Row],[Units]]*RawData[[#This Row],[Counterfactual Net Price]]</f>
        <v>34252.273439999997</v>
      </c>
    </row>
    <row r="2733" spans="1:16">
      <c r="A2733" t="s">
        <v>273</v>
      </c>
      <c r="B2733" t="s">
        <v>272</v>
      </c>
      <c r="C2733" t="s">
        <v>271</v>
      </c>
      <c r="D2733" t="s">
        <v>229</v>
      </c>
      <c r="E2733" t="s">
        <v>243</v>
      </c>
      <c r="F2733">
        <v>10671</v>
      </c>
      <c r="G2733" s="44">
        <v>3.45</v>
      </c>
      <c r="H2733" s="42">
        <v>6.7900000000000002E-2</v>
      </c>
      <c r="I2733" s="45">
        <v>2.3016999999999999</v>
      </c>
      <c r="J2733" s="44">
        <f t="shared" si="210"/>
        <v>3.2157450000000005</v>
      </c>
      <c r="K2733" s="43">
        <f t="shared" si="211"/>
        <v>34315.214895000005</v>
      </c>
      <c r="L2733" s="43">
        <f t="shared" si="212"/>
        <v>24561.440699999999</v>
      </c>
      <c r="M2733" s="43">
        <f t="shared" si="213"/>
        <v>9753.7741950000054</v>
      </c>
      <c r="N2733" s="42">
        <f t="shared" si="214"/>
        <v>0.28424051036385051</v>
      </c>
      <c r="O2733">
        <f>IF(AND(RawData[[#This Row],[Channel]]="Wholesale/Distributor", LEFT(RawData[[#This Row],[Month]], 4)="2025"),RawData[[#This Row],[List Price]]*(1-'2 - Diagnostics'!$B$1),RawData[[#This Row],[Net Price]])</f>
        <v>3.2157450000000005</v>
      </c>
      <c r="P2733">
        <f>RawData[[#This Row],[Units]]*RawData[[#This Row],[Counterfactual Net Price]]</f>
        <v>34315.214895000005</v>
      </c>
    </row>
    <row r="2734" spans="1:16">
      <c r="A2734" t="s">
        <v>273</v>
      </c>
      <c r="B2734" t="s">
        <v>272</v>
      </c>
      <c r="C2734" t="s">
        <v>271</v>
      </c>
      <c r="D2734" t="s">
        <v>229</v>
      </c>
      <c r="E2734" t="s">
        <v>242</v>
      </c>
      <c r="F2734">
        <v>12532</v>
      </c>
      <c r="G2734" s="44">
        <v>3.45</v>
      </c>
      <c r="H2734" s="42">
        <v>7.7299999999999994E-2</v>
      </c>
      <c r="I2734" s="45">
        <v>2.3180000000000001</v>
      </c>
      <c r="J2734" s="44">
        <f t="shared" si="210"/>
        <v>3.1833149999999999</v>
      </c>
      <c r="K2734" s="43">
        <f t="shared" si="211"/>
        <v>39893.30358</v>
      </c>
      <c r="L2734" s="43">
        <f t="shared" si="212"/>
        <v>29049.175999999999</v>
      </c>
      <c r="M2734" s="43">
        <f t="shared" si="213"/>
        <v>10844.12758</v>
      </c>
      <c r="N2734" s="42">
        <f t="shared" si="214"/>
        <v>0.27182826707378943</v>
      </c>
      <c r="O2734">
        <f>IF(AND(RawData[[#This Row],[Channel]]="Wholesale/Distributor", LEFT(RawData[[#This Row],[Month]], 4)="2025"),RawData[[#This Row],[List Price]]*(1-'2 - Diagnostics'!$B$1),RawData[[#This Row],[Net Price]])</f>
        <v>3.1833149999999999</v>
      </c>
      <c r="P2734">
        <f>RawData[[#This Row],[Units]]*RawData[[#This Row],[Counterfactual Net Price]]</f>
        <v>39893.30358</v>
      </c>
    </row>
    <row r="2735" spans="1:16">
      <c r="A2735" t="s">
        <v>273</v>
      </c>
      <c r="B2735" t="s">
        <v>272</v>
      </c>
      <c r="C2735" t="s">
        <v>271</v>
      </c>
      <c r="D2735" t="s">
        <v>229</v>
      </c>
      <c r="E2735" t="s">
        <v>241</v>
      </c>
      <c r="F2735">
        <v>20977</v>
      </c>
      <c r="G2735" s="44">
        <v>3.45</v>
      </c>
      <c r="H2735" s="42">
        <v>9.2200000000000004E-2</v>
      </c>
      <c r="I2735" s="45">
        <v>2.3342999999999998</v>
      </c>
      <c r="J2735" s="44">
        <f t="shared" si="210"/>
        <v>3.13191</v>
      </c>
      <c r="K2735" s="43">
        <f t="shared" si="211"/>
        <v>65698.076069999996</v>
      </c>
      <c r="L2735" s="43">
        <f t="shared" si="212"/>
        <v>48966.611099999995</v>
      </c>
      <c r="M2735" s="43">
        <f t="shared" si="213"/>
        <v>16731.464970000001</v>
      </c>
      <c r="N2735" s="42">
        <f t="shared" si="214"/>
        <v>0.25467206912076018</v>
      </c>
      <c r="O2735">
        <f>IF(AND(RawData[[#This Row],[Channel]]="Wholesale/Distributor", LEFT(RawData[[#This Row],[Month]], 4)="2025"),RawData[[#This Row],[List Price]]*(1-'2 - Diagnostics'!$B$1),RawData[[#This Row],[Net Price]])</f>
        <v>3.13191</v>
      </c>
      <c r="P2735">
        <f>RawData[[#This Row],[Units]]*RawData[[#This Row],[Counterfactual Net Price]]</f>
        <v>65698.076069999996</v>
      </c>
    </row>
    <row r="2736" spans="1:16">
      <c r="A2736" t="s">
        <v>273</v>
      </c>
      <c r="B2736" t="s">
        <v>272</v>
      </c>
      <c r="C2736" t="s">
        <v>271</v>
      </c>
      <c r="D2736" t="s">
        <v>229</v>
      </c>
      <c r="E2736" t="s">
        <v>240</v>
      </c>
      <c r="F2736">
        <v>21687</v>
      </c>
      <c r="G2736" s="44">
        <v>3.45</v>
      </c>
      <c r="H2736" s="42">
        <v>8.3900000000000002E-2</v>
      </c>
      <c r="I2736" s="45">
        <v>2.3504999999999998</v>
      </c>
      <c r="J2736" s="44">
        <f t="shared" si="210"/>
        <v>3.1605450000000004</v>
      </c>
      <c r="K2736" s="43">
        <f t="shared" si="211"/>
        <v>68542.739415000004</v>
      </c>
      <c r="L2736" s="43">
        <f t="shared" si="212"/>
        <v>50975.293499999992</v>
      </c>
      <c r="M2736" s="43">
        <f t="shared" si="213"/>
        <v>17567.445915000011</v>
      </c>
      <c r="N2736" s="42">
        <f t="shared" si="214"/>
        <v>0.25629915093757577</v>
      </c>
      <c r="O2736">
        <f>IF(AND(RawData[[#This Row],[Channel]]="Wholesale/Distributor", LEFT(RawData[[#This Row],[Month]], 4)="2025"),RawData[[#This Row],[List Price]]*(1-'2 - Diagnostics'!$B$1),RawData[[#This Row],[Net Price]])</f>
        <v>3.1605450000000004</v>
      </c>
      <c r="P2736">
        <f>RawData[[#This Row],[Units]]*RawData[[#This Row],[Counterfactual Net Price]]</f>
        <v>68542.739415000004</v>
      </c>
    </row>
    <row r="2737" spans="1:16">
      <c r="A2737" t="s">
        <v>273</v>
      </c>
      <c r="B2737" t="s">
        <v>272</v>
      </c>
      <c r="C2737" t="s">
        <v>271</v>
      </c>
      <c r="D2737" t="s">
        <v>229</v>
      </c>
      <c r="E2737" t="s">
        <v>236</v>
      </c>
      <c r="F2737">
        <v>16934</v>
      </c>
      <c r="G2737" s="44">
        <v>3.45</v>
      </c>
      <c r="H2737" s="42">
        <v>6.2799999999999995E-2</v>
      </c>
      <c r="I2737" s="45">
        <v>2.3668</v>
      </c>
      <c r="J2737" s="44">
        <f t="shared" si="210"/>
        <v>3.2333400000000001</v>
      </c>
      <c r="K2737" s="43">
        <f t="shared" si="211"/>
        <v>54753.379560000001</v>
      </c>
      <c r="L2737" s="43">
        <f t="shared" si="212"/>
        <v>40079.391199999998</v>
      </c>
      <c r="M2737" s="43">
        <f t="shared" si="213"/>
        <v>14673.988360000003</v>
      </c>
      <c r="N2737" s="42">
        <f t="shared" si="214"/>
        <v>0.26800150927523864</v>
      </c>
      <c r="O2737">
        <f>IF(AND(RawData[[#This Row],[Channel]]="Wholesale/Distributor", LEFT(RawData[[#This Row],[Month]], 4)="2025"),RawData[[#This Row],[List Price]]*(1-'2 - Diagnostics'!$B$1),RawData[[#This Row],[Net Price]])</f>
        <v>3.2333400000000001</v>
      </c>
      <c r="P2737">
        <f>RawData[[#This Row],[Units]]*RawData[[#This Row],[Counterfactual Net Price]]</f>
        <v>54753.379560000001</v>
      </c>
    </row>
    <row r="2738" spans="1:16">
      <c r="A2738" t="s">
        <v>270</v>
      </c>
      <c r="B2738" t="s">
        <v>269</v>
      </c>
      <c r="C2738" t="s">
        <v>237</v>
      </c>
      <c r="D2738" t="s">
        <v>228</v>
      </c>
      <c r="E2738" t="s">
        <v>262</v>
      </c>
      <c r="F2738">
        <v>17564</v>
      </c>
      <c r="G2738" s="44">
        <v>8.99</v>
      </c>
      <c r="H2738" s="42">
        <v>9.4200000000000006E-2</v>
      </c>
      <c r="I2738" s="45">
        <v>4.6748000000000003</v>
      </c>
      <c r="J2738" s="44">
        <f t="shared" si="210"/>
        <v>8.1431419999999992</v>
      </c>
      <c r="K2738" s="43">
        <f t="shared" si="211"/>
        <v>143026.14608799998</v>
      </c>
      <c r="L2738" s="43">
        <f t="shared" si="212"/>
        <v>82108.1872</v>
      </c>
      <c r="M2738" s="43">
        <f t="shared" si="213"/>
        <v>60917.958887999979</v>
      </c>
      <c r="N2738" s="42">
        <f t="shared" si="214"/>
        <v>0.42592183705012138</v>
      </c>
      <c r="O2738">
        <f>IF(AND(RawData[[#This Row],[Channel]]="Wholesale/Distributor", LEFT(RawData[[#This Row],[Month]], 4)="2025"),RawData[[#This Row],[List Price]]*(1-'2 - Diagnostics'!$B$1),RawData[[#This Row],[Net Price]])</f>
        <v>8.1431419999999992</v>
      </c>
      <c r="P2738">
        <f>RawData[[#This Row],[Units]]*RawData[[#This Row],[Counterfactual Net Price]]</f>
        <v>143026.14608799998</v>
      </c>
    </row>
    <row r="2739" spans="1:16">
      <c r="A2739" t="s">
        <v>270</v>
      </c>
      <c r="B2739" t="s">
        <v>269</v>
      </c>
      <c r="C2739" t="s">
        <v>237</v>
      </c>
      <c r="D2739" t="s">
        <v>228</v>
      </c>
      <c r="E2739" t="s">
        <v>261</v>
      </c>
      <c r="F2739">
        <v>21396</v>
      </c>
      <c r="G2739" s="44">
        <v>8.99</v>
      </c>
      <c r="H2739" s="42">
        <v>8.4099999999999994E-2</v>
      </c>
      <c r="I2739" s="45">
        <v>4.6748000000000003</v>
      </c>
      <c r="J2739" s="44">
        <f t="shared" si="210"/>
        <v>8.2339410000000015</v>
      </c>
      <c r="K2739" s="43">
        <f t="shared" si="211"/>
        <v>176173.40163600002</v>
      </c>
      <c r="L2739" s="43">
        <f t="shared" si="212"/>
        <v>100022.02080000001</v>
      </c>
      <c r="M2739" s="43">
        <f t="shared" si="213"/>
        <v>76151.380836000011</v>
      </c>
      <c r="N2739" s="42">
        <f t="shared" si="214"/>
        <v>0.43225242930450924</v>
      </c>
      <c r="O2739">
        <f>IF(AND(RawData[[#This Row],[Channel]]="Wholesale/Distributor", LEFT(RawData[[#This Row],[Month]], 4)="2025"),RawData[[#This Row],[List Price]]*(1-'2 - Diagnostics'!$B$1),RawData[[#This Row],[Net Price]])</f>
        <v>8.2339410000000015</v>
      </c>
      <c r="P2739">
        <f>RawData[[#This Row],[Units]]*RawData[[#This Row],[Counterfactual Net Price]]</f>
        <v>176173.40163600002</v>
      </c>
    </row>
    <row r="2740" spans="1:16">
      <c r="A2740" t="s">
        <v>270</v>
      </c>
      <c r="B2740" t="s">
        <v>269</v>
      </c>
      <c r="C2740" t="s">
        <v>237</v>
      </c>
      <c r="D2740" t="s">
        <v>228</v>
      </c>
      <c r="E2740" t="s">
        <v>260</v>
      </c>
      <c r="F2740">
        <v>19704</v>
      </c>
      <c r="G2740" s="44">
        <v>8.99</v>
      </c>
      <c r="H2740" s="42">
        <v>0.1095</v>
      </c>
      <c r="I2740" s="45">
        <v>4.6748000000000003</v>
      </c>
      <c r="J2740" s="44">
        <f t="shared" si="210"/>
        <v>8.0055949999999996</v>
      </c>
      <c r="K2740" s="43">
        <f t="shared" si="211"/>
        <v>157742.24387999999</v>
      </c>
      <c r="L2740" s="43">
        <f t="shared" si="212"/>
        <v>92112.2592</v>
      </c>
      <c r="M2740" s="43">
        <f t="shared" si="213"/>
        <v>65629.984679999994</v>
      </c>
      <c r="N2740" s="42">
        <f t="shared" si="214"/>
        <v>0.41605839416058393</v>
      </c>
      <c r="O2740">
        <f>IF(AND(RawData[[#This Row],[Channel]]="Wholesale/Distributor", LEFT(RawData[[#This Row],[Month]], 4)="2025"),RawData[[#This Row],[List Price]]*(1-'2 - Diagnostics'!$B$1),RawData[[#This Row],[Net Price]])</f>
        <v>8.0055949999999996</v>
      </c>
      <c r="P2740">
        <f>RawData[[#This Row],[Units]]*RawData[[#This Row],[Counterfactual Net Price]]</f>
        <v>157742.24387999999</v>
      </c>
    </row>
    <row r="2741" spans="1:16">
      <c r="A2741" t="s">
        <v>270</v>
      </c>
      <c r="B2741" t="s">
        <v>269</v>
      </c>
      <c r="C2741" t="s">
        <v>237</v>
      </c>
      <c r="D2741" t="s">
        <v>228</v>
      </c>
      <c r="E2741" t="s">
        <v>259</v>
      </c>
      <c r="F2741">
        <v>23366</v>
      </c>
      <c r="G2741" s="44">
        <v>8.99</v>
      </c>
      <c r="H2741" s="42">
        <v>8.5199999999999998E-2</v>
      </c>
      <c r="I2741" s="45">
        <v>4.6748000000000003</v>
      </c>
      <c r="J2741" s="44">
        <f t="shared" si="210"/>
        <v>8.2240520000000004</v>
      </c>
      <c r="K2741" s="43">
        <f t="shared" si="211"/>
        <v>192163.199032</v>
      </c>
      <c r="L2741" s="43">
        <f t="shared" si="212"/>
        <v>109231.37680000001</v>
      </c>
      <c r="M2741" s="43">
        <f t="shared" si="213"/>
        <v>82931.822231999991</v>
      </c>
      <c r="N2741" s="42">
        <f t="shared" si="214"/>
        <v>0.43156974202011361</v>
      </c>
      <c r="O2741">
        <f>IF(AND(RawData[[#This Row],[Channel]]="Wholesale/Distributor", LEFT(RawData[[#This Row],[Month]], 4)="2025"),RawData[[#This Row],[List Price]]*(1-'2 - Diagnostics'!$B$1),RawData[[#This Row],[Net Price]])</f>
        <v>8.2240520000000004</v>
      </c>
      <c r="P2741">
        <f>RawData[[#This Row],[Units]]*RawData[[#This Row],[Counterfactual Net Price]]</f>
        <v>192163.199032</v>
      </c>
    </row>
    <row r="2742" spans="1:16">
      <c r="A2742" t="s">
        <v>270</v>
      </c>
      <c r="B2742" t="s">
        <v>269</v>
      </c>
      <c r="C2742" t="s">
        <v>237</v>
      </c>
      <c r="D2742" t="s">
        <v>228</v>
      </c>
      <c r="E2742" t="s">
        <v>258</v>
      </c>
      <c r="F2742">
        <v>18845</v>
      </c>
      <c r="G2742" s="44">
        <v>8.99</v>
      </c>
      <c r="H2742" s="42">
        <v>9.1999999999999998E-2</v>
      </c>
      <c r="I2742" s="45">
        <v>4.6748000000000003</v>
      </c>
      <c r="J2742" s="44">
        <f t="shared" si="210"/>
        <v>8.1629199999999997</v>
      </c>
      <c r="K2742" s="43">
        <f t="shared" si="211"/>
        <v>153830.2274</v>
      </c>
      <c r="L2742" s="43">
        <f t="shared" si="212"/>
        <v>88096.606</v>
      </c>
      <c r="M2742" s="43">
        <f t="shared" si="213"/>
        <v>65733.621400000004</v>
      </c>
      <c r="N2742" s="42">
        <f t="shared" si="214"/>
        <v>0.42731277533039647</v>
      </c>
      <c r="O2742">
        <f>IF(AND(RawData[[#This Row],[Channel]]="Wholesale/Distributor", LEFT(RawData[[#This Row],[Month]], 4)="2025"),RawData[[#This Row],[List Price]]*(1-'2 - Diagnostics'!$B$1),RawData[[#This Row],[Net Price]])</f>
        <v>8.1629199999999997</v>
      </c>
      <c r="P2742">
        <f>RawData[[#This Row],[Units]]*RawData[[#This Row],[Counterfactual Net Price]]</f>
        <v>153830.2274</v>
      </c>
    </row>
    <row r="2743" spans="1:16">
      <c r="A2743" t="s">
        <v>270</v>
      </c>
      <c r="B2743" t="s">
        <v>269</v>
      </c>
      <c r="C2743" t="s">
        <v>237</v>
      </c>
      <c r="D2743" t="s">
        <v>228</v>
      </c>
      <c r="E2743" t="s">
        <v>257</v>
      </c>
      <c r="F2743">
        <v>17020</v>
      </c>
      <c r="G2743" s="44">
        <v>8.99</v>
      </c>
      <c r="H2743" s="42">
        <v>0.12130000000000001</v>
      </c>
      <c r="I2743" s="45">
        <v>4.6748000000000003</v>
      </c>
      <c r="J2743" s="44">
        <f t="shared" si="210"/>
        <v>7.8995130000000007</v>
      </c>
      <c r="K2743" s="43">
        <f t="shared" si="211"/>
        <v>134449.71126000001</v>
      </c>
      <c r="L2743" s="43">
        <f t="shared" si="212"/>
        <v>79565.096000000005</v>
      </c>
      <c r="M2743" s="43">
        <f t="shared" si="213"/>
        <v>54884.615260000006</v>
      </c>
      <c r="N2743" s="42">
        <f t="shared" si="214"/>
        <v>0.40821668373733927</v>
      </c>
      <c r="O2743">
        <f>IF(AND(RawData[[#This Row],[Channel]]="Wholesale/Distributor", LEFT(RawData[[#This Row],[Month]], 4)="2025"),RawData[[#This Row],[List Price]]*(1-'2 - Diagnostics'!$B$1),RawData[[#This Row],[Net Price]])</f>
        <v>7.8995130000000007</v>
      </c>
      <c r="P2743">
        <f>RawData[[#This Row],[Units]]*RawData[[#This Row],[Counterfactual Net Price]]</f>
        <v>134449.71126000001</v>
      </c>
    </row>
    <row r="2744" spans="1:16">
      <c r="A2744" t="s">
        <v>270</v>
      </c>
      <c r="B2744" t="s">
        <v>269</v>
      </c>
      <c r="C2744" t="s">
        <v>237</v>
      </c>
      <c r="D2744" t="s">
        <v>228</v>
      </c>
      <c r="E2744" t="s">
        <v>256</v>
      </c>
      <c r="F2744">
        <v>16904</v>
      </c>
      <c r="G2744" s="44">
        <v>8.99</v>
      </c>
      <c r="H2744" s="42">
        <v>0.1119</v>
      </c>
      <c r="I2744" s="45">
        <v>4.6748000000000003</v>
      </c>
      <c r="J2744" s="44">
        <f t="shared" si="210"/>
        <v>7.984019</v>
      </c>
      <c r="K2744" s="43">
        <f t="shared" si="211"/>
        <v>134961.85717599999</v>
      </c>
      <c r="L2744" s="43">
        <f t="shared" si="212"/>
        <v>79022.819199999998</v>
      </c>
      <c r="M2744" s="43">
        <f t="shared" si="213"/>
        <v>55939.037975999992</v>
      </c>
      <c r="N2744" s="42">
        <f t="shared" si="214"/>
        <v>0.41448035131178917</v>
      </c>
      <c r="O2744">
        <f>IF(AND(RawData[[#This Row],[Channel]]="Wholesale/Distributor", LEFT(RawData[[#This Row],[Month]], 4)="2025"),RawData[[#This Row],[List Price]]*(1-'2 - Diagnostics'!$B$1),RawData[[#This Row],[Net Price]])</f>
        <v>7.984019</v>
      </c>
      <c r="P2744">
        <f>RawData[[#This Row],[Units]]*RawData[[#This Row],[Counterfactual Net Price]]</f>
        <v>134961.85717599999</v>
      </c>
    </row>
    <row r="2745" spans="1:16">
      <c r="A2745" t="s">
        <v>270</v>
      </c>
      <c r="B2745" t="s">
        <v>269</v>
      </c>
      <c r="C2745" t="s">
        <v>237</v>
      </c>
      <c r="D2745" t="s">
        <v>228</v>
      </c>
      <c r="E2745" t="s">
        <v>255</v>
      </c>
      <c r="F2745">
        <v>20405</v>
      </c>
      <c r="G2745" s="44">
        <v>8.99</v>
      </c>
      <c r="H2745" s="42">
        <v>8.9399999999999993E-2</v>
      </c>
      <c r="I2745" s="45">
        <v>4.6748000000000003</v>
      </c>
      <c r="J2745" s="44">
        <f t="shared" si="210"/>
        <v>8.1862940000000002</v>
      </c>
      <c r="K2745" s="43">
        <f t="shared" si="211"/>
        <v>167041.32907000001</v>
      </c>
      <c r="L2745" s="43">
        <f t="shared" si="212"/>
        <v>95389.294000000009</v>
      </c>
      <c r="M2745" s="43">
        <f t="shared" si="213"/>
        <v>71652.035069999998</v>
      </c>
      <c r="N2745" s="42">
        <f t="shared" si="214"/>
        <v>0.42894794640896111</v>
      </c>
      <c r="O2745">
        <f>IF(AND(RawData[[#This Row],[Channel]]="Wholesale/Distributor", LEFT(RawData[[#This Row],[Month]], 4)="2025"),RawData[[#This Row],[List Price]]*(1-'2 - Diagnostics'!$B$1),RawData[[#This Row],[Net Price]])</f>
        <v>8.1862940000000002</v>
      </c>
      <c r="P2745">
        <f>RawData[[#This Row],[Units]]*RawData[[#This Row],[Counterfactual Net Price]]</f>
        <v>167041.32907000001</v>
      </c>
    </row>
    <row r="2746" spans="1:16">
      <c r="A2746" t="s">
        <v>270</v>
      </c>
      <c r="B2746" t="s">
        <v>269</v>
      </c>
      <c r="C2746" t="s">
        <v>237</v>
      </c>
      <c r="D2746" t="s">
        <v>228</v>
      </c>
      <c r="E2746" t="s">
        <v>254</v>
      </c>
      <c r="F2746">
        <v>19551</v>
      </c>
      <c r="G2746" s="44">
        <v>8.99</v>
      </c>
      <c r="H2746" s="42">
        <v>8.9200000000000002E-2</v>
      </c>
      <c r="I2746" s="45">
        <v>4.6748000000000003</v>
      </c>
      <c r="J2746" s="44">
        <f t="shared" si="210"/>
        <v>8.188092000000001</v>
      </c>
      <c r="K2746" s="43">
        <f t="shared" si="211"/>
        <v>160085.38669200003</v>
      </c>
      <c r="L2746" s="43">
        <f t="shared" si="212"/>
        <v>91397.014800000004</v>
      </c>
      <c r="M2746" s="43">
        <f t="shared" si="213"/>
        <v>68688.371892000025</v>
      </c>
      <c r="N2746" s="42">
        <f t="shared" si="214"/>
        <v>0.42907334211682047</v>
      </c>
      <c r="O2746">
        <f>IF(AND(RawData[[#This Row],[Channel]]="Wholesale/Distributor", LEFT(RawData[[#This Row],[Month]], 4)="2025"),RawData[[#This Row],[List Price]]*(1-'2 - Diagnostics'!$B$1),RawData[[#This Row],[Net Price]])</f>
        <v>8.188092000000001</v>
      </c>
      <c r="P2746">
        <f>RawData[[#This Row],[Units]]*RawData[[#This Row],[Counterfactual Net Price]]</f>
        <v>160085.38669200003</v>
      </c>
    </row>
    <row r="2747" spans="1:16">
      <c r="A2747" t="s">
        <v>270</v>
      </c>
      <c r="B2747" t="s">
        <v>269</v>
      </c>
      <c r="C2747" t="s">
        <v>237</v>
      </c>
      <c r="D2747" t="s">
        <v>228</v>
      </c>
      <c r="E2747" t="s">
        <v>253</v>
      </c>
      <c r="F2747">
        <v>30448</v>
      </c>
      <c r="G2747" s="44">
        <v>8.99</v>
      </c>
      <c r="H2747" s="42">
        <v>6.4699999999999994E-2</v>
      </c>
      <c r="I2747" s="45">
        <v>4.6748000000000003</v>
      </c>
      <c r="J2747" s="44">
        <f t="shared" si="210"/>
        <v>8.4083470000000009</v>
      </c>
      <c r="K2747" s="43">
        <f t="shared" si="211"/>
        <v>256017.34945600003</v>
      </c>
      <c r="L2747" s="43">
        <f t="shared" si="212"/>
        <v>142338.31040000002</v>
      </c>
      <c r="M2747" s="43">
        <f t="shared" si="213"/>
        <v>113679.03905600001</v>
      </c>
      <c r="N2747" s="42">
        <f t="shared" si="214"/>
        <v>0.44402865390783702</v>
      </c>
      <c r="O2747">
        <f>IF(AND(RawData[[#This Row],[Channel]]="Wholesale/Distributor", LEFT(RawData[[#This Row],[Month]], 4)="2025"),RawData[[#This Row],[List Price]]*(1-'2 - Diagnostics'!$B$1),RawData[[#This Row],[Net Price]])</f>
        <v>8.4083470000000009</v>
      </c>
      <c r="P2747">
        <f>RawData[[#This Row],[Units]]*RawData[[#This Row],[Counterfactual Net Price]]</f>
        <v>256017.34945600003</v>
      </c>
    </row>
    <row r="2748" spans="1:16">
      <c r="A2748" t="s">
        <v>270</v>
      </c>
      <c r="B2748" t="s">
        <v>269</v>
      </c>
      <c r="C2748" t="s">
        <v>237</v>
      </c>
      <c r="D2748" t="s">
        <v>228</v>
      </c>
      <c r="E2748" t="s">
        <v>252</v>
      </c>
      <c r="F2748">
        <v>32521</v>
      </c>
      <c r="G2748" s="44">
        <v>8.99</v>
      </c>
      <c r="H2748" s="42">
        <v>9.1800000000000007E-2</v>
      </c>
      <c r="I2748" s="45">
        <v>4.6748000000000003</v>
      </c>
      <c r="J2748" s="44">
        <f t="shared" si="210"/>
        <v>8.1647180000000006</v>
      </c>
      <c r="K2748" s="43">
        <f t="shared" si="211"/>
        <v>265524.79407800001</v>
      </c>
      <c r="L2748" s="43">
        <f t="shared" si="212"/>
        <v>152029.17080000002</v>
      </c>
      <c r="M2748" s="43">
        <f t="shared" si="213"/>
        <v>113495.62327799998</v>
      </c>
      <c r="N2748" s="42">
        <f t="shared" si="214"/>
        <v>0.42743889011231001</v>
      </c>
      <c r="O2748">
        <f>IF(AND(RawData[[#This Row],[Channel]]="Wholesale/Distributor", LEFT(RawData[[#This Row],[Month]], 4)="2025"),RawData[[#This Row],[List Price]]*(1-'2 - Diagnostics'!$B$1),RawData[[#This Row],[Net Price]])</f>
        <v>8.1647180000000006</v>
      </c>
      <c r="P2748">
        <f>RawData[[#This Row],[Units]]*RawData[[#This Row],[Counterfactual Net Price]]</f>
        <v>265524.79407800001</v>
      </c>
    </row>
    <row r="2749" spans="1:16">
      <c r="A2749" t="s">
        <v>270</v>
      </c>
      <c r="B2749" t="s">
        <v>269</v>
      </c>
      <c r="C2749" t="s">
        <v>237</v>
      </c>
      <c r="D2749" t="s">
        <v>228</v>
      </c>
      <c r="E2749" t="s">
        <v>251</v>
      </c>
      <c r="F2749">
        <v>28481</v>
      </c>
      <c r="G2749" s="44">
        <v>8.99</v>
      </c>
      <c r="H2749" s="42">
        <v>0.1053</v>
      </c>
      <c r="I2749" s="45">
        <v>4.6748000000000003</v>
      </c>
      <c r="J2749" s="44">
        <f t="shared" si="210"/>
        <v>8.0433530000000015</v>
      </c>
      <c r="K2749" s="43">
        <f t="shared" si="211"/>
        <v>229082.73679300005</v>
      </c>
      <c r="L2749" s="43">
        <f t="shared" si="212"/>
        <v>133142.97880000001</v>
      </c>
      <c r="M2749" s="43">
        <f t="shared" si="213"/>
        <v>95939.757993000036</v>
      </c>
      <c r="N2749" s="42">
        <f t="shared" si="214"/>
        <v>0.41879959763049074</v>
      </c>
      <c r="O2749">
        <f>IF(AND(RawData[[#This Row],[Channel]]="Wholesale/Distributor", LEFT(RawData[[#This Row],[Month]], 4)="2025"),RawData[[#This Row],[List Price]]*(1-'2 - Diagnostics'!$B$1),RawData[[#This Row],[Net Price]])</f>
        <v>8.0433530000000015</v>
      </c>
      <c r="P2749">
        <f>RawData[[#This Row],[Units]]*RawData[[#This Row],[Counterfactual Net Price]]</f>
        <v>229082.73679300005</v>
      </c>
    </row>
    <row r="2750" spans="1:16">
      <c r="A2750" t="s">
        <v>270</v>
      </c>
      <c r="B2750" t="s">
        <v>269</v>
      </c>
      <c r="C2750" t="s">
        <v>237</v>
      </c>
      <c r="D2750" t="s">
        <v>228</v>
      </c>
      <c r="E2750" t="s">
        <v>250</v>
      </c>
      <c r="F2750">
        <v>16122</v>
      </c>
      <c r="G2750" s="44">
        <v>9.17</v>
      </c>
      <c r="H2750" s="42">
        <v>0.10879999999999999</v>
      </c>
      <c r="I2750" s="45">
        <v>4.7099000000000002</v>
      </c>
      <c r="J2750" s="44">
        <f t="shared" si="210"/>
        <v>8.1723040000000005</v>
      </c>
      <c r="K2750" s="43">
        <f t="shared" si="211"/>
        <v>131753.88508800001</v>
      </c>
      <c r="L2750" s="43">
        <f t="shared" si="212"/>
        <v>75933.007800000007</v>
      </c>
      <c r="M2750" s="43">
        <f t="shared" si="213"/>
        <v>55820.877288000003</v>
      </c>
      <c r="N2750" s="42">
        <f t="shared" si="214"/>
        <v>0.42367537967261132</v>
      </c>
      <c r="O2750">
        <f>IF(AND(RawData[[#This Row],[Channel]]="Wholesale/Distributor", LEFT(RawData[[#This Row],[Month]], 4)="2025"),RawData[[#This Row],[List Price]]*(1-'2 - Diagnostics'!$B$1),RawData[[#This Row],[Net Price]])</f>
        <v>8.1723040000000005</v>
      </c>
      <c r="P2750">
        <f>RawData[[#This Row],[Units]]*RawData[[#This Row],[Counterfactual Net Price]]</f>
        <v>131753.88508800001</v>
      </c>
    </row>
    <row r="2751" spans="1:16">
      <c r="A2751" t="s">
        <v>270</v>
      </c>
      <c r="B2751" t="s">
        <v>269</v>
      </c>
      <c r="C2751" t="s">
        <v>237</v>
      </c>
      <c r="D2751" t="s">
        <v>228</v>
      </c>
      <c r="E2751" t="s">
        <v>249</v>
      </c>
      <c r="F2751">
        <v>21843</v>
      </c>
      <c r="G2751" s="44">
        <v>9.17</v>
      </c>
      <c r="H2751" s="42">
        <v>8.8499999999999995E-2</v>
      </c>
      <c r="I2751" s="45">
        <v>4.7449000000000003</v>
      </c>
      <c r="J2751" s="44">
        <f t="shared" si="210"/>
        <v>8.3584549999999993</v>
      </c>
      <c r="K2751" s="43">
        <f t="shared" si="211"/>
        <v>182573.73256499998</v>
      </c>
      <c r="L2751" s="43">
        <f t="shared" si="212"/>
        <v>103642.85070000001</v>
      </c>
      <c r="M2751" s="43">
        <f t="shared" si="213"/>
        <v>78930.881864999974</v>
      </c>
      <c r="N2751" s="42">
        <f t="shared" si="214"/>
        <v>0.43232331812517971</v>
      </c>
      <c r="O2751">
        <f>IF(AND(RawData[[#This Row],[Channel]]="Wholesale/Distributor", LEFT(RawData[[#This Row],[Month]], 4)="2025"),RawData[[#This Row],[List Price]]*(1-'2 - Diagnostics'!$B$1),RawData[[#This Row],[Net Price]])</f>
        <v>8.3584549999999993</v>
      </c>
      <c r="P2751">
        <f>RawData[[#This Row],[Units]]*RawData[[#This Row],[Counterfactual Net Price]]</f>
        <v>182573.73256499998</v>
      </c>
    </row>
    <row r="2752" spans="1:16">
      <c r="A2752" t="s">
        <v>270</v>
      </c>
      <c r="B2752" t="s">
        <v>269</v>
      </c>
      <c r="C2752" t="s">
        <v>237</v>
      </c>
      <c r="D2752" t="s">
        <v>228</v>
      </c>
      <c r="E2752" t="s">
        <v>248</v>
      </c>
      <c r="F2752">
        <v>20073</v>
      </c>
      <c r="G2752" s="44">
        <v>9.17</v>
      </c>
      <c r="H2752" s="42">
        <v>6.6600000000000006E-2</v>
      </c>
      <c r="I2752" s="45">
        <v>4.78</v>
      </c>
      <c r="J2752" s="44">
        <f t="shared" si="210"/>
        <v>8.5592780000000008</v>
      </c>
      <c r="K2752" s="43">
        <f t="shared" si="211"/>
        <v>171810.38729400001</v>
      </c>
      <c r="L2752" s="43">
        <f t="shared" si="212"/>
        <v>95948.94</v>
      </c>
      <c r="M2752" s="43">
        <f t="shared" si="213"/>
        <v>75861.447294000012</v>
      </c>
      <c r="N2752" s="42">
        <f t="shared" si="214"/>
        <v>0.44154168143621464</v>
      </c>
      <c r="O2752">
        <f>IF(AND(RawData[[#This Row],[Channel]]="Wholesale/Distributor", LEFT(RawData[[#This Row],[Month]], 4)="2025"),RawData[[#This Row],[List Price]]*(1-'2 - Diagnostics'!$B$1),RawData[[#This Row],[Net Price]])</f>
        <v>8.5592780000000008</v>
      </c>
      <c r="P2752">
        <f>RawData[[#This Row],[Units]]*RawData[[#This Row],[Counterfactual Net Price]]</f>
        <v>171810.38729400001</v>
      </c>
    </row>
    <row r="2753" spans="1:16">
      <c r="A2753" t="s">
        <v>270</v>
      </c>
      <c r="B2753" t="s">
        <v>269</v>
      </c>
      <c r="C2753" t="s">
        <v>237</v>
      </c>
      <c r="D2753" t="s">
        <v>228</v>
      </c>
      <c r="E2753" t="s">
        <v>247</v>
      </c>
      <c r="F2753">
        <v>20117</v>
      </c>
      <c r="G2753" s="44">
        <v>9.17</v>
      </c>
      <c r="H2753" s="42">
        <v>8.8900000000000007E-2</v>
      </c>
      <c r="I2753" s="45">
        <v>4.8150000000000004</v>
      </c>
      <c r="J2753" s="44">
        <f t="shared" si="210"/>
        <v>8.354787</v>
      </c>
      <c r="K2753" s="43">
        <f t="shared" si="211"/>
        <v>168073.25007899999</v>
      </c>
      <c r="L2753" s="43">
        <f t="shared" si="212"/>
        <v>96863.35500000001</v>
      </c>
      <c r="M2753" s="43">
        <f t="shared" si="213"/>
        <v>71209.89507899998</v>
      </c>
      <c r="N2753" s="42">
        <f t="shared" si="214"/>
        <v>0.42368369175659404</v>
      </c>
      <c r="O2753">
        <f>IF(AND(RawData[[#This Row],[Channel]]="Wholesale/Distributor", LEFT(RawData[[#This Row],[Month]], 4)="2025"),RawData[[#This Row],[List Price]]*(1-'2 - Diagnostics'!$B$1),RawData[[#This Row],[Net Price]])</f>
        <v>8.354787</v>
      </c>
      <c r="P2753">
        <f>RawData[[#This Row],[Units]]*RawData[[#This Row],[Counterfactual Net Price]]</f>
        <v>168073.25007899999</v>
      </c>
    </row>
    <row r="2754" spans="1:16">
      <c r="A2754" t="s">
        <v>270</v>
      </c>
      <c r="B2754" t="s">
        <v>269</v>
      </c>
      <c r="C2754" t="s">
        <v>237</v>
      </c>
      <c r="D2754" t="s">
        <v>228</v>
      </c>
      <c r="E2754" t="s">
        <v>246</v>
      </c>
      <c r="F2754">
        <v>17913</v>
      </c>
      <c r="G2754" s="44">
        <v>9.17</v>
      </c>
      <c r="H2754" s="42">
        <v>8.5800000000000001E-2</v>
      </c>
      <c r="I2754" s="45">
        <v>4.8501000000000003</v>
      </c>
      <c r="J2754" s="44">
        <f t="shared" ref="J2754:J2817" si="215">G2754*(1-H2754)</f>
        <v>8.3832140000000006</v>
      </c>
      <c r="K2754" s="43">
        <f t="shared" ref="K2754:K2817" si="216">F2754*J2754</f>
        <v>150168.51238200002</v>
      </c>
      <c r="L2754" s="43">
        <f t="shared" ref="L2754:L2817" si="217">F2754*I2754</f>
        <v>86879.8413</v>
      </c>
      <c r="M2754" s="43">
        <f t="shared" ref="M2754:M2817" si="218">K2754-L2754</f>
        <v>63288.671082000015</v>
      </c>
      <c r="N2754" s="42">
        <f t="shared" ref="N2754:N2817" si="219">IFERROR(M2754/K2754,"")</f>
        <v>0.42145100912370848</v>
      </c>
      <c r="O2754">
        <f>IF(AND(RawData[[#This Row],[Channel]]="Wholesale/Distributor", LEFT(RawData[[#This Row],[Month]], 4)="2025"),RawData[[#This Row],[List Price]]*(1-'2 - Diagnostics'!$B$1),RawData[[#This Row],[Net Price]])</f>
        <v>8.3832140000000006</v>
      </c>
      <c r="P2754">
        <f>RawData[[#This Row],[Units]]*RawData[[#This Row],[Counterfactual Net Price]]</f>
        <v>150168.51238200002</v>
      </c>
    </row>
    <row r="2755" spans="1:16">
      <c r="A2755" t="s">
        <v>270</v>
      </c>
      <c r="B2755" t="s">
        <v>269</v>
      </c>
      <c r="C2755" t="s">
        <v>237</v>
      </c>
      <c r="D2755" t="s">
        <v>228</v>
      </c>
      <c r="E2755" t="s">
        <v>245</v>
      </c>
      <c r="F2755">
        <v>16225</v>
      </c>
      <c r="G2755" s="44">
        <v>9.17</v>
      </c>
      <c r="H2755" s="42">
        <v>8.1600000000000006E-2</v>
      </c>
      <c r="I2755" s="45">
        <v>4.8852000000000002</v>
      </c>
      <c r="J2755" s="44">
        <f t="shared" si="215"/>
        <v>8.4217279999999999</v>
      </c>
      <c r="K2755" s="43">
        <f t="shared" si="216"/>
        <v>136642.5368</v>
      </c>
      <c r="L2755" s="43">
        <f t="shared" si="217"/>
        <v>79262.37000000001</v>
      </c>
      <c r="M2755" s="43">
        <f t="shared" si="218"/>
        <v>57380.166799999992</v>
      </c>
      <c r="N2755" s="42">
        <f t="shared" si="219"/>
        <v>0.41992902169246021</v>
      </c>
      <c r="O2755">
        <f>IF(AND(RawData[[#This Row],[Channel]]="Wholesale/Distributor", LEFT(RawData[[#This Row],[Month]], 4)="2025"),RawData[[#This Row],[List Price]]*(1-'2 - Diagnostics'!$B$1),RawData[[#This Row],[Net Price]])</f>
        <v>8.4217279999999999</v>
      </c>
      <c r="P2755">
        <f>RawData[[#This Row],[Units]]*RawData[[#This Row],[Counterfactual Net Price]]</f>
        <v>136642.5368</v>
      </c>
    </row>
    <row r="2756" spans="1:16">
      <c r="A2756" t="s">
        <v>270</v>
      </c>
      <c r="B2756" t="s">
        <v>269</v>
      </c>
      <c r="C2756" t="s">
        <v>237</v>
      </c>
      <c r="D2756" t="s">
        <v>228</v>
      </c>
      <c r="E2756" t="s">
        <v>244</v>
      </c>
      <c r="F2756">
        <v>16030</v>
      </c>
      <c r="G2756" s="44">
        <v>9.44</v>
      </c>
      <c r="H2756" s="42">
        <v>0.10639999999999999</v>
      </c>
      <c r="I2756" s="45">
        <v>4.9202000000000004</v>
      </c>
      <c r="J2756" s="44">
        <f t="shared" si="215"/>
        <v>8.4355839999999986</v>
      </c>
      <c r="K2756" s="43">
        <f t="shared" si="216"/>
        <v>135222.41151999997</v>
      </c>
      <c r="L2756" s="43">
        <f t="shared" si="217"/>
        <v>78870.806000000011</v>
      </c>
      <c r="M2756" s="43">
        <f t="shared" si="218"/>
        <v>56351.605519999954</v>
      </c>
      <c r="N2756" s="42">
        <f t="shared" si="219"/>
        <v>0.41673273599077409</v>
      </c>
      <c r="O2756">
        <f>IF(AND(RawData[[#This Row],[Channel]]="Wholesale/Distributor", LEFT(RawData[[#This Row],[Month]], 4)="2025"),RawData[[#This Row],[List Price]]*(1-'2 - Diagnostics'!$B$1),RawData[[#This Row],[Net Price]])</f>
        <v>8.4355839999999986</v>
      </c>
      <c r="P2756">
        <f>RawData[[#This Row],[Units]]*RawData[[#This Row],[Counterfactual Net Price]]</f>
        <v>135222.41151999997</v>
      </c>
    </row>
    <row r="2757" spans="1:16">
      <c r="A2757" t="s">
        <v>270</v>
      </c>
      <c r="B2757" t="s">
        <v>269</v>
      </c>
      <c r="C2757" t="s">
        <v>237</v>
      </c>
      <c r="D2757" t="s">
        <v>228</v>
      </c>
      <c r="E2757" t="s">
        <v>243</v>
      </c>
      <c r="F2757">
        <v>18322</v>
      </c>
      <c r="G2757" s="44">
        <v>9.44</v>
      </c>
      <c r="H2757" s="42">
        <v>0.1002</v>
      </c>
      <c r="I2757" s="45">
        <v>4.9553000000000003</v>
      </c>
      <c r="J2757" s="44">
        <f t="shared" si="215"/>
        <v>8.4941119999999994</v>
      </c>
      <c r="K2757" s="43">
        <f t="shared" si="216"/>
        <v>155629.12006399999</v>
      </c>
      <c r="L2757" s="43">
        <f t="shared" si="217"/>
        <v>90791.006600000008</v>
      </c>
      <c r="M2757" s="43">
        <f t="shared" si="218"/>
        <v>64838.11346399998</v>
      </c>
      <c r="N2757" s="42">
        <f t="shared" si="219"/>
        <v>0.41661941825113669</v>
      </c>
      <c r="O2757">
        <f>IF(AND(RawData[[#This Row],[Channel]]="Wholesale/Distributor", LEFT(RawData[[#This Row],[Month]], 4)="2025"),RawData[[#This Row],[List Price]]*(1-'2 - Diagnostics'!$B$1),RawData[[#This Row],[Net Price]])</f>
        <v>8.4941119999999994</v>
      </c>
      <c r="P2757">
        <f>RawData[[#This Row],[Units]]*RawData[[#This Row],[Counterfactual Net Price]]</f>
        <v>155629.12006399999</v>
      </c>
    </row>
    <row r="2758" spans="1:16">
      <c r="A2758" t="s">
        <v>270</v>
      </c>
      <c r="B2758" t="s">
        <v>269</v>
      </c>
      <c r="C2758" t="s">
        <v>237</v>
      </c>
      <c r="D2758" t="s">
        <v>228</v>
      </c>
      <c r="E2758" t="s">
        <v>242</v>
      </c>
      <c r="F2758">
        <v>18547</v>
      </c>
      <c r="G2758" s="44">
        <v>9.44</v>
      </c>
      <c r="H2758" s="42">
        <v>9.0700000000000003E-2</v>
      </c>
      <c r="I2758" s="45">
        <v>4.9903000000000004</v>
      </c>
      <c r="J2758" s="44">
        <f t="shared" si="215"/>
        <v>8.583791999999999</v>
      </c>
      <c r="K2758" s="43">
        <f t="shared" si="216"/>
        <v>159203.59022399999</v>
      </c>
      <c r="L2758" s="43">
        <f t="shared" si="217"/>
        <v>92555.094100000002</v>
      </c>
      <c r="M2758" s="43">
        <f t="shared" si="218"/>
        <v>66648.496123999983</v>
      </c>
      <c r="N2758" s="42">
        <f t="shared" si="219"/>
        <v>0.41863689148106098</v>
      </c>
      <c r="O2758">
        <f>IF(AND(RawData[[#This Row],[Channel]]="Wholesale/Distributor", LEFT(RawData[[#This Row],[Month]], 4)="2025"),RawData[[#This Row],[List Price]]*(1-'2 - Diagnostics'!$B$1),RawData[[#This Row],[Net Price]])</f>
        <v>8.583791999999999</v>
      </c>
      <c r="P2758">
        <f>RawData[[#This Row],[Units]]*RawData[[#This Row],[Counterfactual Net Price]]</f>
        <v>159203.59022399999</v>
      </c>
    </row>
    <row r="2759" spans="1:16">
      <c r="A2759" t="s">
        <v>270</v>
      </c>
      <c r="B2759" t="s">
        <v>269</v>
      </c>
      <c r="C2759" t="s">
        <v>237</v>
      </c>
      <c r="D2759" t="s">
        <v>228</v>
      </c>
      <c r="E2759" t="s">
        <v>241</v>
      </c>
      <c r="F2759">
        <v>29815</v>
      </c>
      <c r="G2759" s="44">
        <v>9.44</v>
      </c>
      <c r="H2759" s="42">
        <v>9.4E-2</v>
      </c>
      <c r="I2759" s="45">
        <v>5.0254000000000003</v>
      </c>
      <c r="J2759" s="44">
        <f t="shared" si="215"/>
        <v>8.5526400000000002</v>
      </c>
      <c r="K2759" s="43">
        <f t="shared" si="216"/>
        <v>254996.96160000001</v>
      </c>
      <c r="L2759" s="43">
        <f t="shared" si="217"/>
        <v>149832.30100000001</v>
      </c>
      <c r="M2759" s="43">
        <f t="shared" si="218"/>
        <v>105164.6606</v>
      </c>
      <c r="N2759" s="42">
        <f t="shared" si="219"/>
        <v>0.41241534777565758</v>
      </c>
      <c r="O2759">
        <f>IF(AND(RawData[[#This Row],[Channel]]="Wholesale/Distributor", LEFT(RawData[[#This Row],[Month]], 4)="2025"),RawData[[#This Row],[List Price]]*(1-'2 - Diagnostics'!$B$1),RawData[[#This Row],[Net Price]])</f>
        <v>8.5526400000000002</v>
      </c>
      <c r="P2759">
        <f>RawData[[#This Row],[Units]]*RawData[[#This Row],[Counterfactual Net Price]]</f>
        <v>254996.96160000001</v>
      </c>
    </row>
    <row r="2760" spans="1:16">
      <c r="A2760" t="s">
        <v>270</v>
      </c>
      <c r="B2760" t="s">
        <v>269</v>
      </c>
      <c r="C2760" t="s">
        <v>237</v>
      </c>
      <c r="D2760" t="s">
        <v>228</v>
      </c>
      <c r="E2760" t="s">
        <v>240</v>
      </c>
      <c r="F2760">
        <v>32841</v>
      </c>
      <c r="G2760" s="44">
        <v>9.44</v>
      </c>
      <c r="H2760" s="42">
        <v>0.12139999999999999</v>
      </c>
      <c r="I2760" s="45">
        <v>5.0605000000000002</v>
      </c>
      <c r="J2760" s="44">
        <f t="shared" si="215"/>
        <v>8.293984</v>
      </c>
      <c r="K2760" s="43">
        <f t="shared" si="216"/>
        <v>272382.72854400001</v>
      </c>
      <c r="L2760" s="43">
        <f t="shared" si="217"/>
        <v>166191.8805</v>
      </c>
      <c r="M2760" s="43">
        <f t="shared" si="218"/>
        <v>106190.84804400001</v>
      </c>
      <c r="N2760" s="42">
        <f t="shared" si="219"/>
        <v>0.38985896283378413</v>
      </c>
      <c r="O2760">
        <f>IF(AND(RawData[[#This Row],[Channel]]="Wholesale/Distributor", LEFT(RawData[[#This Row],[Month]], 4)="2025"),RawData[[#This Row],[List Price]]*(1-'2 - Diagnostics'!$B$1),RawData[[#This Row],[Net Price]])</f>
        <v>8.293984</v>
      </c>
      <c r="P2760">
        <f>RawData[[#This Row],[Units]]*RawData[[#This Row],[Counterfactual Net Price]]</f>
        <v>272382.72854400001</v>
      </c>
    </row>
    <row r="2761" spans="1:16">
      <c r="A2761" t="s">
        <v>270</v>
      </c>
      <c r="B2761" t="s">
        <v>269</v>
      </c>
      <c r="C2761" t="s">
        <v>237</v>
      </c>
      <c r="D2761" t="s">
        <v>228</v>
      </c>
      <c r="E2761" t="s">
        <v>236</v>
      </c>
      <c r="F2761">
        <v>28250</v>
      </c>
      <c r="G2761" s="44">
        <v>9.44</v>
      </c>
      <c r="H2761" s="42">
        <v>8.5199999999999998E-2</v>
      </c>
      <c r="I2761" s="45">
        <v>5.0955000000000004</v>
      </c>
      <c r="J2761" s="44">
        <f t="shared" si="215"/>
        <v>8.6357119999999998</v>
      </c>
      <c r="K2761" s="43">
        <f t="shared" si="216"/>
        <v>243958.864</v>
      </c>
      <c r="L2761" s="43">
        <f t="shared" si="217"/>
        <v>143947.875</v>
      </c>
      <c r="M2761" s="43">
        <f t="shared" si="218"/>
        <v>100010.989</v>
      </c>
      <c r="N2761" s="42">
        <f t="shared" si="219"/>
        <v>0.40995021603314236</v>
      </c>
      <c r="O2761">
        <f>IF(AND(RawData[[#This Row],[Channel]]="Wholesale/Distributor", LEFT(RawData[[#This Row],[Month]], 4)="2025"),RawData[[#This Row],[List Price]]*(1-'2 - Diagnostics'!$B$1),RawData[[#This Row],[Net Price]])</f>
        <v>8.6357119999999998</v>
      </c>
      <c r="P2761">
        <f>RawData[[#This Row],[Units]]*RawData[[#This Row],[Counterfactual Net Price]]</f>
        <v>243958.864</v>
      </c>
    </row>
    <row r="2762" spans="1:16">
      <c r="A2762" t="s">
        <v>270</v>
      </c>
      <c r="B2762" t="s">
        <v>269</v>
      </c>
      <c r="C2762" t="s">
        <v>237</v>
      </c>
      <c r="D2762" t="s">
        <v>231</v>
      </c>
      <c r="E2762" t="s">
        <v>262</v>
      </c>
      <c r="F2762">
        <v>15136</v>
      </c>
      <c r="G2762" s="44">
        <v>8.99</v>
      </c>
      <c r="H2762" s="42">
        <v>0.1396</v>
      </c>
      <c r="I2762" s="45">
        <v>4.6748000000000003</v>
      </c>
      <c r="J2762" s="44">
        <f t="shared" si="215"/>
        <v>7.7349960000000006</v>
      </c>
      <c r="K2762" s="43">
        <f t="shared" si="216"/>
        <v>117076.89945600001</v>
      </c>
      <c r="L2762" s="43">
        <f t="shared" si="217"/>
        <v>70757.772800000006</v>
      </c>
      <c r="M2762" s="43">
        <f t="shared" si="218"/>
        <v>46319.126656000008</v>
      </c>
      <c r="N2762" s="42">
        <f t="shared" si="219"/>
        <v>0.39562993956299397</v>
      </c>
      <c r="O2762">
        <f>IF(AND(RawData[[#This Row],[Channel]]="Wholesale/Distributor", LEFT(RawData[[#This Row],[Month]], 4)="2025"),RawData[[#This Row],[List Price]]*(1-'2 - Diagnostics'!$B$1),RawData[[#This Row],[Net Price]])</f>
        <v>7.7349960000000006</v>
      </c>
      <c r="P2762">
        <f>RawData[[#This Row],[Units]]*RawData[[#This Row],[Counterfactual Net Price]]</f>
        <v>117076.89945600001</v>
      </c>
    </row>
    <row r="2763" spans="1:16">
      <c r="A2763" t="s">
        <v>270</v>
      </c>
      <c r="B2763" t="s">
        <v>269</v>
      </c>
      <c r="C2763" t="s">
        <v>237</v>
      </c>
      <c r="D2763" t="s">
        <v>231</v>
      </c>
      <c r="E2763" t="s">
        <v>261</v>
      </c>
      <c r="F2763">
        <v>16843</v>
      </c>
      <c r="G2763" s="44">
        <v>8.99</v>
      </c>
      <c r="H2763" s="42">
        <v>0.14269999999999999</v>
      </c>
      <c r="I2763" s="45">
        <v>4.6748000000000003</v>
      </c>
      <c r="J2763" s="44">
        <f t="shared" si="215"/>
        <v>7.7071269999999998</v>
      </c>
      <c r="K2763" s="43">
        <f t="shared" si="216"/>
        <v>129811.140061</v>
      </c>
      <c r="L2763" s="43">
        <f t="shared" si="217"/>
        <v>78737.656400000007</v>
      </c>
      <c r="M2763" s="43">
        <f t="shared" si="218"/>
        <v>51073.483660999991</v>
      </c>
      <c r="N2763" s="42">
        <f t="shared" si="219"/>
        <v>0.39344453516855238</v>
      </c>
      <c r="O2763">
        <f>IF(AND(RawData[[#This Row],[Channel]]="Wholesale/Distributor", LEFT(RawData[[#This Row],[Month]], 4)="2025"),RawData[[#This Row],[List Price]]*(1-'2 - Diagnostics'!$B$1),RawData[[#This Row],[Net Price]])</f>
        <v>7.7071269999999998</v>
      </c>
      <c r="P2763">
        <f>RawData[[#This Row],[Units]]*RawData[[#This Row],[Counterfactual Net Price]]</f>
        <v>129811.140061</v>
      </c>
    </row>
    <row r="2764" spans="1:16">
      <c r="A2764" t="s">
        <v>270</v>
      </c>
      <c r="B2764" t="s">
        <v>269</v>
      </c>
      <c r="C2764" t="s">
        <v>237</v>
      </c>
      <c r="D2764" t="s">
        <v>231</v>
      </c>
      <c r="E2764" t="s">
        <v>260</v>
      </c>
      <c r="F2764">
        <v>17650</v>
      </c>
      <c r="G2764" s="44">
        <v>8.99</v>
      </c>
      <c r="H2764" s="42">
        <v>0.1089</v>
      </c>
      <c r="I2764" s="45">
        <v>4.6748000000000003</v>
      </c>
      <c r="J2764" s="44">
        <f t="shared" si="215"/>
        <v>8.0109890000000004</v>
      </c>
      <c r="K2764" s="43">
        <f t="shared" si="216"/>
        <v>141393.95585</v>
      </c>
      <c r="L2764" s="43">
        <f t="shared" si="217"/>
        <v>82510.22</v>
      </c>
      <c r="M2764" s="43">
        <f t="shared" si="218"/>
        <v>58883.735849999997</v>
      </c>
      <c r="N2764" s="42">
        <f t="shared" si="219"/>
        <v>0.41645157670295141</v>
      </c>
      <c r="O2764">
        <f>IF(AND(RawData[[#This Row],[Channel]]="Wholesale/Distributor", LEFT(RawData[[#This Row],[Month]], 4)="2025"),RawData[[#This Row],[List Price]]*(1-'2 - Diagnostics'!$B$1),RawData[[#This Row],[Net Price]])</f>
        <v>8.0109890000000004</v>
      </c>
      <c r="P2764">
        <f>RawData[[#This Row],[Units]]*RawData[[#This Row],[Counterfactual Net Price]]</f>
        <v>141393.95585</v>
      </c>
    </row>
    <row r="2765" spans="1:16">
      <c r="A2765" t="s">
        <v>270</v>
      </c>
      <c r="B2765" t="s">
        <v>269</v>
      </c>
      <c r="C2765" t="s">
        <v>237</v>
      </c>
      <c r="D2765" t="s">
        <v>231</v>
      </c>
      <c r="E2765" t="s">
        <v>259</v>
      </c>
      <c r="F2765">
        <v>19296</v>
      </c>
      <c r="G2765" s="44">
        <v>8.99</v>
      </c>
      <c r="H2765" s="42">
        <v>0.1333</v>
      </c>
      <c r="I2765" s="45">
        <v>4.6748000000000003</v>
      </c>
      <c r="J2765" s="44">
        <f t="shared" si="215"/>
        <v>7.791633</v>
      </c>
      <c r="K2765" s="43">
        <f t="shared" si="216"/>
        <v>150347.35036800001</v>
      </c>
      <c r="L2765" s="43">
        <f t="shared" si="217"/>
        <v>90204.940800000011</v>
      </c>
      <c r="M2765" s="43">
        <f t="shared" si="218"/>
        <v>60142.409568000003</v>
      </c>
      <c r="N2765" s="42">
        <f t="shared" si="219"/>
        <v>0.40002307603553705</v>
      </c>
      <c r="O2765">
        <f>IF(AND(RawData[[#This Row],[Channel]]="Wholesale/Distributor", LEFT(RawData[[#This Row],[Month]], 4)="2025"),RawData[[#This Row],[List Price]]*(1-'2 - Diagnostics'!$B$1),RawData[[#This Row],[Net Price]])</f>
        <v>7.791633</v>
      </c>
      <c r="P2765">
        <f>RawData[[#This Row],[Units]]*RawData[[#This Row],[Counterfactual Net Price]]</f>
        <v>150347.35036800001</v>
      </c>
    </row>
    <row r="2766" spans="1:16">
      <c r="A2766" t="s">
        <v>270</v>
      </c>
      <c r="B2766" t="s">
        <v>269</v>
      </c>
      <c r="C2766" t="s">
        <v>237</v>
      </c>
      <c r="D2766" t="s">
        <v>231</v>
      </c>
      <c r="E2766" t="s">
        <v>258</v>
      </c>
      <c r="F2766">
        <v>15056</v>
      </c>
      <c r="G2766" s="44">
        <v>8.99</v>
      </c>
      <c r="H2766" s="42">
        <v>0.12939999999999999</v>
      </c>
      <c r="I2766" s="45">
        <v>4.6748000000000003</v>
      </c>
      <c r="J2766" s="44">
        <f t="shared" si="215"/>
        <v>7.8266940000000007</v>
      </c>
      <c r="K2766" s="43">
        <f t="shared" si="216"/>
        <v>117838.70486400001</v>
      </c>
      <c r="L2766" s="43">
        <f t="shared" si="217"/>
        <v>70383.788800000009</v>
      </c>
      <c r="M2766" s="43">
        <f t="shared" si="218"/>
        <v>47454.916064000005</v>
      </c>
      <c r="N2766" s="42">
        <f t="shared" si="219"/>
        <v>0.4027107741787273</v>
      </c>
      <c r="O2766">
        <f>IF(AND(RawData[[#This Row],[Channel]]="Wholesale/Distributor", LEFT(RawData[[#This Row],[Month]], 4)="2025"),RawData[[#This Row],[List Price]]*(1-'2 - Diagnostics'!$B$1),RawData[[#This Row],[Net Price]])</f>
        <v>7.8266940000000007</v>
      </c>
      <c r="P2766">
        <f>RawData[[#This Row],[Units]]*RawData[[#This Row],[Counterfactual Net Price]]</f>
        <v>117838.70486400001</v>
      </c>
    </row>
    <row r="2767" spans="1:16">
      <c r="A2767" t="s">
        <v>270</v>
      </c>
      <c r="B2767" t="s">
        <v>269</v>
      </c>
      <c r="C2767" t="s">
        <v>237</v>
      </c>
      <c r="D2767" t="s">
        <v>231</v>
      </c>
      <c r="E2767" t="s">
        <v>257</v>
      </c>
      <c r="F2767">
        <v>13723</v>
      </c>
      <c r="G2767" s="44">
        <v>8.99</v>
      </c>
      <c r="H2767" s="42">
        <v>0.13919999999999999</v>
      </c>
      <c r="I2767" s="45">
        <v>4.6748000000000003</v>
      </c>
      <c r="J2767" s="44">
        <f t="shared" si="215"/>
        <v>7.7385920000000006</v>
      </c>
      <c r="K2767" s="43">
        <f t="shared" si="216"/>
        <v>106196.69801600001</v>
      </c>
      <c r="L2767" s="43">
        <f t="shared" si="217"/>
        <v>64152.280400000003</v>
      </c>
      <c r="M2767" s="43">
        <f t="shared" si="218"/>
        <v>42044.417616000006</v>
      </c>
      <c r="N2767" s="42">
        <f t="shared" si="219"/>
        <v>0.39591078066914498</v>
      </c>
      <c r="O2767">
        <f>IF(AND(RawData[[#This Row],[Channel]]="Wholesale/Distributor", LEFT(RawData[[#This Row],[Month]], 4)="2025"),RawData[[#This Row],[List Price]]*(1-'2 - Diagnostics'!$B$1),RawData[[#This Row],[Net Price]])</f>
        <v>7.7385920000000006</v>
      </c>
      <c r="P2767">
        <f>RawData[[#This Row],[Units]]*RawData[[#This Row],[Counterfactual Net Price]]</f>
        <v>106196.69801600001</v>
      </c>
    </row>
    <row r="2768" spans="1:16">
      <c r="A2768" t="s">
        <v>270</v>
      </c>
      <c r="B2768" t="s">
        <v>269</v>
      </c>
      <c r="C2768" t="s">
        <v>237</v>
      </c>
      <c r="D2768" t="s">
        <v>231</v>
      </c>
      <c r="E2768" t="s">
        <v>256</v>
      </c>
      <c r="F2768">
        <v>13559</v>
      </c>
      <c r="G2768" s="44">
        <v>8.99</v>
      </c>
      <c r="H2768" s="42">
        <v>0.13250000000000001</v>
      </c>
      <c r="I2768" s="45">
        <v>4.6748000000000003</v>
      </c>
      <c r="J2768" s="44">
        <f t="shared" si="215"/>
        <v>7.7988249999999999</v>
      </c>
      <c r="K2768" s="43">
        <f t="shared" si="216"/>
        <v>105744.268175</v>
      </c>
      <c r="L2768" s="43">
        <f t="shared" si="217"/>
        <v>63385.613200000007</v>
      </c>
      <c r="M2768" s="43">
        <f t="shared" si="218"/>
        <v>42358.654974999998</v>
      </c>
      <c r="N2768" s="42">
        <f t="shared" si="219"/>
        <v>0.40057636887608067</v>
      </c>
      <c r="O2768">
        <f>IF(AND(RawData[[#This Row],[Channel]]="Wholesale/Distributor", LEFT(RawData[[#This Row],[Month]], 4)="2025"),RawData[[#This Row],[List Price]]*(1-'2 - Diagnostics'!$B$1),RawData[[#This Row],[Net Price]])</f>
        <v>7.7988249999999999</v>
      </c>
      <c r="P2768">
        <f>RawData[[#This Row],[Units]]*RawData[[#This Row],[Counterfactual Net Price]]</f>
        <v>105744.268175</v>
      </c>
    </row>
    <row r="2769" spans="1:16">
      <c r="A2769" t="s">
        <v>270</v>
      </c>
      <c r="B2769" t="s">
        <v>269</v>
      </c>
      <c r="C2769" t="s">
        <v>237</v>
      </c>
      <c r="D2769" t="s">
        <v>231</v>
      </c>
      <c r="E2769" t="s">
        <v>255</v>
      </c>
      <c r="F2769">
        <v>15682</v>
      </c>
      <c r="G2769" s="44">
        <v>8.99</v>
      </c>
      <c r="H2769" s="42">
        <v>0.11269999999999999</v>
      </c>
      <c r="I2769" s="45">
        <v>4.6748000000000003</v>
      </c>
      <c r="J2769" s="44">
        <f t="shared" si="215"/>
        <v>7.9768270000000001</v>
      </c>
      <c r="K2769" s="43">
        <f t="shared" si="216"/>
        <v>125092.601014</v>
      </c>
      <c r="L2769" s="43">
        <f t="shared" si="217"/>
        <v>73310.213600000003</v>
      </c>
      <c r="M2769" s="43">
        <f t="shared" si="218"/>
        <v>51782.387413999997</v>
      </c>
      <c r="N2769" s="42">
        <f t="shared" si="219"/>
        <v>0.4139524399864758</v>
      </c>
      <c r="O2769">
        <f>IF(AND(RawData[[#This Row],[Channel]]="Wholesale/Distributor", LEFT(RawData[[#This Row],[Month]], 4)="2025"),RawData[[#This Row],[List Price]]*(1-'2 - Diagnostics'!$B$1),RawData[[#This Row],[Net Price]])</f>
        <v>7.9768270000000001</v>
      </c>
      <c r="P2769">
        <f>RawData[[#This Row],[Units]]*RawData[[#This Row],[Counterfactual Net Price]]</f>
        <v>125092.601014</v>
      </c>
    </row>
    <row r="2770" spans="1:16">
      <c r="A2770" t="s">
        <v>270</v>
      </c>
      <c r="B2770" t="s">
        <v>269</v>
      </c>
      <c r="C2770" t="s">
        <v>237</v>
      </c>
      <c r="D2770" t="s">
        <v>231</v>
      </c>
      <c r="E2770" t="s">
        <v>254</v>
      </c>
      <c r="F2770">
        <v>16733</v>
      </c>
      <c r="G2770" s="44">
        <v>8.99</v>
      </c>
      <c r="H2770" s="42">
        <v>9.69E-2</v>
      </c>
      <c r="I2770" s="45">
        <v>4.6748000000000003</v>
      </c>
      <c r="J2770" s="44">
        <f t="shared" si="215"/>
        <v>8.1188690000000001</v>
      </c>
      <c r="K2770" s="43">
        <f t="shared" si="216"/>
        <v>135853.034977</v>
      </c>
      <c r="L2770" s="43">
        <f t="shared" si="217"/>
        <v>78223.428400000004</v>
      </c>
      <c r="M2770" s="43">
        <f t="shared" si="218"/>
        <v>57629.606576999999</v>
      </c>
      <c r="N2770" s="42">
        <f t="shared" si="219"/>
        <v>0.42420551433949727</v>
      </c>
      <c r="O2770">
        <f>IF(AND(RawData[[#This Row],[Channel]]="Wholesale/Distributor", LEFT(RawData[[#This Row],[Month]], 4)="2025"),RawData[[#This Row],[List Price]]*(1-'2 - Diagnostics'!$B$1),RawData[[#This Row],[Net Price]])</f>
        <v>8.1188690000000001</v>
      </c>
      <c r="P2770">
        <f>RawData[[#This Row],[Units]]*RawData[[#This Row],[Counterfactual Net Price]]</f>
        <v>135853.034977</v>
      </c>
    </row>
    <row r="2771" spans="1:16">
      <c r="A2771" t="s">
        <v>270</v>
      </c>
      <c r="B2771" t="s">
        <v>269</v>
      </c>
      <c r="C2771" t="s">
        <v>237</v>
      </c>
      <c r="D2771" t="s">
        <v>231</v>
      </c>
      <c r="E2771" t="s">
        <v>253</v>
      </c>
      <c r="F2771">
        <v>27392</v>
      </c>
      <c r="G2771" s="44">
        <v>8.99</v>
      </c>
      <c r="H2771" s="42">
        <v>0.1118</v>
      </c>
      <c r="I2771" s="45">
        <v>4.6748000000000003</v>
      </c>
      <c r="J2771" s="44">
        <f t="shared" si="215"/>
        <v>7.9849180000000004</v>
      </c>
      <c r="K2771" s="43">
        <f t="shared" si="216"/>
        <v>218722.87385600002</v>
      </c>
      <c r="L2771" s="43">
        <f t="shared" si="217"/>
        <v>128052.12160000001</v>
      </c>
      <c r="M2771" s="43">
        <f t="shared" si="218"/>
        <v>90670.752256000007</v>
      </c>
      <c r="N2771" s="42">
        <f t="shared" si="219"/>
        <v>0.41454627336185546</v>
      </c>
      <c r="O2771">
        <f>IF(AND(RawData[[#This Row],[Channel]]="Wholesale/Distributor", LEFT(RawData[[#This Row],[Month]], 4)="2025"),RawData[[#This Row],[List Price]]*(1-'2 - Diagnostics'!$B$1),RawData[[#This Row],[Net Price]])</f>
        <v>7.9849180000000004</v>
      </c>
      <c r="P2771">
        <f>RawData[[#This Row],[Units]]*RawData[[#This Row],[Counterfactual Net Price]]</f>
        <v>218722.87385600002</v>
      </c>
    </row>
    <row r="2772" spans="1:16">
      <c r="A2772" t="s">
        <v>270</v>
      </c>
      <c r="B2772" t="s">
        <v>269</v>
      </c>
      <c r="C2772" t="s">
        <v>237</v>
      </c>
      <c r="D2772" t="s">
        <v>231</v>
      </c>
      <c r="E2772" t="s">
        <v>252</v>
      </c>
      <c r="F2772">
        <v>28310</v>
      </c>
      <c r="G2772" s="44">
        <v>8.99</v>
      </c>
      <c r="H2772" s="42">
        <v>0.1356</v>
      </c>
      <c r="I2772" s="45">
        <v>4.6748000000000003</v>
      </c>
      <c r="J2772" s="44">
        <f t="shared" si="215"/>
        <v>7.7709560000000009</v>
      </c>
      <c r="K2772" s="43">
        <f t="shared" si="216"/>
        <v>219995.76436000003</v>
      </c>
      <c r="L2772" s="43">
        <f t="shared" si="217"/>
        <v>132343.58800000002</v>
      </c>
      <c r="M2772" s="43">
        <f t="shared" si="218"/>
        <v>87652.176360000012</v>
      </c>
      <c r="N2772" s="42">
        <f t="shared" si="219"/>
        <v>0.3984266543267006</v>
      </c>
      <c r="O2772">
        <f>IF(AND(RawData[[#This Row],[Channel]]="Wholesale/Distributor", LEFT(RawData[[#This Row],[Month]], 4)="2025"),RawData[[#This Row],[List Price]]*(1-'2 - Diagnostics'!$B$1),RawData[[#This Row],[Net Price]])</f>
        <v>7.7709560000000009</v>
      </c>
      <c r="P2772">
        <f>RawData[[#This Row],[Units]]*RawData[[#This Row],[Counterfactual Net Price]]</f>
        <v>219995.76436000003</v>
      </c>
    </row>
    <row r="2773" spans="1:16">
      <c r="A2773" t="s">
        <v>270</v>
      </c>
      <c r="B2773" t="s">
        <v>269</v>
      </c>
      <c r="C2773" t="s">
        <v>237</v>
      </c>
      <c r="D2773" t="s">
        <v>231</v>
      </c>
      <c r="E2773" t="s">
        <v>251</v>
      </c>
      <c r="F2773">
        <v>23918</v>
      </c>
      <c r="G2773" s="44">
        <v>8.99</v>
      </c>
      <c r="H2773" s="42">
        <v>0.1119</v>
      </c>
      <c r="I2773" s="45">
        <v>4.6748000000000003</v>
      </c>
      <c r="J2773" s="44">
        <f t="shared" si="215"/>
        <v>7.984019</v>
      </c>
      <c r="K2773" s="43">
        <f t="shared" si="216"/>
        <v>190961.76644199999</v>
      </c>
      <c r="L2773" s="43">
        <f t="shared" si="217"/>
        <v>111811.86640000001</v>
      </c>
      <c r="M2773" s="43">
        <f t="shared" si="218"/>
        <v>79149.900041999979</v>
      </c>
      <c r="N2773" s="42">
        <f t="shared" si="219"/>
        <v>0.41448035131178912</v>
      </c>
      <c r="O2773">
        <f>IF(AND(RawData[[#This Row],[Channel]]="Wholesale/Distributor", LEFT(RawData[[#This Row],[Month]], 4)="2025"),RawData[[#This Row],[List Price]]*(1-'2 - Diagnostics'!$B$1),RawData[[#This Row],[Net Price]])</f>
        <v>7.984019</v>
      </c>
      <c r="P2773">
        <f>RawData[[#This Row],[Units]]*RawData[[#This Row],[Counterfactual Net Price]]</f>
        <v>190961.76644199999</v>
      </c>
    </row>
    <row r="2774" spans="1:16">
      <c r="A2774" t="s">
        <v>270</v>
      </c>
      <c r="B2774" t="s">
        <v>269</v>
      </c>
      <c r="C2774" t="s">
        <v>237</v>
      </c>
      <c r="D2774" t="s">
        <v>231</v>
      </c>
      <c r="E2774" t="s">
        <v>250</v>
      </c>
      <c r="F2774">
        <v>14240</v>
      </c>
      <c r="G2774" s="44">
        <v>9.17</v>
      </c>
      <c r="H2774" s="42">
        <v>0.15509999999999999</v>
      </c>
      <c r="I2774" s="45">
        <v>4.7099000000000002</v>
      </c>
      <c r="J2774" s="44">
        <f t="shared" si="215"/>
        <v>7.7477330000000002</v>
      </c>
      <c r="K2774" s="43">
        <f t="shared" si="216"/>
        <v>110327.71792000001</v>
      </c>
      <c r="L2774" s="43">
        <f t="shared" si="217"/>
        <v>67068.97600000001</v>
      </c>
      <c r="M2774" s="43">
        <f t="shared" si="218"/>
        <v>43258.74192</v>
      </c>
      <c r="N2774" s="42">
        <f t="shared" si="219"/>
        <v>0.39209314518195187</v>
      </c>
      <c r="O2774">
        <f>IF(AND(RawData[[#This Row],[Channel]]="Wholesale/Distributor", LEFT(RawData[[#This Row],[Month]], 4)="2025"),RawData[[#This Row],[List Price]]*(1-'2 - Diagnostics'!$B$1),RawData[[#This Row],[Net Price]])</f>
        <v>7.7477330000000002</v>
      </c>
      <c r="P2774">
        <f>RawData[[#This Row],[Units]]*RawData[[#This Row],[Counterfactual Net Price]]</f>
        <v>110327.71792000001</v>
      </c>
    </row>
    <row r="2775" spans="1:16">
      <c r="A2775" t="s">
        <v>270</v>
      </c>
      <c r="B2775" t="s">
        <v>269</v>
      </c>
      <c r="C2775" t="s">
        <v>237</v>
      </c>
      <c r="D2775" t="s">
        <v>231</v>
      </c>
      <c r="E2775" t="s">
        <v>249</v>
      </c>
      <c r="F2775">
        <v>19792</v>
      </c>
      <c r="G2775" s="44">
        <v>9.17</v>
      </c>
      <c r="H2775" s="42">
        <v>0.14480000000000001</v>
      </c>
      <c r="I2775" s="45">
        <v>4.7449000000000003</v>
      </c>
      <c r="J2775" s="44">
        <f t="shared" si="215"/>
        <v>7.8421839999999996</v>
      </c>
      <c r="K2775" s="43">
        <f t="shared" si="216"/>
        <v>155212.50572799999</v>
      </c>
      <c r="L2775" s="43">
        <f t="shared" si="217"/>
        <v>93911.060800000007</v>
      </c>
      <c r="M2775" s="43">
        <f t="shared" si="218"/>
        <v>61301.444927999983</v>
      </c>
      <c r="N2775" s="42">
        <f t="shared" si="219"/>
        <v>0.39495171243112881</v>
      </c>
      <c r="O2775">
        <f>IF(AND(RawData[[#This Row],[Channel]]="Wholesale/Distributor", LEFT(RawData[[#This Row],[Month]], 4)="2025"),RawData[[#This Row],[List Price]]*(1-'2 - Diagnostics'!$B$1),RawData[[#This Row],[Net Price]])</f>
        <v>7.8421839999999996</v>
      </c>
      <c r="P2775">
        <f>RawData[[#This Row],[Units]]*RawData[[#This Row],[Counterfactual Net Price]]</f>
        <v>155212.50572799999</v>
      </c>
    </row>
    <row r="2776" spans="1:16">
      <c r="A2776" t="s">
        <v>270</v>
      </c>
      <c r="B2776" t="s">
        <v>269</v>
      </c>
      <c r="C2776" t="s">
        <v>237</v>
      </c>
      <c r="D2776" t="s">
        <v>231</v>
      </c>
      <c r="E2776" t="s">
        <v>248</v>
      </c>
      <c r="F2776">
        <v>18089</v>
      </c>
      <c r="G2776" s="44">
        <v>9.17</v>
      </c>
      <c r="H2776" s="42">
        <v>0.1149</v>
      </c>
      <c r="I2776" s="45">
        <v>4.78</v>
      </c>
      <c r="J2776" s="44">
        <f t="shared" si="215"/>
        <v>8.1163670000000003</v>
      </c>
      <c r="K2776" s="43">
        <f t="shared" si="216"/>
        <v>146816.96266300001</v>
      </c>
      <c r="L2776" s="43">
        <f t="shared" si="217"/>
        <v>86465.42</v>
      </c>
      <c r="M2776" s="43">
        <f t="shared" si="218"/>
        <v>60351.542663000015</v>
      </c>
      <c r="N2776" s="42">
        <f t="shared" si="219"/>
        <v>0.41106655231336886</v>
      </c>
      <c r="O2776">
        <f>IF(AND(RawData[[#This Row],[Channel]]="Wholesale/Distributor", LEFT(RawData[[#This Row],[Month]], 4)="2025"),RawData[[#This Row],[List Price]]*(1-'2 - Diagnostics'!$B$1),RawData[[#This Row],[Net Price]])</f>
        <v>8.1163670000000003</v>
      </c>
      <c r="P2776">
        <f>RawData[[#This Row],[Units]]*RawData[[#This Row],[Counterfactual Net Price]]</f>
        <v>146816.96266300001</v>
      </c>
    </row>
    <row r="2777" spans="1:16">
      <c r="A2777" t="s">
        <v>270</v>
      </c>
      <c r="B2777" t="s">
        <v>269</v>
      </c>
      <c r="C2777" t="s">
        <v>237</v>
      </c>
      <c r="D2777" t="s">
        <v>231</v>
      </c>
      <c r="E2777" t="s">
        <v>247</v>
      </c>
      <c r="F2777">
        <v>19444</v>
      </c>
      <c r="G2777" s="44">
        <v>9.17</v>
      </c>
      <c r="H2777" s="42">
        <v>0.12759999999999999</v>
      </c>
      <c r="I2777" s="45">
        <v>4.8150000000000004</v>
      </c>
      <c r="J2777" s="44">
        <f t="shared" si="215"/>
        <v>7.9999080000000005</v>
      </c>
      <c r="K2777" s="43">
        <f t="shared" si="216"/>
        <v>155550.211152</v>
      </c>
      <c r="L2777" s="43">
        <f t="shared" si="217"/>
        <v>93622.86</v>
      </c>
      <c r="M2777" s="43">
        <f t="shared" si="218"/>
        <v>61927.351152000003</v>
      </c>
      <c r="N2777" s="42">
        <f t="shared" si="219"/>
        <v>0.39811807835790114</v>
      </c>
      <c r="O2777">
        <f>IF(AND(RawData[[#This Row],[Channel]]="Wholesale/Distributor", LEFT(RawData[[#This Row],[Month]], 4)="2025"),RawData[[#This Row],[List Price]]*(1-'2 - Diagnostics'!$B$1),RawData[[#This Row],[Net Price]])</f>
        <v>7.9999080000000005</v>
      </c>
      <c r="P2777">
        <f>RawData[[#This Row],[Units]]*RawData[[#This Row],[Counterfactual Net Price]]</f>
        <v>155550.211152</v>
      </c>
    </row>
    <row r="2778" spans="1:16">
      <c r="A2778" t="s">
        <v>270</v>
      </c>
      <c r="B2778" t="s">
        <v>269</v>
      </c>
      <c r="C2778" t="s">
        <v>237</v>
      </c>
      <c r="D2778" t="s">
        <v>231</v>
      </c>
      <c r="E2778" t="s">
        <v>246</v>
      </c>
      <c r="F2778">
        <v>15741</v>
      </c>
      <c r="G2778" s="44">
        <v>9.17</v>
      </c>
      <c r="H2778" s="42">
        <v>0.1205</v>
      </c>
      <c r="I2778" s="45">
        <v>4.8501000000000003</v>
      </c>
      <c r="J2778" s="44">
        <f t="shared" si="215"/>
        <v>8.0650149999999989</v>
      </c>
      <c r="K2778" s="43">
        <f t="shared" si="216"/>
        <v>126951.40111499999</v>
      </c>
      <c r="L2778" s="43">
        <f t="shared" si="217"/>
        <v>76345.424100000004</v>
      </c>
      <c r="M2778" s="43">
        <f t="shared" si="218"/>
        <v>50605.977014999982</v>
      </c>
      <c r="N2778" s="42">
        <f t="shared" si="219"/>
        <v>0.39862480106980575</v>
      </c>
      <c r="O2778">
        <f>IF(AND(RawData[[#This Row],[Channel]]="Wholesale/Distributor", LEFT(RawData[[#This Row],[Month]], 4)="2025"),RawData[[#This Row],[List Price]]*(1-'2 - Diagnostics'!$B$1),RawData[[#This Row],[Net Price]])</f>
        <v>8.0650149999999989</v>
      </c>
      <c r="P2778">
        <f>RawData[[#This Row],[Units]]*RawData[[#This Row],[Counterfactual Net Price]]</f>
        <v>126951.40111499999</v>
      </c>
    </row>
    <row r="2779" spans="1:16">
      <c r="A2779" t="s">
        <v>270</v>
      </c>
      <c r="B2779" t="s">
        <v>269</v>
      </c>
      <c r="C2779" t="s">
        <v>237</v>
      </c>
      <c r="D2779" t="s">
        <v>231</v>
      </c>
      <c r="E2779" t="s">
        <v>245</v>
      </c>
      <c r="F2779">
        <v>14132</v>
      </c>
      <c r="G2779" s="44">
        <v>9.17</v>
      </c>
      <c r="H2779" s="42">
        <v>0.13250000000000001</v>
      </c>
      <c r="I2779" s="45">
        <v>4.8852000000000002</v>
      </c>
      <c r="J2779" s="44">
        <f t="shared" si="215"/>
        <v>7.9549749999999992</v>
      </c>
      <c r="K2779" s="43">
        <f t="shared" si="216"/>
        <v>112419.7067</v>
      </c>
      <c r="L2779" s="43">
        <f t="shared" si="217"/>
        <v>69037.646399999998</v>
      </c>
      <c r="M2779" s="43">
        <f t="shared" si="218"/>
        <v>43382.060299999997</v>
      </c>
      <c r="N2779" s="42">
        <f t="shared" si="219"/>
        <v>0.38589373316698039</v>
      </c>
      <c r="O2779">
        <f>IF(AND(RawData[[#This Row],[Channel]]="Wholesale/Distributor", LEFT(RawData[[#This Row],[Month]], 4)="2025"),RawData[[#This Row],[List Price]]*(1-'2 - Diagnostics'!$B$1),RawData[[#This Row],[Net Price]])</f>
        <v>7.9549749999999992</v>
      </c>
      <c r="P2779">
        <f>RawData[[#This Row],[Units]]*RawData[[#This Row],[Counterfactual Net Price]]</f>
        <v>112419.7067</v>
      </c>
    </row>
    <row r="2780" spans="1:16">
      <c r="A2780" t="s">
        <v>270</v>
      </c>
      <c r="B2780" t="s">
        <v>269</v>
      </c>
      <c r="C2780" t="s">
        <v>237</v>
      </c>
      <c r="D2780" t="s">
        <v>231</v>
      </c>
      <c r="E2780" t="s">
        <v>244</v>
      </c>
      <c r="F2780">
        <v>13696</v>
      </c>
      <c r="G2780" s="44">
        <v>9.44</v>
      </c>
      <c r="H2780" s="42">
        <v>0.13739999999999999</v>
      </c>
      <c r="I2780" s="45">
        <v>4.9202000000000004</v>
      </c>
      <c r="J2780" s="44">
        <f t="shared" si="215"/>
        <v>8.142944</v>
      </c>
      <c r="K2780" s="43">
        <f t="shared" si="216"/>
        <v>111525.76102400001</v>
      </c>
      <c r="L2780" s="43">
        <f t="shared" si="217"/>
        <v>67387.059200000003</v>
      </c>
      <c r="M2780" s="43">
        <f t="shared" si="218"/>
        <v>44138.701824000003</v>
      </c>
      <c r="N2780" s="42">
        <f t="shared" si="219"/>
        <v>0.39577135738622299</v>
      </c>
      <c r="O2780">
        <f>IF(AND(RawData[[#This Row],[Channel]]="Wholesale/Distributor", LEFT(RawData[[#This Row],[Month]], 4)="2025"),RawData[[#This Row],[List Price]]*(1-'2 - Diagnostics'!$B$1),RawData[[#This Row],[Net Price]])</f>
        <v>8.142944</v>
      </c>
      <c r="P2780">
        <f>RawData[[#This Row],[Units]]*RawData[[#This Row],[Counterfactual Net Price]]</f>
        <v>111525.76102400001</v>
      </c>
    </row>
    <row r="2781" spans="1:16">
      <c r="A2781" t="s">
        <v>270</v>
      </c>
      <c r="B2781" t="s">
        <v>269</v>
      </c>
      <c r="C2781" t="s">
        <v>237</v>
      </c>
      <c r="D2781" t="s">
        <v>231</v>
      </c>
      <c r="E2781" t="s">
        <v>243</v>
      </c>
      <c r="F2781">
        <v>14533</v>
      </c>
      <c r="G2781" s="44">
        <v>9.44</v>
      </c>
      <c r="H2781" s="42">
        <v>0.1099</v>
      </c>
      <c r="I2781" s="45">
        <v>4.9553000000000003</v>
      </c>
      <c r="J2781" s="44">
        <f t="shared" si="215"/>
        <v>8.4025439999999989</v>
      </c>
      <c r="K2781" s="43">
        <f t="shared" si="216"/>
        <v>122114.17195199999</v>
      </c>
      <c r="L2781" s="43">
        <f t="shared" si="217"/>
        <v>72015.37490000001</v>
      </c>
      <c r="M2781" s="43">
        <f t="shared" si="218"/>
        <v>50098.79705199998</v>
      </c>
      <c r="N2781" s="42">
        <f t="shared" si="219"/>
        <v>0.41026193971730451</v>
      </c>
      <c r="O2781">
        <f>IF(AND(RawData[[#This Row],[Channel]]="Wholesale/Distributor", LEFT(RawData[[#This Row],[Month]], 4)="2025"),RawData[[#This Row],[List Price]]*(1-'2 - Diagnostics'!$B$1),RawData[[#This Row],[Net Price]])</f>
        <v>8.4025439999999989</v>
      </c>
      <c r="P2781">
        <f>RawData[[#This Row],[Units]]*RawData[[#This Row],[Counterfactual Net Price]]</f>
        <v>122114.17195199999</v>
      </c>
    </row>
    <row r="2782" spans="1:16">
      <c r="A2782" t="s">
        <v>270</v>
      </c>
      <c r="B2782" t="s">
        <v>269</v>
      </c>
      <c r="C2782" t="s">
        <v>237</v>
      </c>
      <c r="D2782" t="s">
        <v>231</v>
      </c>
      <c r="E2782" t="s">
        <v>242</v>
      </c>
      <c r="F2782">
        <v>19681</v>
      </c>
      <c r="G2782" s="44">
        <v>9.44</v>
      </c>
      <c r="H2782" s="42">
        <v>0.1673</v>
      </c>
      <c r="I2782" s="45">
        <v>4.9903000000000004</v>
      </c>
      <c r="J2782" s="44">
        <f t="shared" si="215"/>
        <v>7.8606879999999997</v>
      </c>
      <c r="K2782" s="43">
        <f t="shared" si="216"/>
        <v>154706.20052799999</v>
      </c>
      <c r="L2782" s="43">
        <f t="shared" si="217"/>
        <v>98214.094300000012</v>
      </c>
      <c r="M2782" s="43">
        <f t="shared" si="218"/>
        <v>56492.106227999975</v>
      </c>
      <c r="N2782" s="42">
        <f t="shared" si="219"/>
        <v>0.36515735009454631</v>
      </c>
      <c r="O2782">
        <f>IF(AND(RawData[[#This Row],[Channel]]="Wholesale/Distributor", LEFT(RawData[[#This Row],[Month]], 4)="2025"),RawData[[#This Row],[List Price]]*(1-'2 - Diagnostics'!$B$1),RawData[[#This Row],[Net Price]])</f>
        <v>7.8606879999999997</v>
      </c>
      <c r="P2782">
        <f>RawData[[#This Row],[Units]]*RawData[[#This Row],[Counterfactual Net Price]]</f>
        <v>154706.20052799999</v>
      </c>
    </row>
    <row r="2783" spans="1:16">
      <c r="A2783" t="s">
        <v>270</v>
      </c>
      <c r="B2783" t="s">
        <v>269</v>
      </c>
      <c r="C2783" t="s">
        <v>237</v>
      </c>
      <c r="D2783" t="s">
        <v>231</v>
      </c>
      <c r="E2783" t="s">
        <v>241</v>
      </c>
      <c r="F2783">
        <v>26904</v>
      </c>
      <c r="G2783" s="44">
        <v>9.44</v>
      </c>
      <c r="H2783" s="42">
        <v>0.1101</v>
      </c>
      <c r="I2783" s="45">
        <v>5.0254000000000003</v>
      </c>
      <c r="J2783" s="44">
        <f t="shared" si="215"/>
        <v>8.4006559999999997</v>
      </c>
      <c r="K2783" s="43">
        <f t="shared" si="216"/>
        <v>226011.24902399999</v>
      </c>
      <c r="L2783" s="43">
        <f t="shared" si="217"/>
        <v>135203.3616</v>
      </c>
      <c r="M2783" s="43">
        <f t="shared" si="218"/>
        <v>90807.887423999986</v>
      </c>
      <c r="N2783" s="42">
        <f t="shared" si="219"/>
        <v>0.40178481299555652</v>
      </c>
      <c r="O2783">
        <f>IF(AND(RawData[[#This Row],[Channel]]="Wholesale/Distributor", LEFT(RawData[[#This Row],[Month]], 4)="2025"),RawData[[#This Row],[List Price]]*(1-'2 - Diagnostics'!$B$1),RawData[[#This Row],[Net Price]])</f>
        <v>8.4006559999999997</v>
      </c>
      <c r="P2783">
        <f>RawData[[#This Row],[Units]]*RawData[[#This Row],[Counterfactual Net Price]]</f>
        <v>226011.24902399999</v>
      </c>
    </row>
    <row r="2784" spans="1:16">
      <c r="A2784" t="s">
        <v>270</v>
      </c>
      <c r="B2784" t="s">
        <v>269</v>
      </c>
      <c r="C2784" t="s">
        <v>237</v>
      </c>
      <c r="D2784" t="s">
        <v>231</v>
      </c>
      <c r="E2784" t="s">
        <v>240</v>
      </c>
      <c r="F2784">
        <v>26267</v>
      </c>
      <c r="G2784" s="44">
        <v>9.44</v>
      </c>
      <c r="H2784" s="42">
        <v>0.1376</v>
      </c>
      <c r="I2784" s="45">
        <v>5.0605000000000002</v>
      </c>
      <c r="J2784" s="44">
        <f t="shared" si="215"/>
        <v>8.1410560000000007</v>
      </c>
      <c r="K2784" s="43">
        <f t="shared" si="216"/>
        <v>213841.11795200003</v>
      </c>
      <c r="L2784" s="43">
        <f t="shared" si="217"/>
        <v>132924.15350000001</v>
      </c>
      <c r="M2784" s="43">
        <f t="shared" si="218"/>
        <v>80916.964452000015</v>
      </c>
      <c r="N2784" s="42">
        <f t="shared" si="219"/>
        <v>0.37839759362913117</v>
      </c>
      <c r="O2784">
        <f>IF(AND(RawData[[#This Row],[Channel]]="Wholesale/Distributor", LEFT(RawData[[#This Row],[Month]], 4)="2025"),RawData[[#This Row],[List Price]]*(1-'2 - Diagnostics'!$B$1),RawData[[#This Row],[Net Price]])</f>
        <v>8.1410560000000007</v>
      </c>
      <c r="P2784">
        <f>RawData[[#This Row],[Units]]*RawData[[#This Row],[Counterfactual Net Price]]</f>
        <v>213841.11795200003</v>
      </c>
    </row>
    <row r="2785" spans="1:16">
      <c r="A2785" t="s">
        <v>270</v>
      </c>
      <c r="B2785" t="s">
        <v>269</v>
      </c>
      <c r="C2785" t="s">
        <v>237</v>
      </c>
      <c r="D2785" t="s">
        <v>231</v>
      </c>
      <c r="E2785" t="s">
        <v>236</v>
      </c>
      <c r="F2785">
        <v>24853</v>
      </c>
      <c r="G2785" s="44">
        <v>9.44</v>
      </c>
      <c r="H2785" s="42">
        <v>0.1118</v>
      </c>
      <c r="I2785" s="45">
        <v>5.0955000000000004</v>
      </c>
      <c r="J2785" s="44">
        <f t="shared" si="215"/>
        <v>8.3846080000000001</v>
      </c>
      <c r="K2785" s="43">
        <f t="shared" si="216"/>
        <v>208382.66262399999</v>
      </c>
      <c r="L2785" s="43">
        <f t="shared" si="217"/>
        <v>126638.4615</v>
      </c>
      <c r="M2785" s="43">
        <f t="shared" si="218"/>
        <v>81744.201123999985</v>
      </c>
      <c r="N2785" s="42">
        <f t="shared" si="219"/>
        <v>0.39227928127349537</v>
      </c>
      <c r="O2785">
        <f>IF(AND(RawData[[#This Row],[Channel]]="Wholesale/Distributor", LEFT(RawData[[#This Row],[Month]], 4)="2025"),RawData[[#This Row],[List Price]]*(1-'2 - Diagnostics'!$B$1),RawData[[#This Row],[Net Price]])</f>
        <v>8.3846080000000001</v>
      </c>
      <c r="P2785">
        <f>RawData[[#This Row],[Units]]*RawData[[#This Row],[Counterfactual Net Price]]</f>
        <v>208382.66262399999</v>
      </c>
    </row>
    <row r="2786" spans="1:16">
      <c r="A2786" t="s">
        <v>270</v>
      </c>
      <c r="B2786" t="s">
        <v>269</v>
      </c>
      <c r="C2786" t="s">
        <v>237</v>
      </c>
      <c r="D2786" t="s">
        <v>230</v>
      </c>
      <c r="E2786" t="s">
        <v>262</v>
      </c>
      <c r="F2786">
        <v>9269</v>
      </c>
      <c r="G2786" s="44">
        <v>8.99</v>
      </c>
      <c r="H2786" s="42">
        <v>0.18290000000000001</v>
      </c>
      <c r="I2786" s="45">
        <v>4.6748000000000003</v>
      </c>
      <c r="J2786" s="44">
        <f t="shared" si="215"/>
        <v>7.3457289999999995</v>
      </c>
      <c r="K2786" s="43">
        <f t="shared" si="216"/>
        <v>68087.562100999989</v>
      </c>
      <c r="L2786" s="43">
        <f t="shared" si="217"/>
        <v>43330.7212</v>
      </c>
      <c r="M2786" s="43">
        <f t="shared" si="218"/>
        <v>24756.840900999989</v>
      </c>
      <c r="N2786" s="42">
        <f t="shared" si="219"/>
        <v>0.36360298617060327</v>
      </c>
      <c r="O2786">
        <f>IF(AND(RawData[[#This Row],[Channel]]="Wholesale/Distributor", LEFT(RawData[[#This Row],[Month]], 4)="2025"),RawData[[#This Row],[List Price]]*(1-'2 - Diagnostics'!$B$1),RawData[[#This Row],[Net Price]])</f>
        <v>7.3457289999999995</v>
      </c>
      <c r="P2786">
        <f>RawData[[#This Row],[Units]]*RawData[[#This Row],[Counterfactual Net Price]]</f>
        <v>68087.562100999989</v>
      </c>
    </row>
    <row r="2787" spans="1:16">
      <c r="A2787" t="s">
        <v>270</v>
      </c>
      <c r="B2787" t="s">
        <v>269</v>
      </c>
      <c r="C2787" t="s">
        <v>237</v>
      </c>
      <c r="D2787" t="s">
        <v>230</v>
      </c>
      <c r="E2787" t="s">
        <v>261</v>
      </c>
      <c r="F2787">
        <v>12249</v>
      </c>
      <c r="G2787" s="44">
        <v>8.99</v>
      </c>
      <c r="H2787" s="42">
        <v>0.17480000000000001</v>
      </c>
      <c r="I2787" s="45">
        <v>4.6748000000000003</v>
      </c>
      <c r="J2787" s="44">
        <f t="shared" si="215"/>
        <v>7.4185479999999995</v>
      </c>
      <c r="K2787" s="43">
        <f t="shared" si="216"/>
        <v>90869.794451999987</v>
      </c>
      <c r="L2787" s="43">
        <f t="shared" si="217"/>
        <v>57261.625200000002</v>
      </c>
      <c r="M2787" s="43">
        <f t="shared" si="218"/>
        <v>33608.169251999985</v>
      </c>
      <c r="N2787" s="42">
        <f t="shared" si="219"/>
        <v>0.36984973339796401</v>
      </c>
      <c r="O2787">
        <f>IF(AND(RawData[[#This Row],[Channel]]="Wholesale/Distributor", LEFT(RawData[[#This Row],[Month]], 4)="2025"),RawData[[#This Row],[List Price]]*(1-'2 - Diagnostics'!$B$1),RawData[[#This Row],[Net Price]])</f>
        <v>7.4185479999999995</v>
      </c>
      <c r="P2787">
        <f>RawData[[#This Row],[Units]]*RawData[[#This Row],[Counterfactual Net Price]]</f>
        <v>90869.794451999987</v>
      </c>
    </row>
    <row r="2788" spans="1:16">
      <c r="A2788" t="s">
        <v>270</v>
      </c>
      <c r="B2788" t="s">
        <v>269</v>
      </c>
      <c r="C2788" t="s">
        <v>237</v>
      </c>
      <c r="D2788" t="s">
        <v>230</v>
      </c>
      <c r="E2788" t="s">
        <v>260</v>
      </c>
      <c r="F2788">
        <v>10286</v>
      </c>
      <c r="G2788" s="44">
        <v>8.99</v>
      </c>
      <c r="H2788" s="42">
        <v>0.1893</v>
      </c>
      <c r="I2788" s="45">
        <v>4.6748000000000003</v>
      </c>
      <c r="J2788" s="44">
        <f t="shared" si="215"/>
        <v>7.2881929999999997</v>
      </c>
      <c r="K2788" s="43">
        <f t="shared" si="216"/>
        <v>74966.353197999997</v>
      </c>
      <c r="L2788" s="43">
        <f t="shared" si="217"/>
        <v>48084.9928</v>
      </c>
      <c r="M2788" s="43">
        <f t="shared" si="218"/>
        <v>26881.360397999997</v>
      </c>
      <c r="N2788" s="42">
        <f t="shared" si="219"/>
        <v>0.35857900579745894</v>
      </c>
      <c r="O2788">
        <f>IF(AND(RawData[[#This Row],[Channel]]="Wholesale/Distributor", LEFT(RawData[[#This Row],[Month]], 4)="2025"),RawData[[#This Row],[List Price]]*(1-'2 - Diagnostics'!$B$1),RawData[[#This Row],[Net Price]])</f>
        <v>7.2881929999999997</v>
      </c>
      <c r="P2788">
        <f>RawData[[#This Row],[Units]]*RawData[[#This Row],[Counterfactual Net Price]]</f>
        <v>74966.353197999997</v>
      </c>
    </row>
    <row r="2789" spans="1:16">
      <c r="A2789" t="s">
        <v>270</v>
      </c>
      <c r="B2789" t="s">
        <v>269</v>
      </c>
      <c r="C2789" t="s">
        <v>237</v>
      </c>
      <c r="D2789" t="s">
        <v>230</v>
      </c>
      <c r="E2789" t="s">
        <v>259</v>
      </c>
      <c r="F2789">
        <v>13053</v>
      </c>
      <c r="G2789" s="44">
        <v>8.99</v>
      </c>
      <c r="H2789" s="42">
        <v>0.17879999999999999</v>
      </c>
      <c r="I2789" s="45">
        <v>4.6748000000000003</v>
      </c>
      <c r="J2789" s="44">
        <f t="shared" si="215"/>
        <v>7.3825880000000002</v>
      </c>
      <c r="K2789" s="43">
        <f t="shared" si="216"/>
        <v>96364.921163999999</v>
      </c>
      <c r="L2789" s="43">
        <f t="shared" si="217"/>
        <v>61020.164400000001</v>
      </c>
      <c r="M2789" s="43">
        <f t="shared" si="218"/>
        <v>35344.756763999998</v>
      </c>
      <c r="N2789" s="42">
        <f t="shared" si="219"/>
        <v>0.36678032148075984</v>
      </c>
      <c r="O2789">
        <f>IF(AND(RawData[[#This Row],[Channel]]="Wholesale/Distributor", LEFT(RawData[[#This Row],[Month]], 4)="2025"),RawData[[#This Row],[List Price]]*(1-'2 - Diagnostics'!$B$1),RawData[[#This Row],[Net Price]])</f>
        <v>7.3825880000000002</v>
      </c>
      <c r="P2789">
        <f>RawData[[#This Row],[Units]]*RawData[[#This Row],[Counterfactual Net Price]]</f>
        <v>96364.921163999999</v>
      </c>
    </row>
    <row r="2790" spans="1:16">
      <c r="A2790" t="s">
        <v>270</v>
      </c>
      <c r="B2790" t="s">
        <v>269</v>
      </c>
      <c r="C2790" t="s">
        <v>237</v>
      </c>
      <c r="D2790" t="s">
        <v>230</v>
      </c>
      <c r="E2790" t="s">
        <v>258</v>
      </c>
      <c r="F2790">
        <v>10181</v>
      </c>
      <c r="G2790" s="44">
        <v>8.99</v>
      </c>
      <c r="H2790" s="42">
        <v>0.1729</v>
      </c>
      <c r="I2790" s="45">
        <v>4.6748000000000003</v>
      </c>
      <c r="J2790" s="44">
        <f t="shared" si="215"/>
        <v>7.4356289999999996</v>
      </c>
      <c r="K2790" s="43">
        <f t="shared" si="216"/>
        <v>75702.138848999995</v>
      </c>
      <c r="L2790" s="43">
        <f t="shared" si="217"/>
        <v>47594.138800000001</v>
      </c>
      <c r="M2790" s="43">
        <f t="shared" si="218"/>
        <v>28108.000048999995</v>
      </c>
      <c r="N2790" s="42">
        <f t="shared" si="219"/>
        <v>0.37129730383266829</v>
      </c>
      <c r="O2790">
        <f>IF(AND(RawData[[#This Row],[Channel]]="Wholesale/Distributor", LEFT(RawData[[#This Row],[Month]], 4)="2025"),RawData[[#This Row],[List Price]]*(1-'2 - Diagnostics'!$B$1),RawData[[#This Row],[Net Price]])</f>
        <v>7.4356289999999996</v>
      </c>
      <c r="P2790">
        <f>RawData[[#This Row],[Units]]*RawData[[#This Row],[Counterfactual Net Price]]</f>
        <v>75702.138848999995</v>
      </c>
    </row>
    <row r="2791" spans="1:16">
      <c r="A2791" t="s">
        <v>270</v>
      </c>
      <c r="B2791" t="s">
        <v>269</v>
      </c>
      <c r="C2791" t="s">
        <v>237</v>
      </c>
      <c r="D2791" t="s">
        <v>230</v>
      </c>
      <c r="E2791" t="s">
        <v>257</v>
      </c>
      <c r="F2791">
        <v>8796</v>
      </c>
      <c r="G2791" s="44">
        <v>8.99</v>
      </c>
      <c r="H2791" s="42">
        <v>0.19539999999999999</v>
      </c>
      <c r="I2791" s="45">
        <v>4.6748000000000003</v>
      </c>
      <c r="J2791" s="44">
        <f t="shared" si="215"/>
        <v>7.2333540000000003</v>
      </c>
      <c r="K2791" s="43">
        <f t="shared" si="216"/>
        <v>63624.581784000002</v>
      </c>
      <c r="L2791" s="43">
        <f t="shared" si="217"/>
        <v>41119.540800000002</v>
      </c>
      <c r="M2791" s="43">
        <f t="shared" si="218"/>
        <v>22505.040983999999</v>
      </c>
      <c r="N2791" s="42">
        <f t="shared" si="219"/>
        <v>0.35371613223962217</v>
      </c>
      <c r="O2791">
        <f>IF(AND(RawData[[#This Row],[Channel]]="Wholesale/Distributor", LEFT(RawData[[#This Row],[Month]], 4)="2025"),RawData[[#This Row],[List Price]]*(1-'2 - Diagnostics'!$B$1),RawData[[#This Row],[Net Price]])</f>
        <v>7.2333540000000003</v>
      </c>
      <c r="P2791">
        <f>RawData[[#This Row],[Units]]*RawData[[#This Row],[Counterfactual Net Price]]</f>
        <v>63624.581784000002</v>
      </c>
    </row>
    <row r="2792" spans="1:16">
      <c r="A2792" t="s">
        <v>270</v>
      </c>
      <c r="B2792" t="s">
        <v>269</v>
      </c>
      <c r="C2792" t="s">
        <v>237</v>
      </c>
      <c r="D2792" t="s">
        <v>230</v>
      </c>
      <c r="E2792" t="s">
        <v>256</v>
      </c>
      <c r="F2792">
        <v>9039</v>
      </c>
      <c r="G2792" s="44">
        <v>8.99</v>
      </c>
      <c r="H2792" s="42">
        <v>0.18740000000000001</v>
      </c>
      <c r="I2792" s="45">
        <v>4.6748000000000003</v>
      </c>
      <c r="J2792" s="44">
        <f t="shared" si="215"/>
        <v>7.3052739999999998</v>
      </c>
      <c r="K2792" s="43">
        <f t="shared" si="216"/>
        <v>66032.371685999999</v>
      </c>
      <c r="L2792" s="43">
        <f t="shared" si="217"/>
        <v>42255.517200000002</v>
      </c>
      <c r="M2792" s="43">
        <f t="shared" si="218"/>
        <v>23776.854485999997</v>
      </c>
      <c r="N2792" s="42">
        <f t="shared" si="219"/>
        <v>0.36007875953728768</v>
      </c>
      <c r="O2792">
        <f>IF(AND(RawData[[#This Row],[Channel]]="Wholesale/Distributor", LEFT(RawData[[#This Row],[Month]], 4)="2025"),RawData[[#This Row],[List Price]]*(1-'2 - Diagnostics'!$B$1),RawData[[#This Row],[Net Price]])</f>
        <v>7.3052739999999998</v>
      </c>
      <c r="P2792">
        <f>RawData[[#This Row],[Units]]*RawData[[#This Row],[Counterfactual Net Price]]</f>
        <v>66032.371685999999</v>
      </c>
    </row>
    <row r="2793" spans="1:16">
      <c r="A2793" t="s">
        <v>270</v>
      </c>
      <c r="B2793" t="s">
        <v>269</v>
      </c>
      <c r="C2793" t="s">
        <v>237</v>
      </c>
      <c r="D2793" t="s">
        <v>230</v>
      </c>
      <c r="E2793" t="s">
        <v>255</v>
      </c>
      <c r="F2793">
        <v>10941</v>
      </c>
      <c r="G2793" s="44">
        <v>8.99</v>
      </c>
      <c r="H2793" s="42">
        <v>0.16420000000000001</v>
      </c>
      <c r="I2793" s="45">
        <v>4.6748000000000003</v>
      </c>
      <c r="J2793" s="44">
        <f t="shared" si="215"/>
        <v>7.5138420000000004</v>
      </c>
      <c r="K2793" s="43">
        <f t="shared" si="216"/>
        <v>82208.945322</v>
      </c>
      <c r="L2793" s="43">
        <f t="shared" si="217"/>
        <v>51146.986800000006</v>
      </c>
      <c r="M2793" s="43">
        <f t="shared" si="218"/>
        <v>31061.958521999994</v>
      </c>
      <c r="N2793" s="42">
        <f t="shared" si="219"/>
        <v>0.3778415888968652</v>
      </c>
      <c r="O2793">
        <f>IF(AND(RawData[[#This Row],[Channel]]="Wholesale/Distributor", LEFT(RawData[[#This Row],[Month]], 4)="2025"),RawData[[#This Row],[List Price]]*(1-'2 - Diagnostics'!$B$1),RawData[[#This Row],[Net Price]])</f>
        <v>7.5138420000000004</v>
      </c>
      <c r="P2793">
        <f>RawData[[#This Row],[Units]]*RawData[[#This Row],[Counterfactual Net Price]]</f>
        <v>82208.945322</v>
      </c>
    </row>
    <row r="2794" spans="1:16">
      <c r="A2794" t="s">
        <v>270</v>
      </c>
      <c r="B2794" t="s">
        <v>269</v>
      </c>
      <c r="C2794" t="s">
        <v>237</v>
      </c>
      <c r="D2794" t="s">
        <v>230</v>
      </c>
      <c r="E2794" t="s">
        <v>254</v>
      </c>
      <c r="F2794">
        <v>11104</v>
      </c>
      <c r="G2794" s="44">
        <v>8.99</v>
      </c>
      <c r="H2794" s="42">
        <v>0.18240000000000001</v>
      </c>
      <c r="I2794" s="45">
        <v>4.6748000000000003</v>
      </c>
      <c r="J2794" s="44">
        <f t="shared" si="215"/>
        <v>7.3502239999999999</v>
      </c>
      <c r="K2794" s="43">
        <f t="shared" si="216"/>
        <v>81616.887296000001</v>
      </c>
      <c r="L2794" s="43">
        <f t="shared" si="217"/>
        <v>51908.979200000002</v>
      </c>
      <c r="M2794" s="43">
        <f t="shared" si="218"/>
        <v>29707.908095999999</v>
      </c>
      <c r="N2794" s="42">
        <f t="shared" si="219"/>
        <v>0.36399217221135027</v>
      </c>
      <c r="O2794">
        <f>IF(AND(RawData[[#This Row],[Channel]]="Wholesale/Distributor", LEFT(RawData[[#This Row],[Month]], 4)="2025"),RawData[[#This Row],[List Price]]*(1-'2 - Diagnostics'!$B$1),RawData[[#This Row],[Net Price]])</f>
        <v>7.3502239999999999</v>
      </c>
      <c r="P2794">
        <f>RawData[[#This Row],[Units]]*RawData[[#This Row],[Counterfactual Net Price]]</f>
        <v>81616.887296000001</v>
      </c>
    </row>
    <row r="2795" spans="1:16">
      <c r="A2795" t="s">
        <v>270</v>
      </c>
      <c r="B2795" t="s">
        <v>269</v>
      </c>
      <c r="C2795" t="s">
        <v>237</v>
      </c>
      <c r="D2795" t="s">
        <v>230</v>
      </c>
      <c r="E2795" t="s">
        <v>253</v>
      </c>
      <c r="F2795">
        <v>16376</v>
      </c>
      <c r="G2795" s="44">
        <v>8.99</v>
      </c>
      <c r="H2795" s="42">
        <v>0.19170000000000001</v>
      </c>
      <c r="I2795" s="45">
        <v>4.6748000000000003</v>
      </c>
      <c r="J2795" s="44">
        <f t="shared" si="215"/>
        <v>7.2666170000000001</v>
      </c>
      <c r="K2795" s="43">
        <f t="shared" si="216"/>
        <v>118998.11999200001</v>
      </c>
      <c r="L2795" s="43">
        <f t="shared" si="217"/>
        <v>76554.524799999999</v>
      </c>
      <c r="M2795" s="43">
        <f t="shared" si="218"/>
        <v>42443.595192000008</v>
      </c>
      <c r="N2795" s="42">
        <f t="shared" si="219"/>
        <v>0.35667450204132134</v>
      </c>
      <c r="O2795">
        <f>IF(AND(RawData[[#This Row],[Channel]]="Wholesale/Distributor", LEFT(RawData[[#This Row],[Month]], 4)="2025"),RawData[[#This Row],[List Price]]*(1-'2 - Diagnostics'!$B$1),RawData[[#This Row],[Net Price]])</f>
        <v>7.2666170000000001</v>
      </c>
      <c r="P2795">
        <f>RawData[[#This Row],[Units]]*RawData[[#This Row],[Counterfactual Net Price]]</f>
        <v>118998.11999200001</v>
      </c>
    </row>
    <row r="2796" spans="1:16">
      <c r="A2796" t="s">
        <v>270</v>
      </c>
      <c r="B2796" t="s">
        <v>269</v>
      </c>
      <c r="C2796" t="s">
        <v>237</v>
      </c>
      <c r="D2796" t="s">
        <v>230</v>
      </c>
      <c r="E2796" t="s">
        <v>252</v>
      </c>
      <c r="F2796">
        <v>17912</v>
      </c>
      <c r="G2796" s="44">
        <v>8.99</v>
      </c>
      <c r="H2796" s="42">
        <v>0.1651</v>
      </c>
      <c r="I2796" s="45">
        <v>4.6748000000000003</v>
      </c>
      <c r="J2796" s="44">
        <f t="shared" si="215"/>
        <v>7.5057510000000001</v>
      </c>
      <c r="K2796" s="43">
        <f t="shared" si="216"/>
        <v>134443.01191199999</v>
      </c>
      <c r="L2796" s="43">
        <f t="shared" si="217"/>
        <v>83735.017600000006</v>
      </c>
      <c r="M2796" s="43">
        <f t="shared" si="218"/>
        <v>50707.994311999981</v>
      </c>
      <c r="N2796" s="42">
        <f t="shared" si="219"/>
        <v>0.37717091867289487</v>
      </c>
      <c r="O2796">
        <f>IF(AND(RawData[[#This Row],[Channel]]="Wholesale/Distributor", LEFT(RawData[[#This Row],[Month]], 4)="2025"),RawData[[#This Row],[List Price]]*(1-'2 - Diagnostics'!$B$1),RawData[[#This Row],[Net Price]])</f>
        <v>7.5057510000000001</v>
      </c>
      <c r="P2796">
        <f>RawData[[#This Row],[Units]]*RawData[[#This Row],[Counterfactual Net Price]]</f>
        <v>134443.01191199999</v>
      </c>
    </row>
    <row r="2797" spans="1:16">
      <c r="A2797" t="s">
        <v>270</v>
      </c>
      <c r="B2797" t="s">
        <v>269</v>
      </c>
      <c r="C2797" t="s">
        <v>237</v>
      </c>
      <c r="D2797" t="s">
        <v>230</v>
      </c>
      <c r="E2797" t="s">
        <v>251</v>
      </c>
      <c r="F2797">
        <v>14918</v>
      </c>
      <c r="G2797" s="44">
        <v>8.99</v>
      </c>
      <c r="H2797" s="42">
        <v>0.18260000000000001</v>
      </c>
      <c r="I2797" s="45">
        <v>4.6748000000000003</v>
      </c>
      <c r="J2797" s="44">
        <f t="shared" si="215"/>
        <v>7.3484259999999999</v>
      </c>
      <c r="K2797" s="43">
        <f t="shared" si="216"/>
        <v>109623.819068</v>
      </c>
      <c r="L2797" s="43">
        <f t="shared" si="217"/>
        <v>69738.666400000002</v>
      </c>
      <c r="M2797" s="43">
        <f t="shared" si="218"/>
        <v>39885.152667999995</v>
      </c>
      <c r="N2797" s="42">
        <f t="shared" si="219"/>
        <v>0.36383655493026668</v>
      </c>
      <c r="O2797">
        <f>IF(AND(RawData[[#This Row],[Channel]]="Wholesale/Distributor", LEFT(RawData[[#This Row],[Month]], 4)="2025"),RawData[[#This Row],[List Price]]*(1-'2 - Diagnostics'!$B$1),RawData[[#This Row],[Net Price]])</f>
        <v>7.3484259999999999</v>
      </c>
      <c r="P2797">
        <f>RawData[[#This Row],[Units]]*RawData[[#This Row],[Counterfactual Net Price]]</f>
        <v>109623.819068</v>
      </c>
    </row>
    <row r="2798" spans="1:16">
      <c r="A2798" t="s">
        <v>270</v>
      </c>
      <c r="B2798" t="s">
        <v>269</v>
      </c>
      <c r="C2798" t="s">
        <v>237</v>
      </c>
      <c r="D2798" t="s">
        <v>230</v>
      </c>
      <c r="E2798" t="s">
        <v>250</v>
      </c>
      <c r="F2798">
        <v>9862</v>
      </c>
      <c r="G2798" s="44">
        <v>9.17</v>
      </c>
      <c r="H2798" s="42">
        <v>0.18590000000000001</v>
      </c>
      <c r="I2798" s="45">
        <v>4.7099000000000002</v>
      </c>
      <c r="J2798" s="44">
        <f t="shared" si="215"/>
        <v>7.4652970000000005</v>
      </c>
      <c r="K2798" s="43">
        <f t="shared" si="216"/>
        <v>73622.75901400001</v>
      </c>
      <c r="L2798" s="43">
        <f t="shared" si="217"/>
        <v>46449.033800000005</v>
      </c>
      <c r="M2798" s="43">
        <f t="shared" si="218"/>
        <v>27173.725214000006</v>
      </c>
      <c r="N2798" s="42">
        <f t="shared" si="219"/>
        <v>0.36909408962563717</v>
      </c>
      <c r="O2798">
        <f>IF(AND(RawData[[#This Row],[Channel]]="Wholesale/Distributor", LEFT(RawData[[#This Row],[Month]], 4)="2025"),RawData[[#This Row],[List Price]]*(1-'2 - Diagnostics'!$B$1),RawData[[#This Row],[Net Price]])</f>
        <v>7.4652970000000005</v>
      </c>
      <c r="P2798">
        <f>RawData[[#This Row],[Units]]*RawData[[#This Row],[Counterfactual Net Price]]</f>
        <v>73622.75901400001</v>
      </c>
    </row>
    <row r="2799" spans="1:16">
      <c r="A2799" t="s">
        <v>270</v>
      </c>
      <c r="B2799" t="s">
        <v>269</v>
      </c>
      <c r="C2799" t="s">
        <v>237</v>
      </c>
      <c r="D2799" t="s">
        <v>230</v>
      </c>
      <c r="E2799" t="s">
        <v>249</v>
      </c>
      <c r="F2799">
        <v>11804</v>
      </c>
      <c r="G2799" s="44">
        <v>9.17</v>
      </c>
      <c r="H2799" s="42">
        <v>0.18479999999999999</v>
      </c>
      <c r="I2799" s="45">
        <v>4.7449000000000003</v>
      </c>
      <c r="J2799" s="44">
        <f t="shared" si="215"/>
        <v>7.475384</v>
      </c>
      <c r="K2799" s="43">
        <f t="shared" si="216"/>
        <v>88239.432736000002</v>
      </c>
      <c r="L2799" s="43">
        <f t="shared" si="217"/>
        <v>56008.799600000006</v>
      </c>
      <c r="M2799" s="43">
        <f t="shared" si="218"/>
        <v>32230.633135999997</v>
      </c>
      <c r="N2799" s="42">
        <f t="shared" si="219"/>
        <v>0.36526337643658169</v>
      </c>
      <c r="O2799">
        <f>IF(AND(RawData[[#This Row],[Channel]]="Wholesale/Distributor", LEFT(RawData[[#This Row],[Month]], 4)="2025"),RawData[[#This Row],[List Price]]*(1-'2 - Diagnostics'!$B$1),RawData[[#This Row],[Net Price]])</f>
        <v>7.475384</v>
      </c>
      <c r="P2799">
        <f>RawData[[#This Row],[Units]]*RawData[[#This Row],[Counterfactual Net Price]]</f>
        <v>88239.432736000002</v>
      </c>
    </row>
    <row r="2800" spans="1:16">
      <c r="A2800" t="s">
        <v>270</v>
      </c>
      <c r="B2800" t="s">
        <v>269</v>
      </c>
      <c r="C2800" t="s">
        <v>237</v>
      </c>
      <c r="D2800" t="s">
        <v>230</v>
      </c>
      <c r="E2800" t="s">
        <v>248</v>
      </c>
      <c r="F2800">
        <v>11284</v>
      </c>
      <c r="G2800" s="44">
        <v>9.17</v>
      </c>
      <c r="H2800" s="42">
        <v>0.16930000000000001</v>
      </c>
      <c r="I2800" s="45">
        <v>4.78</v>
      </c>
      <c r="J2800" s="44">
        <f t="shared" si="215"/>
        <v>7.6175189999999997</v>
      </c>
      <c r="K2800" s="43">
        <f t="shared" si="216"/>
        <v>85956.084395999991</v>
      </c>
      <c r="L2800" s="43">
        <f t="shared" si="217"/>
        <v>53937.520000000004</v>
      </c>
      <c r="M2800" s="43">
        <f t="shared" si="218"/>
        <v>32018.564395999987</v>
      </c>
      <c r="N2800" s="42">
        <f t="shared" si="219"/>
        <v>0.37249910371080125</v>
      </c>
      <c r="O2800">
        <f>IF(AND(RawData[[#This Row],[Channel]]="Wholesale/Distributor", LEFT(RawData[[#This Row],[Month]], 4)="2025"),RawData[[#This Row],[List Price]]*(1-'2 - Diagnostics'!$B$1),RawData[[#This Row],[Net Price]])</f>
        <v>7.6175189999999997</v>
      </c>
      <c r="P2800">
        <f>RawData[[#This Row],[Units]]*RawData[[#This Row],[Counterfactual Net Price]]</f>
        <v>85956.084395999991</v>
      </c>
    </row>
    <row r="2801" spans="1:16">
      <c r="A2801" t="s">
        <v>270</v>
      </c>
      <c r="B2801" t="s">
        <v>269</v>
      </c>
      <c r="C2801" t="s">
        <v>237</v>
      </c>
      <c r="D2801" t="s">
        <v>230</v>
      </c>
      <c r="E2801" t="s">
        <v>247</v>
      </c>
      <c r="F2801">
        <v>12221</v>
      </c>
      <c r="G2801" s="44">
        <v>9.17</v>
      </c>
      <c r="H2801" s="42">
        <v>0.17499999999999999</v>
      </c>
      <c r="I2801" s="45">
        <v>4.8150000000000004</v>
      </c>
      <c r="J2801" s="44">
        <f t="shared" si="215"/>
        <v>7.5652499999999998</v>
      </c>
      <c r="K2801" s="43">
        <f t="shared" si="216"/>
        <v>92454.920249999996</v>
      </c>
      <c r="L2801" s="43">
        <f t="shared" si="217"/>
        <v>58844.115000000005</v>
      </c>
      <c r="M2801" s="43">
        <f t="shared" si="218"/>
        <v>33610.80524999999</v>
      </c>
      <c r="N2801" s="42">
        <f t="shared" si="219"/>
        <v>0.36353722613264589</v>
      </c>
      <c r="O2801">
        <f>IF(AND(RawData[[#This Row],[Channel]]="Wholesale/Distributor", LEFT(RawData[[#This Row],[Month]], 4)="2025"),RawData[[#This Row],[List Price]]*(1-'2 - Diagnostics'!$B$1),RawData[[#This Row],[Net Price]])</f>
        <v>7.5652499999999998</v>
      </c>
      <c r="P2801">
        <f>RawData[[#This Row],[Units]]*RawData[[#This Row],[Counterfactual Net Price]]</f>
        <v>92454.920249999996</v>
      </c>
    </row>
    <row r="2802" spans="1:16">
      <c r="A2802" t="s">
        <v>270</v>
      </c>
      <c r="B2802" t="s">
        <v>269</v>
      </c>
      <c r="C2802" t="s">
        <v>237</v>
      </c>
      <c r="D2802" t="s">
        <v>230</v>
      </c>
      <c r="E2802" t="s">
        <v>246</v>
      </c>
      <c r="F2802">
        <v>10960</v>
      </c>
      <c r="G2802" s="44">
        <v>9.17</v>
      </c>
      <c r="H2802" s="42">
        <v>0.2001</v>
      </c>
      <c r="I2802" s="45">
        <v>4.8501000000000003</v>
      </c>
      <c r="J2802" s="44">
        <f t="shared" si="215"/>
        <v>7.335083</v>
      </c>
      <c r="K2802" s="43">
        <f t="shared" si="216"/>
        <v>80392.509680000003</v>
      </c>
      <c r="L2802" s="43">
        <f t="shared" si="217"/>
        <v>53157.096000000005</v>
      </c>
      <c r="M2802" s="43">
        <f t="shared" si="218"/>
        <v>27235.413679999998</v>
      </c>
      <c r="N2802" s="42">
        <f t="shared" si="219"/>
        <v>0.3387804882371474</v>
      </c>
      <c r="O2802">
        <f>IF(AND(RawData[[#This Row],[Channel]]="Wholesale/Distributor", LEFT(RawData[[#This Row],[Month]], 4)="2025"),RawData[[#This Row],[List Price]]*(1-'2 - Diagnostics'!$B$1),RawData[[#This Row],[Net Price]])</f>
        <v>7.335083</v>
      </c>
      <c r="P2802">
        <f>RawData[[#This Row],[Units]]*RawData[[#This Row],[Counterfactual Net Price]]</f>
        <v>80392.509680000003</v>
      </c>
    </row>
    <row r="2803" spans="1:16">
      <c r="A2803" t="s">
        <v>270</v>
      </c>
      <c r="B2803" t="s">
        <v>269</v>
      </c>
      <c r="C2803" t="s">
        <v>237</v>
      </c>
      <c r="D2803" t="s">
        <v>230</v>
      </c>
      <c r="E2803" t="s">
        <v>245</v>
      </c>
      <c r="F2803">
        <v>9667</v>
      </c>
      <c r="G2803" s="44">
        <v>9.17</v>
      </c>
      <c r="H2803" s="42">
        <v>0.1857</v>
      </c>
      <c r="I2803" s="45">
        <v>4.8852000000000002</v>
      </c>
      <c r="J2803" s="44">
        <f t="shared" si="215"/>
        <v>7.4671310000000002</v>
      </c>
      <c r="K2803" s="43">
        <f t="shared" si="216"/>
        <v>72184.755377000009</v>
      </c>
      <c r="L2803" s="43">
        <f t="shared" si="217"/>
        <v>47225.2284</v>
      </c>
      <c r="M2803" s="43">
        <f t="shared" si="218"/>
        <v>24959.526977000009</v>
      </c>
      <c r="N2803" s="42">
        <f t="shared" si="219"/>
        <v>0.34577282760942596</v>
      </c>
      <c r="O2803">
        <f>IF(AND(RawData[[#This Row],[Channel]]="Wholesale/Distributor", LEFT(RawData[[#This Row],[Month]], 4)="2025"),RawData[[#This Row],[List Price]]*(1-'2 - Diagnostics'!$B$1),RawData[[#This Row],[Net Price]])</f>
        <v>7.4671310000000002</v>
      </c>
      <c r="P2803">
        <f>RawData[[#This Row],[Units]]*RawData[[#This Row],[Counterfactual Net Price]]</f>
        <v>72184.755377000009</v>
      </c>
    </row>
    <row r="2804" spans="1:16">
      <c r="A2804" t="s">
        <v>270</v>
      </c>
      <c r="B2804" t="s">
        <v>269</v>
      </c>
      <c r="C2804" t="s">
        <v>237</v>
      </c>
      <c r="D2804" t="s">
        <v>230</v>
      </c>
      <c r="E2804" t="s">
        <v>244</v>
      </c>
      <c r="F2804">
        <v>8658</v>
      </c>
      <c r="G2804" s="44">
        <v>9.44</v>
      </c>
      <c r="H2804" s="42">
        <v>0.16109999999999999</v>
      </c>
      <c r="I2804" s="45">
        <v>4.9202000000000004</v>
      </c>
      <c r="J2804" s="44">
        <f t="shared" si="215"/>
        <v>7.9192159999999996</v>
      </c>
      <c r="K2804" s="43">
        <f t="shared" si="216"/>
        <v>68564.572128</v>
      </c>
      <c r="L2804" s="43">
        <f t="shared" si="217"/>
        <v>42599.0916</v>
      </c>
      <c r="M2804" s="43">
        <f t="shared" si="218"/>
        <v>25965.480528</v>
      </c>
      <c r="N2804" s="42">
        <f t="shared" si="219"/>
        <v>0.3787011239496435</v>
      </c>
      <c r="O2804">
        <f>IF(AND(RawData[[#This Row],[Channel]]="Wholesale/Distributor", LEFT(RawData[[#This Row],[Month]], 4)="2025"),RawData[[#This Row],[List Price]]*(1-'2 - Diagnostics'!$B$1),RawData[[#This Row],[Net Price]])</f>
        <v>7.9192159999999996</v>
      </c>
      <c r="P2804">
        <f>RawData[[#This Row],[Units]]*RawData[[#This Row],[Counterfactual Net Price]]</f>
        <v>68564.572128</v>
      </c>
    </row>
    <row r="2805" spans="1:16">
      <c r="A2805" t="s">
        <v>270</v>
      </c>
      <c r="B2805" t="s">
        <v>269</v>
      </c>
      <c r="C2805" t="s">
        <v>237</v>
      </c>
      <c r="D2805" t="s">
        <v>230</v>
      </c>
      <c r="E2805" t="s">
        <v>243</v>
      </c>
      <c r="F2805">
        <v>9653</v>
      </c>
      <c r="G2805" s="44">
        <v>9.44</v>
      </c>
      <c r="H2805" s="42">
        <v>0.18149999999999999</v>
      </c>
      <c r="I2805" s="45">
        <v>4.9553000000000003</v>
      </c>
      <c r="J2805" s="44">
        <f t="shared" si="215"/>
        <v>7.7266399999999997</v>
      </c>
      <c r="K2805" s="43">
        <f t="shared" si="216"/>
        <v>74585.255919999996</v>
      </c>
      <c r="L2805" s="43">
        <f t="shared" si="217"/>
        <v>47833.510900000001</v>
      </c>
      <c r="M2805" s="43">
        <f t="shared" si="218"/>
        <v>26751.745019999995</v>
      </c>
      <c r="N2805" s="42">
        <f t="shared" si="219"/>
        <v>0.35867336901939262</v>
      </c>
      <c r="O2805">
        <f>IF(AND(RawData[[#This Row],[Channel]]="Wholesale/Distributor", LEFT(RawData[[#This Row],[Month]], 4)="2025"),RawData[[#This Row],[List Price]]*(1-'2 - Diagnostics'!$B$1),RawData[[#This Row],[Net Price]])</f>
        <v>7.7266399999999997</v>
      </c>
      <c r="P2805">
        <f>RawData[[#This Row],[Units]]*RawData[[#This Row],[Counterfactual Net Price]]</f>
        <v>74585.255919999996</v>
      </c>
    </row>
    <row r="2806" spans="1:16">
      <c r="A2806" t="s">
        <v>270</v>
      </c>
      <c r="B2806" t="s">
        <v>269</v>
      </c>
      <c r="C2806" t="s">
        <v>237</v>
      </c>
      <c r="D2806" t="s">
        <v>230</v>
      </c>
      <c r="E2806" t="s">
        <v>242</v>
      </c>
      <c r="F2806">
        <v>11618</v>
      </c>
      <c r="G2806" s="44">
        <v>9.44</v>
      </c>
      <c r="H2806" s="42">
        <v>0.187</v>
      </c>
      <c r="I2806" s="45">
        <v>4.9903000000000004</v>
      </c>
      <c r="J2806" s="44">
        <f t="shared" si="215"/>
        <v>7.6747199999999989</v>
      </c>
      <c r="K2806" s="43">
        <f t="shared" si="216"/>
        <v>89164.896959999984</v>
      </c>
      <c r="L2806" s="43">
        <f t="shared" si="217"/>
        <v>57977.305400000005</v>
      </c>
      <c r="M2806" s="43">
        <f t="shared" si="218"/>
        <v>31187.591559999979</v>
      </c>
      <c r="N2806" s="42">
        <f t="shared" si="219"/>
        <v>0.34977432401442643</v>
      </c>
      <c r="O2806">
        <f>IF(AND(RawData[[#This Row],[Channel]]="Wholesale/Distributor", LEFT(RawData[[#This Row],[Month]], 4)="2025"),RawData[[#This Row],[List Price]]*(1-'2 - Diagnostics'!$B$1),RawData[[#This Row],[Net Price]])</f>
        <v>7.6747199999999989</v>
      </c>
      <c r="P2806">
        <f>RawData[[#This Row],[Units]]*RawData[[#This Row],[Counterfactual Net Price]]</f>
        <v>89164.896959999984</v>
      </c>
    </row>
    <row r="2807" spans="1:16">
      <c r="A2807" t="s">
        <v>270</v>
      </c>
      <c r="B2807" t="s">
        <v>269</v>
      </c>
      <c r="C2807" t="s">
        <v>237</v>
      </c>
      <c r="D2807" t="s">
        <v>230</v>
      </c>
      <c r="E2807" t="s">
        <v>241</v>
      </c>
      <c r="F2807">
        <v>17968</v>
      </c>
      <c r="G2807" s="44">
        <v>9.44</v>
      </c>
      <c r="H2807" s="42">
        <v>0.1696</v>
      </c>
      <c r="I2807" s="45">
        <v>5.0254000000000003</v>
      </c>
      <c r="J2807" s="44">
        <f t="shared" si="215"/>
        <v>7.8389759999999997</v>
      </c>
      <c r="K2807" s="43">
        <f t="shared" si="216"/>
        <v>140850.720768</v>
      </c>
      <c r="L2807" s="43">
        <f t="shared" si="217"/>
        <v>90296.387200000012</v>
      </c>
      <c r="M2807" s="43">
        <f t="shared" si="218"/>
        <v>50554.333567999987</v>
      </c>
      <c r="N2807" s="42">
        <f t="shared" si="219"/>
        <v>0.35892136932170726</v>
      </c>
      <c r="O2807">
        <f>IF(AND(RawData[[#This Row],[Channel]]="Wholesale/Distributor", LEFT(RawData[[#This Row],[Month]], 4)="2025"),RawData[[#This Row],[List Price]]*(1-'2 - Diagnostics'!$B$1),RawData[[#This Row],[Net Price]])</f>
        <v>7.8389759999999997</v>
      </c>
      <c r="P2807">
        <f>RawData[[#This Row],[Units]]*RawData[[#This Row],[Counterfactual Net Price]]</f>
        <v>140850.720768</v>
      </c>
    </row>
    <row r="2808" spans="1:16">
      <c r="A2808" t="s">
        <v>270</v>
      </c>
      <c r="B2808" t="s">
        <v>269</v>
      </c>
      <c r="C2808" t="s">
        <v>237</v>
      </c>
      <c r="D2808" t="s">
        <v>230</v>
      </c>
      <c r="E2808" t="s">
        <v>240</v>
      </c>
      <c r="F2808">
        <v>17109</v>
      </c>
      <c r="G2808" s="44">
        <v>9.44</v>
      </c>
      <c r="H2808" s="42">
        <v>0.20180000000000001</v>
      </c>
      <c r="I2808" s="45">
        <v>5.0605000000000002</v>
      </c>
      <c r="J2808" s="44">
        <f t="shared" si="215"/>
        <v>7.5350079999999995</v>
      </c>
      <c r="K2808" s="43">
        <f t="shared" si="216"/>
        <v>128916.45187199999</v>
      </c>
      <c r="L2808" s="43">
        <f t="shared" si="217"/>
        <v>86580.094500000007</v>
      </c>
      <c r="M2808" s="43">
        <f t="shared" si="218"/>
        <v>42336.357371999984</v>
      </c>
      <c r="N2808" s="42">
        <f t="shared" si="219"/>
        <v>0.32840150932819173</v>
      </c>
      <c r="O2808">
        <f>IF(AND(RawData[[#This Row],[Channel]]="Wholesale/Distributor", LEFT(RawData[[#This Row],[Month]], 4)="2025"),RawData[[#This Row],[List Price]]*(1-'2 - Diagnostics'!$B$1),RawData[[#This Row],[Net Price]])</f>
        <v>7.5350079999999995</v>
      </c>
      <c r="P2808">
        <f>RawData[[#This Row],[Units]]*RawData[[#This Row],[Counterfactual Net Price]]</f>
        <v>128916.45187199999</v>
      </c>
    </row>
    <row r="2809" spans="1:16">
      <c r="A2809" t="s">
        <v>270</v>
      </c>
      <c r="B2809" t="s">
        <v>269</v>
      </c>
      <c r="C2809" t="s">
        <v>237</v>
      </c>
      <c r="D2809" t="s">
        <v>230</v>
      </c>
      <c r="E2809" t="s">
        <v>236</v>
      </c>
      <c r="F2809">
        <v>15495</v>
      </c>
      <c r="G2809" s="44">
        <v>9.44</v>
      </c>
      <c r="H2809" s="42">
        <v>0.1741</v>
      </c>
      <c r="I2809" s="45">
        <v>5.0955000000000004</v>
      </c>
      <c r="J2809" s="44">
        <f t="shared" si="215"/>
        <v>7.7964959999999994</v>
      </c>
      <c r="K2809" s="43">
        <f t="shared" si="216"/>
        <v>120806.70551999999</v>
      </c>
      <c r="L2809" s="43">
        <f t="shared" si="217"/>
        <v>78954.772500000006</v>
      </c>
      <c r="M2809" s="43">
        <f t="shared" si="218"/>
        <v>41851.933019999982</v>
      </c>
      <c r="N2809" s="42">
        <f t="shared" si="219"/>
        <v>0.34643716869732238</v>
      </c>
      <c r="O2809">
        <f>IF(AND(RawData[[#This Row],[Channel]]="Wholesale/Distributor", LEFT(RawData[[#This Row],[Month]], 4)="2025"),RawData[[#This Row],[List Price]]*(1-'2 - Diagnostics'!$B$1),RawData[[#This Row],[Net Price]])</f>
        <v>7.7964959999999994</v>
      </c>
      <c r="P2809">
        <f>RawData[[#This Row],[Units]]*RawData[[#This Row],[Counterfactual Net Price]]</f>
        <v>120806.70551999999</v>
      </c>
    </row>
    <row r="2810" spans="1:16">
      <c r="A2810" t="s">
        <v>270</v>
      </c>
      <c r="B2810" t="s">
        <v>269</v>
      </c>
      <c r="C2810" t="s">
        <v>237</v>
      </c>
      <c r="D2810" t="s">
        <v>232</v>
      </c>
      <c r="E2810" t="s">
        <v>262</v>
      </c>
      <c r="F2810">
        <v>7593</v>
      </c>
      <c r="G2810" s="44">
        <v>8.99</v>
      </c>
      <c r="H2810" s="42">
        <v>4.9000000000000002E-2</v>
      </c>
      <c r="I2810" s="45">
        <v>4.6748000000000003</v>
      </c>
      <c r="J2810" s="44">
        <f t="shared" si="215"/>
        <v>8.5494900000000005</v>
      </c>
      <c r="K2810" s="43">
        <f t="shared" si="216"/>
        <v>64916.277570000006</v>
      </c>
      <c r="L2810" s="43">
        <f t="shared" si="217"/>
        <v>35495.756400000006</v>
      </c>
      <c r="M2810" s="43">
        <f t="shared" si="218"/>
        <v>29420.52117</v>
      </c>
      <c r="N2810" s="42">
        <f t="shared" si="219"/>
        <v>0.45320715036803361</v>
      </c>
      <c r="O2810">
        <f>IF(AND(RawData[[#This Row],[Channel]]="Wholesale/Distributor", LEFT(RawData[[#This Row],[Month]], 4)="2025"),RawData[[#This Row],[List Price]]*(1-'2 - Diagnostics'!$B$1),RawData[[#This Row],[Net Price]])</f>
        <v>8.5494900000000005</v>
      </c>
      <c r="P2810">
        <f>RawData[[#This Row],[Units]]*RawData[[#This Row],[Counterfactual Net Price]]</f>
        <v>64916.277570000006</v>
      </c>
    </row>
    <row r="2811" spans="1:16">
      <c r="A2811" t="s">
        <v>270</v>
      </c>
      <c r="B2811" t="s">
        <v>269</v>
      </c>
      <c r="C2811" t="s">
        <v>237</v>
      </c>
      <c r="D2811" t="s">
        <v>232</v>
      </c>
      <c r="E2811" t="s">
        <v>261</v>
      </c>
      <c r="F2811">
        <v>9471</v>
      </c>
      <c r="G2811" s="44">
        <v>8.99</v>
      </c>
      <c r="H2811" s="42">
        <v>5.4699999999999999E-2</v>
      </c>
      <c r="I2811" s="45">
        <v>4.6748000000000003</v>
      </c>
      <c r="J2811" s="44">
        <f t="shared" si="215"/>
        <v>8.498247000000001</v>
      </c>
      <c r="K2811" s="43">
        <f t="shared" si="216"/>
        <v>80486.897337000002</v>
      </c>
      <c r="L2811" s="43">
        <f t="shared" si="217"/>
        <v>44275.0308</v>
      </c>
      <c r="M2811" s="43">
        <f t="shared" si="218"/>
        <v>36211.866537000002</v>
      </c>
      <c r="N2811" s="42">
        <f t="shared" si="219"/>
        <v>0.44991008145562256</v>
      </c>
      <c r="O2811">
        <f>IF(AND(RawData[[#This Row],[Channel]]="Wholesale/Distributor", LEFT(RawData[[#This Row],[Month]], 4)="2025"),RawData[[#This Row],[List Price]]*(1-'2 - Diagnostics'!$B$1),RawData[[#This Row],[Net Price]])</f>
        <v>8.498247000000001</v>
      </c>
      <c r="P2811">
        <f>RawData[[#This Row],[Units]]*RawData[[#This Row],[Counterfactual Net Price]]</f>
        <v>80486.897337000002</v>
      </c>
    </row>
    <row r="2812" spans="1:16">
      <c r="A2812" t="s">
        <v>270</v>
      </c>
      <c r="B2812" t="s">
        <v>269</v>
      </c>
      <c r="C2812" t="s">
        <v>237</v>
      </c>
      <c r="D2812" t="s">
        <v>232</v>
      </c>
      <c r="E2812" t="s">
        <v>260</v>
      </c>
      <c r="F2812">
        <v>11127</v>
      </c>
      <c r="G2812" s="44">
        <v>8.99</v>
      </c>
      <c r="H2812" s="42">
        <v>5.1900000000000002E-2</v>
      </c>
      <c r="I2812" s="45">
        <v>4.6748000000000003</v>
      </c>
      <c r="J2812" s="44">
        <f t="shared" si="215"/>
        <v>8.5234190000000005</v>
      </c>
      <c r="K2812" s="43">
        <f t="shared" si="216"/>
        <v>94840.083213000005</v>
      </c>
      <c r="L2812" s="43">
        <f t="shared" si="217"/>
        <v>52016.499600000003</v>
      </c>
      <c r="M2812" s="43">
        <f t="shared" si="218"/>
        <v>42823.583613000003</v>
      </c>
      <c r="N2812" s="42">
        <f t="shared" si="219"/>
        <v>0.45153464824385614</v>
      </c>
      <c r="O2812">
        <f>IF(AND(RawData[[#This Row],[Channel]]="Wholesale/Distributor", LEFT(RawData[[#This Row],[Month]], 4)="2025"),RawData[[#This Row],[List Price]]*(1-'2 - Diagnostics'!$B$1),RawData[[#This Row],[Net Price]])</f>
        <v>8.5234190000000005</v>
      </c>
      <c r="P2812">
        <f>RawData[[#This Row],[Units]]*RawData[[#This Row],[Counterfactual Net Price]]</f>
        <v>94840.083213000005</v>
      </c>
    </row>
    <row r="2813" spans="1:16">
      <c r="A2813" t="s">
        <v>270</v>
      </c>
      <c r="B2813" t="s">
        <v>269</v>
      </c>
      <c r="C2813" t="s">
        <v>237</v>
      </c>
      <c r="D2813" t="s">
        <v>232</v>
      </c>
      <c r="E2813" t="s">
        <v>259</v>
      </c>
      <c r="F2813">
        <v>10359</v>
      </c>
      <c r="G2813" s="44">
        <v>8.99</v>
      </c>
      <c r="H2813" s="42">
        <v>3.3099999999999997E-2</v>
      </c>
      <c r="I2813" s="45">
        <v>4.6748000000000003</v>
      </c>
      <c r="J2813" s="44">
        <f t="shared" si="215"/>
        <v>8.6924310000000009</v>
      </c>
      <c r="K2813" s="43">
        <f t="shared" si="216"/>
        <v>90044.892729000014</v>
      </c>
      <c r="L2813" s="43">
        <f t="shared" si="217"/>
        <v>48426.253200000006</v>
      </c>
      <c r="M2813" s="43">
        <f t="shared" si="218"/>
        <v>41618.639529000007</v>
      </c>
      <c r="N2813" s="42">
        <f t="shared" si="219"/>
        <v>0.46219877960492295</v>
      </c>
      <c r="O2813">
        <f>IF(AND(RawData[[#This Row],[Channel]]="Wholesale/Distributor", LEFT(RawData[[#This Row],[Month]], 4)="2025"),RawData[[#This Row],[List Price]]*(1-'2 - Diagnostics'!$B$1),RawData[[#This Row],[Net Price]])</f>
        <v>8.6924310000000009</v>
      </c>
      <c r="P2813">
        <f>RawData[[#This Row],[Units]]*RawData[[#This Row],[Counterfactual Net Price]]</f>
        <v>90044.892729000014</v>
      </c>
    </row>
    <row r="2814" spans="1:16">
      <c r="A2814" t="s">
        <v>270</v>
      </c>
      <c r="B2814" t="s">
        <v>269</v>
      </c>
      <c r="C2814" t="s">
        <v>237</v>
      </c>
      <c r="D2814" t="s">
        <v>232</v>
      </c>
      <c r="E2814" t="s">
        <v>258</v>
      </c>
      <c r="F2814">
        <v>7825</v>
      </c>
      <c r="G2814" s="44">
        <v>8.99</v>
      </c>
      <c r="H2814" s="42">
        <v>6.2300000000000001E-2</v>
      </c>
      <c r="I2814" s="45">
        <v>4.6748000000000003</v>
      </c>
      <c r="J2814" s="44">
        <f t="shared" si="215"/>
        <v>8.4299230000000005</v>
      </c>
      <c r="K2814" s="43">
        <f t="shared" si="216"/>
        <v>65964.147475000005</v>
      </c>
      <c r="L2814" s="43">
        <f t="shared" si="217"/>
        <v>36580.310000000005</v>
      </c>
      <c r="M2814" s="43">
        <f t="shared" si="218"/>
        <v>29383.837475</v>
      </c>
      <c r="N2814" s="42">
        <f t="shared" si="219"/>
        <v>0.44545163698411</v>
      </c>
      <c r="O2814">
        <f>IF(AND(RawData[[#This Row],[Channel]]="Wholesale/Distributor", LEFT(RawData[[#This Row],[Month]], 4)="2025"),RawData[[#This Row],[List Price]]*(1-'2 - Diagnostics'!$B$1),RawData[[#This Row],[Net Price]])</f>
        <v>8.4299230000000005</v>
      </c>
      <c r="P2814">
        <f>RawData[[#This Row],[Units]]*RawData[[#This Row],[Counterfactual Net Price]]</f>
        <v>65964.147475000005</v>
      </c>
    </row>
    <row r="2815" spans="1:16">
      <c r="A2815" t="s">
        <v>270</v>
      </c>
      <c r="B2815" t="s">
        <v>269</v>
      </c>
      <c r="C2815" t="s">
        <v>237</v>
      </c>
      <c r="D2815" t="s">
        <v>232</v>
      </c>
      <c r="E2815" t="s">
        <v>257</v>
      </c>
      <c r="F2815">
        <v>7865</v>
      </c>
      <c r="G2815" s="44">
        <v>8.99</v>
      </c>
      <c r="H2815" s="42">
        <v>6.1000000000000004E-3</v>
      </c>
      <c r="I2815" s="45">
        <v>4.6748000000000003</v>
      </c>
      <c r="J2815" s="44">
        <f t="shared" si="215"/>
        <v>8.9351610000000008</v>
      </c>
      <c r="K2815" s="43">
        <f t="shared" si="216"/>
        <v>70275.041265000007</v>
      </c>
      <c r="L2815" s="43">
        <f t="shared" si="217"/>
        <v>36767.302000000003</v>
      </c>
      <c r="M2815" s="43">
        <f t="shared" si="218"/>
        <v>33507.739265000004</v>
      </c>
      <c r="N2815" s="42">
        <f t="shared" si="219"/>
        <v>0.47680853204547741</v>
      </c>
      <c r="O2815">
        <f>IF(AND(RawData[[#This Row],[Channel]]="Wholesale/Distributor", LEFT(RawData[[#This Row],[Month]], 4)="2025"),RawData[[#This Row],[List Price]]*(1-'2 - Diagnostics'!$B$1),RawData[[#This Row],[Net Price]])</f>
        <v>8.9351610000000008</v>
      </c>
      <c r="P2815">
        <f>RawData[[#This Row],[Units]]*RawData[[#This Row],[Counterfactual Net Price]]</f>
        <v>70275.041265000007</v>
      </c>
    </row>
    <row r="2816" spans="1:16">
      <c r="A2816" t="s">
        <v>270</v>
      </c>
      <c r="B2816" t="s">
        <v>269</v>
      </c>
      <c r="C2816" t="s">
        <v>237</v>
      </c>
      <c r="D2816" t="s">
        <v>232</v>
      </c>
      <c r="E2816" t="s">
        <v>256</v>
      </c>
      <c r="F2816">
        <v>7540</v>
      </c>
      <c r="G2816" s="44">
        <v>8.99</v>
      </c>
      <c r="H2816" s="42">
        <v>6.9199999999999998E-2</v>
      </c>
      <c r="I2816" s="45">
        <v>4.6748000000000003</v>
      </c>
      <c r="J2816" s="44">
        <f t="shared" si="215"/>
        <v>8.3678919999999994</v>
      </c>
      <c r="K2816" s="43">
        <f t="shared" si="216"/>
        <v>63093.905679999996</v>
      </c>
      <c r="L2816" s="43">
        <f t="shared" si="217"/>
        <v>35247.992000000006</v>
      </c>
      <c r="M2816" s="43">
        <f t="shared" si="218"/>
        <v>27845.913679999991</v>
      </c>
      <c r="N2816" s="42">
        <f t="shared" si="219"/>
        <v>0.4413407821229049</v>
      </c>
      <c r="O2816">
        <f>IF(AND(RawData[[#This Row],[Channel]]="Wholesale/Distributor", LEFT(RawData[[#This Row],[Month]], 4)="2025"),RawData[[#This Row],[List Price]]*(1-'2 - Diagnostics'!$B$1),RawData[[#This Row],[Net Price]])</f>
        <v>8.3678919999999994</v>
      </c>
      <c r="P2816">
        <f>RawData[[#This Row],[Units]]*RawData[[#This Row],[Counterfactual Net Price]]</f>
        <v>63093.905679999996</v>
      </c>
    </row>
    <row r="2817" spans="1:16">
      <c r="A2817" t="s">
        <v>270</v>
      </c>
      <c r="B2817" t="s">
        <v>269</v>
      </c>
      <c r="C2817" t="s">
        <v>237</v>
      </c>
      <c r="D2817" t="s">
        <v>232</v>
      </c>
      <c r="E2817" t="s">
        <v>255</v>
      </c>
      <c r="F2817">
        <v>6968</v>
      </c>
      <c r="G2817" s="44">
        <v>8.99</v>
      </c>
      <c r="H2817" s="42">
        <v>6.5199999999999994E-2</v>
      </c>
      <c r="I2817" s="45">
        <v>4.6748000000000003</v>
      </c>
      <c r="J2817" s="44">
        <f t="shared" si="215"/>
        <v>8.4038520000000005</v>
      </c>
      <c r="K2817" s="43">
        <f t="shared" si="216"/>
        <v>58558.040736000003</v>
      </c>
      <c r="L2817" s="43">
        <f t="shared" si="217"/>
        <v>32574.006400000002</v>
      </c>
      <c r="M2817" s="43">
        <f t="shared" si="218"/>
        <v>25984.034336000001</v>
      </c>
      <c r="N2817" s="42">
        <f t="shared" si="219"/>
        <v>0.44373127941805734</v>
      </c>
      <c r="O2817">
        <f>IF(AND(RawData[[#This Row],[Channel]]="Wholesale/Distributor", LEFT(RawData[[#This Row],[Month]], 4)="2025"),RawData[[#This Row],[List Price]]*(1-'2 - Diagnostics'!$B$1),RawData[[#This Row],[Net Price]])</f>
        <v>8.4038520000000005</v>
      </c>
      <c r="P2817">
        <f>RawData[[#This Row],[Units]]*RawData[[#This Row],[Counterfactual Net Price]]</f>
        <v>58558.040736000003</v>
      </c>
    </row>
    <row r="2818" spans="1:16">
      <c r="A2818" t="s">
        <v>270</v>
      </c>
      <c r="B2818" t="s">
        <v>269</v>
      </c>
      <c r="C2818" t="s">
        <v>237</v>
      </c>
      <c r="D2818" t="s">
        <v>232</v>
      </c>
      <c r="E2818" t="s">
        <v>254</v>
      </c>
      <c r="F2818">
        <v>7616</v>
      </c>
      <c r="G2818" s="44">
        <v>8.99</v>
      </c>
      <c r="H2818" s="42">
        <v>5.9400000000000001E-2</v>
      </c>
      <c r="I2818" s="45">
        <v>4.6748000000000003</v>
      </c>
      <c r="J2818" s="44">
        <f t="shared" ref="J2818:J2881" si="220">G2818*(1-H2818)</f>
        <v>8.4559940000000005</v>
      </c>
      <c r="K2818" s="43">
        <f t="shared" ref="K2818:K2881" si="221">F2818*J2818</f>
        <v>64400.850304000007</v>
      </c>
      <c r="L2818" s="43">
        <f t="shared" ref="L2818:L2881" si="222">F2818*I2818</f>
        <v>35603.2768</v>
      </c>
      <c r="M2818" s="43">
        <f t="shared" ref="M2818:M2881" si="223">K2818-L2818</f>
        <v>28797.573504000007</v>
      </c>
      <c r="N2818" s="42">
        <f t="shared" ref="N2818:N2881" si="224">IFERROR(M2818/K2818,"")</f>
        <v>0.44716138634913893</v>
      </c>
      <c r="O2818">
        <f>IF(AND(RawData[[#This Row],[Channel]]="Wholesale/Distributor", LEFT(RawData[[#This Row],[Month]], 4)="2025"),RawData[[#This Row],[List Price]]*(1-'2 - Diagnostics'!$B$1),RawData[[#This Row],[Net Price]])</f>
        <v>8.4559940000000005</v>
      </c>
      <c r="P2818">
        <f>RawData[[#This Row],[Units]]*RawData[[#This Row],[Counterfactual Net Price]]</f>
        <v>64400.850304000007</v>
      </c>
    </row>
    <row r="2819" spans="1:16">
      <c r="A2819" t="s">
        <v>270</v>
      </c>
      <c r="B2819" t="s">
        <v>269</v>
      </c>
      <c r="C2819" t="s">
        <v>237</v>
      </c>
      <c r="D2819" t="s">
        <v>232</v>
      </c>
      <c r="E2819" t="s">
        <v>253</v>
      </c>
      <c r="F2819">
        <v>13942</v>
      </c>
      <c r="G2819" s="44">
        <v>8.99</v>
      </c>
      <c r="H2819" s="42">
        <v>2.6499999999999999E-2</v>
      </c>
      <c r="I2819" s="45">
        <v>4.6748000000000003</v>
      </c>
      <c r="J2819" s="44">
        <f t="shared" si="220"/>
        <v>8.7517650000000007</v>
      </c>
      <c r="K2819" s="43">
        <f t="shared" si="221"/>
        <v>122017.10763000001</v>
      </c>
      <c r="L2819" s="43">
        <f t="shared" si="222"/>
        <v>65176.061600000001</v>
      </c>
      <c r="M2819" s="43">
        <f t="shared" si="223"/>
        <v>56841.046030000012</v>
      </c>
      <c r="N2819" s="42">
        <f t="shared" si="224"/>
        <v>0.46584488957370318</v>
      </c>
      <c r="O2819">
        <f>IF(AND(RawData[[#This Row],[Channel]]="Wholesale/Distributor", LEFT(RawData[[#This Row],[Month]], 4)="2025"),RawData[[#This Row],[List Price]]*(1-'2 - Diagnostics'!$B$1),RawData[[#This Row],[Net Price]])</f>
        <v>8.7517650000000007</v>
      </c>
      <c r="P2819">
        <f>RawData[[#This Row],[Units]]*RawData[[#This Row],[Counterfactual Net Price]]</f>
        <v>122017.10763000001</v>
      </c>
    </row>
    <row r="2820" spans="1:16">
      <c r="A2820" t="s">
        <v>270</v>
      </c>
      <c r="B2820" t="s">
        <v>269</v>
      </c>
      <c r="C2820" t="s">
        <v>237</v>
      </c>
      <c r="D2820" t="s">
        <v>232</v>
      </c>
      <c r="E2820" t="s">
        <v>252</v>
      </c>
      <c r="F2820">
        <v>15314</v>
      </c>
      <c r="G2820" s="44">
        <v>8.99</v>
      </c>
      <c r="H2820" s="42">
        <v>6.1499999999999999E-2</v>
      </c>
      <c r="I2820" s="45">
        <v>4.6748000000000003</v>
      </c>
      <c r="J2820" s="44">
        <f t="shared" si="220"/>
        <v>8.4371150000000004</v>
      </c>
      <c r="K2820" s="43">
        <f t="shared" si="221"/>
        <v>129205.97911</v>
      </c>
      <c r="L2820" s="43">
        <f t="shared" si="222"/>
        <v>71589.887199999997</v>
      </c>
      <c r="M2820" s="43">
        <f t="shared" si="223"/>
        <v>57616.091910000003</v>
      </c>
      <c r="N2820" s="42">
        <f t="shared" si="224"/>
        <v>0.445924347362813</v>
      </c>
      <c r="O2820">
        <f>IF(AND(RawData[[#This Row],[Channel]]="Wholesale/Distributor", LEFT(RawData[[#This Row],[Month]], 4)="2025"),RawData[[#This Row],[List Price]]*(1-'2 - Diagnostics'!$B$1),RawData[[#This Row],[Net Price]])</f>
        <v>8.4371150000000004</v>
      </c>
      <c r="P2820">
        <f>RawData[[#This Row],[Units]]*RawData[[#This Row],[Counterfactual Net Price]]</f>
        <v>129205.97911</v>
      </c>
    </row>
    <row r="2821" spans="1:16">
      <c r="A2821" t="s">
        <v>270</v>
      </c>
      <c r="B2821" t="s">
        <v>269</v>
      </c>
      <c r="C2821" t="s">
        <v>237</v>
      </c>
      <c r="D2821" t="s">
        <v>232</v>
      </c>
      <c r="E2821" t="s">
        <v>251</v>
      </c>
      <c r="F2821">
        <v>12459</v>
      </c>
      <c r="G2821" s="44">
        <v>8.99</v>
      </c>
      <c r="H2821" s="42">
        <v>5.5800000000000002E-2</v>
      </c>
      <c r="I2821" s="45">
        <v>4.6748000000000003</v>
      </c>
      <c r="J2821" s="44">
        <f t="shared" si="220"/>
        <v>8.4883579999999998</v>
      </c>
      <c r="K2821" s="43">
        <f t="shared" si="221"/>
        <v>105756.452322</v>
      </c>
      <c r="L2821" s="43">
        <f t="shared" si="222"/>
        <v>58243.333200000001</v>
      </c>
      <c r="M2821" s="43">
        <f t="shared" si="223"/>
        <v>47513.119121999996</v>
      </c>
      <c r="N2821" s="42">
        <f t="shared" si="224"/>
        <v>0.44926922262232577</v>
      </c>
      <c r="O2821">
        <f>IF(AND(RawData[[#This Row],[Channel]]="Wholesale/Distributor", LEFT(RawData[[#This Row],[Month]], 4)="2025"),RawData[[#This Row],[List Price]]*(1-'2 - Diagnostics'!$B$1),RawData[[#This Row],[Net Price]])</f>
        <v>8.4883579999999998</v>
      </c>
      <c r="P2821">
        <f>RawData[[#This Row],[Units]]*RawData[[#This Row],[Counterfactual Net Price]]</f>
        <v>105756.452322</v>
      </c>
    </row>
    <row r="2822" spans="1:16">
      <c r="A2822" t="s">
        <v>270</v>
      </c>
      <c r="B2822" t="s">
        <v>269</v>
      </c>
      <c r="C2822" t="s">
        <v>237</v>
      </c>
      <c r="D2822" t="s">
        <v>232</v>
      </c>
      <c r="E2822" t="s">
        <v>250</v>
      </c>
      <c r="F2822">
        <v>7355</v>
      </c>
      <c r="G2822" s="44">
        <v>9.17</v>
      </c>
      <c r="H2822" s="42">
        <v>3.1399999999999997E-2</v>
      </c>
      <c r="I2822" s="45">
        <v>4.7099000000000002</v>
      </c>
      <c r="J2822" s="44">
        <f t="shared" si="220"/>
        <v>8.8820619999999995</v>
      </c>
      <c r="K2822" s="43">
        <f t="shared" si="221"/>
        <v>65327.566009999995</v>
      </c>
      <c r="L2822" s="43">
        <f t="shared" si="222"/>
        <v>34641.3145</v>
      </c>
      <c r="M2822" s="43">
        <f t="shared" si="223"/>
        <v>30686.251509999995</v>
      </c>
      <c r="N2822" s="42">
        <f t="shared" si="224"/>
        <v>0.46972898860647444</v>
      </c>
      <c r="O2822">
        <f>IF(AND(RawData[[#This Row],[Channel]]="Wholesale/Distributor", LEFT(RawData[[#This Row],[Month]], 4)="2025"),RawData[[#This Row],[List Price]]*(1-'2 - Diagnostics'!$B$1),RawData[[#This Row],[Net Price]])</f>
        <v>8.8820619999999995</v>
      </c>
      <c r="P2822">
        <f>RawData[[#This Row],[Units]]*RawData[[#This Row],[Counterfactual Net Price]]</f>
        <v>65327.566009999995</v>
      </c>
    </row>
    <row r="2823" spans="1:16">
      <c r="A2823" t="s">
        <v>270</v>
      </c>
      <c r="B2823" t="s">
        <v>269</v>
      </c>
      <c r="C2823" t="s">
        <v>237</v>
      </c>
      <c r="D2823" t="s">
        <v>232</v>
      </c>
      <c r="E2823" t="s">
        <v>249</v>
      </c>
      <c r="F2823">
        <v>9809</v>
      </c>
      <c r="G2823" s="44">
        <v>9.17</v>
      </c>
      <c r="H2823" s="42">
        <v>6.7500000000000004E-2</v>
      </c>
      <c r="I2823" s="45">
        <v>4.7449000000000003</v>
      </c>
      <c r="J2823" s="44">
        <f t="shared" si="220"/>
        <v>8.5510249999999992</v>
      </c>
      <c r="K2823" s="43">
        <f t="shared" si="221"/>
        <v>83877.004224999997</v>
      </c>
      <c r="L2823" s="43">
        <f t="shared" si="222"/>
        <v>46542.724100000007</v>
      </c>
      <c r="M2823" s="43">
        <f t="shared" si="223"/>
        <v>37334.28012499999</v>
      </c>
      <c r="N2823" s="42">
        <f t="shared" si="224"/>
        <v>0.44510745787785666</v>
      </c>
      <c r="O2823">
        <f>IF(AND(RawData[[#This Row],[Channel]]="Wholesale/Distributor", LEFT(RawData[[#This Row],[Month]], 4)="2025"),RawData[[#This Row],[List Price]]*(1-'2 - Diagnostics'!$B$1),RawData[[#This Row],[Net Price]])</f>
        <v>8.5510249999999992</v>
      </c>
      <c r="P2823">
        <f>RawData[[#This Row],[Units]]*RawData[[#This Row],[Counterfactual Net Price]]</f>
        <v>83877.004224999997</v>
      </c>
    </row>
    <row r="2824" spans="1:16">
      <c r="A2824" t="s">
        <v>270</v>
      </c>
      <c r="B2824" t="s">
        <v>269</v>
      </c>
      <c r="C2824" t="s">
        <v>237</v>
      </c>
      <c r="D2824" t="s">
        <v>232</v>
      </c>
      <c r="E2824" t="s">
        <v>248</v>
      </c>
      <c r="F2824">
        <v>10095</v>
      </c>
      <c r="G2824" s="44">
        <v>9.17</v>
      </c>
      <c r="H2824" s="42">
        <v>3.0099999999999998E-2</v>
      </c>
      <c r="I2824" s="45">
        <v>4.78</v>
      </c>
      <c r="J2824" s="44">
        <f t="shared" si="220"/>
        <v>8.8939830000000004</v>
      </c>
      <c r="K2824" s="43">
        <f t="shared" si="221"/>
        <v>89784.758385000008</v>
      </c>
      <c r="L2824" s="43">
        <f t="shared" si="222"/>
        <v>48254.100000000006</v>
      </c>
      <c r="M2824" s="43">
        <f t="shared" si="223"/>
        <v>41530.658385000002</v>
      </c>
      <c r="N2824" s="42">
        <f t="shared" si="224"/>
        <v>0.46255800129143487</v>
      </c>
      <c r="O2824">
        <f>IF(AND(RawData[[#This Row],[Channel]]="Wholesale/Distributor", LEFT(RawData[[#This Row],[Month]], 4)="2025"),RawData[[#This Row],[List Price]]*(1-'2 - Diagnostics'!$B$1),RawData[[#This Row],[Net Price]])</f>
        <v>8.8939830000000004</v>
      </c>
      <c r="P2824">
        <f>RawData[[#This Row],[Units]]*RawData[[#This Row],[Counterfactual Net Price]]</f>
        <v>89784.758385000008</v>
      </c>
    </row>
    <row r="2825" spans="1:16">
      <c r="A2825" t="s">
        <v>270</v>
      </c>
      <c r="B2825" t="s">
        <v>269</v>
      </c>
      <c r="C2825" t="s">
        <v>237</v>
      </c>
      <c r="D2825" t="s">
        <v>232</v>
      </c>
      <c r="E2825" t="s">
        <v>247</v>
      </c>
      <c r="F2825">
        <v>8762</v>
      </c>
      <c r="G2825" s="44">
        <v>9.17</v>
      </c>
      <c r="H2825" s="42">
        <v>4.1500000000000002E-2</v>
      </c>
      <c r="I2825" s="45">
        <v>4.8150000000000004</v>
      </c>
      <c r="J2825" s="44">
        <f t="shared" si="220"/>
        <v>8.7894450000000006</v>
      </c>
      <c r="K2825" s="43">
        <f t="shared" si="221"/>
        <v>77013.11709</v>
      </c>
      <c r="L2825" s="43">
        <f t="shared" si="222"/>
        <v>42189.030000000006</v>
      </c>
      <c r="M2825" s="43">
        <f t="shared" si="223"/>
        <v>34824.087089999994</v>
      </c>
      <c r="N2825" s="42">
        <f t="shared" si="224"/>
        <v>0.45218384095924136</v>
      </c>
      <c r="O2825">
        <f>IF(AND(RawData[[#This Row],[Channel]]="Wholesale/Distributor", LEFT(RawData[[#This Row],[Month]], 4)="2025"),RawData[[#This Row],[List Price]]*(1-'2 - Diagnostics'!$B$1),RawData[[#This Row],[Net Price]])</f>
        <v>8.7894450000000006</v>
      </c>
      <c r="P2825">
        <f>RawData[[#This Row],[Units]]*RawData[[#This Row],[Counterfactual Net Price]]</f>
        <v>77013.11709</v>
      </c>
    </row>
    <row r="2826" spans="1:16">
      <c r="A2826" t="s">
        <v>270</v>
      </c>
      <c r="B2826" t="s">
        <v>269</v>
      </c>
      <c r="C2826" t="s">
        <v>237</v>
      </c>
      <c r="D2826" t="s">
        <v>232</v>
      </c>
      <c r="E2826" t="s">
        <v>246</v>
      </c>
      <c r="F2826">
        <v>7125</v>
      </c>
      <c r="G2826" s="44">
        <v>9.17</v>
      </c>
      <c r="H2826" s="42">
        <v>5.04E-2</v>
      </c>
      <c r="I2826" s="45">
        <v>4.8501000000000003</v>
      </c>
      <c r="J2826" s="44">
        <f t="shared" si="220"/>
        <v>8.7078319999999998</v>
      </c>
      <c r="K2826" s="43">
        <f t="shared" si="221"/>
        <v>62043.303</v>
      </c>
      <c r="L2826" s="43">
        <f t="shared" si="222"/>
        <v>34556.962500000001</v>
      </c>
      <c r="M2826" s="43">
        <f t="shared" si="223"/>
        <v>27486.340499999998</v>
      </c>
      <c r="N2826" s="42">
        <f t="shared" si="224"/>
        <v>0.44301865263362911</v>
      </c>
      <c r="O2826">
        <f>IF(AND(RawData[[#This Row],[Channel]]="Wholesale/Distributor", LEFT(RawData[[#This Row],[Month]], 4)="2025"),RawData[[#This Row],[List Price]]*(1-'2 - Diagnostics'!$B$1),RawData[[#This Row],[Net Price]])</f>
        <v>8.7078319999999998</v>
      </c>
      <c r="P2826">
        <f>RawData[[#This Row],[Units]]*RawData[[#This Row],[Counterfactual Net Price]]</f>
        <v>62043.303</v>
      </c>
    </row>
    <row r="2827" spans="1:16">
      <c r="A2827" t="s">
        <v>270</v>
      </c>
      <c r="B2827" t="s">
        <v>269</v>
      </c>
      <c r="C2827" t="s">
        <v>237</v>
      </c>
      <c r="D2827" t="s">
        <v>232</v>
      </c>
      <c r="E2827" t="s">
        <v>245</v>
      </c>
      <c r="F2827">
        <v>7782</v>
      </c>
      <c r="G2827" s="44">
        <v>9.17</v>
      </c>
      <c r="H2827" s="42">
        <v>3.5700000000000003E-2</v>
      </c>
      <c r="I2827" s="45">
        <v>4.8852000000000002</v>
      </c>
      <c r="J2827" s="44">
        <f t="shared" si="220"/>
        <v>8.8426310000000008</v>
      </c>
      <c r="K2827" s="43">
        <f t="shared" si="221"/>
        <v>68813.354442000011</v>
      </c>
      <c r="L2827" s="43">
        <f t="shared" si="222"/>
        <v>38016.626400000001</v>
      </c>
      <c r="M2827" s="43">
        <f t="shared" si="223"/>
        <v>30796.72804200001</v>
      </c>
      <c r="N2827" s="42">
        <f t="shared" si="224"/>
        <v>0.44753999120849897</v>
      </c>
      <c r="O2827">
        <f>IF(AND(RawData[[#This Row],[Channel]]="Wholesale/Distributor", LEFT(RawData[[#This Row],[Month]], 4)="2025"),RawData[[#This Row],[List Price]]*(1-'2 - Diagnostics'!$B$1),RawData[[#This Row],[Net Price]])</f>
        <v>8.8426310000000008</v>
      </c>
      <c r="P2827">
        <f>RawData[[#This Row],[Units]]*RawData[[#This Row],[Counterfactual Net Price]]</f>
        <v>68813.354442000011</v>
      </c>
    </row>
    <row r="2828" spans="1:16">
      <c r="A2828" t="s">
        <v>270</v>
      </c>
      <c r="B2828" t="s">
        <v>269</v>
      </c>
      <c r="C2828" t="s">
        <v>237</v>
      </c>
      <c r="D2828" t="s">
        <v>232</v>
      </c>
      <c r="E2828" t="s">
        <v>244</v>
      </c>
      <c r="F2828">
        <v>7516</v>
      </c>
      <c r="G2828" s="44">
        <v>9.44</v>
      </c>
      <c r="H2828" s="42">
        <v>5.6000000000000001E-2</v>
      </c>
      <c r="I2828" s="45">
        <v>4.9202000000000004</v>
      </c>
      <c r="J2828" s="44">
        <f t="shared" si="220"/>
        <v>8.9113599999999984</v>
      </c>
      <c r="K2828" s="43">
        <f t="shared" si="221"/>
        <v>66977.781759999983</v>
      </c>
      <c r="L2828" s="43">
        <f t="shared" si="222"/>
        <v>36980.2232</v>
      </c>
      <c r="M2828" s="43">
        <f t="shared" si="223"/>
        <v>29997.558559999983</v>
      </c>
      <c r="N2828" s="42">
        <f t="shared" si="224"/>
        <v>0.44787327635736845</v>
      </c>
      <c r="O2828">
        <f>IF(AND(RawData[[#This Row],[Channel]]="Wholesale/Distributor", LEFT(RawData[[#This Row],[Month]], 4)="2025"),RawData[[#This Row],[List Price]]*(1-'2 - Diagnostics'!$B$1),RawData[[#This Row],[Net Price]])</f>
        <v>8.9113599999999984</v>
      </c>
      <c r="P2828">
        <f>RawData[[#This Row],[Units]]*RawData[[#This Row],[Counterfactual Net Price]]</f>
        <v>66977.781759999983</v>
      </c>
    </row>
    <row r="2829" spans="1:16">
      <c r="A2829" t="s">
        <v>270</v>
      </c>
      <c r="B2829" t="s">
        <v>269</v>
      </c>
      <c r="C2829" t="s">
        <v>237</v>
      </c>
      <c r="D2829" t="s">
        <v>232</v>
      </c>
      <c r="E2829" t="s">
        <v>243</v>
      </c>
      <c r="F2829">
        <v>7711</v>
      </c>
      <c r="G2829" s="44">
        <v>9.44</v>
      </c>
      <c r="H2829" s="42">
        <v>4.8300000000000003E-2</v>
      </c>
      <c r="I2829" s="45">
        <v>4.9553000000000003</v>
      </c>
      <c r="J2829" s="44">
        <f t="shared" si="220"/>
        <v>8.9840479999999996</v>
      </c>
      <c r="K2829" s="43">
        <f t="shared" si="221"/>
        <v>69275.994127999991</v>
      </c>
      <c r="L2829" s="43">
        <f t="shared" si="222"/>
        <v>38210.318299999999</v>
      </c>
      <c r="M2829" s="43">
        <f t="shared" si="223"/>
        <v>31065.675827999992</v>
      </c>
      <c r="N2829" s="42">
        <f t="shared" si="224"/>
        <v>0.44843349011492362</v>
      </c>
      <c r="O2829">
        <f>IF(AND(RawData[[#This Row],[Channel]]="Wholesale/Distributor", LEFT(RawData[[#This Row],[Month]], 4)="2025"),RawData[[#This Row],[List Price]]*(1-'2 - Diagnostics'!$B$1),RawData[[#This Row],[Net Price]])</f>
        <v>8.9840479999999996</v>
      </c>
      <c r="P2829">
        <f>RawData[[#This Row],[Units]]*RawData[[#This Row],[Counterfactual Net Price]]</f>
        <v>69275.994127999991</v>
      </c>
    </row>
    <row r="2830" spans="1:16">
      <c r="A2830" t="s">
        <v>270</v>
      </c>
      <c r="B2830" t="s">
        <v>269</v>
      </c>
      <c r="C2830" t="s">
        <v>237</v>
      </c>
      <c r="D2830" t="s">
        <v>232</v>
      </c>
      <c r="E2830" t="s">
        <v>242</v>
      </c>
      <c r="F2830">
        <v>8079</v>
      </c>
      <c r="G2830" s="44">
        <v>9.44</v>
      </c>
      <c r="H2830" s="42">
        <v>4.6699999999999998E-2</v>
      </c>
      <c r="I2830" s="45">
        <v>4.9903000000000004</v>
      </c>
      <c r="J2830" s="44">
        <f t="shared" si="220"/>
        <v>8.9991520000000005</v>
      </c>
      <c r="K2830" s="43">
        <f t="shared" si="221"/>
        <v>72704.149008000008</v>
      </c>
      <c r="L2830" s="43">
        <f t="shared" si="222"/>
        <v>40316.633700000006</v>
      </c>
      <c r="M2830" s="43">
        <f t="shared" si="223"/>
        <v>32387.515308000002</v>
      </c>
      <c r="N2830" s="42">
        <f t="shared" si="224"/>
        <v>0.44546997317080539</v>
      </c>
      <c r="O2830">
        <f>IF(AND(RawData[[#This Row],[Channel]]="Wholesale/Distributor", LEFT(RawData[[#This Row],[Month]], 4)="2025"),RawData[[#This Row],[List Price]]*(1-'2 - Diagnostics'!$B$1),RawData[[#This Row],[Net Price]])</f>
        <v>8.9991520000000005</v>
      </c>
      <c r="P2830">
        <f>RawData[[#This Row],[Units]]*RawData[[#This Row],[Counterfactual Net Price]]</f>
        <v>72704.149008000008</v>
      </c>
    </row>
    <row r="2831" spans="1:16">
      <c r="A2831" t="s">
        <v>270</v>
      </c>
      <c r="B2831" t="s">
        <v>269</v>
      </c>
      <c r="C2831" t="s">
        <v>237</v>
      </c>
      <c r="D2831" t="s">
        <v>232</v>
      </c>
      <c r="E2831" t="s">
        <v>241</v>
      </c>
      <c r="F2831">
        <v>13818</v>
      </c>
      <c r="G2831" s="44">
        <v>9.44</v>
      </c>
      <c r="H2831" s="42">
        <v>5.1700000000000003E-2</v>
      </c>
      <c r="I2831" s="45">
        <v>5.0254000000000003</v>
      </c>
      <c r="J2831" s="44">
        <f t="shared" si="220"/>
        <v>8.9519520000000004</v>
      </c>
      <c r="K2831" s="43">
        <f t="shared" si="221"/>
        <v>123698.072736</v>
      </c>
      <c r="L2831" s="43">
        <f t="shared" si="222"/>
        <v>69440.977200000008</v>
      </c>
      <c r="M2831" s="43">
        <f t="shared" si="223"/>
        <v>54257.095535999993</v>
      </c>
      <c r="N2831" s="42">
        <f t="shared" si="224"/>
        <v>0.43862522944716409</v>
      </c>
      <c r="O2831">
        <f>IF(AND(RawData[[#This Row],[Channel]]="Wholesale/Distributor", LEFT(RawData[[#This Row],[Month]], 4)="2025"),RawData[[#This Row],[List Price]]*(1-'2 - Diagnostics'!$B$1),RawData[[#This Row],[Net Price]])</f>
        <v>8.9519520000000004</v>
      </c>
      <c r="P2831">
        <f>RawData[[#This Row],[Units]]*RawData[[#This Row],[Counterfactual Net Price]]</f>
        <v>123698.072736</v>
      </c>
    </row>
    <row r="2832" spans="1:16">
      <c r="A2832" t="s">
        <v>270</v>
      </c>
      <c r="B2832" t="s">
        <v>269</v>
      </c>
      <c r="C2832" t="s">
        <v>237</v>
      </c>
      <c r="D2832" t="s">
        <v>232</v>
      </c>
      <c r="E2832" t="s">
        <v>240</v>
      </c>
      <c r="F2832">
        <v>15091</v>
      </c>
      <c r="G2832" s="44">
        <v>9.44</v>
      </c>
      <c r="H2832" s="42">
        <v>5.2400000000000002E-2</v>
      </c>
      <c r="I2832" s="45">
        <v>5.0605000000000002</v>
      </c>
      <c r="J2832" s="44">
        <f t="shared" si="220"/>
        <v>8.9453439999999986</v>
      </c>
      <c r="K2832" s="43">
        <f t="shared" si="221"/>
        <v>134994.18630399997</v>
      </c>
      <c r="L2832" s="43">
        <f t="shared" si="222"/>
        <v>76368.005499999999</v>
      </c>
      <c r="M2832" s="43">
        <f t="shared" si="223"/>
        <v>58626.180803999974</v>
      </c>
      <c r="N2832" s="42">
        <f t="shared" si="224"/>
        <v>0.43428670825850846</v>
      </c>
      <c r="O2832">
        <f>IF(AND(RawData[[#This Row],[Channel]]="Wholesale/Distributor", LEFT(RawData[[#This Row],[Month]], 4)="2025"),RawData[[#This Row],[List Price]]*(1-'2 - Diagnostics'!$B$1),RawData[[#This Row],[Net Price]])</f>
        <v>8.9453439999999986</v>
      </c>
      <c r="P2832">
        <f>RawData[[#This Row],[Units]]*RawData[[#This Row],[Counterfactual Net Price]]</f>
        <v>134994.18630399997</v>
      </c>
    </row>
    <row r="2833" spans="1:16">
      <c r="A2833" t="s">
        <v>270</v>
      </c>
      <c r="B2833" t="s">
        <v>269</v>
      </c>
      <c r="C2833" t="s">
        <v>237</v>
      </c>
      <c r="D2833" t="s">
        <v>232</v>
      </c>
      <c r="E2833" t="s">
        <v>236</v>
      </c>
      <c r="F2833">
        <v>11806</v>
      </c>
      <c r="G2833" s="44">
        <v>9.44</v>
      </c>
      <c r="H2833" s="42">
        <v>5.2900000000000003E-2</v>
      </c>
      <c r="I2833" s="45">
        <v>5.0955000000000004</v>
      </c>
      <c r="J2833" s="44">
        <f t="shared" si="220"/>
        <v>8.9406239999999997</v>
      </c>
      <c r="K2833" s="43">
        <f t="shared" si="221"/>
        <v>105553.00694399999</v>
      </c>
      <c r="L2833" s="43">
        <f t="shared" si="222"/>
        <v>60157.473000000005</v>
      </c>
      <c r="M2833" s="43">
        <f t="shared" si="223"/>
        <v>45395.533943999988</v>
      </c>
      <c r="N2833" s="42">
        <f t="shared" si="224"/>
        <v>0.43007333716304358</v>
      </c>
      <c r="O2833">
        <f>IF(AND(RawData[[#This Row],[Channel]]="Wholesale/Distributor", LEFT(RawData[[#This Row],[Month]], 4)="2025"),RawData[[#This Row],[List Price]]*(1-'2 - Diagnostics'!$B$1),RawData[[#This Row],[Net Price]])</f>
        <v>8.9406239999999997</v>
      </c>
      <c r="P2833">
        <f>RawData[[#This Row],[Units]]*RawData[[#This Row],[Counterfactual Net Price]]</f>
        <v>105553.00694399999</v>
      </c>
    </row>
    <row r="2834" spans="1:16">
      <c r="A2834" t="s">
        <v>270</v>
      </c>
      <c r="B2834" t="s">
        <v>269</v>
      </c>
      <c r="C2834" t="s">
        <v>237</v>
      </c>
      <c r="D2834" t="s">
        <v>226</v>
      </c>
      <c r="E2834" t="s">
        <v>262</v>
      </c>
      <c r="F2834">
        <v>11825</v>
      </c>
      <c r="G2834" s="44">
        <v>8.99</v>
      </c>
      <c r="H2834" s="42">
        <v>8.8599999999999998E-2</v>
      </c>
      <c r="I2834" s="45">
        <v>4.6748000000000003</v>
      </c>
      <c r="J2834" s="44">
        <f t="shared" si="220"/>
        <v>8.193486</v>
      </c>
      <c r="K2834" s="43">
        <f t="shared" si="221"/>
        <v>96887.971950000006</v>
      </c>
      <c r="L2834" s="43">
        <f t="shared" si="222"/>
        <v>55279.51</v>
      </c>
      <c r="M2834" s="43">
        <f t="shared" si="223"/>
        <v>41608.461950000004</v>
      </c>
      <c r="N2834" s="42">
        <f t="shared" si="224"/>
        <v>0.4294491990344525</v>
      </c>
      <c r="O2834">
        <f>IF(AND(RawData[[#This Row],[Channel]]="Wholesale/Distributor", LEFT(RawData[[#This Row],[Month]], 4)="2025"),RawData[[#This Row],[List Price]]*(1-'2 - Diagnostics'!$B$1),RawData[[#This Row],[Net Price]])</f>
        <v>8.193486</v>
      </c>
      <c r="P2834">
        <f>RawData[[#This Row],[Units]]*RawData[[#This Row],[Counterfactual Net Price]]</f>
        <v>96887.971950000006</v>
      </c>
    </row>
    <row r="2835" spans="1:16">
      <c r="A2835" t="s">
        <v>270</v>
      </c>
      <c r="B2835" t="s">
        <v>269</v>
      </c>
      <c r="C2835" t="s">
        <v>237</v>
      </c>
      <c r="D2835" t="s">
        <v>226</v>
      </c>
      <c r="E2835" t="s">
        <v>261</v>
      </c>
      <c r="F2835">
        <v>13953</v>
      </c>
      <c r="G2835" s="44">
        <v>8.99</v>
      </c>
      <c r="H2835" s="42">
        <v>8.72E-2</v>
      </c>
      <c r="I2835" s="45">
        <v>4.6748000000000003</v>
      </c>
      <c r="J2835" s="44">
        <f t="shared" si="220"/>
        <v>8.2060720000000007</v>
      </c>
      <c r="K2835" s="43">
        <f t="shared" si="221"/>
        <v>114499.322616</v>
      </c>
      <c r="L2835" s="43">
        <f t="shared" si="222"/>
        <v>65227.484400000001</v>
      </c>
      <c r="M2835" s="43">
        <f t="shared" si="223"/>
        <v>49271.838216000004</v>
      </c>
      <c r="N2835" s="42">
        <f t="shared" si="224"/>
        <v>0.43032427695004383</v>
      </c>
      <c r="O2835">
        <f>IF(AND(RawData[[#This Row],[Channel]]="Wholesale/Distributor", LEFT(RawData[[#This Row],[Month]], 4)="2025"),RawData[[#This Row],[List Price]]*(1-'2 - Diagnostics'!$B$1),RawData[[#This Row],[Net Price]])</f>
        <v>8.2060720000000007</v>
      </c>
      <c r="P2835">
        <f>RawData[[#This Row],[Units]]*RawData[[#This Row],[Counterfactual Net Price]]</f>
        <v>114499.322616</v>
      </c>
    </row>
    <row r="2836" spans="1:16">
      <c r="A2836" t="s">
        <v>270</v>
      </c>
      <c r="B2836" t="s">
        <v>269</v>
      </c>
      <c r="C2836" t="s">
        <v>237</v>
      </c>
      <c r="D2836" t="s">
        <v>226</v>
      </c>
      <c r="E2836" t="s">
        <v>260</v>
      </c>
      <c r="F2836">
        <v>13032</v>
      </c>
      <c r="G2836" s="44">
        <v>8.99</v>
      </c>
      <c r="H2836" s="42">
        <v>9.7799999999999998E-2</v>
      </c>
      <c r="I2836" s="45">
        <v>4.6748000000000003</v>
      </c>
      <c r="J2836" s="44">
        <f t="shared" si="220"/>
        <v>8.1107779999999998</v>
      </c>
      <c r="K2836" s="43">
        <f t="shared" si="221"/>
        <v>105699.65889599999</v>
      </c>
      <c r="L2836" s="43">
        <f t="shared" si="222"/>
        <v>60921.993600000002</v>
      </c>
      <c r="M2836" s="43">
        <f t="shared" si="223"/>
        <v>44777.665295999992</v>
      </c>
      <c r="N2836" s="42">
        <f t="shared" si="224"/>
        <v>0.42363112391930829</v>
      </c>
      <c r="O2836">
        <f>IF(AND(RawData[[#This Row],[Channel]]="Wholesale/Distributor", LEFT(RawData[[#This Row],[Month]], 4)="2025"),RawData[[#This Row],[List Price]]*(1-'2 - Diagnostics'!$B$1),RawData[[#This Row],[Net Price]])</f>
        <v>8.1107779999999998</v>
      </c>
      <c r="P2836">
        <f>RawData[[#This Row],[Units]]*RawData[[#This Row],[Counterfactual Net Price]]</f>
        <v>105699.65889599999</v>
      </c>
    </row>
    <row r="2837" spans="1:16">
      <c r="A2837" t="s">
        <v>270</v>
      </c>
      <c r="B2837" t="s">
        <v>269</v>
      </c>
      <c r="C2837" t="s">
        <v>237</v>
      </c>
      <c r="D2837" t="s">
        <v>226</v>
      </c>
      <c r="E2837" t="s">
        <v>259</v>
      </c>
      <c r="F2837">
        <v>13744</v>
      </c>
      <c r="G2837" s="44">
        <v>8.99</v>
      </c>
      <c r="H2837" s="42">
        <v>9.5799999999999996E-2</v>
      </c>
      <c r="I2837" s="45">
        <v>4.6748000000000003</v>
      </c>
      <c r="J2837" s="44">
        <f t="shared" si="220"/>
        <v>8.1287579999999995</v>
      </c>
      <c r="K2837" s="43">
        <f t="shared" si="221"/>
        <v>111721.64995199999</v>
      </c>
      <c r="L2837" s="43">
        <f t="shared" si="222"/>
        <v>64250.451200000003</v>
      </c>
      <c r="M2837" s="43">
        <f t="shared" si="223"/>
        <v>47471.198751999989</v>
      </c>
      <c r="N2837" s="42">
        <f t="shared" si="224"/>
        <v>0.42490599424905989</v>
      </c>
      <c r="O2837">
        <f>IF(AND(RawData[[#This Row],[Channel]]="Wholesale/Distributor", LEFT(RawData[[#This Row],[Month]], 4)="2025"),RawData[[#This Row],[List Price]]*(1-'2 - Diagnostics'!$B$1),RawData[[#This Row],[Net Price]])</f>
        <v>8.1287579999999995</v>
      </c>
      <c r="P2837">
        <f>RawData[[#This Row],[Units]]*RawData[[#This Row],[Counterfactual Net Price]]</f>
        <v>111721.64995199999</v>
      </c>
    </row>
    <row r="2838" spans="1:16">
      <c r="A2838" t="s">
        <v>270</v>
      </c>
      <c r="B2838" t="s">
        <v>269</v>
      </c>
      <c r="C2838" t="s">
        <v>237</v>
      </c>
      <c r="D2838" t="s">
        <v>226</v>
      </c>
      <c r="E2838" t="s">
        <v>258</v>
      </c>
      <c r="F2838">
        <v>11723</v>
      </c>
      <c r="G2838" s="44">
        <v>8.99</v>
      </c>
      <c r="H2838" s="42">
        <v>8.5400000000000004E-2</v>
      </c>
      <c r="I2838" s="45">
        <v>4.6748000000000003</v>
      </c>
      <c r="J2838" s="44">
        <f t="shared" si="220"/>
        <v>8.2222539999999995</v>
      </c>
      <c r="K2838" s="43">
        <f t="shared" si="221"/>
        <v>96389.483641999992</v>
      </c>
      <c r="L2838" s="43">
        <f t="shared" si="222"/>
        <v>54802.680400000005</v>
      </c>
      <c r="M2838" s="43">
        <f t="shared" si="223"/>
        <v>41586.803241999987</v>
      </c>
      <c r="N2838" s="42">
        <f t="shared" si="224"/>
        <v>0.43144544062978341</v>
      </c>
      <c r="O2838">
        <f>IF(AND(RawData[[#This Row],[Channel]]="Wholesale/Distributor", LEFT(RawData[[#This Row],[Month]], 4)="2025"),RawData[[#This Row],[List Price]]*(1-'2 - Diagnostics'!$B$1),RawData[[#This Row],[Net Price]])</f>
        <v>8.2222539999999995</v>
      </c>
      <c r="P2838">
        <f>RawData[[#This Row],[Units]]*RawData[[#This Row],[Counterfactual Net Price]]</f>
        <v>96389.483641999992</v>
      </c>
    </row>
    <row r="2839" spans="1:16">
      <c r="A2839" t="s">
        <v>270</v>
      </c>
      <c r="B2839" t="s">
        <v>269</v>
      </c>
      <c r="C2839" t="s">
        <v>237</v>
      </c>
      <c r="D2839" t="s">
        <v>226</v>
      </c>
      <c r="E2839" t="s">
        <v>257</v>
      </c>
      <c r="F2839">
        <v>10796</v>
      </c>
      <c r="G2839" s="44">
        <v>8.99</v>
      </c>
      <c r="H2839" s="42">
        <v>8.2400000000000001E-2</v>
      </c>
      <c r="I2839" s="45">
        <v>4.6748000000000003</v>
      </c>
      <c r="J2839" s="44">
        <f t="shared" si="220"/>
        <v>8.2492239999999999</v>
      </c>
      <c r="K2839" s="43">
        <f t="shared" si="221"/>
        <v>89058.622304000004</v>
      </c>
      <c r="L2839" s="43">
        <f t="shared" si="222"/>
        <v>50469.140800000001</v>
      </c>
      <c r="M2839" s="43">
        <f t="shared" si="223"/>
        <v>38589.481504000003</v>
      </c>
      <c r="N2839" s="42">
        <f t="shared" si="224"/>
        <v>0.43330427201394944</v>
      </c>
      <c r="O2839">
        <f>IF(AND(RawData[[#This Row],[Channel]]="Wholesale/Distributor", LEFT(RawData[[#This Row],[Month]], 4)="2025"),RawData[[#This Row],[List Price]]*(1-'2 - Diagnostics'!$B$1),RawData[[#This Row],[Net Price]])</f>
        <v>8.2492239999999999</v>
      </c>
      <c r="P2839">
        <f>RawData[[#This Row],[Units]]*RawData[[#This Row],[Counterfactual Net Price]]</f>
        <v>89058.622304000004</v>
      </c>
    </row>
    <row r="2840" spans="1:16">
      <c r="A2840" t="s">
        <v>270</v>
      </c>
      <c r="B2840" t="s">
        <v>269</v>
      </c>
      <c r="C2840" t="s">
        <v>237</v>
      </c>
      <c r="D2840" t="s">
        <v>226</v>
      </c>
      <c r="E2840" t="s">
        <v>256</v>
      </c>
      <c r="F2840">
        <v>9202</v>
      </c>
      <c r="G2840" s="44">
        <v>8.99</v>
      </c>
      <c r="H2840" s="42">
        <v>9.5699999999999993E-2</v>
      </c>
      <c r="I2840" s="45">
        <v>4.6748000000000003</v>
      </c>
      <c r="J2840" s="44">
        <f t="shared" si="220"/>
        <v>8.1296569999999999</v>
      </c>
      <c r="K2840" s="43">
        <f t="shared" si="221"/>
        <v>74809.103713999997</v>
      </c>
      <c r="L2840" s="43">
        <f t="shared" si="222"/>
        <v>43017.509600000005</v>
      </c>
      <c r="M2840" s="43">
        <f t="shared" si="223"/>
        <v>31791.594113999992</v>
      </c>
      <c r="N2840" s="42">
        <f t="shared" si="224"/>
        <v>0.42496958973791876</v>
      </c>
      <c r="O2840">
        <f>IF(AND(RawData[[#This Row],[Channel]]="Wholesale/Distributor", LEFT(RawData[[#This Row],[Month]], 4)="2025"),RawData[[#This Row],[List Price]]*(1-'2 - Diagnostics'!$B$1),RawData[[#This Row],[Net Price]])</f>
        <v>8.1296569999999999</v>
      </c>
      <c r="P2840">
        <f>RawData[[#This Row],[Units]]*RawData[[#This Row],[Counterfactual Net Price]]</f>
        <v>74809.103713999997</v>
      </c>
    </row>
    <row r="2841" spans="1:16">
      <c r="A2841" t="s">
        <v>270</v>
      </c>
      <c r="B2841" t="s">
        <v>269</v>
      </c>
      <c r="C2841" t="s">
        <v>237</v>
      </c>
      <c r="D2841" t="s">
        <v>226</v>
      </c>
      <c r="E2841" t="s">
        <v>255</v>
      </c>
      <c r="F2841">
        <v>11890</v>
      </c>
      <c r="G2841" s="44">
        <v>8.99</v>
      </c>
      <c r="H2841" s="42">
        <v>0.1027</v>
      </c>
      <c r="I2841" s="45">
        <v>4.6748000000000003</v>
      </c>
      <c r="J2841" s="44">
        <f t="shared" si="220"/>
        <v>8.0667270000000002</v>
      </c>
      <c r="K2841" s="43">
        <f t="shared" si="221"/>
        <v>95913.384030000001</v>
      </c>
      <c r="L2841" s="43">
        <f t="shared" si="222"/>
        <v>55583.372000000003</v>
      </c>
      <c r="M2841" s="43">
        <f t="shared" si="223"/>
        <v>40330.012029999998</v>
      </c>
      <c r="N2841" s="42">
        <f t="shared" si="224"/>
        <v>0.42048367324194802</v>
      </c>
      <c r="O2841">
        <f>IF(AND(RawData[[#This Row],[Channel]]="Wholesale/Distributor", LEFT(RawData[[#This Row],[Month]], 4)="2025"),RawData[[#This Row],[List Price]]*(1-'2 - Diagnostics'!$B$1),RawData[[#This Row],[Net Price]])</f>
        <v>8.0667270000000002</v>
      </c>
      <c r="P2841">
        <f>RawData[[#This Row],[Units]]*RawData[[#This Row],[Counterfactual Net Price]]</f>
        <v>95913.384030000001</v>
      </c>
    </row>
    <row r="2842" spans="1:16">
      <c r="A2842" t="s">
        <v>270</v>
      </c>
      <c r="B2842" t="s">
        <v>269</v>
      </c>
      <c r="C2842" t="s">
        <v>237</v>
      </c>
      <c r="D2842" t="s">
        <v>226</v>
      </c>
      <c r="E2842" t="s">
        <v>254</v>
      </c>
      <c r="F2842">
        <v>13142</v>
      </c>
      <c r="G2842" s="44">
        <v>8.99</v>
      </c>
      <c r="H2842" s="42">
        <v>0.11840000000000001</v>
      </c>
      <c r="I2842" s="45">
        <v>4.6748000000000003</v>
      </c>
      <c r="J2842" s="44">
        <f t="shared" si="220"/>
        <v>7.9255839999999997</v>
      </c>
      <c r="K2842" s="43">
        <f t="shared" si="221"/>
        <v>104158.024928</v>
      </c>
      <c r="L2842" s="43">
        <f t="shared" si="222"/>
        <v>61436.221600000004</v>
      </c>
      <c r="M2842" s="43">
        <f t="shared" si="223"/>
        <v>42721.803327999995</v>
      </c>
      <c r="N2842" s="42">
        <f t="shared" si="224"/>
        <v>0.41016333938294008</v>
      </c>
      <c r="O2842">
        <f>IF(AND(RawData[[#This Row],[Channel]]="Wholesale/Distributor", LEFT(RawData[[#This Row],[Month]], 4)="2025"),RawData[[#This Row],[List Price]]*(1-'2 - Diagnostics'!$B$1),RawData[[#This Row],[Net Price]])</f>
        <v>7.9255839999999997</v>
      </c>
      <c r="P2842">
        <f>RawData[[#This Row],[Units]]*RawData[[#This Row],[Counterfactual Net Price]]</f>
        <v>104158.024928</v>
      </c>
    </row>
    <row r="2843" spans="1:16">
      <c r="A2843" t="s">
        <v>270</v>
      </c>
      <c r="B2843" t="s">
        <v>269</v>
      </c>
      <c r="C2843" t="s">
        <v>237</v>
      </c>
      <c r="D2843" t="s">
        <v>226</v>
      </c>
      <c r="E2843" t="s">
        <v>253</v>
      </c>
      <c r="F2843">
        <v>19614</v>
      </c>
      <c r="G2843" s="44">
        <v>8.99</v>
      </c>
      <c r="H2843" s="42">
        <v>7.6899999999999996E-2</v>
      </c>
      <c r="I2843" s="45">
        <v>4.6748000000000003</v>
      </c>
      <c r="J2843" s="44">
        <f t="shared" si="220"/>
        <v>8.2986690000000003</v>
      </c>
      <c r="K2843" s="43">
        <f t="shared" si="221"/>
        <v>162770.09376600001</v>
      </c>
      <c r="L2843" s="43">
        <f t="shared" si="222"/>
        <v>91691.527200000011</v>
      </c>
      <c r="M2843" s="43">
        <f t="shared" si="223"/>
        <v>71078.566565999994</v>
      </c>
      <c r="N2843" s="42">
        <f t="shared" si="224"/>
        <v>0.43668074964792541</v>
      </c>
      <c r="O2843">
        <f>IF(AND(RawData[[#This Row],[Channel]]="Wholesale/Distributor", LEFT(RawData[[#This Row],[Month]], 4)="2025"),RawData[[#This Row],[List Price]]*(1-'2 - Diagnostics'!$B$1),RawData[[#This Row],[Net Price]])</f>
        <v>8.2986690000000003</v>
      </c>
      <c r="P2843">
        <f>RawData[[#This Row],[Units]]*RawData[[#This Row],[Counterfactual Net Price]]</f>
        <v>162770.09376600001</v>
      </c>
    </row>
    <row r="2844" spans="1:16">
      <c r="A2844" t="s">
        <v>270</v>
      </c>
      <c r="B2844" t="s">
        <v>269</v>
      </c>
      <c r="C2844" t="s">
        <v>237</v>
      </c>
      <c r="D2844" t="s">
        <v>226</v>
      </c>
      <c r="E2844" t="s">
        <v>252</v>
      </c>
      <c r="F2844">
        <v>19958</v>
      </c>
      <c r="G2844" s="44">
        <v>8.99</v>
      </c>
      <c r="H2844" s="42">
        <v>6.4000000000000001E-2</v>
      </c>
      <c r="I2844" s="45">
        <v>4.6748000000000003</v>
      </c>
      <c r="J2844" s="44">
        <f t="shared" si="220"/>
        <v>8.4146400000000003</v>
      </c>
      <c r="K2844" s="43">
        <f t="shared" si="221"/>
        <v>167939.38512000002</v>
      </c>
      <c r="L2844" s="43">
        <f t="shared" si="222"/>
        <v>93299.6584</v>
      </c>
      <c r="M2844" s="43">
        <f t="shared" si="223"/>
        <v>74639.726720000021</v>
      </c>
      <c r="N2844" s="42">
        <f t="shared" si="224"/>
        <v>0.44444444444444453</v>
      </c>
      <c r="O2844">
        <f>IF(AND(RawData[[#This Row],[Channel]]="Wholesale/Distributor", LEFT(RawData[[#This Row],[Month]], 4)="2025"),RawData[[#This Row],[List Price]]*(1-'2 - Diagnostics'!$B$1),RawData[[#This Row],[Net Price]])</f>
        <v>8.4146400000000003</v>
      </c>
      <c r="P2844">
        <f>RawData[[#This Row],[Units]]*RawData[[#This Row],[Counterfactual Net Price]]</f>
        <v>167939.38512000002</v>
      </c>
    </row>
    <row r="2845" spans="1:16">
      <c r="A2845" t="s">
        <v>270</v>
      </c>
      <c r="B2845" t="s">
        <v>269</v>
      </c>
      <c r="C2845" t="s">
        <v>237</v>
      </c>
      <c r="D2845" t="s">
        <v>226</v>
      </c>
      <c r="E2845" t="s">
        <v>251</v>
      </c>
      <c r="F2845">
        <v>19433</v>
      </c>
      <c r="G2845" s="44">
        <v>8.99</v>
      </c>
      <c r="H2845" s="42">
        <v>0.1106</v>
      </c>
      <c r="I2845" s="45">
        <v>4.6748000000000003</v>
      </c>
      <c r="J2845" s="44">
        <f t="shared" si="220"/>
        <v>7.9957060000000002</v>
      </c>
      <c r="K2845" s="43">
        <f t="shared" si="221"/>
        <v>155380.55469799999</v>
      </c>
      <c r="L2845" s="43">
        <f t="shared" si="222"/>
        <v>90845.388400000011</v>
      </c>
      <c r="M2845" s="43">
        <f t="shared" si="223"/>
        <v>64535.166297999982</v>
      </c>
      <c r="N2845" s="42">
        <f t="shared" si="224"/>
        <v>0.415336181695525</v>
      </c>
      <c r="O2845">
        <f>IF(AND(RawData[[#This Row],[Channel]]="Wholesale/Distributor", LEFT(RawData[[#This Row],[Month]], 4)="2025"),RawData[[#This Row],[List Price]]*(1-'2 - Diagnostics'!$B$1),RawData[[#This Row],[Net Price]])</f>
        <v>7.9957060000000002</v>
      </c>
      <c r="P2845">
        <f>RawData[[#This Row],[Units]]*RawData[[#This Row],[Counterfactual Net Price]]</f>
        <v>155380.55469799999</v>
      </c>
    </row>
    <row r="2846" spans="1:16">
      <c r="A2846" t="s">
        <v>270</v>
      </c>
      <c r="B2846" t="s">
        <v>269</v>
      </c>
      <c r="C2846" t="s">
        <v>237</v>
      </c>
      <c r="D2846" t="s">
        <v>226</v>
      </c>
      <c r="E2846" t="s">
        <v>250</v>
      </c>
      <c r="F2846">
        <v>11400</v>
      </c>
      <c r="G2846" s="44">
        <v>9.17</v>
      </c>
      <c r="H2846" s="42">
        <v>9.1600000000000001E-2</v>
      </c>
      <c r="I2846" s="45">
        <v>4.7099000000000002</v>
      </c>
      <c r="J2846" s="44">
        <f t="shared" si="220"/>
        <v>8.3300280000000004</v>
      </c>
      <c r="K2846" s="43">
        <f t="shared" si="221"/>
        <v>94962.319199999998</v>
      </c>
      <c r="L2846" s="43">
        <f t="shared" si="222"/>
        <v>53692.86</v>
      </c>
      <c r="M2846" s="43">
        <f t="shared" si="223"/>
        <v>41269.459199999998</v>
      </c>
      <c r="N2846" s="42">
        <f t="shared" si="224"/>
        <v>0.43458773487916247</v>
      </c>
      <c r="O2846">
        <f>IF(AND(RawData[[#This Row],[Channel]]="Wholesale/Distributor", LEFT(RawData[[#This Row],[Month]], 4)="2025"),RawData[[#This Row],[List Price]]*(1-'2 - Diagnostics'!$B$1),RawData[[#This Row],[Net Price]])</f>
        <v>8.3446999999999996</v>
      </c>
      <c r="P2846">
        <f>RawData[[#This Row],[Units]]*RawData[[#This Row],[Counterfactual Net Price]]</f>
        <v>95129.58</v>
      </c>
    </row>
    <row r="2847" spans="1:16">
      <c r="A2847" t="s">
        <v>270</v>
      </c>
      <c r="B2847" t="s">
        <v>269</v>
      </c>
      <c r="C2847" t="s">
        <v>237</v>
      </c>
      <c r="D2847" t="s">
        <v>226</v>
      </c>
      <c r="E2847" t="s">
        <v>249</v>
      </c>
      <c r="F2847">
        <v>15227</v>
      </c>
      <c r="G2847" s="44">
        <v>9.17</v>
      </c>
      <c r="H2847" s="42">
        <v>0.1147</v>
      </c>
      <c r="I2847" s="45">
        <v>4.7449000000000003</v>
      </c>
      <c r="J2847" s="44">
        <f t="shared" si="220"/>
        <v>8.1182009999999991</v>
      </c>
      <c r="K2847" s="43">
        <f t="shared" si="221"/>
        <v>123615.84662699999</v>
      </c>
      <c r="L2847" s="43">
        <f t="shared" si="222"/>
        <v>72250.592300000004</v>
      </c>
      <c r="M2847" s="43">
        <f t="shared" si="223"/>
        <v>51365.254326999988</v>
      </c>
      <c r="N2847" s="42">
        <f t="shared" si="224"/>
        <v>0.41552321752072896</v>
      </c>
      <c r="O2847">
        <f>IF(AND(RawData[[#This Row],[Channel]]="Wholesale/Distributor", LEFT(RawData[[#This Row],[Month]], 4)="2025"),RawData[[#This Row],[List Price]]*(1-'2 - Diagnostics'!$B$1),RawData[[#This Row],[Net Price]])</f>
        <v>8.3446999999999996</v>
      </c>
      <c r="P2847">
        <f>RawData[[#This Row],[Units]]*RawData[[#This Row],[Counterfactual Net Price]]</f>
        <v>127064.7469</v>
      </c>
    </row>
    <row r="2848" spans="1:16">
      <c r="A2848" t="s">
        <v>270</v>
      </c>
      <c r="B2848" t="s">
        <v>269</v>
      </c>
      <c r="C2848" t="s">
        <v>237</v>
      </c>
      <c r="D2848" t="s">
        <v>226</v>
      </c>
      <c r="E2848" t="s">
        <v>248</v>
      </c>
      <c r="F2848">
        <v>13259</v>
      </c>
      <c r="G2848" s="44">
        <v>9.17</v>
      </c>
      <c r="H2848" s="42">
        <v>0.15659999999999999</v>
      </c>
      <c r="I2848" s="45">
        <v>4.78</v>
      </c>
      <c r="J2848" s="44">
        <f t="shared" si="220"/>
        <v>7.7339780000000005</v>
      </c>
      <c r="K2848" s="43">
        <f t="shared" si="221"/>
        <v>102544.81430200001</v>
      </c>
      <c r="L2848" s="43">
        <f t="shared" si="222"/>
        <v>63378.020000000004</v>
      </c>
      <c r="M2848" s="43">
        <f t="shared" si="223"/>
        <v>39166.794302000009</v>
      </c>
      <c r="N2848" s="42">
        <f t="shared" si="224"/>
        <v>0.3819480738114332</v>
      </c>
      <c r="O2848">
        <f>IF(AND(RawData[[#This Row],[Channel]]="Wholesale/Distributor", LEFT(RawData[[#This Row],[Month]], 4)="2025"),RawData[[#This Row],[List Price]]*(1-'2 - Diagnostics'!$B$1),RawData[[#This Row],[Net Price]])</f>
        <v>8.3446999999999996</v>
      </c>
      <c r="P2848">
        <f>RawData[[#This Row],[Units]]*RawData[[#This Row],[Counterfactual Net Price]]</f>
        <v>110642.37729999999</v>
      </c>
    </row>
    <row r="2849" spans="1:16">
      <c r="A2849" t="s">
        <v>270</v>
      </c>
      <c r="B2849" t="s">
        <v>269</v>
      </c>
      <c r="C2849" t="s">
        <v>237</v>
      </c>
      <c r="D2849" t="s">
        <v>226</v>
      </c>
      <c r="E2849" t="s">
        <v>247</v>
      </c>
      <c r="F2849">
        <v>14810</v>
      </c>
      <c r="G2849" s="44">
        <v>9.17</v>
      </c>
      <c r="H2849" s="42">
        <v>0.183</v>
      </c>
      <c r="I2849" s="45">
        <v>4.8150000000000004</v>
      </c>
      <c r="J2849" s="44">
        <f t="shared" si="220"/>
        <v>7.4918899999999997</v>
      </c>
      <c r="K2849" s="43">
        <f t="shared" si="221"/>
        <v>110954.8909</v>
      </c>
      <c r="L2849" s="43">
        <f t="shared" si="222"/>
        <v>71310.150000000009</v>
      </c>
      <c r="M2849" s="43">
        <f t="shared" si="223"/>
        <v>39644.74089999999</v>
      </c>
      <c r="N2849" s="42">
        <f t="shared" si="224"/>
        <v>0.35730503250848578</v>
      </c>
      <c r="O2849">
        <f>IF(AND(RawData[[#This Row],[Channel]]="Wholesale/Distributor", LEFT(RawData[[#This Row],[Month]], 4)="2025"),RawData[[#This Row],[List Price]]*(1-'2 - Diagnostics'!$B$1),RawData[[#This Row],[Net Price]])</f>
        <v>8.3446999999999996</v>
      </c>
      <c r="P2849">
        <f>RawData[[#This Row],[Units]]*RawData[[#This Row],[Counterfactual Net Price]]</f>
        <v>123585.007</v>
      </c>
    </row>
    <row r="2850" spans="1:16">
      <c r="A2850" t="s">
        <v>270</v>
      </c>
      <c r="B2850" t="s">
        <v>269</v>
      </c>
      <c r="C2850" t="s">
        <v>237</v>
      </c>
      <c r="D2850" t="s">
        <v>226</v>
      </c>
      <c r="E2850" t="s">
        <v>246</v>
      </c>
      <c r="F2850">
        <v>11785</v>
      </c>
      <c r="G2850" s="44">
        <v>9.17</v>
      </c>
      <c r="H2850" s="42">
        <v>0.159</v>
      </c>
      <c r="I2850" s="45">
        <v>4.8501000000000003</v>
      </c>
      <c r="J2850" s="44">
        <f t="shared" si="220"/>
        <v>7.71197</v>
      </c>
      <c r="K2850" s="43">
        <f t="shared" si="221"/>
        <v>90885.566449999998</v>
      </c>
      <c r="L2850" s="43">
        <f t="shared" si="222"/>
        <v>57158.428500000002</v>
      </c>
      <c r="M2850" s="43">
        <f t="shared" si="223"/>
        <v>33727.137949999997</v>
      </c>
      <c r="N2850" s="42">
        <f t="shared" si="224"/>
        <v>0.37109454523293006</v>
      </c>
      <c r="O2850">
        <f>IF(AND(RawData[[#This Row],[Channel]]="Wholesale/Distributor", LEFT(RawData[[#This Row],[Month]], 4)="2025"),RawData[[#This Row],[List Price]]*(1-'2 - Diagnostics'!$B$1),RawData[[#This Row],[Net Price]])</f>
        <v>8.3446999999999996</v>
      </c>
      <c r="P2850">
        <f>RawData[[#This Row],[Units]]*RawData[[#This Row],[Counterfactual Net Price]]</f>
        <v>98342.289499999999</v>
      </c>
    </row>
    <row r="2851" spans="1:16">
      <c r="A2851" t="s">
        <v>270</v>
      </c>
      <c r="B2851" t="s">
        <v>269</v>
      </c>
      <c r="C2851" t="s">
        <v>237</v>
      </c>
      <c r="D2851" t="s">
        <v>226</v>
      </c>
      <c r="E2851" t="s">
        <v>245</v>
      </c>
      <c r="F2851">
        <v>10471</v>
      </c>
      <c r="G2851" s="44">
        <v>9.17</v>
      </c>
      <c r="H2851" s="42">
        <v>0.15229999999999999</v>
      </c>
      <c r="I2851" s="45">
        <v>4.8852000000000002</v>
      </c>
      <c r="J2851" s="44">
        <f t="shared" si="220"/>
        <v>7.773409</v>
      </c>
      <c r="K2851" s="43">
        <f t="shared" si="221"/>
        <v>81395.365638999996</v>
      </c>
      <c r="L2851" s="43">
        <f t="shared" si="222"/>
        <v>51152.929199999999</v>
      </c>
      <c r="M2851" s="43">
        <f t="shared" si="223"/>
        <v>30242.436438999997</v>
      </c>
      <c r="N2851" s="42">
        <f t="shared" si="224"/>
        <v>0.37154985669736401</v>
      </c>
      <c r="O2851">
        <f>IF(AND(RawData[[#This Row],[Channel]]="Wholesale/Distributor", LEFT(RawData[[#This Row],[Month]], 4)="2025"),RawData[[#This Row],[List Price]]*(1-'2 - Diagnostics'!$B$1),RawData[[#This Row],[Net Price]])</f>
        <v>8.3446999999999996</v>
      </c>
      <c r="P2851">
        <f>RawData[[#This Row],[Units]]*RawData[[#This Row],[Counterfactual Net Price]]</f>
        <v>87377.353699999992</v>
      </c>
    </row>
    <row r="2852" spans="1:16">
      <c r="A2852" t="s">
        <v>270</v>
      </c>
      <c r="B2852" t="s">
        <v>269</v>
      </c>
      <c r="C2852" t="s">
        <v>237</v>
      </c>
      <c r="D2852" t="s">
        <v>226</v>
      </c>
      <c r="E2852" t="s">
        <v>244</v>
      </c>
      <c r="F2852">
        <v>10095</v>
      </c>
      <c r="G2852" s="44">
        <v>9.44</v>
      </c>
      <c r="H2852" s="42">
        <v>0.2122</v>
      </c>
      <c r="I2852" s="45">
        <v>4.9202000000000004</v>
      </c>
      <c r="J2852" s="44">
        <f t="shared" si="220"/>
        <v>7.4368319999999999</v>
      </c>
      <c r="K2852" s="43">
        <f t="shared" si="221"/>
        <v>75074.819040000002</v>
      </c>
      <c r="L2852" s="43">
        <f t="shared" si="222"/>
        <v>49669.419000000002</v>
      </c>
      <c r="M2852" s="43">
        <f t="shared" si="223"/>
        <v>25405.40004</v>
      </c>
      <c r="N2852" s="42">
        <f t="shared" si="224"/>
        <v>0.33840108261152058</v>
      </c>
      <c r="O2852">
        <f>IF(AND(RawData[[#This Row],[Channel]]="Wholesale/Distributor", LEFT(RawData[[#This Row],[Month]], 4)="2025"),RawData[[#This Row],[List Price]]*(1-'2 - Diagnostics'!$B$1),RawData[[#This Row],[Net Price]])</f>
        <v>8.5904000000000007</v>
      </c>
      <c r="P2852">
        <f>RawData[[#This Row],[Units]]*RawData[[#This Row],[Counterfactual Net Price]]</f>
        <v>86720.088000000003</v>
      </c>
    </row>
    <row r="2853" spans="1:16">
      <c r="A2853" t="s">
        <v>270</v>
      </c>
      <c r="B2853" t="s">
        <v>269</v>
      </c>
      <c r="C2853" t="s">
        <v>237</v>
      </c>
      <c r="D2853" t="s">
        <v>226</v>
      </c>
      <c r="E2853" t="s">
        <v>243</v>
      </c>
      <c r="F2853">
        <v>12069</v>
      </c>
      <c r="G2853" s="44">
        <v>9.44</v>
      </c>
      <c r="H2853" s="42">
        <v>0.21029999999999999</v>
      </c>
      <c r="I2853" s="45">
        <v>4.9553000000000003</v>
      </c>
      <c r="J2853" s="44">
        <f t="shared" si="220"/>
        <v>7.4547680000000005</v>
      </c>
      <c r="K2853" s="43">
        <f t="shared" si="221"/>
        <v>89971.594992000013</v>
      </c>
      <c r="L2853" s="43">
        <f t="shared" si="222"/>
        <v>59805.515700000004</v>
      </c>
      <c r="M2853" s="43">
        <f t="shared" si="223"/>
        <v>30166.079292000009</v>
      </c>
      <c r="N2853" s="42">
        <f t="shared" si="224"/>
        <v>0.33528447833654923</v>
      </c>
      <c r="O2853">
        <f>IF(AND(RawData[[#This Row],[Channel]]="Wholesale/Distributor", LEFT(RawData[[#This Row],[Month]], 4)="2025"),RawData[[#This Row],[List Price]]*(1-'2 - Diagnostics'!$B$1),RawData[[#This Row],[Net Price]])</f>
        <v>8.5904000000000007</v>
      </c>
      <c r="P2853">
        <f>RawData[[#This Row],[Units]]*RawData[[#This Row],[Counterfactual Net Price]]</f>
        <v>103677.53760000001</v>
      </c>
    </row>
    <row r="2854" spans="1:16">
      <c r="A2854" t="s">
        <v>270</v>
      </c>
      <c r="B2854" t="s">
        <v>269</v>
      </c>
      <c r="C2854" t="s">
        <v>237</v>
      </c>
      <c r="D2854" t="s">
        <v>226</v>
      </c>
      <c r="E2854" t="s">
        <v>242</v>
      </c>
      <c r="F2854">
        <v>12572</v>
      </c>
      <c r="G2854" s="44">
        <v>9.44</v>
      </c>
      <c r="H2854" s="42">
        <v>0.22839999999999999</v>
      </c>
      <c r="I2854" s="45">
        <v>4.9903000000000004</v>
      </c>
      <c r="J2854" s="44">
        <f t="shared" si="220"/>
        <v>7.2839040000000006</v>
      </c>
      <c r="K2854" s="43">
        <f t="shared" si="221"/>
        <v>91573.24108800001</v>
      </c>
      <c r="L2854" s="43">
        <f t="shared" si="222"/>
        <v>62738.051600000006</v>
      </c>
      <c r="M2854" s="43">
        <f t="shared" si="223"/>
        <v>28835.189488000004</v>
      </c>
      <c r="N2854" s="42">
        <f t="shared" si="224"/>
        <v>0.31488663222359881</v>
      </c>
      <c r="O2854">
        <f>IF(AND(RawData[[#This Row],[Channel]]="Wholesale/Distributor", LEFT(RawData[[#This Row],[Month]], 4)="2025"),RawData[[#This Row],[List Price]]*(1-'2 - Diagnostics'!$B$1),RawData[[#This Row],[Net Price]])</f>
        <v>8.5904000000000007</v>
      </c>
      <c r="P2854">
        <f>RawData[[#This Row],[Units]]*RawData[[#This Row],[Counterfactual Net Price]]</f>
        <v>107998.50880000001</v>
      </c>
    </row>
    <row r="2855" spans="1:16">
      <c r="A2855" t="s">
        <v>270</v>
      </c>
      <c r="B2855" t="s">
        <v>269</v>
      </c>
      <c r="C2855" t="s">
        <v>237</v>
      </c>
      <c r="D2855" t="s">
        <v>226</v>
      </c>
      <c r="E2855" t="s">
        <v>241</v>
      </c>
      <c r="F2855">
        <v>21363</v>
      </c>
      <c r="G2855" s="44">
        <v>9.44</v>
      </c>
      <c r="H2855" s="42">
        <v>0.2465</v>
      </c>
      <c r="I2855" s="45">
        <v>5.0254000000000003</v>
      </c>
      <c r="J2855" s="44">
        <f t="shared" si="220"/>
        <v>7.1130399999999998</v>
      </c>
      <c r="K2855" s="43">
        <f t="shared" si="221"/>
        <v>151955.87351999999</v>
      </c>
      <c r="L2855" s="43">
        <f t="shared" si="222"/>
        <v>107357.6202</v>
      </c>
      <c r="M2855" s="43">
        <f t="shared" si="223"/>
        <v>44598.253319999989</v>
      </c>
      <c r="N2855" s="42">
        <f t="shared" si="224"/>
        <v>0.29349476454511708</v>
      </c>
      <c r="O2855">
        <f>IF(AND(RawData[[#This Row],[Channel]]="Wholesale/Distributor", LEFT(RawData[[#This Row],[Month]], 4)="2025"),RawData[[#This Row],[List Price]]*(1-'2 - Diagnostics'!$B$1),RawData[[#This Row],[Net Price]])</f>
        <v>8.5904000000000007</v>
      </c>
      <c r="P2855">
        <f>RawData[[#This Row],[Units]]*RawData[[#This Row],[Counterfactual Net Price]]</f>
        <v>183516.71520000001</v>
      </c>
    </row>
    <row r="2856" spans="1:16">
      <c r="A2856" t="s">
        <v>270</v>
      </c>
      <c r="B2856" t="s">
        <v>269</v>
      </c>
      <c r="C2856" t="s">
        <v>237</v>
      </c>
      <c r="D2856" t="s">
        <v>226</v>
      </c>
      <c r="E2856" t="s">
        <v>240</v>
      </c>
      <c r="F2856">
        <v>21483</v>
      </c>
      <c r="G2856" s="44">
        <v>9.44</v>
      </c>
      <c r="H2856" s="42">
        <v>0.24299999999999999</v>
      </c>
      <c r="I2856" s="45">
        <v>5.0605000000000002</v>
      </c>
      <c r="J2856" s="44">
        <f t="shared" si="220"/>
        <v>7.1460799999999995</v>
      </c>
      <c r="K2856" s="43">
        <f t="shared" si="221"/>
        <v>153519.23663999999</v>
      </c>
      <c r="L2856" s="43">
        <f t="shared" si="222"/>
        <v>108714.7215</v>
      </c>
      <c r="M2856" s="43">
        <f t="shared" si="223"/>
        <v>44804.515139999989</v>
      </c>
      <c r="N2856" s="42">
        <f t="shared" si="224"/>
        <v>0.29184951749770499</v>
      </c>
      <c r="O2856">
        <f>IF(AND(RawData[[#This Row],[Channel]]="Wholesale/Distributor", LEFT(RawData[[#This Row],[Month]], 4)="2025"),RawData[[#This Row],[List Price]]*(1-'2 - Diagnostics'!$B$1),RawData[[#This Row],[Net Price]])</f>
        <v>8.5904000000000007</v>
      </c>
      <c r="P2856">
        <f>RawData[[#This Row],[Units]]*RawData[[#This Row],[Counterfactual Net Price]]</f>
        <v>184547.5632</v>
      </c>
    </row>
    <row r="2857" spans="1:16">
      <c r="A2857" t="s">
        <v>270</v>
      </c>
      <c r="B2857" t="s">
        <v>269</v>
      </c>
      <c r="C2857" t="s">
        <v>237</v>
      </c>
      <c r="D2857" t="s">
        <v>226</v>
      </c>
      <c r="E2857" t="s">
        <v>236</v>
      </c>
      <c r="F2857">
        <v>18429</v>
      </c>
      <c r="G2857" s="44">
        <v>9.44</v>
      </c>
      <c r="H2857" s="42">
        <v>0.223</v>
      </c>
      <c r="I2857" s="45">
        <v>5.0955000000000004</v>
      </c>
      <c r="J2857" s="44">
        <f t="shared" si="220"/>
        <v>7.3348800000000001</v>
      </c>
      <c r="K2857" s="43">
        <f t="shared" si="221"/>
        <v>135174.50352</v>
      </c>
      <c r="L2857" s="43">
        <f t="shared" si="222"/>
        <v>93904.969500000007</v>
      </c>
      <c r="M2857" s="43">
        <f t="shared" si="223"/>
        <v>41269.534019999992</v>
      </c>
      <c r="N2857" s="42">
        <f t="shared" si="224"/>
        <v>0.30530560827170988</v>
      </c>
      <c r="O2857">
        <f>IF(AND(RawData[[#This Row],[Channel]]="Wholesale/Distributor", LEFT(RawData[[#This Row],[Month]], 4)="2025"),RawData[[#This Row],[List Price]]*(1-'2 - Diagnostics'!$B$1),RawData[[#This Row],[Net Price]])</f>
        <v>8.5904000000000007</v>
      </c>
      <c r="P2857">
        <f>RawData[[#This Row],[Units]]*RawData[[#This Row],[Counterfactual Net Price]]</f>
        <v>158312.4816</v>
      </c>
    </row>
    <row r="2858" spans="1:16">
      <c r="A2858" t="s">
        <v>270</v>
      </c>
      <c r="B2858" t="s">
        <v>269</v>
      </c>
      <c r="C2858" t="s">
        <v>237</v>
      </c>
      <c r="D2858" t="s">
        <v>229</v>
      </c>
      <c r="E2858" t="s">
        <v>262</v>
      </c>
      <c r="F2858">
        <v>5237</v>
      </c>
      <c r="G2858" s="44">
        <v>8.99</v>
      </c>
      <c r="H2858" s="42">
        <v>0.1086</v>
      </c>
      <c r="I2858" s="45">
        <v>4.6748000000000003</v>
      </c>
      <c r="J2858" s="44">
        <f t="shared" si="220"/>
        <v>8.0136859999999999</v>
      </c>
      <c r="K2858" s="43">
        <f t="shared" si="221"/>
        <v>41967.673581999996</v>
      </c>
      <c r="L2858" s="43">
        <f t="shared" si="222"/>
        <v>24481.927600000003</v>
      </c>
      <c r="M2858" s="43">
        <f t="shared" si="223"/>
        <v>17485.745981999993</v>
      </c>
      <c r="N2858" s="42">
        <f t="shared" si="224"/>
        <v>0.41664796948620136</v>
      </c>
      <c r="O2858">
        <f>IF(AND(RawData[[#This Row],[Channel]]="Wholesale/Distributor", LEFT(RawData[[#This Row],[Month]], 4)="2025"),RawData[[#This Row],[List Price]]*(1-'2 - Diagnostics'!$B$1),RawData[[#This Row],[Net Price]])</f>
        <v>8.0136859999999999</v>
      </c>
      <c r="P2858">
        <f>RawData[[#This Row],[Units]]*RawData[[#This Row],[Counterfactual Net Price]]</f>
        <v>41967.673581999996</v>
      </c>
    </row>
    <row r="2859" spans="1:16">
      <c r="A2859" t="s">
        <v>270</v>
      </c>
      <c r="B2859" t="s">
        <v>269</v>
      </c>
      <c r="C2859" t="s">
        <v>237</v>
      </c>
      <c r="D2859" t="s">
        <v>229</v>
      </c>
      <c r="E2859" t="s">
        <v>261</v>
      </c>
      <c r="F2859">
        <v>5635</v>
      </c>
      <c r="G2859" s="44">
        <v>8.99</v>
      </c>
      <c r="H2859" s="42">
        <v>6.6400000000000001E-2</v>
      </c>
      <c r="I2859" s="45">
        <v>4.6748000000000003</v>
      </c>
      <c r="J2859" s="44">
        <f t="shared" si="220"/>
        <v>8.3930640000000007</v>
      </c>
      <c r="K2859" s="43">
        <f t="shared" si="221"/>
        <v>47294.915640000007</v>
      </c>
      <c r="L2859" s="43">
        <f t="shared" si="222"/>
        <v>26342.498000000003</v>
      </c>
      <c r="M2859" s="43">
        <f t="shared" si="223"/>
        <v>20952.417640000003</v>
      </c>
      <c r="N2859" s="42">
        <f t="shared" si="224"/>
        <v>0.44301628106255359</v>
      </c>
      <c r="O2859">
        <f>IF(AND(RawData[[#This Row],[Channel]]="Wholesale/Distributor", LEFT(RawData[[#This Row],[Month]], 4)="2025"),RawData[[#This Row],[List Price]]*(1-'2 - Diagnostics'!$B$1),RawData[[#This Row],[Net Price]])</f>
        <v>8.3930640000000007</v>
      </c>
      <c r="P2859">
        <f>RawData[[#This Row],[Units]]*RawData[[#This Row],[Counterfactual Net Price]]</f>
        <v>47294.915640000007</v>
      </c>
    </row>
    <row r="2860" spans="1:16">
      <c r="A2860" t="s">
        <v>270</v>
      </c>
      <c r="B2860" t="s">
        <v>269</v>
      </c>
      <c r="C2860" t="s">
        <v>237</v>
      </c>
      <c r="D2860" t="s">
        <v>229</v>
      </c>
      <c r="E2860" t="s">
        <v>260</v>
      </c>
      <c r="F2860">
        <v>6297</v>
      </c>
      <c r="G2860" s="44">
        <v>8.99</v>
      </c>
      <c r="H2860" s="42">
        <v>6.3100000000000003E-2</v>
      </c>
      <c r="I2860" s="45">
        <v>4.6748000000000003</v>
      </c>
      <c r="J2860" s="44">
        <f t="shared" si="220"/>
        <v>8.4227310000000006</v>
      </c>
      <c r="K2860" s="43">
        <f t="shared" si="221"/>
        <v>53037.937107000005</v>
      </c>
      <c r="L2860" s="43">
        <f t="shared" si="222"/>
        <v>29437.215600000003</v>
      </c>
      <c r="M2860" s="43">
        <f t="shared" si="223"/>
        <v>23600.721507000002</v>
      </c>
      <c r="N2860" s="42">
        <f t="shared" si="224"/>
        <v>0.44497811932970432</v>
      </c>
      <c r="O2860">
        <f>IF(AND(RawData[[#This Row],[Channel]]="Wholesale/Distributor", LEFT(RawData[[#This Row],[Month]], 4)="2025"),RawData[[#This Row],[List Price]]*(1-'2 - Diagnostics'!$B$1),RawData[[#This Row],[Net Price]])</f>
        <v>8.4227310000000006</v>
      </c>
      <c r="P2860">
        <f>RawData[[#This Row],[Units]]*RawData[[#This Row],[Counterfactual Net Price]]</f>
        <v>53037.937107000005</v>
      </c>
    </row>
    <row r="2861" spans="1:16">
      <c r="A2861" t="s">
        <v>270</v>
      </c>
      <c r="B2861" t="s">
        <v>269</v>
      </c>
      <c r="C2861" t="s">
        <v>237</v>
      </c>
      <c r="D2861" t="s">
        <v>229</v>
      </c>
      <c r="E2861" t="s">
        <v>259</v>
      </c>
      <c r="F2861">
        <v>7079</v>
      </c>
      <c r="G2861" s="44">
        <v>8.99</v>
      </c>
      <c r="H2861" s="42">
        <v>7.7100000000000002E-2</v>
      </c>
      <c r="I2861" s="45">
        <v>4.6748000000000003</v>
      </c>
      <c r="J2861" s="44">
        <f t="shared" si="220"/>
        <v>8.2968710000000012</v>
      </c>
      <c r="K2861" s="43">
        <f t="shared" si="221"/>
        <v>58733.549809000011</v>
      </c>
      <c r="L2861" s="43">
        <f t="shared" si="222"/>
        <v>33092.909200000002</v>
      </c>
      <c r="M2861" s="43">
        <f t="shared" si="223"/>
        <v>25640.640609000009</v>
      </c>
      <c r="N2861" s="42">
        <f t="shared" si="224"/>
        <v>0.43655867374580137</v>
      </c>
      <c r="O2861">
        <f>IF(AND(RawData[[#This Row],[Channel]]="Wholesale/Distributor", LEFT(RawData[[#This Row],[Month]], 4)="2025"),RawData[[#This Row],[List Price]]*(1-'2 - Diagnostics'!$B$1),RawData[[#This Row],[Net Price]])</f>
        <v>8.2968710000000012</v>
      </c>
      <c r="P2861">
        <f>RawData[[#This Row],[Units]]*RawData[[#This Row],[Counterfactual Net Price]]</f>
        <v>58733.549809000011</v>
      </c>
    </row>
    <row r="2862" spans="1:16">
      <c r="A2862" t="s">
        <v>270</v>
      </c>
      <c r="B2862" t="s">
        <v>269</v>
      </c>
      <c r="C2862" t="s">
        <v>237</v>
      </c>
      <c r="D2862" t="s">
        <v>229</v>
      </c>
      <c r="E2862" t="s">
        <v>258</v>
      </c>
      <c r="F2862">
        <v>5458</v>
      </c>
      <c r="G2862" s="44">
        <v>8.99</v>
      </c>
      <c r="H2862" s="42">
        <v>8.2000000000000003E-2</v>
      </c>
      <c r="I2862" s="45">
        <v>4.6748000000000003</v>
      </c>
      <c r="J2862" s="44">
        <f t="shared" si="220"/>
        <v>8.2528199999999998</v>
      </c>
      <c r="K2862" s="43">
        <f t="shared" si="221"/>
        <v>45043.891559999996</v>
      </c>
      <c r="L2862" s="43">
        <f t="shared" si="222"/>
        <v>25515.058400000002</v>
      </c>
      <c r="M2862" s="43">
        <f t="shared" si="223"/>
        <v>19528.833159999995</v>
      </c>
      <c r="N2862" s="42">
        <f t="shared" si="224"/>
        <v>0.43355119825708055</v>
      </c>
      <c r="O2862">
        <f>IF(AND(RawData[[#This Row],[Channel]]="Wholesale/Distributor", LEFT(RawData[[#This Row],[Month]], 4)="2025"),RawData[[#This Row],[List Price]]*(1-'2 - Diagnostics'!$B$1),RawData[[#This Row],[Net Price]])</f>
        <v>8.2528199999999998</v>
      </c>
      <c r="P2862">
        <f>RawData[[#This Row],[Units]]*RawData[[#This Row],[Counterfactual Net Price]]</f>
        <v>45043.891559999996</v>
      </c>
    </row>
    <row r="2863" spans="1:16">
      <c r="A2863" t="s">
        <v>270</v>
      </c>
      <c r="B2863" t="s">
        <v>269</v>
      </c>
      <c r="C2863" t="s">
        <v>237</v>
      </c>
      <c r="D2863" t="s">
        <v>229</v>
      </c>
      <c r="E2863" t="s">
        <v>257</v>
      </c>
      <c r="F2863">
        <v>5106</v>
      </c>
      <c r="G2863" s="44">
        <v>8.99</v>
      </c>
      <c r="H2863" s="42">
        <v>0.1177</v>
      </c>
      <c r="I2863" s="45">
        <v>4.6748000000000003</v>
      </c>
      <c r="J2863" s="44">
        <f t="shared" si="220"/>
        <v>7.9318770000000001</v>
      </c>
      <c r="K2863" s="43">
        <f t="shared" si="221"/>
        <v>40500.163961999999</v>
      </c>
      <c r="L2863" s="43">
        <f t="shared" si="222"/>
        <v>23869.5288</v>
      </c>
      <c r="M2863" s="43">
        <f t="shared" si="223"/>
        <v>16630.635161999999</v>
      </c>
      <c r="N2863" s="42">
        <f t="shared" si="224"/>
        <v>0.41063130454493935</v>
      </c>
      <c r="O2863">
        <f>IF(AND(RawData[[#This Row],[Channel]]="Wholesale/Distributor", LEFT(RawData[[#This Row],[Month]], 4)="2025"),RawData[[#This Row],[List Price]]*(1-'2 - Diagnostics'!$B$1),RawData[[#This Row],[Net Price]])</f>
        <v>7.9318770000000001</v>
      </c>
      <c r="P2863">
        <f>RawData[[#This Row],[Units]]*RawData[[#This Row],[Counterfactual Net Price]]</f>
        <v>40500.163961999999</v>
      </c>
    </row>
    <row r="2864" spans="1:16">
      <c r="A2864" t="s">
        <v>270</v>
      </c>
      <c r="B2864" t="s">
        <v>269</v>
      </c>
      <c r="C2864" t="s">
        <v>237</v>
      </c>
      <c r="D2864" t="s">
        <v>229</v>
      </c>
      <c r="E2864" t="s">
        <v>256</v>
      </c>
      <c r="F2864">
        <v>4851</v>
      </c>
      <c r="G2864" s="44">
        <v>8.99</v>
      </c>
      <c r="H2864" s="42">
        <v>7.2900000000000006E-2</v>
      </c>
      <c r="I2864" s="45">
        <v>4.6748000000000003</v>
      </c>
      <c r="J2864" s="44">
        <f t="shared" si="220"/>
        <v>8.3346290000000014</v>
      </c>
      <c r="K2864" s="43">
        <f t="shared" si="221"/>
        <v>40431.285279000003</v>
      </c>
      <c r="L2864" s="43">
        <f t="shared" si="222"/>
        <v>22677.454800000003</v>
      </c>
      <c r="M2864" s="43">
        <f t="shared" si="223"/>
        <v>17753.830479</v>
      </c>
      <c r="N2864" s="42">
        <f t="shared" si="224"/>
        <v>0.43911120698953726</v>
      </c>
      <c r="O2864">
        <f>IF(AND(RawData[[#This Row],[Channel]]="Wholesale/Distributor", LEFT(RawData[[#This Row],[Month]], 4)="2025"),RawData[[#This Row],[List Price]]*(1-'2 - Diagnostics'!$B$1),RawData[[#This Row],[Net Price]])</f>
        <v>8.3346290000000014</v>
      </c>
      <c r="P2864">
        <f>RawData[[#This Row],[Units]]*RawData[[#This Row],[Counterfactual Net Price]]</f>
        <v>40431.285279000003</v>
      </c>
    </row>
    <row r="2865" spans="1:16">
      <c r="A2865" t="s">
        <v>270</v>
      </c>
      <c r="B2865" t="s">
        <v>269</v>
      </c>
      <c r="C2865" t="s">
        <v>237</v>
      </c>
      <c r="D2865" t="s">
        <v>229</v>
      </c>
      <c r="E2865" t="s">
        <v>255</v>
      </c>
      <c r="F2865">
        <v>4753</v>
      </c>
      <c r="G2865" s="44">
        <v>8.99</v>
      </c>
      <c r="H2865" s="42">
        <v>6.1800000000000001E-2</v>
      </c>
      <c r="I2865" s="45">
        <v>4.6748000000000003</v>
      </c>
      <c r="J2865" s="44">
        <f t="shared" si="220"/>
        <v>8.4344180000000009</v>
      </c>
      <c r="K2865" s="43">
        <f t="shared" si="221"/>
        <v>40088.788754000001</v>
      </c>
      <c r="L2865" s="43">
        <f t="shared" si="222"/>
        <v>22219.324400000001</v>
      </c>
      <c r="M2865" s="43">
        <f t="shared" si="223"/>
        <v>17869.464354</v>
      </c>
      <c r="N2865" s="42">
        <f t="shared" si="224"/>
        <v>0.44574717544233639</v>
      </c>
      <c r="O2865">
        <f>IF(AND(RawData[[#This Row],[Channel]]="Wholesale/Distributor", LEFT(RawData[[#This Row],[Month]], 4)="2025"),RawData[[#This Row],[List Price]]*(1-'2 - Diagnostics'!$B$1),RawData[[#This Row],[Net Price]])</f>
        <v>8.4344180000000009</v>
      </c>
      <c r="P2865">
        <f>RawData[[#This Row],[Units]]*RawData[[#This Row],[Counterfactual Net Price]]</f>
        <v>40088.788754000001</v>
      </c>
    </row>
    <row r="2866" spans="1:16">
      <c r="A2866" t="s">
        <v>270</v>
      </c>
      <c r="B2866" t="s">
        <v>269</v>
      </c>
      <c r="C2866" t="s">
        <v>237</v>
      </c>
      <c r="D2866" t="s">
        <v>229</v>
      </c>
      <c r="E2866" t="s">
        <v>254</v>
      </c>
      <c r="F2866">
        <v>6806</v>
      </c>
      <c r="G2866" s="44">
        <v>8.99</v>
      </c>
      <c r="H2866" s="42">
        <v>0.05</v>
      </c>
      <c r="I2866" s="45">
        <v>4.6748000000000003</v>
      </c>
      <c r="J2866" s="44">
        <f t="shared" si="220"/>
        <v>8.5404999999999998</v>
      </c>
      <c r="K2866" s="43">
        <f t="shared" si="221"/>
        <v>58126.642999999996</v>
      </c>
      <c r="L2866" s="43">
        <f t="shared" si="222"/>
        <v>31816.688800000004</v>
      </c>
      <c r="M2866" s="43">
        <f t="shared" si="223"/>
        <v>26309.954199999993</v>
      </c>
      <c r="N2866" s="42">
        <f t="shared" si="224"/>
        <v>0.45263157894736833</v>
      </c>
      <c r="O2866">
        <f>IF(AND(RawData[[#This Row],[Channel]]="Wholesale/Distributor", LEFT(RawData[[#This Row],[Month]], 4)="2025"),RawData[[#This Row],[List Price]]*(1-'2 - Diagnostics'!$B$1),RawData[[#This Row],[Net Price]])</f>
        <v>8.5404999999999998</v>
      </c>
      <c r="P2866">
        <f>RawData[[#This Row],[Units]]*RawData[[#This Row],[Counterfactual Net Price]]</f>
        <v>58126.642999999996</v>
      </c>
    </row>
    <row r="2867" spans="1:16">
      <c r="A2867" t="s">
        <v>270</v>
      </c>
      <c r="B2867" t="s">
        <v>269</v>
      </c>
      <c r="C2867" t="s">
        <v>237</v>
      </c>
      <c r="D2867" t="s">
        <v>229</v>
      </c>
      <c r="E2867" t="s">
        <v>253</v>
      </c>
      <c r="F2867">
        <v>7895</v>
      </c>
      <c r="G2867" s="44">
        <v>8.99</v>
      </c>
      <c r="H2867" s="42">
        <v>7.0499999999999993E-2</v>
      </c>
      <c r="I2867" s="45">
        <v>4.6748000000000003</v>
      </c>
      <c r="J2867" s="44">
        <f t="shared" si="220"/>
        <v>8.356205000000001</v>
      </c>
      <c r="K2867" s="43">
        <f t="shared" si="221"/>
        <v>65972.238475000006</v>
      </c>
      <c r="L2867" s="43">
        <f t="shared" si="222"/>
        <v>36907.546000000002</v>
      </c>
      <c r="M2867" s="43">
        <f t="shared" si="223"/>
        <v>29064.692475000003</v>
      </c>
      <c r="N2867" s="42">
        <f t="shared" si="224"/>
        <v>0.44055944055944057</v>
      </c>
      <c r="O2867">
        <f>IF(AND(RawData[[#This Row],[Channel]]="Wholesale/Distributor", LEFT(RawData[[#This Row],[Month]], 4)="2025"),RawData[[#This Row],[List Price]]*(1-'2 - Diagnostics'!$B$1),RawData[[#This Row],[Net Price]])</f>
        <v>8.356205000000001</v>
      </c>
      <c r="P2867">
        <f>RawData[[#This Row],[Units]]*RawData[[#This Row],[Counterfactual Net Price]]</f>
        <v>65972.238475000006</v>
      </c>
    </row>
    <row r="2868" spans="1:16">
      <c r="A2868" t="s">
        <v>270</v>
      </c>
      <c r="B2868" t="s">
        <v>269</v>
      </c>
      <c r="C2868" t="s">
        <v>237</v>
      </c>
      <c r="D2868" t="s">
        <v>229</v>
      </c>
      <c r="E2868" t="s">
        <v>252</v>
      </c>
      <c r="F2868">
        <v>10850</v>
      </c>
      <c r="G2868" s="44">
        <v>8.99</v>
      </c>
      <c r="H2868" s="42">
        <v>7.0599999999999996E-2</v>
      </c>
      <c r="I2868" s="45">
        <v>4.6748000000000003</v>
      </c>
      <c r="J2868" s="44">
        <f t="shared" si="220"/>
        <v>8.3553060000000006</v>
      </c>
      <c r="K2868" s="43">
        <f t="shared" si="221"/>
        <v>90655.070100000012</v>
      </c>
      <c r="L2868" s="43">
        <f t="shared" si="222"/>
        <v>50721.58</v>
      </c>
      <c r="M2868" s="43">
        <f t="shared" si="223"/>
        <v>39933.49010000001</v>
      </c>
      <c r="N2868" s="42">
        <f t="shared" si="224"/>
        <v>0.44049924682590924</v>
      </c>
      <c r="O2868">
        <f>IF(AND(RawData[[#This Row],[Channel]]="Wholesale/Distributor", LEFT(RawData[[#This Row],[Month]], 4)="2025"),RawData[[#This Row],[List Price]]*(1-'2 - Diagnostics'!$B$1),RawData[[#This Row],[Net Price]])</f>
        <v>8.3553060000000006</v>
      </c>
      <c r="P2868">
        <f>RawData[[#This Row],[Units]]*RawData[[#This Row],[Counterfactual Net Price]]</f>
        <v>90655.070100000012</v>
      </c>
    </row>
    <row r="2869" spans="1:16">
      <c r="A2869" t="s">
        <v>270</v>
      </c>
      <c r="B2869" t="s">
        <v>269</v>
      </c>
      <c r="C2869" t="s">
        <v>237</v>
      </c>
      <c r="D2869" t="s">
        <v>229</v>
      </c>
      <c r="E2869" t="s">
        <v>251</v>
      </c>
      <c r="F2869">
        <v>7909</v>
      </c>
      <c r="G2869" s="44">
        <v>8.99</v>
      </c>
      <c r="H2869" s="42">
        <v>4.2099999999999999E-2</v>
      </c>
      <c r="I2869" s="45">
        <v>4.6748000000000003</v>
      </c>
      <c r="J2869" s="44">
        <f t="shared" si="220"/>
        <v>8.6115209999999998</v>
      </c>
      <c r="K2869" s="43">
        <f t="shared" si="221"/>
        <v>68108.519589000003</v>
      </c>
      <c r="L2869" s="43">
        <f t="shared" si="222"/>
        <v>36972.993200000004</v>
      </c>
      <c r="M2869" s="43">
        <f t="shared" si="223"/>
        <v>31135.526388999999</v>
      </c>
      <c r="N2869" s="42">
        <f t="shared" si="224"/>
        <v>0.45714583985802271</v>
      </c>
      <c r="O2869">
        <f>IF(AND(RawData[[#This Row],[Channel]]="Wholesale/Distributor", LEFT(RawData[[#This Row],[Month]], 4)="2025"),RawData[[#This Row],[List Price]]*(1-'2 - Diagnostics'!$B$1),RawData[[#This Row],[Net Price]])</f>
        <v>8.6115209999999998</v>
      </c>
      <c r="P2869">
        <f>RawData[[#This Row],[Units]]*RawData[[#This Row],[Counterfactual Net Price]]</f>
        <v>68108.519589000003</v>
      </c>
    </row>
    <row r="2870" spans="1:16">
      <c r="A2870" t="s">
        <v>270</v>
      </c>
      <c r="B2870" t="s">
        <v>269</v>
      </c>
      <c r="C2870" t="s">
        <v>237</v>
      </c>
      <c r="D2870" t="s">
        <v>229</v>
      </c>
      <c r="E2870" t="s">
        <v>250</v>
      </c>
      <c r="F2870">
        <v>5209</v>
      </c>
      <c r="G2870" s="44">
        <v>9.17</v>
      </c>
      <c r="H2870" s="42">
        <v>7.9899999999999999E-2</v>
      </c>
      <c r="I2870" s="45">
        <v>4.7099000000000002</v>
      </c>
      <c r="J2870" s="44">
        <f t="shared" si="220"/>
        <v>8.4373170000000002</v>
      </c>
      <c r="K2870" s="43">
        <f t="shared" si="221"/>
        <v>43949.984253000002</v>
      </c>
      <c r="L2870" s="43">
        <f t="shared" si="222"/>
        <v>24533.8691</v>
      </c>
      <c r="M2870" s="43">
        <f t="shared" si="223"/>
        <v>19416.115153000002</v>
      </c>
      <c r="N2870" s="42">
        <f t="shared" si="224"/>
        <v>0.44177752240433782</v>
      </c>
      <c r="O2870">
        <f>IF(AND(RawData[[#This Row],[Channel]]="Wholesale/Distributor", LEFT(RawData[[#This Row],[Month]], 4)="2025"),RawData[[#This Row],[List Price]]*(1-'2 - Diagnostics'!$B$1),RawData[[#This Row],[Net Price]])</f>
        <v>8.4373170000000002</v>
      </c>
      <c r="P2870">
        <f>RawData[[#This Row],[Units]]*RawData[[#This Row],[Counterfactual Net Price]]</f>
        <v>43949.984253000002</v>
      </c>
    </row>
    <row r="2871" spans="1:16">
      <c r="A2871" t="s">
        <v>270</v>
      </c>
      <c r="B2871" t="s">
        <v>269</v>
      </c>
      <c r="C2871" t="s">
        <v>237</v>
      </c>
      <c r="D2871" t="s">
        <v>229</v>
      </c>
      <c r="E2871" t="s">
        <v>249</v>
      </c>
      <c r="F2871">
        <v>5459</v>
      </c>
      <c r="G2871" s="44">
        <v>9.17</v>
      </c>
      <c r="H2871" s="42">
        <v>8.6999999999999994E-2</v>
      </c>
      <c r="I2871" s="45">
        <v>4.7449000000000003</v>
      </c>
      <c r="J2871" s="44">
        <f t="shared" si="220"/>
        <v>8.3722100000000008</v>
      </c>
      <c r="K2871" s="43">
        <f t="shared" si="221"/>
        <v>45703.894390000001</v>
      </c>
      <c r="L2871" s="43">
        <f t="shared" si="222"/>
        <v>25902.409100000001</v>
      </c>
      <c r="M2871" s="43">
        <f t="shared" si="223"/>
        <v>19801.485290000001</v>
      </c>
      <c r="N2871" s="42">
        <f t="shared" si="224"/>
        <v>0.43325597422902673</v>
      </c>
      <c r="O2871">
        <f>IF(AND(RawData[[#This Row],[Channel]]="Wholesale/Distributor", LEFT(RawData[[#This Row],[Month]], 4)="2025"),RawData[[#This Row],[List Price]]*(1-'2 - Diagnostics'!$B$1),RawData[[#This Row],[Net Price]])</f>
        <v>8.3722100000000008</v>
      </c>
      <c r="P2871">
        <f>RawData[[#This Row],[Units]]*RawData[[#This Row],[Counterfactual Net Price]]</f>
        <v>45703.894390000001</v>
      </c>
    </row>
    <row r="2872" spans="1:16">
      <c r="A2872" t="s">
        <v>270</v>
      </c>
      <c r="B2872" t="s">
        <v>269</v>
      </c>
      <c r="C2872" t="s">
        <v>237</v>
      </c>
      <c r="D2872" t="s">
        <v>229</v>
      </c>
      <c r="E2872" t="s">
        <v>248</v>
      </c>
      <c r="F2872">
        <v>6571</v>
      </c>
      <c r="G2872" s="44">
        <v>9.17</v>
      </c>
      <c r="H2872" s="42">
        <v>8.6999999999999994E-2</v>
      </c>
      <c r="I2872" s="45">
        <v>4.78</v>
      </c>
      <c r="J2872" s="44">
        <f t="shared" si="220"/>
        <v>8.3722100000000008</v>
      </c>
      <c r="K2872" s="43">
        <f t="shared" si="221"/>
        <v>55013.791910000007</v>
      </c>
      <c r="L2872" s="43">
        <f t="shared" si="222"/>
        <v>31409.38</v>
      </c>
      <c r="M2872" s="43">
        <f t="shared" si="223"/>
        <v>23604.411910000006</v>
      </c>
      <c r="N2872" s="42">
        <f t="shared" si="224"/>
        <v>0.42906353280675003</v>
      </c>
      <c r="O2872">
        <f>IF(AND(RawData[[#This Row],[Channel]]="Wholesale/Distributor", LEFT(RawData[[#This Row],[Month]], 4)="2025"),RawData[[#This Row],[List Price]]*(1-'2 - Diagnostics'!$B$1),RawData[[#This Row],[Net Price]])</f>
        <v>8.3722100000000008</v>
      </c>
      <c r="P2872">
        <f>RawData[[#This Row],[Units]]*RawData[[#This Row],[Counterfactual Net Price]]</f>
        <v>55013.791910000007</v>
      </c>
    </row>
    <row r="2873" spans="1:16">
      <c r="A2873" t="s">
        <v>270</v>
      </c>
      <c r="B2873" t="s">
        <v>269</v>
      </c>
      <c r="C2873" t="s">
        <v>237</v>
      </c>
      <c r="D2873" t="s">
        <v>229</v>
      </c>
      <c r="E2873" t="s">
        <v>247</v>
      </c>
      <c r="F2873">
        <v>6801</v>
      </c>
      <c r="G2873" s="44">
        <v>9.17</v>
      </c>
      <c r="H2873" s="42">
        <v>7.9799999999999996E-2</v>
      </c>
      <c r="I2873" s="45">
        <v>4.8150000000000004</v>
      </c>
      <c r="J2873" s="44">
        <f t="shared" si="220"/>
        <v>8.4382339999999996</v>
      </c>
      <c r="K2873" s="43">
        <f t="shared" si="221"/>
        <v>57388.429433999998</v>
      </c>
      <c r="L2873" s="43">
        <f t="shared" si="222"/>
        <v>32746.815000000002</v>
      </c>
      <c r="M2873" s="43">
        <f t="shared" si="223"/>
        <v>24641.614433999996</v>
      </c>
      <c r="N2873" s="42">
        <f t="shared" si="224"/>
        <v>0.42938297278790793</v>
      </c>
      <c r="O2873">
        <f>IF(AND(RawData[[#This Row],[Channel]]="Wholesale/Distributor", LEFT(RawData[[#This Row],[Month]], 4)="2025"),RawData[[#This Row],[List Price]]*(1-'2 - Diagnostics'!$B$1),RawData[[#This Row],[Net Price]])</f>
        <v>8.4382339999999996</v>
      </c>
      <c r="P2873">
        <f>RawData[[#This Row],[Units]]*RawData[[#This Row],[Counterfactual Net Price]]</f>
        <v>57388.429433999998</v>
      </c>
    </row>
    <row r="2874" spans="1:16">
      <c r="A2874" t="s">
        <v>270</v>
      </c>
      <c r="B2874" t="s">
        <v>269</v>
      </c>
      <c r="C2874" t="s">
        <v>237</v>
      </c>
      <c r="D2874" t="s">
        <v>229</v>
      </c>
      <c r="E2874" t="s">
        <v>246</v>
      </c>
      <c r="F2874">
        <v>5541</v>
      </c>
      <c r="G2874" s="44">
        <v>9.17</v>
      </c>
      <c r="H2874" s="42">
        <v>8.3000000000000004E-2</v>
      </c>
      <c r="I2874" s="45">
        <v>4.8501000000000003</v>
      </c>
      <c r="J2874" s="44">
        <f t="shared" si="220"/>
        <v>8.4088899999999995</v>
      </c>
      <c r="K2874" s="43">
        <f t="shared" si="221"/>
        <v>46593.659489999998</v>
      </c>
      <c r="L2874" s="43">
        <f t="shared" si="222"/>
        <v>26874.404100000003</v>
      </c>
      <c r="M2874" s="43">
        <f t="shared" si="223"/>
        <v>19719.255389999995</v>
      </c>
      <c r="N2874" s="42">
        <f t="shared" si="224"/>
        <v>0.42321757092791074</v>
      </c>
      <c r="O2874">
        <f>IF(AND(RawData[[#This Row],[Channel]]="Wholesale/Distributor", LEFT(RawData[[#This Row],[Month]], 4)="2025"),RawData[[#This Row],[List Price]]*(1-'2 - Diagnostics'!$B$1),RawData[[#This Row],[Net Price]])</f>
        <v>8.4088899999999995</v>
      </c>
      <c r="P2874">
        <f>RawData[[#This Row],[Units]]*RawData[[#This Row],[Counterfactual Net Price]]</f>
        <v>46593.659489999998</v>
      </c>
    </row>
    <row r="2875" spans="1:16">
      <c r="A2875" t="s">
        <v>270</v>
      </c>
      <c r="B2875" t="s">
        <v>269</v>
      </c>
      <c r="C2875" t="s">
        <v>237</v>
      </c>
      <c r="D2875" t="s">
        <v>229</v>
      </c>
      <c r="E2875" t="s">
        <v>245</v>
      </c>
      <c r="F2875">
        <v>4406</v>
      </c>
      <c r="G2875" s="44">
        <v>9.17</v>
      </c>
      <c r="H2875" s="42">
        <v>4.7500000000000001E-2</v>
      </c>
      <c r="I2875" s="45">
        <v>4.8852000000000002</v>
      </c>
      <c r="J2875" s="44">
        <f t="shared" si="220"/>
        <v>8.7344249999999999</v>
      </c>
      <c r="K2875" s="43">
        <f t="shared" si="221"/>
        <v>38483.876550000001</v>
      </c>
      <c r="L2875" s="43">
        <f t="shared" si="222"/>
        <v>21524.191200000001</v>
      </c>
      <c r="M2875" s="43">
        <f t="shared" si="223"/>
        <v>16959.68535</v>
      </c>
      <c r="N2875" s="42">
        <f t="shared" si="224"/>
        <v>0.44069586721507137</v>
      </c>
      <c r="O2875">
        <f>IF(AND(RawData[[#This Row],[Channel]]="Wholesale/Distributor", LEFT(RawData[[#This Row],[Month]], 4)="2025"),RawData[[#This Row],[List Price]]*(1-'2 - Diagnostics'!$B$1),RawData[[#This Row],[Net Price]])</f>
        <v>8.7344249999999999</v>
      </c>
      <c r="P2875">
        <f>RawData[[#This Row],[Units]]*RawData[[#This Row],[Counterfactual Net Price]]</f>
        <v>38483.876550000001</v>
      </c>
    </row>
    <row r="2876" spans="1:16">
      <c r="A2876" t="s">
        <v>270</v>
      </c>
      <c r="B2876" t="s">
        <v>269</v>
      </c>
      <c r="C2876" t="s">
        <v>237</v>
      </c>
      <c r="D2876" t="s">
        <v>229</v>
      </c>
      <c r="E2876" t="s">
        <v>244</v>
      </c>
      <c r="F2876">
        <v>4507</v>
      </c>
      <c r="G2876" s="44">
        <v>9.44</v>
      </c>
      <c r="H2876" s="42">
        <v>6.8099999999999994E-2</v>
      </c>
      <c r="I2876" s="45">
        <v>4.9202000000000004</v>
      </c>
      <c r="J2876" s="44">
        <f t="shared" si="220"/>
        <v>8.7971359999999983</v>
      </c>
      <c r="K2876" s="43">
        <f t="shared" si="221"/>
        <v>39648.691951999994</v>
      </c>
      <c r="L2876" s="43">
        <f t="shared" si="222"/>
        <v>22175.341400000001</v>
      </c>
      <c r="M2876" s="43">
        <f t="shared" si="223"/>
        <v>17473.350551999993</v>
      </c>
      <c r="N2876" s="42">
        <f t="shared" si="224"/>
        <v>0.44070433832101708</v>
      </c>
      <c r="O2876">
        <f>IF(AND(RawData[[#This Row],[Channel]]="Wholesale/Distributor", LEFT(RawData[[#This Row],[Month]], 4)="2025"),RawData[[#This Row],[List Price]]*(1-'2 - Diagnostics'!$B$1),RawData[[#This Row],[Net Price]])</f>
        <v>8.7971359999999983</v>
      </c>
      <c r="P2876">
        <f>RawData[[#This Row],[Units]]*RawData[[#This Row],[Counterfactual Net Price]]</f>
        <v>39648.691951999994</v>
      </c>
    </row>
    <row r="2877" spans="1:16">
      <c r="A2877" t="s">
        <v>270</v>
      </c>
      <c r="B2877" t="s">
        <v>269</v>
      </c>
      <c r="C2877" t="s">
        <v>237</v>
      </c>
      <c r="D2877" t="s">
        <v>229</v>
      </c>
      <c r="E2877" t="s">
        <v>243</v>
      </c>
      <c r="F2877">
        <v>5491</v>
      </c>
      <c r="G2877" s="44">
        <v>9.44</v>
      </c>
      <c r="H2877" s="42">
        <v>7.4899999999999994E-2</v>
      </c>
      <c r="I2877" s="45">
        <v>4.9553000000000003</v>
      </c>
      <c r="J2877" s="44">
        <f t="shared" si="220"/>
        <v>8.7329439999999998</v>
      </c>
      <c r="K2877" s="43">
        <f t="shared" si="221"/>
        <v>47952.595503999997</v>
      </c>
      <c r="L2877" s="43">
        <f t="shared" si="222"/>
        <v>27209.552300000003</v>
      </c>
      <c r="M2877" s="43">
        <f t="shared" si="223"/>
        <v>20743.043203999994</v>
      </c>
      <c r="N2877" s="42">
        <f t="shared" si="224"/>
        <v>0.4325739407008678</v>
      </c>
      <c r="O2877">
        <f>IF(AND(RawData[[#This Row],[Channel]]="Wholesale/Distributor", LEFT(RawData[[#This Row],[Month]], 4)="2025"),RawData[[#This Row],[List Price]]*(1-'2 - Diagnostics'!$B$1),RawData[[#This Row],[Net Price]])</f>
        <v>8.7329439999999998</v>
      </c>
      <c r="P2877">
        <f>RawData[[#This Row],[Units]]*RawData[[#This Row],[Counterfactual Net Price]]</f>
        <v>47952.595503999997</v>
      </c>
    </row>
    <row r="2878" spans="1:16">
      <c r="A2878" t="s">
        <v>270</v>
      </c>
      <c r="B2878" t="s">
        <v>269</v>
      </c>
      <c r="C2878" t="s">
        <v>237</v>
      </c>
      <c r="D2878" t="s">
        <v>229</v>
      </c>
      <c r="E2878" t="s">
        <v>242</v>
      </c>
      <c r="F2878">
        <v>6725</v>
      </c>
      <c r="G2878" s="44">
        <v>9.44</v>
      </c>
      <c r="H2878" s="42">
        <v>8.72E-2</v>
      </c>
      <c r="I2878" s="45">
        <v>4.9903000000000004</v>
      </c>
      <c r="J2878" s="44">
        <f t="shared" si="220"/>
        <v>8.6168320000000005</v>
      </c>
      <c r="K2878" s="43">
        <f t="shared" si="221"/>
        <v>57948.195200000002</v>
      </c>
      <c r="L2878" s="43">
        <f t="shared" si="222"/>
        <v>33559.767500000002</v>
      </c>
      <c r="M2878" s="43">
        <f t="shared" si="223"/>
        <v>24388.4277</v>
      </c>
      <c r="N2878" s="42">
        <f t="shared" si="224"/>
        <v>0.42086604450452325</v>
      </c>
      <c r="O2878">
        <f>IF(AND(RawData[[#This Row],[Channel]]="Wholesale/Distributor", LEFT(RawData[[#This Row],[Month]], 4)="2025"),RawData[[#This Row],[List Price]]*(1-'2 - Diagnostics'!$B$1),RawData[[#This Row],[Net Price]])</f>
        <v>8.6168320000000005</v>
      </c>
      <c r="P2878">
        <f>RawData[[#This Row],[Units]]*RawData[[#This Row],[Counterfactual Net Price]]</f>
        <v>57948.195200000002</v>
      </c>
    </row>
    <row r="2879" spans="1:16">
      <c r="A2879" t="s">
        <v>270</v>
      </c>
      <c r="B2879" t="s">
        <v>269</v>
      </c>
      <c r="C2879" t="s">
        <v>237</v>
      </c>
      <c r="D2879" t="s">
        <v>229</v>
      </c>
      <c r="E2879" t="s">
        <v>241</v>
      </c>
      <c r="F2879">
        <v>8645</v>
      </c>
      <c r="G2879" s="44">
        <v>9.44</v>
      </c>
      <c r="H2879" s="42">
        <v>7.3599999999999999E-2</v>
      </c>
      <c r="I2879" s="45">
        <v>5.0254000000000003</v>
      </c>
      <c r="J2879" s="44">
        <f t="shared" si="220"/>
        <v>8.7452159999999992</v>
      </c>
      <c r="K2879" s="43">
        <f t="shared" si="221"/>
        <v>75602.392319999999</v>
      </c>
      <c r="L2879" s="43">
        <f t="shared" si="222"/>
        <v>43444.583000000006</v>
      </c>
      <c r="M2879" s="43">
        <f t="shared" si="223"/>
        <v>32157.809319999993</v>
      </c>
      <c r="N2879" s="42">
        <f t="shared" si="224"/>
        <v>0.42535438804484638</v>
      </c>
      <c r="O2879">
        <f>IF(AND(RawData[[#This Row],[Channel]]="Wholesale/Distributor", LEFT(RawData[[#This Row],[Month]], 4)="2025"),RawData[[#This Row],[List Price]]*(1-'2 - Diagnostics'!$B$1),RawData[[#This Row],[Net Price]])</f>
        <v>8.7452159999999992</v>
      </c>
      <c r="P2879">
        <f>RawData[[#This Row],[Units]]*RawData[[#This Row],[Counterfactual Net Price]]</f>
        <v>75602.392319999999</v>
      </c>
    </row>
    <row r="2880" spans="1:16">
      <c r="A2880" t="s">
        <v>270</v>
      </c>
      <c r="B2880" t="s">
        <v>269</v>
      </c>
      <c r="C2880" t="s">
        <v>237</v>
      </c>
      <c r="D2880" t="s">
        <v>229</v>
      </c>
      <c r="E2880" t="s">
        <v>240</v>
      </c>
      <c r="F2880">
        <v>9219</v>
      </c>
      <c r="G2880" s="44">
        <v>9.44</v>
      </c>
      <c r="H2880" s="42">
        <v>6.7199999999999996E-2</v>
      </c>
      <c r="I2880" s="45">
        <v>5.0605000000000002</v>
      </c>
      <c r="J2880" s="44">
        <f t="shared" si="220"/>
        <v>8.8056319999999992</v>
      </c>
      <c r="K2880" s="43">
        <f t="shared" si="221"/>
        <v>81179.121407999992</v>
      </c>
      <c r="L2880" s="43">
        <f t="shared" si="222"/>
        <v>46652.749500000005</v>
      </c>
      <c r="M2880" s="43">
        <f t="shared" si="223"/>
        <v>34526.371907999986</v>
      </c>
      <c r="N2880" s="42">
        <f t="shared" si="224"/>
        <v>0.4253109827891966</v>
      </c>
      <c r="O2880">
        <f>IF(AND(RawData[[#This Row],[Channel]]="Wholesale/Distributor", LEFT(RawData[[#This Row],[Month]], 4)="2025"),RawData[[#This Row],[List Price]]*(1-'2 - Diagnostics'!$B$1),RawData[[#This Row],[Net Price]])</f>
        <v>8.8056319999999992</v>
      </c>
      <c r="P2880">
        <f>RawData[[#This Row],[Units]]*RawData[[#This Row],[Counterfactual Net Price]]</f>
        <v>81179.121407999992</v>
      </c>
    </row>
    <row r="2881" spans="1:16">
      <c r="A2881" t="s">
        <v>270</v>
      </c>
      <c r="B2881" t="s">
        <v>269</v>
      </c>
      <c r="C2881" t="s">
        <v>237</v>
      </c>
      <c r="D2881" t="s">
        <v>229</v>
      </c>
      <c r="E2881" t="s">
        <v>236</v>
      </c>
      <c r="F2881">
        <v>8200</v>
      </c>
      <c r="G2881" s="44">
        <v>9.44</v>
      </c>
      <c r="H2881" s="42">
        <v>1.89E-2</v>
      </c>
      <c r="I2881" s="45">
        <v>5.0955000000000004</v>
      </c>
      <c r="J2881" s="44">
        <f t="shared" si="220"/>
        <v>9.2615839999999992</v>
      </c>
      <c r="K2881" s="43">
        <f t="shared" si="221"/>
        <v>75944.988799999992</v>
      </c>
      <c r="L2881" s="43">
        <f t="shared" si="222"/>
        <v>41783.100000000006</v>
      </c>
      <c r="M2881" s="43">
        <f t="shared" si="223"/>
        <v>34161.888799999986</v>
      </c>
      <c r="N2881" s="42">
        <f t="shared" si="224"/>
        <v>0.44982413375508973</v>
      </c>
      <c r="O2881">
        <f>IF(AND(RawData[[#This Row],[Channel]]="Wholesale/Distributor", LEFT(RawData[[#This Row],[Month]], 4)="2025"),RawData[[#This Row],[List Price]]*(1-'2 - Diagnostics'!$B$1),RawData[[#This Row],[Net Price]])</f>
        <v>9.2615839999999992</v>
      </c>
      <c r="P2881">
        <f>RawData[[#This Row],[Units]]*RawData[[#This Row],[Counterfactual Net Price]]</f>
        <v>75944.988799999992</v>
      </c>
    </row>
    <row r="2882" spans="1:16">
      <c r="A2882" t="s">
        <v>268</v>
      </c>
      <c r="B2882" t="s">
        <v>267</v>
      </c>
      <c r="C2882" t="s">
        <v>237</v>
      </c>
      <c r="D2882" t="s">
        <v>228</v>
      </c>
      <c r="E2882" t="s">
        <v>262</v>
      </c>
      <c r="F2882">
        <v>11922</v>
      </c>
      <c r="G2882" s="44">
        <v>14.99</v>
      </c>
      <c r="H2882" s="42">
        <v>0.1085</v>
      </c>
      <c r="I2882" s="45">
        <v>7.6448999999999998</v>
      </c>
      <c r="J2882" s="44">
        <f t="shared" ref="J2882:J2945" si="225">G2882*(1-H2882)</f>
        <v>13.363584999999999</v>
      </c>
      <c r="K2882" s="43">
        <f t="shared" ref="K2882:K2945" si="226">F2882*J2882</f>
        <v>159320.66037</v>
      </c>
      <c r="L2882" s="43">
        <f t="shared" ref="L2882:L2945" si="227">F2882*I2882</f>
        <v>91142.497799999997</v>
      </c>
      <c r="M2882" s="43">
        <f t="shared" ref="M2882:M2945" si="228">K2882-L2882</f>
        <v>68178.16257</v>
      </c>
      <c r="N2882" s="42">
        <f t="shared" ref="N2882:N2945" si="229">IFERROR(M2882/K2882,"")</f>
        <v>0.42793045429052162</v>
      </c>
      <c r="O2882">
        <f>IF(AND(RawData[[#This Row],[Channel]]="Wholesale/Distributor", LEFT(RawData[[#This Row],[Month]], 4)="2025"),RawData[[#This Row],[List Price]]*(1-'2 - Diagnostics'!$B$1),RawData[[#This Row],[Net Price]])</f>
        <v>13.363584999999999</v>
      </c>
      <c r="P2882">
        <f>RawData[[#This Row],[Units]]*RawData[[#This Row],[Counterfactual Net Price]]</f>
        <v>159320.66037</v>
      </c>
    </row>
    <row r="2883" spans="1:16">
      <c r="A2883" t="s">
        <v>268</v>
      </c>
      <c r="B2883" t="s">
        <v>267</v>
      </c>
      <c r="C2883" t="s">
        <v>237</v>
      </c>
      <c r="D2883" t="s">
        <v>228</v>
      </c>
      <c r="E2883" t="s">
        <v>261</v>
      </c>
      <c r="F2883">
        <v>12075</v>
      </c>
      <c r="G2883" s="44">
        <v>14.99</v>
      </c>
      <c r="H2883" s="42">
        <v>0.12889999999999999</v>
      </c>
      <c r="I2883" s="45">
        <v>7.6448999999999998</v>
      </c>
      <c r="J2883" s="44">
        <f t="shared" si="225"/>
        <v>13.057789</v>
      </c>
      <c r="K2883" s="43">
        <f t="shared" si="226"/>
        <v>157672.80217499999</v>
      </c>
      <c r="L2883" s="43">
        <f t="shared" si="227"/>
        <v>92312.167499999996</v>
      </c>
      <c r="M2883" s="43">
        <f t="shared" si="228"/>
        <v>65360.634674999994</v>
      </c>
      <c r="N2883" s="42">
        <f t="shared" si="229"/>
        <v>0.41453334863965102</v>
      </c>
      <c r="O2883">
        <f>IF(AND(RawData[[#This Row],[Channel]]="Wholesale/Distributor", LEFT(RawData[[#This Row],[Month]], 4)="2025"),RawData[[#This Row],[List Price]]*(1-'2 - Diagnostics'!$B$1),RawData[[#This Row],[Net Price]])</f>
        <v>13.057789</v>
      </c>
      <c r="P2883">
        <f>RawData[[#This Row],[Units]]*RawData[[#This Row],[Counterfactual Net Price]]</f>
        <v>157672.80217499999</v>
      </c>
    </row>
    <row r="2884" spans="1:16">
      <c r="A2884" t="s">
        <v>268</v>
      </c>
      <c r="B2884" t="s">
        <v>267</v>
      </c>
      <c r="C2884" t="s">
        <v>237</v>
      </c>
      <c r="D2884" t="s">
        <v>228</v>
      </c>
      <c r="E2884" t="s">
        <v>260</v>
      </c>
      <c r="F2884">
        <v>12294</v>
      </c>
      <c r="G2884" s="44">
        <v>14.99</v>
      </c>
      <c r="H2884" s="42">
        <v>0.10199999999999999</v>
      </c>
      <c r="I2884" s="45">
        <v>7.6448999999999998</v>
      </c>
      <c r="J2884" s="44">
        <f t="shared" si="225"/>
        <v>13.461020000000001</v>
      </c>
      <c r="K2884" s="43">
        <f t="shared" si="226"/>
        <v>165489.77988000002</v>
      </c>
      <c r="L2884" s="43">
        <f t="shared" si="227"/>
        <v>93986.400599999994</v>
      </c>
      <c r="M2884" s="43">
        <f t="shared" si="228"/>
        <v>71503.379280000023</v>
      </c>
      <c r="N2884" s="42">
        <f t="shared" si="229"/>
        <v>0.43207126948775065</v>
      </c>
      <c r="O2884">
        <f>IF(AND(RawData[[#This Row],[Channel]]="Wholesale/Distributor", LEFT(RawData[[#This Row],[Month]], 4)="2025"),RawData[[#This Row],[List Price]]*(1-'2 - Diagnostics'!$B$1),RawData[[#This Row],[Net Price]])</f>
        <v>13.461020000000001</v>
      </c>
      <c r="P2884">
        <f>RawData[[#This Row],[Units]]*RawData[[#This Row],[Counterfactual Net Price]]</f>
        <v>165489.77988000002</v>
      </c>
    </row>
    <row r="2885" spans="1:16">
      <c r="A2885" t="s">
        <v>268</v>
      </c>
      <c r="B2885" t="s">
        <v>267</v>
      </c>
      <c r="C2885" t="s">
        <v>237</v>
      </c>
      <c r="D2885" t="s">
        <v>228</v>
      </c>
      <c r="E2885" t="s">
        <v>259</v>
      </c>
      <c r="F2885">
        <v>12750</v>
      </c>
      <c r="G2885" s="44">
        <v>14.99</v>
      </c>
      <c r="H2885" s="42">
        <v>0.12479999999999999</v>
      </c>
      <c r="I2885" s="45">
        <v>7.6448999999999998</v>
      </c>
      <c r="J2885" s="44">
        <f t="shared" si="225"/>
        <v>13.119248000000001</v>
      </c>
      <c r="K2885" s="43">
        <f t="shared" si="226"/>
        <v>167270.41200000001</v>
      </c>
      <c r="L2885" s="43">
        <f t="shared" si="227"/>
        <v>97472.474999999991</v>
      </c>
      <c r="M2885" s="43">
        <f t="shared" si="228"/>
        <v>69797.93700000002</v>
      </c>
      <c r="N2885" s="42">
        <f t="shared" si="229"/>
        <v>0.41727605118829991</v>
      </c>
      <c r="O2885">
        <f>IF(AND(RawData[[#This Row],[Channel]]="Wholesale/Distributor", LEFT(RawData[[#This Row],[Month]], 4)="2025"),RawData[[#This Row],[List Price]]*(1-'2 - Diagnostics'!$B$1),RawData[[#This Row],[Net Price]])</f>
        <v>13.119248000000001</v>
      </c>
      <c r="P2885">
        <f>RawData[[#This Row],[Units]]*RawData[[#This Row],[Counterfactual Net Price]]</f>
        <v>167270.41200000001</v>
      </c>
    </row>
    <row r="2886" spans="1:16">
      <c r="A2886" t="s">
        <v>268</v>
      </c>
      <c r="B2886" t="s">
        <v>267</v>
      </c>
      <c r="C2886" t="s">
        <v>237</v>
      </c>
      <c r="D2886" t="s">
        <v>228</v>
      </c>
      <c r="E2886" t="s">
        <v>258</v>
      </c>
      <c r="F2886">
        <v>10721</v>
      </c>
      <c r="G2886" s="44">
        <v>14.99</v>
      </c>
      <c r="H2886" s="42">
        <v>0.1022</v>
      </c>
      <c r="I2886" s="45">
        <v>7.6448999999999998</v>
      </c>
      <c r="J2886" s="44">
        <f t="shared" si="225"/>
        <v>13.458022000000001</v>
      </c>
      <c r="K2886" s="43">
        <f t="shared" si="226"/>
        <v>144283.45386200002</v>
      </c>
      <c r="L2886" s="43">
        <f t="shared" si="227"/>
        <v>81960.972899999993</v>
      </c>
      <c r="M2886" s="43">
        <f t="shared" si="228"/>
        <v>62322.480962000031</v>
      </c>
      <c r="N2886" s="42">
        <f t="shared" si="229"/>
        <v>0.43194475384272679</v>
      </c>
      <c r="O2886">
        <f>IF(AND(RawData[[#This Row],[Channel]]="Wholesale/Distributor", LEFT(RawData[[#This Row],[Month]], 4)="2025"),RawData[[#This Row],[List Price]]*(1-'2 - Diagnostics'!$B$1),RawData[[#This Row],[Net Price]])</f>
        <v>13.458022000000001</v>
      </c>
      <c r="P2886">
        <f>RawData[[#This Row],[Units]]*RawData[[#This Row],[Counterfactual Net Price]]</f>
        <v>144283.45386200002</v>
      </c>
    </row>
    <row r="2887" spans="1:16">
      <c r="A2887" t="s">
        <v>268</v>
      </c>
      <c r="B2887" t="s">
        <v>267</v>
      </c>
      <c r="C2887" t="s">
        <v>237</v>
      </c>
      <c r="D2887" t="s">
        <v>228</v>
      </c>
      <c r="E2887" t="s">
        <v>257</v>
      </c>
      <c r="F2887">
        <v>11060</v>
      </c>
      <c r="G2887" s="44">
        <v>14.99</v>
      </c>
      <c r="H2887" s="42">
        <v>0.10879999999999999</v>
      </c>
      <c r="I2887" s="45">
        <v>7.6448999999999998</v>
      </c>
      <c r="J2887" s="44">
        <f t="shared" si="225"/>
        <v>13.359088</v>
      </c>
      <c r="K2887" s="43">
        <f t="shared" si="226"/>
        <v>147751.51327999998</v>
      </c>
      <c r="L2887" s="43">
        <f t="shared" si="227"/>
        <v>84552.593999999997</v>
      </c>
      <c r="M2887" s="43">
        <f t="shared" si="228"/>
        <v>63198.919279999987</v>
      </c>
      <c r="N2887" s="42">
        <f t="shared" si="229"/>
        <v>0.42773788150807895</v>
      </c>
      <c r="O2887">
        <f>IF(AND(RawData[[#This Row],[Channel]]="Wholesale/Distributor", LEFT(RawData[[#This Row],[Month]], 4)="2025"),RawData[[#This Row],[List Price]]*(1-'2 - Diagnostics'!$B$1),RawData[[#This Row],[Net Price]])</f>
        <v>13.359088</v>
      </c>
      <c r="P2887">
        <f>RawData[[#This Row],[Units]]*RawData[[#This Row],[Counterfactual Net Price]]</f>
        <v>147751.51327999998</v>
      </c>
    </row>
    <row r="2888" spans="1:16">
      <c r="A2888" t="s">
        <v>268</v>
      </c>
      <c r="B2888" t="s">
        <v>267</v>
      </c>
      <c r="C2888" t="s">
        <v>237</v>
      </c>
      <c r="D2888" t="s">
        <v>228</v>
      </c>
      <c r="E2888" t="s">
        <v>256</v>
      </c>
      <c r="F2888">
        <v>9563</v>
      </c>
      <c r="G2888" s="44">
        <v>14.99</v>
      </c>
      <c r="H2888" s="42">
        <v>0.1167</v>
      </c>
      <c r="I2888" s="45">
        <v>7.6448999999999998</v>
      </c>
      <c r="J2888" s="44">
        <f t="shared" si="225"/>
        <v>13.240667</v>
      </c>
      <c r="K2888" s="43">
        <f t="shared" si="226"/>
        <v>126620.498521</v>
      </c>
      <c r="L2888" s="43">
        <f t="shared" si="227"/>
        <v>73108.178700000004</v>
      </c>
      <c r="M2888" s="43">
        <f t="shared" si="228"/>
        <v>53512.319820999997</v>
      </c>
      <c r="N2888" s="42">
        <f t="shared" si="229"/>
        <v>0.42261972149892446</v>
      </c>
      <c r="O2888">
        <f>IF(AND(RawData[[#This Row],[Channel]]="Wholesale/Distributor", LEFT(RawData[[#This Row],[Month]], 4)="2025"),RawData[[#This Row],[List Price]]*(1-'2 - Diagnostics'!$B$1),RawData[[#This Row],[Net Price]])</f>
        <v>13.240667</v>
      </c>
      <c r="P2888">
        <f>RawData[[#This Row],[Units]]*RawData[[#This Row],[Counterfactual Net Price]]</f>
        <v>126620.498521</v>
      </c>
    </row>
    <row r="2889" spans="1:16">
      <c r="A2889" t="s">
        <v>268</v>
      </c>
      <c r="B2889" t="s">
        <v>267</v>
      </c>
      <c r="C2889" t="s">
        <v>237</v>
      </c>
      <c r="D2889" t="s">
        <v>228</v>
      </c>
      <c r="E2889" t="s">
        <v>255</v>
      </c>
      <c r="F2889">
        <v>12719</v>
      </c>
      <c r="G2889" s="44">
        <v>14.99</v>
      </c>
      <c r="H2889" s="42">
        <v>0.1048</v>
      </c>
      <c r="I2889" s="45">
        <v>7.6448999999999998</v>
      </c>
      <c r="J2889" s="44">
        <f t="shared" si="225"/>
        <v>13.419048</v>
      </c>
      <c r="K2889" s="43">
        <f t="shared" si="226"/>
        <v>170676.87151200001</v>
      </c>
      <c r="L2889" s="43">
        <f t="shared" si="227"/>
        <v>97235.483099999998</v>
      </c>
      <c r="M2889" s="43">
        <f t="shared" si="228"/>
        <v>73441.388412000015</v>
      </c>
      <c r="N2889" s="42">
        <f t="shared" si="229"/>
        <v>0.4302949061662199</v>
      </c>
      <c r="O2889">
        <f>IF(AND(RawData[[#This Row],[Channel]]="Wholesale/Distributor", LEFT(RawData[[#This Row],[Month]], 4)="2025"),RawData[[#This Row],[List Price]]*(1-'2 - Diagnostics'!$B$1),RawData[[#This Row],[Net Price]])</f>
        <v>13.419048</v>
      </c>
      <c r="P2889">
        <f>RawData[[#This Row],[Units]]*RawData[[#This Row],[Counterfactual Net Price]]</f>
        <v>170676.87151200001</v>
      </c>
    </row>
    <row r="2890" spans="1:16">
      <c r="A2890" t="s">
        <v>268</v>
      </c>
      <c r="B2890" t="s">
        <v>267</v>
      </c>
      <c r="C2890" t="s">
        <v>237</v>
      </c>
      <c r="D2890" t="s">
        <v>228</v>
      </c>
      <c r="E2890" t="s">
        <v>254</v>
      </c>
      <c r="F2890">
        <v>12703</v>
      </c>
      <c r="G2890" s="44">
        <v>14.99</v>
      </c>
      <c r="H2890" s="42">
        <v>0.1026</v>
      </c>
      <c r="I2890" s="45">
        <v>7.6448999999999998</v>
      </c>
      <c r="J2890" s="44">
        <f t="shared" si="225"/>
        <v>13.452026</v>
      </c>
      <c r="K2890" s="43">
        <f t="shared" si="226"/>
        <v>170881.086278</v>
      </c>
      <c r="L2890" s="43">
        <f t="shared" si="227"/>
        <v>97113.164699999994</v>
      </c>
      <c r="M2890" s="43">
        <f t="shared" si="228"/>
        <v>73767.921578000009</v>
      </c>
      <c r="N2890" s="42">
        <f t="shared" si="229"/>
        <v>0.43169155337642079</v>
      </c>
      <c r="O2890">
        <f>IF(AND(RawData[[#This Row],[Channel]]="Wholesale/Distributor", LEFT(RawData[[#This Row],[Month]], 4)="2025"),RawData[[#This Row],[List Price]]*(1-'2 - Diagnostics'!$B$1),RawData[[#This Row],[Net Price]])</f>
        <v>13.452026</v>
      </c>
      <c r="P2890">
        <f>RawData[[#This Row],[Units]]*RawData[[#This Row],[Counterfactual Net Price]]</f>
        <v>170881.086278</v>
      </c>
    </row>
    <row r="2891" spans="1:16">
      <c r="A2891" t="s">
        <v>268</v>
      </c>
      <c r="B2891" t="s">
        <v>267</v>
      </c>
      <c r="C2891" t="s">
        <v>237</v>
      </c>
      <c r="D2891" t="s">
        <v>228</v>
      </c>
      <c r="E2891" t="s">
        <v>253</v>
      </c>
      <c r="F2891">
        <v>20306</v>
      </c>
      <c r="G2891" s="44">
        <v>14.99</v>
      </c>
      <c r="H2891" s="42">
        <v>9.0999999999999998E-2</v>
      </c>
      <c r="I2891" s="45">
        <v>7.6448999999999998</v>
      </c>
      <c r="J2891" s="44">
        <f t="shared" si="225"/>
        <v>13.625910000000001</v>
      </c>
      <c r="K2891" s="43">
        <f t="shared" si="226"/>
        <v>276687.72846000001</v>
      </c>
      <c r="L2891" s="43">
        <f t="shared" si="227"/>
        <v>155237.3394</v>
      </c>
      <c r="M2891" s="43">
        <f t="shared" si="228"/>
        <v>121450.38906000002</v>
      </c>
      <c r="N2891" s="42">
        <f t="shared" si="229"/>
        <v>0.43894389438943898</v>
      </c>
      <c r="O2891">
        <f>IF(AND(RawData[[#This Row],[Channel]]="Wholesale/Distributor", LEFT(RawData[[#This Row],[Month]], 4)="2025"),RawData[[#This Row],[List Price]]*(1-'2 - Diagnostics'!$B$1),RawData[[#This Row],[Net Price]])</f>
        <v>13.625910000000001</v>
      </c>
      <c r="P2891">
        <f>RawData[[#This Row],[Units]]*RawData[[#This Row],[Counterfactual Net Price]]</f>
        <v>276687.72846000001</v>
      </c>
    </row>
    <row r="2892" spans="1:16">
      <c r="A2892" t="s">
        <v>268</v>
      </c>
      <c r="B2892" t="s">
        <v>267</v>
      </c>
      <c r="C2892" t="s">
        <v>237</v>
      </c>
      <c r="D2892" t="s">
        <v>228</v>
      </c>
      <c r="E2892" t="s">
        <v>252</v>
      </c>
      <c r="F2892">
        <v>19414</v>
      </c>
      <c r="G2892" s="44">
        <v>14.99</v>
      </c>
      <c r="H2892" s="42">
        <v>7.6899999999999996E-2</v>
      </c>
      <c r="I2892" s="45">
        <v>7.6448999999999998</v>
      </c>
      <c r="J2892" s="44">
        <f t="shared" si="225"/>
        <v>13.837269000000001</v>
      </c>
      <c r="K2892" s="43">
        <f t="shared" si="226"/>
        <v>268636.74036600004</v>
      </c>
      <c r="L2892" s="43">
        <f t="shared" si="227"/>
        <v>148418.08859999999</v>
      </c>
      <c r="M2892" s="43">
        <f t="shared" si="228"/>
        <v>120218.65176600005</v>
      </c>
      <c r="N2892" s="42">
        <f t="shared" si="229"/>
        <v>0.44751381215469627</v>
      </c>
      <c r="O2892">
        <f>IF(AND(RawData[[#This Row],[Channel]]="Wholesale/Distributor", LEFT(RawData[[#This Row],[Month]], 4)="2025"),RawData[[#This Row],[List Price]]*(1-'2 - Diagnostics'!$B$1),RawData[[#This Row],[Net Price]])</f>
        <v>13.837269000000001</v>
      </c>
      <c r="P2892">
        <f>RawData[[#This Row],[Units]]*RawData[[#This Row],[Counterfactual Net Price]]</f>
        <v>268636.74036600004</v>
      </c>
    </row>
    <row r="2893" spans="1:16">
      <c r="A2893" t="s">
        <v>268</v>
      </c>
      <c r="B2893" t="s">
        <v>267</v>
      </c>
      <c r="C2893" t="s">
        <v>237</v>
      </c>
      <c r="D2893" t="s">
        <v>228</v>
      </c>
      <c r="E2893" t="s">
        <v>251</v>
      </c>
      <c r="F2893">
        <v>14857</v>
      </c>
      <c r="G2893" s="44">
        <v>14.99</v>
      </c>
      <c r="H2893" s="42">
        <v>9.2200000000000004E-2</v>
      </c>
      <c r="I2893" s="45">
        <v>7.6448999999999998</v>
      </c>
      <c r="J2893" s="44">
        <f t="shared" si="225"/>
        <v>13.607921999999999</v>
      </c>
      <c r="K2893" s="43">
        <f t="shared" si="226"/>
        <v>202172.89715399998</v>
      </c>
      <c r="L2893" s="43">
        <f t="shared" si="227"/>
        <v>113580.27929999999</v>
      </c>
      <c r="M2893" s="43">
        <f t="shared" si="228"/>
        <v>88592.617853999982</v>
      </c>
      <c r="N2893" s="42">
        <f t="shared" si="229"/>
        <v>0.4382022471910112</v>
      </c>
      <c r="O2893">
        <f>IF(AND(RawData[[#This Row],[Channel]]="Wholesale/Distributor", LEFT(RawData[[#This Row],[Month]], 4)="2025"),RawData[[#This Row],[List Price]]*(1-'2 - Diagnostics'!$B$1),RawData[[#This Row],[Net Price]])</f>
        <v>13.607921999999999</v>
      </c>
      <c r="P2893">
        <f>RawData[[#This Row],[Units]]*RawData[[#This Row],[Counterfactual Net Price]]</f>
        <v>202172.89715399998</v>
      </c>
    </row>
    <row r="2894" spans="1:16">
      <c r="A2894" t="s">
        <v>268</v>
      </c>
      <c r="B2894" t="s">
        <v>267</v>
      </c>
      <c r="C2894" t="s">
        <v>237</v>
      </c>
      <c r="D2894" t="s">
        <v>228</v>
      </c>
      <c r="E2894" t="s">
        <v>250</v>
      </c>
      <c r="F2894">
        <v>10058</v>
      </c>
      <c r="G2894" s="44">
        <v>15.29</v>
      </c>
      <c r="H2894" s="42">
        <v>0.1265</v>
      </c>
      <c r="I2894" s="45">
        <v>7.7022000000000004</v>
      </c>
      <c r="J2894" s="44">
        <f t="shared" si="225"/>
        <v>13.355814999999998</v>
      </c>
      <c r="K2894" s="43">
        <f t="shared" si="226"/>
        <v>134332.78726999997</v>
      </c>
      <c r="L2894" s="43">
        <f t="shared" si="227"/>
        <v>77468.727599999998</v>
      </c>
      <c r="M2894" s="43">
        <f t="shared" si="228"/>
        <v>56864.059669999973</v>
      </c>
      <c r="N2894" s="42">
        <f t="shared" si="229"/>
        <v>0.42330737585089329</v>
      </c>
      <c r="O2894">
        <f>IF(AND(RawData[[#This Row],[Channel]]="Wholesale/Distributor", LEFT(RawData[[#This Row],[Month]], 4)="2025"),RawData[[#This Row],[List Price]]*(1-'2 - Diagnostics'!$B$1),RawData[[#This Row],[Net Price]])</f>
        <v>13.355814999999998</v>
      </c>
      <c r="P2894">
        <f>RawData[[#This Row],[Units]]*RawData[[#This Row],[Counterfactual Net Price]]</f>
        <v>134332.78726999997</v>
      </c>
    </row>
    <row r="2895" spans="1:16">
      <c r="A2895" t="s">
        <v>268</v>
      </c>
      <c r="B2895" t="s">
        <v>267</v>
      </c>
      <c r="C2895" t="s">
        <v>237</v>
      </c>
      <c r="D2895" t="s">
        <v>228</v>
      </c>
      <c r="E2895" t="s">
        <v>249</v>
      </c>
      <c r="F2895">
        <v>12942</v>
      </c>
      <c r="G2895" s="44">
        <v>15.29</v>
      </c>
      <c r="H2895" s="42">
        <v>8.6300000000000002E-2</v>
      </c>
      <c r="I2895" s="45">
        <v>7.7595999999999998</v>
      </c>
      <c r="J2895" s="44">
        <f t="shared" si="225"/>
        <v>13.970472999999998</v>
      </c>
      <c r="K2895" s="43">
        <f t="shared" si="226"/>
        <v>180805.86156599998</v>
      </c>
      <c r="L2895" s="43">
        <f t="shared" si="227"/>
        <v>100424.7432</v>
      </c>
      <c r="M2895" s="43">
        <f t="shared" si="228"/>
        <v>80381.118365999981</v>
      </c>
      <c r="N2895" s="42">
        <f t="shared" si="229"/>
        <v>0.44457141859119581</v>
      </c>
      <c r="O2895">
        <f>IF(AND(RawData[[#This Row],[Channel]]="Wholesale/Distributor", LEFT(RawData[[#This Row],[Month]], 4)="2025"),RawData[[#This Row],[List Price]]*(1-'2 - Diagnostics'!$B$1),RawData[[#This Row],[Net Price]])</f>
        <v>13.970472999999998</v>
      </c>
      <c r="P2895">
        <f>RawData[[#This Row],[Units]]*RawData[[#This Row],[Counterfactual Net Price]]</f>
        <v>180805.86156599998</v>
      </c>
    </row>
    <row r="2896" spans="1:16">
      <c r="A2896" t="s">
        <v>268</v>
      </c>
      <c r="B2896" t="s">
        <v>267</v>
      </c>
      <c r="C2896" t="s">
        <v>237</v>
      </c>
      <c r="D2896" t="s">
        <v>228</v>
      </c>
      <c r="E2896" t="s">
        <v>248</v>
      </c>
      <c r="F2896">
        <v>11838</v>
      </c>
      <c r="G2896" s="44">
        <v>15.29</v>
      </c>
      <c r="H2896" s="42">
        <v>0.1206</v>
      </c>
      <c r="I2896" s="45">
        <v>7.8169000000000004</v>
      </c>
      <c r="J2896" s="44">
        <f t="shared" si="225"/>
        <v>13.446025999999998</v>
      </c>
      <c r="K2896" s="43">
        <f t="shared" si="226"/>
        <v>159174.05578799997</v>
      </c>
      <c r="L2896" s="43">
        <f t="shared" si="227"/>
        <v>92536.462200000009</v>
      </c>
      <c r="M2896" s="43">
        <f t="shared" si="228"/>
        <v>66637.59358799996</v>
      </c>
      <c r="N2896" s="42">
        <f t="shared" si="229"/>
        <v>0.41864607431221668</v>
      </c>
      <c r="O2896">
        <f>IF(AND(RawData[[#This Row],[Channel]]="Wholesale/Distributor", LEFT(RawData[[#This Row],[Month]], 4)="2025"),RawData[[#This Row],[List Price]]*(1-'2 - Diagnostics'!$B$1),RawData[[#This Row],[Net Price]])</f>
        <v>13.446025999999998</v>
      </c>
      <c r="P2896">
        <f>RawData[[#This Row],[Units]]*RawData[[#This Row],[Counterfactual Net Price]]</f>
        <v>159174.05578799997</v>
      </c>
    </row>
    <row r="2897" spans="1:16">
      <c r="A2897" t="s">
        <v>268</v>
      </c>
      <c r="B2897" t="s">
        <v>267</v>
      </c>
      <c r="C2897" t="s">
        <v>237</v>
      </c>
      <c r="D2897" t="s">
        <v>228</v>
      </c>
      <c r="E2897" t="s">
        <v>247</v>
      </c>
      <c r="F2897">
        <v>14099</v>
      </c>
      <c r="G2897" s="44">
        <v>15.29</v>
      </c>
      <c r="H2897" s="42">
        <v>0.1004</v>
      </c>
      <c r="I2897" s="45">
        <v>7.8742000000000001</v>
      </c>
      <c r="J2897" s="44">
        <f t="shared" si="225"/>
        <v>13.754883999999999</v>
      </c>
      <c r="K2897" s="43">
        <f t="shared" si="226"/>
        <v>193930.109516</v>
      </c>
      <c r="L2897" s="43">
        <f t="shared" si="227"/>
        <v>111018.3458</v>
      </c>
      <c r="M2897" s="43">
        <f t="shared" si="228"/>
        <v>82911.763716000001</v>
      </c>
      <c r="N2897" s="42">
        <f t="shared" si="229"/>
        <v>0.4275342489256907</v>
      </c>
      <c r="O2897">
        <f>IF(AND(RawData[[#This Row],[Channel]]="Wholesale/Distributor", LEFT(RawData[[#This Row],[Month]], 4)="2025"),RawData[[#This Row],[List Price]]*(1-'2 - Diagnostics'!$B$1),RawData[[#This Row],[Net Price]])</f>
        <v>13.754883999999999</v>
      </c>
      <c r="P2897">
        <f>RawData[[#This Row],[Units]]*RawData[[#This Row],[Counterfactual Net Price]]</f>
        <v>193930.109516</v>
      </c>
    </row>
    <row r="2898" spans="1:16">
      <c r="A2898" t="s">
        <v>268</v>
      </c>
      <c r="B2898" t="s">
        <v>267</v>
      </c>
      <c r="C2898" t="s">
        <v>237</v>
      </c>
      <c r="D2898" t="s">
        <v>228</v>
      </c>
      <c r="E2898" t="s">
        <v>246</v>
      </c>
      <c r="F2898">
        <v>10361</v>
      </c>
      <c r="G2898" s="44">
        <v>15.29</v>
      </c>
      <c r="H2898" s="42">
        <v>0.1169</v>
      </c>
      <c r="I2898" s="45">
        <v>7.9316000000000004</v>
      </c>
      <c r="J2898" s="44">
        <f t="shared" si="225"/>
        <v>13.502599</v>
      </c>
      <c r="K2898" s="43">
        <f t="shared" si="226"/>
        <v>139900.428239</v>
      </c>
      <c r="L2898" s="43">
        <f t="shared" si="227"/>
        <v>82179.3076</v>
      </c>
      <c r="M2898" s="43">
        <f t="shared" si="228"/>
        <v>57721.120639000001</v>
      </c>
      <c r="N2898" s="42">
        <f t="shared" si="229"/>
        <v>0.41258716192341932</v>
      </c>
      <c r="O2898">
        <f>IF(AND(RawData[[#This Row],[Channel]]="Wholesale/Distributor", LEFT(RawData[[#This Row],[Month]], 4)="2025"),RawData[[#This Row],[List Price]]*(1-'2 - Diagnostics'!$B$1),RawData[[#This Row],[Net Price]])</f>
        <v>13.502599</v>
      </c>
      <c r="P2898">
        <f>RawData[[#This Row],[Units]]*RawData[[#This Row],[Counterfactual Net Price]]</f>
        <v>139900.428239</v>
      </c>
    </row>
    <row r="2899" spans="1:16">
      <c r="A2899" t="s">
        <v>268</v>
      </c>
      <c r="B2899" t="s">
        <v>267</v>
      </c>
      <c r="C2899" t="s">
        <v>237</v>
      </c>
      <c r="D2899" t="s">
        <v>228</v>
      </c>
      <c r="E2899" t="s">
        <v>245</v>
      </c>
      <c r="F2899">
        <v>9396</v>
      </c>
      <c r="G2899" s="44">
        <v>15.29</v>
      </c>
      <c r="H2899" s="42">
        <v>0.10589999999999999</v>
      </c>
      <c r="I2899" s="45">
        <v>7.9889000000000001</v>
      </c>
      <c r="J2899" s="44">
        <f t="shared" si="225"/>
        <v>13.670788999999999</v>
      </c>
      <c r="K2899" s="43">
        <f t="shared" si="226"/>
        <v>128450.733444</v>
      </c>
      <c r="L2899" s="43">
        <f t="shared" si="227"/>
        <v>75063.704400000002</v>
      </c>
      <c r="M2899" s="43">
        <f t="shared" si="228"/>
        <v>53387.029043999995</v>
      </c>
      <c r="N2899" s="42">
        <f t="shared" si="229"/>
        <v>0.41562260963869752</v>
      </c>
      <c r="O2899">
        <f>IF(AND(RawData[[#This Row],[Channel]]="Wholesale/Distributor", LEFT(RawData[[#This Row],[Month]], 4)="2025"),RawData[[#This Row],[List Price]]*(1-'2 - Diagnostics'!$B$1),RawData[[#This Row],[Net Price]])</f>
        <v>13.670788999999999</v>
      </c>
      <c r="P2899">
        <f>RawData[[#This Row],[Units]]*RawData[[#This Row],[Counterfactual Net Price]]</f>
        <v>128450.733444</v>
      </c>
    </row>
    <row r="2900" spans="1:16">
      <c r="A2900" t="s">
        <v>268</v>
      </c>
      <c r="B2900" t="s">
        <v>267</v>
      </c>
      <c r="C2900" t="s">
        <v>237</v>
      </c>
      <c r="D2900" t="s">
        <v>228</v>
      </c>
      <c r="E2900" t="s">
        <v>244</v>
      </c>
      <c r="F2900">
        <v>11016</v>
      </c>
      <c r="G2900" s="44">
        <v>15.74</v>
      </c>
      <c r="H2900" s="42">
        <v>0.1031</v>
      </c>
      <c r="I2900" s="45">
        <v>8.0463000000000005</v>
      </c>
      <c r="J2900" s="44">
        <f t="shared" si="225"/>
        <v>14.117206000000001</v>
      </c>
      <c r="K2900" s="43">
        <f t="shared" si="226"/>
        <v>155515.14129600002</v>
      </c>
      <c r="L2900" s="43">
        <f t="shared" si="227"/>
        <v>88638.040800000002</v>
      </c>
      <c r="M2900" s="43">
        <f t="shared" si="228"/>
        <v>66877.100496000014</v>
      </c>
      <c r="N2900" s="42">
        <f t="shared" si="229"/>
        <v>0.43003594337293094</v>
      </c>
      <c r="O2900">
        <f>IF(AND(RawData[[#This Row],[Channel]]="Wholesale/Distributor", LEFT(RawData[[#This Row],[Month]], 4)="2025"),RawData[[#This Row],[List Price]]*(1-'2 - Diagnostics'!$B$1),RawData[[#This Row],[Net Price]])</f>
        <v>14.117206000000001</v>
      </c>
      <c r="P2900">
        <f>RawData[[#This Row],[Units]]*RawData[[#This Row],[Counterfactual Net Price]]</f>
        <v>155515.14129600002</v>
      </c>
    </row>
    <row r="2901" spans="1:16">
      <c r="A2901" t="s">
        <v>268</v>
      </c>
      <c r="B2901" t="s">
        <v>267</v>
      </c>
      <c r="C2901" t="s">
        <v>237</v>
      </c>
      <c r="D2901" t="s">
        <v>228</v>
      </c>
      <c r="E2901" t="s">
        <v>243</v>
      </c>
      <c r="F2901">
        <v>10112</v>
      </c>
      <c r="G2901" s="44">
        <v>15.74</v>
      </c>
      <c r="H2901" s="42">
        <v>0.1062</v>
      </c>
      <c r="I2901" s="45">
        <v>8.1036000000000001</v>
      </c>
      <c r="J2901" s="44">
        <f t="shared" si="225"/>
        <v>14.068412</v>
      </c>
      <c r="K2901" s="43">
        <f t="shared" si="226"/>
        <v>142259.782144</v>
      </c>
      <c r="L2901" s="43">
        <f t="shared" si="227"/>
        <v>81943.603199999998</v>
      </c>
      <c r="M2901" s="43">
        <f t="shared" si="228"/>
        <v>60316.178943999999</v>
      </c>
      <c r="N2901" s="42">
        <f t="shared" si="229"/>
        <v>0.42398616133789657</v>
      </c>
      <c r="O2901">
        <f>IF(AND(RawData[[#This Row],[Channel]]="Wholesale/Distributor", LEFT(RawData[[#This Row],[Month]], 4)="2025"),RawData[[#This Row],[List Price]]*(1-'2 - Diagnostics'!$B$1),RawData[[#This Row],[Net Price]])</f>
        <v>14.068412</v>
      </c>
      <c r="P2901">
        <f>RawData[[#This Row],[Units]]*RawData[[#This Row],[Counterfactual Net Price]]</f>
        <v>142259.782144</v>
      </c>
    </row>
    <row r="2902" spans="1:16">
      <c r="A2902" t="s">
        <v>268</v>
      </c>
      <c r="B2902" t="s">
        <v>267</v>
      </c>
      <c r="C2902" t="s">
        <v>237</v>
      </c>
      <c r="D2902" t="s">
        <v>228</v>
      </c>
      <c r="E2902" t="s">
        <v>242</v>
      </c>
      <c r="F2902">
        <v>12064</v>
      </c>
      <c r="G2902" s="44">
        <v>15.74</v>
      </c>
      <c r="H2902" s="42">
        <v>7.9100000000000004E-2</v>
      </c>
      <c r="I2902" s="45">
        <v>8.1608999999999998</v>
      </c>
      <c r="J2902" s="44">
        <f t="shared" si="225"/>
        <v>14.494966000000002</v>
      </c>
      <c r="K2902" s="43">
        <f t="shared" si="226"/>
        <v>174867.26982400002</v>
      </c>
      <c r="L2902" s="43">
        <f t="shared" si="227"/>
        <v>98453.097599999994</v>
      </c>
      <c r="M2902" s="43">
        <f t="shared" si="228"/>
        <v>76414.172224000024</v>
      </c>
      <c r="N2902" s="42">
        <f t="shared" si="229"/>
        <v>0.43698384666787088</v>
      </c>
      <c r="O2902">
        <f>IF(AND(RawData[[#This Row],[Channel]]="Wholesale/Distributor", LEFT(RawData[[#This Row],[Month]], 4)="2025"),RawData[[#This Row],[List Price]]*(1-'2 - Diagnostics'!$B$1),RawData[[#This Row],[Net Price]])</f>
        <v>14.494966000000002</v>
      </c>
      <c r="P2902">
        <f>RawData[[#This Row],[Units]]*RawData[[#This Row],[Counterfactual Net Price]]</f>
        <v>174867.26982400002</v>
      </c>
    </row>
    <row r="2903" spans="1:16">
      <c r="A2903" t="s">
        <v>268</v>
      </c>
      <c r="B2903" t="s">
        <v>267</v>
      </c>
      <c r="C2903" t="s">
        <v>237</v>
      </c>
      <c r="D2903" t="s">
        <v>228</v>
      </c>
      <c r="E2903" t="s">
        <v>241</v>
      </c>
      <c r="F2903">
        <v>19318</v>
      </c>
      <c r="G2903" s="44">
        <v>15.74</v>
      </c>
      <c r="H2903" s="42">
        <v>0.1168</v>
      </c>
      <c r="I2903" s="45">
        <v>8.2182999999999993</v>
      </c>
      <c r="J2903" s="44">
        <f t="shared" si="225"/>
        <v>13.901567999999999</v>
      </c>
      <c r="K2903" s="43">
        <f t="shared" si="226"/>
        <v>268550.49062399997</v>
      </c>
      <c r="L2903" s="43">
        <f t="shared" si="227"/>
        <v>158761.1194</v>
      </c>
      <c r="M2903" s="43">
        <f t="shared" si="228"/>
        <v>109789.37122399997</v>
      </c>
      <c r="N2903" s="42">
        <f t="shared" si="229"/>
        <v>0.40882208395484593</v>
      </c>
      <c r="O2903">
        <f>IF(AND(RawData[[#This Row],[Channel]]="Wholesale/Distributor", LEFT(RawData[[#This Row],[Month]], 4)="2025"),RawData[[#This Row],[List Price]]*(1-'2 - Diagnostics'!$B$1),RawData[[#This Row],[Net Price]])</f>
        <v>13.901567999999999</v>
      </c>
      <c r="P2903">
        <f>RawData[[#This Row],[Units]]*RawData[[#This Row],[Counterfactual Net Price]]</f>
        <v>268550.49062399997</v>
      </c>
    </row>
    <row r="2904" spans="1:16">
      <c r="A2904" t="s">
        <v>268</v>
      </c>
      <c r="B2904" t="s">
        <v>267</v>
      </c>
      <c r="C2904" t="s">
        <v>237</v>
      </c>
      <c r="D2904" t="s">
        <v>228</v>
      </c>
      <c r="E2904" t="s">
        <v>240</v>
      </c>
      <c r="F2904">
        <v>19175</v>
      </c>
      <c r="G2904" s="44">
        <v>15.74</v>
      </c>
      <c r="H2904" s="42">
        <v>9.4299999999999995E-2</v>
      </c>
      <c r="I2904" s="45">
        <v>8.2756000000000007</v>
      </c>
      <c r="J2904" s="44">
        <f t="shared" si="225"/>
        <v>14.255718</v>
      </c>
      <c r="K2904" s="43">
        <f t="shared" si="226"/>
        <v>273353.39264999999</v>
      </c>
      <c r="L2904" s="43">
        <f t="shared" si="227"/>
        <v>158684.63</v>
      </c>
      <c r="M2904" s="43">
        <f t="shared" si="228"/>
        <v>114668.76264999999</v>
      </c>
      <c r="N2904" s="42">
        <f t="shared" si="229"/>
        <v>0.4194890779966326</v>
      </c>
      <c r="O2904">
        <f>IF(AND(RawData[[#This Row],[Channel]]="Wholesale/Distributor", LEFT(RawData[[#This Row],[Month]], 4)="2025"),RawData[[#This Row],[List Price]]*(1-'2 - Diagnostics'!$B$1),RawData[[#This Row],[Net Price]])</f>
        <v>14.255718</v>
      </c>
      <c r="P2904">
        <f>RawData[[#This Row],[Units]]*RawData[[#This Row],[Counterfactual Net Price]]</f>
        <v>273353.39264999999</v>
      </c>
    </row>
    <row r="2905" spans="1:16">
      <c r="A2905" t="s">
        <v>268</v>
      </c>
      <c r="B2905" t="s">
        <v>267</v>
      </c>
      <c r="C2905" t="s">
        <v>237</v>
      </c>
      <c r="D2905" t="s">
        <v>228</v>
      </c>
      <c r="E2905" t="s">
        <v>236</v>
      </c>
      <c r="F2905">
        <v>14958</v>
      </c>
      <c r="G2905" s="44">
        <v>15.74</v>
      </c>
      <c r="H2905" s="42">
        <v>9.7799999999999998E-2</v>
      </c>
      <c r="I2905" s="45">
        <v>8.3329000000000004</v>
      </c>
      <c r="J2905" s="44">
        <f t="shared" si="225"/>
        <v>14.200628</v>
      </c>
      <c r="K2905" s="43">
        <f t="shared" si="226"/>
        <v>212412.993624</v>
      </c>
      <c r="L2905" s="43">
        <f t="shared" si="227"/>
        <v>124643.51820000001</v>
      </c>
      <c r="M2905" s="43">
        <f t="shared" si="228"/>
        <v>87769.475423999989</v>
      </c>
      <c r="N2905" s="42">
        <f t="shared" si="229"/>
        <v>0.41320200768585724</v>
      </c>
      <c r="O2905">
        <f>IF(AND(RawData[[#This Row],[Channel]]="Wholesale/Distributor", LEFT(RawData[[#This Row],[Month]], 4)="2025"),RawData[[#This Row],[List Price]]*(1-'2 - Diagnostics'!$B$1),RawData[[#This Row],[Net Price]])</f>
        <v>14.200628</v>
      </c>
      <c r="P2905">
        <f>RawData[[#This Row],[Units]]*RawData[[#This Row],[Counterfactual Net Price]]</f>
        <v>212412.993624</v>
      </c>
    </row>
    <row r="2906" spans="1:16">
      <c r="A2906" t="s">
        <v>268</v>
      </c>
      <c r="B2906" t="s">
        <v>267</v>
      </c>
      <c r="C2906" t="s">
        <v>237</v>
      </c>
      <c r="D2906" t="s">
        <v>231</v>
      </c>
      <c r="E2906" t="s">
        <v>262</v>
      </c>
      <c r="F2906">
        <v>8329</v>
      </c>
      <c r="G2906" s="44">
        <v>14.99</v>
      </c>
      <c r="H2906" s="42">
        <v>0.1148</v>
      </c>
      <c r="I2906" s="45">
        <v>7.6448999999999998</v>
      </c>
      <c r="J2906" s="44">
        <f t="shared" si="225"/>
        <v>13.269147999999999</v>
      </c>
      <c r="K2906" s="43">
        <f t="shared" si="226"/>
        <v>110518.73369199999</v>
      </c>
      <c r="L2906" s="43">
        <f t="shared" si="227"/>
        <v>63674.372100000001</v>
      </c>
      <c r="M2906" s="43">
        <f t="shared" si="228"/>
        <v>46844.361591999994</v>
      </c>
      <c r="N2906" s="42">
        <f t="shared" si="229"/>
        <v>0.42385901491188427</v>
      </c>
      <c r="O2906">
        <f>IF(AND(RawData[[#This Row],[Channel]]="Wholesale/Distributor", LEFT(RawData[[#This Row],[Month]], 4)="2025"),RawData[[#This Row],[List Price]]*(1-'2 - Diagnostics'!$B$1),RawData[[#This Row],[Net Price]])</f>
        <v>13.269147999999999</v>
      </c>
      <c r="P2906">
        <f>RawData[[#This Row],[Units]]*RawData[[#This Row],[Counterfactual Net Price]]</f>
        <v>110518.73369199999</v>
      </c>
    </row>
    <row r="2907" spans="1:16">
      <c r="A2907" t="s">
        <v>268</v>
      </c>
      <c r="B2907" t="s">
        <v>267</v>
      </c>
      <c r="C2907" t="s">
        <v>237</v>
      </c>
      <c r="D2907" t="s">
        <v>231</v>
      </c>
      <c r="E2907" t="s">
        <v>261</v>
      </c>
      <c r="F2907">
        <v>12129</v>
      </c>
      <c r="G2907" s="44">
        <v>14.99</v>
      </c>
      <c r="H2907" s="42">
        <v>0.13700000000000001</v>
      </c>
      <c r="I2907" s="45">
        <v>7.6448999999999998</v>
      </c>
      <c r="J2907" s="44">
        <f t="shared" si="225"/>
        <v>12.93637</v>
      </c>
      <c r="K2907" s="43">
        <f t="shared" si="226"/>
        <v>156905.23173</v>
      </c>
      <c r="L2907" s="43">
        <f t="shared" si="227"/>
        <v>92724.992100000003</v>
      </c>
      <c r="M2907" s="43">
        <f t="shared" si="228"/>
        <v>64180.239629999996</v>
      </c>
      <c r="N2907" s="42">
        <f t="shared" si="229"/>
        <v>0.40903823870220157</v>
      </c>
      <c r="O2907">
        <f>IF(AND(RawData[[#This Row],[Channel]]="Wholesale/Distributor", LEFT(RawData[[#This Row],[Month]], 4)="2025"),RawData[[#This Row],[List Price]]*(1-'2 - Diagnostics'!$B$1),RawData[[#This Row],[Net Price]])</f>
        <v>12.93637</v>
      </c>
      <c r="P2907">
        <f>RawData[[#This Row],[Units]]*RawData[[#This Row],[Counterfactual Net Price]]</f>
        <v>156905.23173</v>
      </c>
    </row>
    <row r="2908" spans="1:16">
      <c r="A2908" t="s">
        <v>268</v>
      </c>
      <c r="B2908" t="s">
        <v>267</v>
      </c>
      <c r="C2908" t="s">
        <v>237</v>
      </c>
      <c r="D2908" t="s">
        <v>231</v>
      </c>
      <c r="E2908" t="s">
        <v>260</v>
      </c>
      <c r="F2908">
        <v>11139</v>
      </c>
      <c r="G2908" s="44">
        <v>14.99</v>
      </c>
      <c r="H2908" s="42">
        <v>0.14330000000000001</v>
      </c>
      <c r="I2908" s="45">
        <v>7.6448999999999998</v>
      </c>
      <c r="J2908" s="44">
        <f t="shared" si="225"/>
        <v>12.841933000000001</v>
      </c>
      <c r="K2908" s="43">
        <f t="shared" si="226"/>
        <v>143046.29168700002</v>
      </c>
      <c r="L2908" s="43">
        <f t="shared" si="227"/>
        <v>85156.541100000002</v>
      </c>
      <c r="M2908" s="43">
        <f t="shared" si="228"/>
        <v>57889.750587000017</v>
      </c>
      <c r="N2908" s="42">
        <f t="shared" si="229"/>
        <v>0.40469242441928338</v>
      </c>
      <c r="O2908">
        <f>IF(AND(RawData[[#This Row],[Channel]]="Wholesale/Distributor", LEFT(RawData[[#This Row],[Month]], 4)="2025"),RawData[[#This Row],[List Price]]*(1-'2 - Diagnostics'!$B$1),RawData[[#This Row],[Net Price]])</f>
        <v>12.841933000000001</v>
      </c>
      <c r="P2908">
        <f>RawData[[#This Row],[Units]]*RawData[[#This Row],[Counterfactual Net Price]]</f>
        <v>143046.29168700002</v>
      </c>
    </row>
    <row r="2909" spans="1:16">
      <c r="A2909" t="s">
        <v>268</v>
      </c>
      <c r="B2909" t="s">
        <v>267</v>
      </c>
      <c r="C2909" t="s">
        <v>237</v>
      </c>
      <c r="D2909" t="s">
        <v>231</v>
      </c>
      <c r="E2909" t="s">
        <v>259</v>
      </c>
      <c r="F2909">
        <v>11826</v>
      </c>
      <c r="G2909" s="44">
        <v>14.99</v>
      </c>
      <c r="H2909" s="42">
        <v>0.12379999999999999</v>
      </c>
      <c r="I2909" s="45">
        <v>7.6448999999999998</v>
      </c>
      <c r="J2909" s="44">
        <f t="shared" si="225"/>
        <v>13.134238</v>
      </c>
      <c r="K2909" s="43">
        <f t="shared" si="226"/>
        <v>155325.49858799999</v>
      </c>
      <c r="L2909" s="43">
        <f t="shared" si="227"/>
        <v>90408.587400000004</v>
      </c>
      <c r="M2909" s="43">
        <f t="shared" si="228"/>
        <v>64916.911187999984</v>
      </c>
      <c r="N2909" s="42">
        <f t="shared" si="229"/>
        <v>0.417941109335768</v>
      </c>
      <c r="O2909">
        <f>IF(AND(RawData[[#This Row],[Channel]]="Wholesale/Distributor", LEFT(RawData[[#This Row],[Month]], 4)="2025"),RawData[[#This Row],[List Price]]*(1-'2 - Diagnostics'!$B$1),RawData[[#This Row],[Net Price]])</f>
        <v>13.134238</v>
      </c>
      <c r="P2909">
        <f>RawData[[#This Row],[Units]]*RawData[[#This Row],[Counterfactual Net Price]]</f>
        <v>155325.49858799999</v>
      </c>
    </row>
    <row r="2910" spans="1:16">
      <c r="A2910" t="s">
        <v>268</v>
      </c>
      <c r="B2910" t="s">
        <v>267</v>
      </c>
      <c r="C2910" t="s">
        <v>237</v>
      </c>
      <c r="D2910" t="s">
        <v>231</v>
      </c>
      <c r="E2910" t="s">
        <v>258</v>
      </c>
      <c r="F2910">
        <v>9355</v>
      </c>
      <c r="G2910" s="44">
        <v>14.99</v>
      </c>
      <c r="H2910" s="42">
        <v>0.126</v>
      </c>
      <c r="I2910" s="45">
        <v>7.6448999999999998</v>
      </c>
      <c r="J2910" s="44">
        <f t="shared" si="225"/>
        <v>13.10126</v>
      </c>
      <c r="K2910" s="43">
        <f t="shared" si="226"/>
        <v>122562.2873</v>
      </c>
      <c r="L2910" s="43">
        <f t="shared" si="227"/>
        <v>71518.039499999999</v>
      </c>
      <c r="M2910" s="43">
        <f t="shared" si="228"/>
        <v>51044.247799999997</v>
      </c>
      <c r="N2910" s="42">
        <f t="shared" si="229"/>
        <v>0.41647597254004576</v>
      </c>
      <c r="O2910">
        <f>IF(AND(RawData[[#This Row],[Channel]]="Wholesale/Distributor", LEFT(RawData[[#This Row],[Month]], 4)="2025"),RawData[[#This Row],[List Price]]*(1-'2 - Diagnostics'!$B$1),RawData[[#This Row],[Net Price]])</f>
        <v>13.10126</v>
      </c>
      <c r="P2910">
        <f>RawData[[#This Row],[Units]]*RawData[[#This Row],[Counterfactual Net Price]]</f>
        <v>122562.2873</v>
      </c>
    </row>
    <row r="2911" spans="1:16">
      <c r="A2911" t="s">
        <v>268</v>
      </c>
      <c r="B2911" t="s">
        <v>267</v>
      </c>
      <c r="C2911" t="s">
        <v>237</v>
      </c>
      <c r="D2911" t="s">
        <v>231</v>
      </c>
      <c r="E2911" t="s">
        <v>257</v>
      </c>
      <c r="F2911">
        <v>8936</v>
      </c>
      <c r="G2911" s="44">
        <v>14.99</v>
      </c>
      <c r="H2911" s="42">
        <v>0.1351</v>
      </c>
      <c r="I2911" s="45">
        <v>7.6448999999999998</v>
      </c>
      <c r="J2911" s="44">
        <f t="shared" si="225"/>
        <v>12.964850999999999</v>
      </c>
      <c r="K2911" s="43">
        <f t="shared" si="226"/>
        <v>115853.90853599999</v>
      </c>
      <c r="L2911" s="43">
        <f t="shared" si="227"/>
        <v>68314.826400000005</v>
      </c>
      <c r="M2911" s="43">
        <f t="shared" si="228"/>
        <v>47539.082135999983</v>
      </c>
      <c r="N2911" s="42">
        <f t="shared" si="229"/>
        <v>0.41033645508151223</v>
      </c>
      <c r="O2911">
        <f>IF(AND(RawData[[#This Row],[Channel]]="Wholesale/Distributor", LEFT(RawData[[#This Row],[Month]], 4)="2025"),RawData[[#This Row],[List Price]]*(1-'2 - Diagnostics'!$B$1),RawData[[#This Row],[Net Price]])</f>
        <v>12.964850999999999</v>
      </c>
      <c r="P2911">
        <f>RawData[[#This Row],[Units]]*RawData[[#This Row],[Counterfactual Net Price]]</f>
        <v>115853.90853599999</v>
      </c>
    </row>
    <row r="2912" spans="1:16">
      <c r="A2912" t="s">
        <v>268</v>
      </c>
      <c r="B2912" t="s">
        <v>267</v>
      </c>
      <c r="C2912" t="s">
        <v>237</v>
      </c>
      <c r="D2912" t="s">
        <v>231</v>
      </c>
      <c r="E2912" t="s">
        <v>256</v>
      </c>
      <c r="F2912">
        <v>7941</v>
      </c>
      <c r="G2912" s="44">
        <v>14.99</v>
      </c>
      <c r="H2912" s="42">
        <v>0.1101</v>
      </c>
      <c r="I2912" s="45">
        <v>7.6448999999999998</v>
      </c>
      <c r="J2912" s="44">
        <f t="shared" si="225"/>
        <v>13.339601</v>
      </c>
      <c r="K2912" s="43">
        <f t="shared" si="226"/>
        <v>105929.77154099999</v>
      </c>
      <c r="L2912" s="43">
        <f t="shared" si="227"/>
        <v>60708.150900000001</v>
      </c>
      <c r="M2912" s="43">
        <f t="shared" si="228"/>
        <v>45221.620640999994</v>
      </c>
      <c r="N2912" s="42">
        <f t="shared" si="229"/>
        <v>0.42690189908978532</v>
      </c>
      <c r="O2912">
        <f>IF(AND(RawData[[#This Row],[Channel]]="Wholesale/Distributor", LEFT(RawData[[#This Row],[Month]], 4)="2025"),RawData[[#This Row],[List Price]]*(1-'2 - Diagnostics'!$B$1),RawData[[#This Row],[Net Price]])</f>
        <v>13.339601</v>
      </c>
      <c r="P2912">
        <f>RawData[[#This Row],[Units]]*RawData[[#This Row],[Counterfactual Net Price]]</f>
        <v>105929.77154099999</v>
      </c>
    </row>
    <row r="2913" spans="1:16">
      <c r="A2913" t="s">
        <v>268</v>
      </c>
      <c r="B2913" t="s">
        <v>267</v>
      </c>
      <c r="C2913" t="s">
        <v>237</v>
      </c>
      <c r="D2913" t="s">
        <v>231</v>
      </c>
      <c r="E2913" t="s">
        <v>255</v>
      </c>
      <c r="F2913">
        <v>9274</v>
      </c>
      <c r="G2913" s="44">
        <v>14.99</v>
      </c>
      <c r="H2913" s="42">
        <v>0.12690000000000001</v>
      </c>
      <c r="I2913" s="45">
        <v>7.6448999999999998</v>
      </c>
      <c r="J2913" s="44">
        <f t="shared" si="225"/>
        <v>13.087769</v>
      </c>
      <c r="K2913" s="43">
        <f t="shared" si="226"/>
        <v>121375.969706</v>
      </c>
      <c r="L2913" s="43">
        <f t="shared" si="227"/>
        <v>70898.802599999995</v>
      </c>
      <c r="M2913" s="43">
        <f t="shared" si="228"/>
        <v>50477.167106000008</v>
      </c>
      <c r="N2913" s="42">
        <f t="shared" si="229"/>
        <v>0.4158744702783187</v>
      </c>
      <c r="O2913">
        <f>IF(AND(RawData[[#This Row],[Channel]]="Wholesale/Distributor", LEFT(RawData[[#This Row],[Month]], 4)="2025"),RawData[[#This Row],[List Price]]*(1-'2 - Diagnostics'!$B$1),RawData[[#This Row],[Net Price]])</f>
        <v>13.087769</v>
      </c>
      <c r="P2913">
        <f>RawData[[#This Row],[Units]]*RawData[[#This Row],[Counterfactual Net Price]]</f>
        <v>121375.969706</v>
      </c>
    </row>
    <row r="2914" spans="1:16">
      <c r="A2914" t="s">
        <v>268</v>
      </c>
      <c r="B2914" t="s">
        <v>267</v>
      </c>
      <c r="C2914" t="s">
        <v>237</v>
      </c>
      <c r="D2914" t="s">
        <v>231</v>
      </c>
      <c r="E2914" t="s">
        <v>254</v>
      </c>
      <c r="F2914">
        <v>9293</v>
      </c>
      <c r="G2914" s="44">
        <v>14.99</v>
      </c>
      <c r="H2914" s="42">
        <v>0.1376</v>
      </c>
      <c r="I2914" s="45">
        <v>7.6448999999999998</v>
      </c>
      <c r="J2914" s="44">
        <f t="shared" si="225"/>
        <v>12.927376000000001</v>
      </c>
      <c r="K2914" s="43">
        <f t="shared" si="226"/>
        <v>120134.10516800001</v>
      </c>
      <c r="L2914" s="43">
        <f t="shared" si="227"/>
        <v>71044.055699999997</v>
      </c>
      <c r="M2914" s="43">
        <f t="shared" si="228"/>
        <v>49090.049468000012</v>
      </c>
      <c r="N2914" s="42">
        <f t="shared" si="229"/>
        <v>0.40862708719851581</v>
      </c>
      <c r="O2914">
        <f>IF(AND(RawData[[#This Row],[Channel]]="Wholesale/Distributor", LEFT(RawData[[#This Row],[Month]], 4)="2025"),RawData[[#This Row],[List Price]]*(1-'2 - Diagnostics'!$B$1),RawData[[#This Row],[Net Price]])</f>
        <v>12.927376000000001</v>
      </c>
      <c r="P2914">
        <f>RawData[[#This Row],[Units]]*RawData[[#This Row],[Counterfactual Net Price]]</f>
        <v>120134.10516800001</v>
      </c>
    </row>
    <row r="2915" spans="1:16">
      <c r="A2915" t="s">
        <v>268</v>
      </c>
      <c r="B2915" t="s">
        <v>267</v>
      </c>
      <c r="C2915" t="s">
        <v>237</v>
      </c>
      <c r="D2915" t="s">
        <v>231</v>
      </c>
      <c r="E2915" t="s">
        <v>253</v>
      </c>
      <c r="F2915">
        <v>16878</v>
      </c>
      <c r="G2915" s="44">
        <v>14.99</v>
      </c>
      <c r="H2915" s="42">
        <v>0.16789999999999999</v>
      </c>
      <c r="I2915" s="45">
        <v>7.6448999999999998</v>
      </c>
      <c r="J2915" s="44">
        <f t="shared" si="225"/>
        <v>12.473179000000002</v>
      </c>
      <c r="K2915" s="43">
        <f t="shared" si="226"/>
        <v>210522.31516200004</v>
      </c>
      <c r="L2915" s="43">
        <f t="shared" si="227"/>
        <v>129030.6222</v>
      </c>
      <c r="M2915" s="43">
        <f t="shared" si="228"/>
        <v>81491.692962000045</v>
      </c>
      <c r="N2915" s="42">
        <f t="shared" si="229"/>
        <v>0.38709289748828279</v>
      </c>
      <c r="O2915">
        <f>IF(AND(RawData[[#This Row],[Channel]]="Wholesale/Distributor", LEFT(RawData[[#This Row],[Month]], 4)="2025"),RawData[[#This Row],[List Price]]*(1-'2 - Diagnostics'!$B$1),RawData[[#This Row],[Net Price]])</f>
        <v>12.473179000000002</v>
      </c>
      <c r="P2915">
        <f>RawData[[#This Row],[Units]]*RawData[[#This Row],[Counterfactual Net Price]]</f>
        <v>210522.31516200004</v>
      </c>
    </row>
    <row r="2916" spans="1:16">
      <c r="A2916" t="s">
        <v>268</v>
      </c>
      <c r="B2916" t="s">
        <v>267</v>
      </c>
      <c r="C2916" t="s">
        <v>237</v>
      </c>
      <c r="D2916" t="s">
        <v>231</v>
      </c>
      <c r="E2916" t="s">
        <v>252</v>
      </c>
      <c r="F2916">
        <v>16369</v>
      </c>
      <c r="G2916" s="44">
        <v>14.99</v>
      </c>
      <c r="H2916" s="42">
        <v>0.12189999999999999</v>
      </c>
      <c r="I2916" s="45">
        <v>7.6448999999999998</v>
      </c>
      <c r="J2916" s="44">
        <f t="shared" si="225"/>
        <v>13.162719000000001</v>
      </c>
      <c r="K2916" s="43">
        <f t="shared" si="226"/>
        <v>215460.547311</v>
      </c>
      <c r="L2916" s="43">
        <f t="shared" si="227"/>
        <v>125139.36809999999</v>
      </c>
      <c r="M2916" s="43">
        <f t="shared" si="228"/>
        <v>90321.17921100001</v>
      </c>
      <c r="N2916" s="42">
        <f t="shared" si="229"/>
        <v>0.41920054663477968</v>
      </c>
      <c r="O2916">
        <f>IF(AND(RawData[[#This Row],[Channel]]="Wholesale/Distributor", LEFT(RawData[[#This Row],[Month]], 4)="2025"),RawData[[#This Row],[List Price]]*(1-'2 - Diagnostics'!$B$1),RawData[[#This Row],[Net Price]])</f>
        <v>13.162719000000001</v>
      </c>
      <c r="P2916">
        <f>RawData[[#This Row],[Units]]*RawData[[#This Row],[Counterfactual Net Price]]</f>
        <v>215460.547311</v>
      </c>
    </row>
    <row r="2917" spans="1:16">
      <c r="A2917" t="s">
        <v>268</v>
      </c>
      <c r="B2917" t="s">
        <v>267</v>
      </c>
      <c r="C2917" t="s">
        <v>237</v>
      </c>
      <c r="D2917" t="s">
        <v>231</v>
      </c>
      <c r="E2917" t="s">
        <v>251</v>
      </c>
      <c r="F2917">
        <v>12701</v>
      </c>
      <c r="G2917" s="44">
        <v>14.99</v>
      </c>
      <c r="H2917" s="42">
        <v>0.1331</v>
      </c>
      <c r="I2917" s="45">
        <v>7.6448999999999998</v>
      </c>
      <c r="J2917" s="44">
        <f t="shared" si="225"/>
        <v>12.994831</v>
      </c>
      <c r="K2917" s="43">
        <f t="shared" si="226"/>
        <v>165047.348531</v>
      </c>
      <c r="L2917" s="43">
        <f t="shared" si="227"/>
        <v>97097.874899999995</v>
      </c>
      <c r="M2917" s="43">
        <f t="shared" si="228"/>
        <v>67949.473631000001</v>
      </c>
      <c r="N2917" s="42">
        <f t="shared" si="229"/>
        <v>0.41169685084784868</v>
      </c>
      <c r="O2917">
        <f>IF(AND(RawData[[#This Row],[Channel]]="Wholesale/Distributor", LEFT(RawData[[#This Row],[Month]], 4)="2025"),RawData[[#This Row],[List Price]]*(1-'2 - Diagnostics'!$B$1),RawData[[#This Row],[Net Price]])</f>
        <v>12.994831</v>
      </c>
      <c r="P2917">
        <f>RawData[[#This Row],[Units]]*RawData[[#This Row],[Counterfactual Net Price]]</f>
        <v>165047.348531</v>
      </c>
    </row>
    <row r="2918" spans="1:16">
      <c r="A2918" t="s">
        <v>268</v>
      </c>
      <c r="B2918" t="s">
        <v>267</v>
      </c>
      <c r="C2918" t="s">
        <v>237</v>
      </c>
      <c r="D2918" t="s">
        <v>231</v>
      </c>
      <c r="E2918" t="s">
        <v>250</v>
      </c>
      <c r="F2918">
        <v>8705</v>
      </c>
      <c r="G2918" s="44">
        <v>15.29</v>
      </c>
      <c r="H2918" s="42">
        <v>0.1178</v>
      </c>
      <c r="I2918" s="45">
        <v>7.7022000000000004</v>
      </c>
      <c r="J2918" s="44">
        <f t="shared" si="225"/>
        <v>13.488837999999999</v>
      </c>
      <c r="K2918" s="43">
        <f t="shared" si="226"/>
        <v>117420.33478999999</v>
      </c>
      <c r="L2918" s="43">
        <f t="shared" si="227"/>
        <v>67047.650999999998</v>
      </c>
      <c r="M2918" s="43">
        <f t="shared" si="228"/>
        <v>50372.683789999995</v>
      </c>
      <c r="N2918" s="42">
        <f t="shared" si="229"/>
        <v>0.42899455090201244</v>
      </c>
      <c r="O2918">
        <f>IF(AND(RawData[[#This Row],[Channel]]="Wholesale/Distributor", LEFT(RawData[[#This Row],[Month]], 4)="2025"),RawData[[#This Row],[List Price]]*(1-'2 - Diagnostics'!$B$1),RawData[[#This Row],[Net Price]])</f>
        <v>13.488837999999999</v>
      </c>
      <c r="P2918">
        <f>RawData[[#This Row],[Units]]*RawData[[#This Row],[Counterfactual Net Price]]</f>
        <v>117420.33478999999</v>
      </c>
    </row>
    <row r="2919" spans="1:16">
      <c r="A2919" t="s">
        <v>268</v>
      </c>
      <c r="B2919" t="s">
        <v>267</v>
      </c>
      <c r="C2919" t="s">
        <v>237</v>
      </c>
      <c r="D2919" t="s">
        <v>231</v>
      </c>
      <c r="E2919" t="s">
        <v>249</v>
      </c>
      <c r="F2919">
        <v>10473</v>
      </c>
      <c r="G2919" s="44">
        <v>15.29</v>
      </c>
      <c r="H2919" s="42">
        <v>0.1003</v>
      </c>
      <c r="I2919" s="45">
        <v>7.7595999999999998</v>
      </c>
      <c r="J2919" s="44">
        <f t="shared" si="225"/>
        <v>13.756412999999998</v>
      </c>
      <c r="K2919" s="43">
        <f t="shared" si="226"/>
        <v>144070.91334899998</v>
      </c>
      <c r="L2919" s="43">
        <f t="shared" si="227"/>
        <v>81266.290800000002</v>
      </c>
      <c r="M2919" s="43">
        <f t="shared" si="228"/>
        <v>62804.622548999978</v>
      </c>
      <c r="N2919" s="42">
        <f t="shared" si="229"/>
        <v>0.43592853747557586</v>
      </c>
      <c r="O2919">
        <f>IF(AND(RawData[[#This Row],[Channel]]="Wholesale/Distributor", LEFT(RawData[[#This Row],[Month]], 4)="2025"),RawData[[#This Row],[List Price]]*(1-'2 - Diagnostics'!$B$1),RawData[[#This Row],[Net Price]])</f>
        <v>13.756412999999998</v>
      </c>
      <c r="P2919">
        <f>RawData[[#This Row],[Units]]*RawData[[#This Row],[Counterfactual Net Price]]</f>
        <v>144070.91334899998</v>
      </c>
    </row>
    <row r="2920" spans="1:16">
      <c r="A2920" t="s">
        <v>268</v>
      </c>
      <c r="B2920" t="s">
        <v>267</v>
      </c>
      <c r="C2920" t="s">
        <v>237</v>
      </c>
      <c r="D2920" t="s">
        <v>231</v>
      </c>
      <c r="E2920" t="s">
        <v>248</v>
      </c>
      <c r="F2920">
        <v>11290</v>
      </c>
      <c r="G2920" s="44">
        <v>15.29</v>
      </c>
      <c r="H2920" s="42">
        <v>0.11840000000000001</v>
      </c>
      <c r="I2920" s="45">
        <v>7.8169000000000004</v>
      </c>
      <c r="J2920" s="44">
        <f t="shared" si="225"/>
        <v>13.479663999999998</v>
      </c>
      <c r="K2920" s="43">
        <f t="shared" si="226"/>
        <v>152185.40655999997</v>
      </c>
      <c r="L2920" s="43">
        <f t="shared" si="227"/>
        <v>88252.801000000007</v>
      </c>
      <c r="M2920" s="43">
        <f t="shared" si="228"/>
        <v>63932.605559999967</v>
      </c>
      <c r="N2920" s="42">
        <f t="shared" si="229"/>
        <v>0.42009682140445032</v>
      </c>
      <c r="O2920">
        <f>IF(AND(RawData[[#This Row],[Channel]]="Wholesale/Distributor", LEFT(RawData[[#This Row],[Month]], 4)="2025"),RawData[[#This Row],[List Price]]*(1-'2 - Diagnostics'!$B$1),RawData[[#This Row],[Net Price]])</f>
        <v>13.479663999999998</v>
      </c>
      <c r="P2920">
        <f>RawData[[#This Row],[Units]]*RawData[[#This Row],[Counterfactual Net Price]]</f>
        <v>152185.40655999997</v>
      </c>
    </row>
    <row r="2921" spans="1:16">
      <c r="A2921" t="s">
        <v>268</v>
      </c>
      <c r="B2921" t="s">
        <v>267</v>
      </c>
      <c r="C2921" t="s">
        <v>237</v>
      </c>
      <c r="D2921" t="s">
        <v>231</v>
      </c>
      <c r="E2921" t="s">
        <v>247</v>
      </c>
      <c r="F2921">
        <v>11081</v>
      </c>
      <c r="G2921" s="44">
        <v>15.29</v>
      </c>
      <c r="H2921" s="42">
        <v>0.1086</v>
      </c>
      <c r="I2921" s="45">
        <v>7.8742000000000001</v>
      </c>
      <c r="J2921" s="44">
        <f t="shared" si="225"/>
        <v>13.629505999999999</v>
      </c>
      <c r="K2921" s="43">
        <f t="shared" si="226"/>
        <v>151028.55598599999</v>
      </c>
      <c r="L2921" s="43">
        <f t="shared" si="227"/>
        <v>87254.010200000004</v>
      </c>
      <c r="M2921" s="43">
        <f t="shared" si="228"/>
        <v>63774.545785999988</v>
      </c>
      <c r="N2921" s="42">
        <f t="shared" si="229"/>
        <v>0.42226812916036716</v>
      </c>
      <c r="O2921">
        <f>IF(AND(RawData[[#This Row],[Channel]]="Wholesale/Distributor", LEFT(RawData[[#This Row],[Month]], 4)="2025"),RawData[[#This Row],[List Price]]*(1-'2 - Diagnostics'!$B$1),RawData[[#This Row],[Net Price]])</f>
        <v>13.629505999999999</v>
      </c>
      <c r="P2921">
        <f>RawData[[#This Row],[Units]]*RawData[[#This Row],[Counterfactual Net Price]]</f>
        <v>151028.55598599999</v>
      </c>
    </row>
    <row r="2922" spans="1:16">
      <c r="A2922" t="s">
        <v>268</v>
      </c>
      <c r="B2922" t="s">
        <v>267</v>
      </c>
      <c r="C2922" t="s">
        <v>237</v>
      </c>
      <c r="D2922" t="s">
        <v>231</v>
      </c>
      <c r="E2922" t="s">
        <v>246</v>
      </c>
      <c r="F2922">
        <v>8718</v>
      </c>
      <c r="G2922" s="44">
        <v>15.29</v>
      </c>
      <c r="H2922" s="42">
        <v>0.1258</v>
      </c>
      <c r="I2922" s="45">
        <v>7.9316000000000004</v>
      </c>
      <c r="J2922" s="44">
        <f t="shared" si="225"/>
        <v>13.366517999999999</v>
      </c>
      <c r="K2922" s="43">
        <f t="shared" si="226"/>
        <v>116529.30392399999</v>
      </c>
      <c r="L2922" s="43">
        <f t="shared" si="227"/>
        <v>69147.688800000004</v>
      </c>
      <c r="M2922" s="43">
        <f t="shared" si="228"/>
        <v>47381.615123999989</v>
      </c>
      <c r="N2922" s="42">
        <f t="shared" si="229"/>
        <v>0.40660686650031064</v>
      </c>
      <c r="O2922">
        <f>IF(AND(RawData[[#This Row],[Channel]]="Wholesale/Distributor", LEFT(RawData[[#This Row],[Month]], 4)="2025"),RawData[[#This Row],[List Price]]*(1-'2 - Diagnostics'!$B$1),RawData[[#This Row],[Net Price]])</f>
        <v>13.366517999999999</v>
      </c>
      <c r="P2922">
        <f>RawData[[#This Row],[Units]]*RawData[[#This Row],[Counterfactual Net Price]]</f>
        <v>116529.30392399999</v>
      </c>
    </row>
    <row r="2923" spans="1:16">
      <c r="A2923" t="s">
        <v>268</v>
      </c>
      <c r="B2923" t="s">
        <v>267</v>
      </c>
      <c r="C2923" t="s">
        <v>237</v>
      </c>
      <c r="D2923" t="s">
        <v>231</v>
      </c>
      <c r="E2923" t="s">
        <v>245</v>
      </c>
      <c r="F2923">
        <v>8577</v>
      </c>
      <c r="G2923" s="44">
        <v>15.29</v>
      </c>
      <c r="H2923" s="42">
        <v>0.13719999999999999</v>
      </c>
      <c r="I2923" s="45">
        <v>7.9889000000000001</v>
      </c>
      <c r="J2923" s="44">
        <f t="shared" si="225"/>
        <v>13.192212</v>
      </c>
      <c r="K2923" s="43">
        <f t="shared" si="226"/>
        <v>113149.60232399999</v>
      </c>
      <c r="L2923" s="43">
        <f t="shared" si="227"/>
        <v>68520.795299999998</v>
      </c>
      <c r="M2923" s="43">
        <f t="shared" si="228"/>
        <v>44628.807023999994</v>
      </c>
      <c r="N2923" s="42">
        <f t="shared" si="229"/>
        <v>0.3944230126077416</v>
      </c>
      <c r="O2923">
        <f>IF(AND(RawData[[#This Row],[Channel]]="Wholesale/Distributor", LEFT(RawData[[#This Row],[Month]], 4)="2025"),RawData[[#This Row],[List Price]]*(1-'2 - Diagnostics'!$B$1),RawData[[#This Row],[Net Price]])</f>
        <v>13.192212</v>
      </c>
      <c r="P2923">
        <f>RawData[[#This Row],[Units]]*RawData[[#This Row],[Counterfactual Net Price]]</f>
        <v>113149.60232399999</v>
      </c>
    </row>
    <row r="2924" spans="1:16">
      <c r="A2924" t="s">
        <v>268</v>
      </c>
      <c r="B2924" t="s">
        <v>267</v>
      </c>
      <c r="C2924" t="s">
        <v>237</v>
      </c>
      <c r="D2924" t="s">
        <v>231</v>
      </c>
      <c r="E2924" t="s">
        <v>244</v>
      </c>
      <c r="F2924">
        <v>8892</v>
      </c>
      <c r="G2924" s="44">
        <v>15.74</v>
      </c>
      <c r="H2924" s="42">
        <v>0.14099999999999999</v>
      </c>
      <c r="I2924" s="45">
        <v>8.0463000000000005</v>
      </c>
      <c r="J2924" s="44">
        <f t="shared" si="225"/>
        <v>13.520659999999999</v>
      </c>
      <c r="K2924" s="43">
        <f t="shared" si="226"/>
        <v>120225.70872</v>
      </c>
      <c r="L2924" s="43">
        <f t="shared" si="227"/>
        <v>71547.699600000007</v>
      </c>
      <c r="M2924" s="43">
        <f t="shared" si="228"/>
        <v>48678.009119999988</v>
      </c>
      <c r="N2924" s="42">
        <f t="shared" si="229"/>
        <v>0.40488851875574111</v>
      </c>
      <c r="O2924">
        <f>IF(AND(RawData[[#This Row],[Channel]]="Wholesale/Distributor", LEFT(RawData[[#This Row],[Month]], 4)="2025"),RawData[[#This Row],[List Price]]*(1-'2 - Diagnostics'!$B$1),RawData[[#This Row],[Net Price]])</f>
        <v>13.520659999999999</v>
      </c>
      <c r="P2924">
        <f>RawData[[#This Row],[Units]]*RawData[[#This Row],[Counterfactual Net Price]]</f>
        <v>120225.70872</v>
      </c>
    </row>
    <row r="2925" spans="1:16">
      <c r="A2925" t="s">
        <v>268</v>
      </c>
      <c r="B2925" t="s">
        <v>267</v>
      </c>
      <c r="C2925" t="s">
        <v>237</v>
      </c>
      <c r="D2925" t="s">
        <v>231</v>
      </c>
      <c r="E2925" t="s">
        <v>243</v>
      </c>
      <c r="F2925">
        <v>9700</v>
      </c>
      <c r="G2925" s="44">
        <v>15.74</v>
      </c>
      <c r="H2925" s="42">
        <v>0.1517</v>
      </c>
      <c r="I2925" s="45">
        <v>8.1036000000000001</v>
      </c>
      <c r="J2925" s="44">
        <f t="shared" si="225"/>
        <v>13.352242</v>
      </c>
      <c r="K2925" s="43">
        <f t="shared" si="226"/>
        <v>129516.74740000001</v>
      </c>
      <c r="L2925" s="43">
        <f t="shared" si="227"/>
        <v>78604.92</v>
      </c>
      <c r="M2925" s="43">
        <f t="shared" si="228"/>
        <v>50911.827400000009</v>
      </c>
      <c r="N2925" s="42">
        <f t="shared" si="229"/>
        <v>0.39309068844018857</v>
      </c>
      <c r="O2925">
        <f>IF(AND(RawData[[#This Row],[Channel]]="Wholesale/Distributor", LEFT(RawData[[#This Row],[Month]], 4)="2025"),RawData[[#This Row],[List Price]]*(1-'2 - Diagnostics'!$B$1),RawData[[#This Row],[Net Price]])</f>
        <v>13.352242</v>
      </c>
      <c r="P2925">
        <f>RawData[[#This Row],[Units]]*RawData[[#This Row],[Counterfactual Net Price]]</f>
        <v>129516.74740000001</v>
      </c>
    </row>
    <row r="2926" spans="1:16">
      <c r="A2926" t="s">
        <v>268</v>
      </c>
      <c r="B2926" t="s">
        <v>267</v>
      </c>
      <c r="C2926" t="s">
        <v>237</v>
      </c>
      <c r="D2926" t="s">
        <v>231</v>
      </c>
      <c r="E2926" t="s">
        <v>242</v>
      </c>
      <c r="F2926">
        <v>11026</v>
      </c>
      <c r="G2926" s="44">
        <v>15.74</v>
      </c>
      <c r="H2926" s="42">
        <v>0.12939999999999999</v>
      </c>
      <c r="I2926" s="45">
        <v>8.1608999999999998</v>
      </c>
      <c r="J2926" s="44">
        <f t="shared" si="225"/>
        <v>13.703244000000002</v>
      </c>
      <c r="K2926" s="43">
        <f t="shared" si="226"/>
        <v>151091.96834400002</v>
      </c>
      <c r="L2926" s="43">
        <f t="shared" si="227"/>
        <v>89982.083400000003</v>
      </c>
      <c r="M2926" s="43">
        <f t="shared" si="228"/>
        <v>61109.884944000019</v>
      </c>
      <c r="N2926" s="42">
        <f t="shared" si="229"/>
        <v>0.40445488674068714</v>
      </c>
      <c r="O2926">
        <f>IF(AND(RawData[[#This Row],[Channel]]="Wholesale/Distributor", LEFT(RawData[[#This Row],[Month]], 4)="2025"),RawData[[#This Row],[List Price]]*(1-'2 - Diagnostics'!$B$1),RawData[[#This Row],[Net Price]])</f>
        <v>13.703244000000002</v>
      </c>
      <c r="P2926">
        <f>RawData[[#This Row],[Units]]*RawData[[#This Row],[Counterfactual Net Price]]</f>
        <v>151091.96834400002</v>
      </c>
    </row>
    <row r="2927" spans="1:16">
      <c r="A2927" t="s">
        <v>268</v>
      </c>
      <c r="B2927" t="s">
        <v>267</v>
      </c>
      <c r="C2927" t="s">
        <v>237</v>
      </c>
      <c r="D2927" t="s">
        <v>231</v>
      </c>
      <c r="E2927" t="s">
        <v>241</v>
      </c>
      <c r="F2927">
        <v>16758</v>
      </c>
      <c r="G2927" s="44">
        <v>15.74</v>
      </c>
      <c r="H2927" s="42">
        <v>0.14610000000000001</v>
      </c>
      <c r="I2927" s="45">
        <v>8.2182999999999993</v>
      </c>
      <c r="J2927" s="44">
        <f t="shared" si="225"/>
        <v>13.440386</v>
      </c>
      <c r="K2927" s="43">
        <f t="shared" si="226"/>
        <v>225233.98858800001</v>
      </c>
      <c r="L2927" s="43">
        <f t="shared" si="227"/>
        <v>137722.2714</v>
      </c>
      <c r="M2927" s="43">
        <f t="shared" si="228"/>
        <v>87511.71718800001</v>
      </c>
      <c r="N2927" s="42">
        <f t="shared" si="229"/>
        <v>0.38853690660372409</v>
      </c>
      <c r="O2927">
        <f>IF(AND(RawData[[#This Row],[Channel]]="Wholesale/Distributor", LEFT(RawData[[#This Row],[Month]], 4)="2025"),RawData[[#This Row],[List Price]]*(1-'2 - Diagnostics'!$B$1),RawData[[#This Row],[Net Price]])</f>
        <v>13.440386</v>
      </c>
      <c r="P2927">
        <f>RawData[[#This Row],[Units]]*RawData[[#This Row],[Counterfactual Net Price]]</f>
        <v>225233.98858800001</v>
      </c>
    </row>
    <row r="2928" spans="1:16">
      <c r="A2928" t="s">
        <v>268</v>
      </c>
      <c r="B2928" t="s">
        <v>267</v>
      </c>
      <c r="C2928" t="s">
        <v>237</v>
      </c>
      <c r="D2928" t="s">
        <v>231</v>
      </c>
      <c r="E2928" t="s">
        <v>240</v>
      </c>
      <c r="F2928">
        <v>17418</v>
      </c>
      <c r="G2928" s="44">
        <v>15.74</v>
      </c>
      <c r="H2928" s="42">
        <v>0.1082</v>
      </c>
      <c r="I2928" s="45">
        <v>8.2756000000000007</v>
      </c>
      <c r="J2928" s="44">
        <f t="shared" si="225"/>
        <v>14.036932</v>
      </c>
      <c r="K2928" s="43">
        <f t="shared" si="226"/>
        <v>244495.28157600001</v>
      </c>
      <c r="L2928" s="43">
        <f t="shared" si="227"/>
        <v>144144.4008</v>
      </c>
      <c r="M2928" s="43">
        <f t="shared" si="228"/>
        <v>100350.88077600001</v>
      </c>
      <c r="N2928" s="42">
        <f t="shared" si="229"/>
        <v>0.41044097100420518</v>
      </c>
      <c r="O2928">
        <f>IF(AND(RawData[[#This Row],[Channel]]="Wholesale/Distributor", LEFT(RawData[[#This Row],[Month]], 4)="2025"),RawData[[#This Row],[List Price]]*(1-'2 - Diagnostics'!$B$1),RawData[[#This Row],[Net Price]])</f>
        <v>14.036932</v>
      </c>
      <c r="P2928">
        <f>RawData[[#This Row],[Units]]*RawData[[#This Row],[Counterfactual Net Price]]</f>
        <v>244495.28157600001</v>
      </c>
    </row>
    <row r="2929" spans="1:16">
      <c r="A2929" t="s">
        <v>268</v>
      </c>
      <c r="B2929" t="s">
        <v>267</v>
      </c>
      <c r="C2929" t="s">
        <v>237</v>
      </c>
      <c r="D2929" t="s">
        <v>231</v>
      </c>
      <c r="E2929" t="s">
        <v>236</v>
      </c>
      <c r="F2929">
        <v>12829</v>
      </c>
      <c r="G2929" s="44">
        <v>15.74</v>
      </c>
      <c r="H2929" s="42">
        <v>0.12590000000000001</v>
      </c>
      <c r="I2929" s="45">
        <v>8.3329000000000004</v>
      </c>
      <c r="J2929" s="44">
        <f t="shared" si="225"/>
        <v>13.758334</v>
      </c>
      <c r="K2929" s="43">
        <f t="shared" si="226"/>
        <v>176505.66688599999</v>
      </c>
      <c r="L2929" s="43">
        <f t="shared" si="227"/>
        <v>106902.77410000001</v>
      </c>
      <c r="M2929" s="43">
        <f t="shared" si="228"/>
        <v>69602.892785999982</v>
      </c>
      <c r="N2929" s="42">
        <f t="shared" si="229"/>
        <v>0.39433800633128974</v>
      </c>
      <c r="O2929">
        <f>IF(AND(RawData[[#This Row],[Channel]]="Wholesale/Distributor", LEFT(RawData[[#This Row],[Month]], 4)="2025"),RawData[[#This Row],[List Price]]*(1-'2 - Diagnostics'!$B$1),RawData[[#This Row],[Net Price]])</f>
        <v>13.758334</v>
      </c>
      <c r="P2929">
        <f>RawData[[#This Row],[Units]]*RawData[[#This Row],[Counterfactual Net Price]]</f>
        <v>176505.66688599999</v>
      </c>
    </row>
    <row r="2930" spans="1:16">
      <c r="A2930" t="s">
        <v>268</v>
      </c>
      <c r="B2930" t="s">
        <v>267</v>
      </c>
      <c r="C2930" t="s">
        <v>237</v>
      </c>
      <c r="D2930" t="s">
        <v>230</v>
      </c>
      <c r="E2930" t="s">
        <v>262</v>
      </c>
      <c r="F2930">
        <v>5916</v>
      </c>
      <c r="G2930" s="44">
        <v>14.99</v>
      </c>
      <c r="H2930" s="42">
        <v>0.1797</v>
      </c>
      <c r="I2930" s="45">
        <v>7.6448999999999998</v>
      </c>
      <c r="J2930" s="44">
        <f t="shared" si="225"/>
        <v>12.296297000000001</v>
      </c>
      <c r="K2930" s="43">
        <f t="shared" si="226"/>
        <v>72744.893051999999</v>
      </c>
      <c r="L2930" s="43">
        <f t="shared" si="227"/>
        <v>45227.2284</v>
      </c>
      <c r="M2930" s="43">
        <f t="shared" si="228"/>
        <v>27517.664651999999</v>
      </c>
      <c r="N2930" s="42">
        <f t="shared" si="229"/>
        <v>0.37827624039985369</v>
      </c>
      <c r="O2930">
        <f>IF(AND(RawData[[#This Row],[Channel]]="Wholesale/Distributor", LEFT(RawData[[#This Row],[Month]], 4)="2025"),RawData[[#This Row],[List Price]]*(1-'2 - Diagnostics'!$B$1),RawData[[#This Row],[Net Price]])</f>
        <v>12.296297000000001</v>
      </c>
      <c r="P2930">
        <f>RawData[[#This Row],[Units]]*RawData[[#This Row],[Counterfactual Net Price]]</f>
        <v>72744.893051999999</v>
      </c>
    </row>
    <row r="2931" spans="1:16">
      <c r="A2931" t="s">
        <v>268</v>
      </c>
      <c r="B2931" t="s">
        <v>267</v>
      </c>
      <c r="C2931" t="s">
        <v>237</v>
      </c>
      <c r="D2931" t="s">
        <v>230</v>
      </c>
      <c r="E2931" t="s">
        <v>261</v>
      </c>
      <c r="F2931">
        <v>7481</v>
      </c>
      <c r="G2931" s="44">
        <v>14.99</v>
      </c>
      <c r="H2931" s="42">
        <v>0.19969999999999999</v>
      </c>
      <c r="I2931" s="45">
        <v>7.6448999999999998</v>
      </c>
      <c r="J2931" s="44">
        <f t="shared" si="225"/>
        <v>11.996497</v>
      </c>
      <c r="K2931" s="43">
        <f t="shared" si="226"/>
        <v>89745.794056999992</v>
      </c>
      <c r="L2931" s="43">
        <f t="shared" si="227"/>
        <v>57191.496899999998</v>
      </c>
      <c r="M2931" s="43">
        <f t="shared" si="228"/>
        <v>32554.297156999994</v>
      </c>
      <c r="N2931" s="42">
        <f t="shared" si="229"/>
        <v>0.36273897288516804</v>
      </c>
      <c r="O2931">
        <f>IF(AND(RawData[[#This Row],[Channel]]="Wholesale/Distributor", LEFT(RawData[[#This Row],[Month]], 4)="2025"),RawData[[#This Row],[List Price]]*(1-'2 - Diagnostics'!$B$1),RawData[[#This Row],[Net Price]])</f>
        <v>11.996497</v>
      </c>
      <c r="P2931">
        <f>RawData[[#This Row],[Units]]*RawData[[#This Row],[Counterfactual Net Price]]</f>
        <v>89745.794056999992</v>
      </c>
    </row>
    <row r="2932" spans="1:16">
      <c r="A2932" t="s">
        <v>268</v>
      </c>
      <c r="B2932" t="s">
        <v>267</v>
      </c>
      <c r="C2932" t="s">
        <v>237</v>
      </c>
      <c r="D2932" t="s">
        <v>230</v>
      </c>
      <c r="E2932" t="s">
        <v>260</v>
      </c>
      <c r="F2932">
        <v>7512</v>
      </c>
      <c r="G2932" s="44">
        <v>14.99</v>
      </c>
      <c r="H2932" s="42">
        <v>0.1981</v>
      </c>
      <c r="I2932" s="45">
        <v>7.6448999999999998</v>
      </c>
      <c r="J2932" s="44">
        <f t="shared" si="225"/>
        <v>12.020481</v>
      </c>
      <c r="K2932" s="43">
        <f t="shared" si="226"/>
        <v>90297.853272000008</v>
      </c>
      <c r="L2932" s="43">
        <f t="shared" si="227"/>
        <v>57428.488799999999</v>
      </c>
      <c r="M2932" s="43">
        <f t="shared" si="228"/>
        <v>32869.364472000008</v>
      </c>
      <c r="N2932" s="42">
        <f t="shared" si="229"/>
        <v>0.3640104751215863</v>
      </c>
      <c r="O2932">
        <f>IF(AND(RawData[[#This Row],[Channel]]="Wholesale/Distributor", LEFT(RawData[[#This Row],[Month]], 4)="2025"),RawData[[#This Row],[List Price]]*(1-'2 - Diagnostics'!$B$1),RawData[[#This Row],[Net Price]])</f>
        <v>12.020481</v>
      </c>
      <c r="P2932">
        <f>RawData[[#This Row],[Units]]*RawData[[#This Row],[Counterfactual Net Price]]</f>
        <v>90297.853272000008</v>
      </c>
    </row>
    <row r="2933" spans="1:16">
      <c r="A2933" t="s">
        <v>268</v>
      </c>
      <c r="B2933" t="s">
        <v>267</v>
      </c>
      <c r="C2933" t="s">
        <v>237</v>
      </c>
      <c r="D2933" t="s">
        <v>230</v>
      </c>
      <c r="E2933" t="s">
        <v>259</v>
      </c>
      <c r="F2933">
        <v>6733</v>
      </c>
      <c r="G2933" s="44">
        <v>14.99</v>
      </c>
      <c r="H2933" s="42">
        <v>0.18720000000000001</v>
      </c>
      <c r="I2933" s="45">
        <v>7.6448999999999998</v>
      </c>
      <c r="J2933" s="44">
        <f t="shared" si="225"/>
        <v>12.183871999999999</v>
      </c>
      <c r="K2933" s="43">
        <f t="shared" si="226"/>
        <v>82034.010175999996</v>
      </c>
      <c r="L2933" s="43">
        <f t="shared" si="227"/>
        <v>51473.111700000001</v>
      </c>
      <c r="M2933" s="43">
        <f t="shared" si="228"/>
        <v>30560.898475999995</v>
      </c>
      <c r="N2933" s="42">
        <f t="shared" si="229"/>
        <v>0.37253937007874011</v>
      </c>
      <c r="O2933">
        <f>IF(AND(RawData[[#This Row],[Channel]]="Wholesale/Distributor", LEFT(RawData[[#This Row],[Month]], 4)="2025"),RawData[[#This Row],[List Price]]*(1-'2 - Diagnostics'!$B$1),RawData[[#This Row],[Net Price]])</f>
        <v>12.183871999999999</v>
      </c>
      <c r="P2933">
        <f>RawData[[#This Row],[Units]]*RawData[[#This Row],[Counterfactual Net Price]]</f>
        <v>82034.010175999996</v>
      </c>
    </row>
    <row r="2934" spans="1:16">
      <c r="A2934" t="s">
        <v>268</v>
      </c>
      <c r="B2934" t="s">
        <v>267</v>
      </c>
      <c r="C2934" t="s">
        <v>237</v>
      </c>
      <c r="D2934" t="s">
        <v>230</v>
      </c>
      <c r="E2934" t="s">
        <v>258</v>
      </c>
      <c r="F2934">
        <v>5687</v>
      </c>
      <c r="G2934" s="44">
        <v>14.99</v>
      </c>
      <c r="H2934" s="42">
        <v>0.15529999999999999</v>
      </c>
      <c r="I2934" s="45">
        <v>7.6448999999999998</v>
      </c>
      <c r="J2934" s="44">
        <f t="shared" si="225"/>
        <v>12.662053</v>
      </c>
      <c r="K2934" s="43">
        <f t="shared" si="226"/>
        <v>72009.095411000002</v>
      </c>
      <c r="L2934" s="43">
        <f t="shared" si="227"/>
        <v>43476.546300000002</v>
      </c>
      <c r="M2934" s="43">
        <f t="shared" si="228"/>
        <v>28532.549111</v>
      </c>
      <c r="N2934" s="42">
        <f t="shared" si="229"/>
        <v>0.39623534982834141</v>
      </c>
      <c r="O2934">
        <f>IF(AND(RawData[[#This Row],[Channel]]="Wholesale/Distributor", LEFT(RawData[[#This Row],[Month]], 4)="2025"),RawData[[#This Row],[List Price]]*(1-'2 - Diagnostics'!$B$1),RawData[[#This Row],[Net Price]])</f>
        <v>12.662053</v>
      </c>
      <c r="P2934">
        <f>RawData[[#This Row],[Units]]*RawData[[#This Row],[Counterfactual Net Price]]</f>
        <v>72009.095411000002</v>
      </c>
    </row>
    <row r="2935" spans="1:16">
      <c r="A2935" t="s">
        <v>268</v>
      </c>
      <c r="B2935" t="s">
        <v>267</v>
      </c>
      <c r="C2935" t="s">
        <v>237</v>
      </c>
      <c r="D2935" t="s">
        <v>230</v>
      </c>
      <c r="E2935" t="s">
        <v>257</v>
      </c>
      <c r="F2935">
        <v>5497</v>
      </c>
      <c r="G2935" s="44">
        <v>14.99</v>
      </c>
      <c r="H2935" s="42">
        <v>0.19989999999999999</v>
      </c>
      <c r="I2935" s="45">
        <v>7.6448999999999998</v>
      </c>
      <c r="J2935" s="44">
        <f t="shared" si="225"/>
        <v>11.993499</v>
      </c>
      <c r="K2935" s="43">
        <f t="shared" si="226"/>
        <v>65928.264003000004</v>
      </c>
      <c r="L2935" s="43">
        <f t="shared" si="227"/>
        <v>42024.015299999999</v>
      </c>
      <c r="M2935" s="43">
        <f t="shared" si="228"/>
        <v>23904.248703000005</v>
      </c>
      <c r="N2935" s="42">
        <f t="shared" si="229"/>
        <v>0.36257967754030751</v>
      </c>
      <c r="O2935">
        <f>IF(AND(RawData[[#This Row],[Channel]]="Wholesale/Distributor", LEFT(RawData[[#This Row],[Month]], 4)="2025"),RawData[[#This Row],[List Price]]*(1-'2 - Diagnostics'!$B$1),RawData[[#This Row],[Net Price]])</f>
        <v>11.993499</v>
      </c>
      <c r="P2935">
        <f>RawData[[#This Row],[Units]]*RawData[[#This Row],[Counterfactual Net Price]]</f>
        <v>65928.264003000004</v>
      </c>
    </row>
    <row r="2936" spans="1:16">
      <c r="A2936" t="s">
        <v>268</v>
      </c>
      <c r="B2936" t="s">
        <v>267</v>
      </c>
      <c r="C2936" t="s">
        <v>237</v>
      </c>
      <c r="D2936" t="s">
        <v>230</v>
      </c>
      <c r="E2936" t="s">
        <v>256</v>
      </c>
      <c r="F2936">
        <v>5450</v>
      </c>
      <c r="G2936" s="44">
        <v>14.99</v>
      </c>
      <c r="H2936" s="42">
        <v>0.21029999999999999</v>
      </c>
      <c r="I2936" s="45">
        <v>7.6448999999999998</v>
      </c>
      <c r="J2936" s="44">
        <f t="shared" si="225"/>
        <v>11.837603000000001</v>
      </c>
      <c r="K2936" s="43">
        <f t="shared" si="226"/>
        <v>64514.936350000011</v>
      </c>
      <c r="L2936" s="43">
        <f t="shared" si="227"/>
        <v>41664.705000000002</v>
      </c>
      <c r="M2936" s="43">
        <f t="shared" si="228"/>
        <v>22850.231350000009</v>
      </c>
      <c r="N2936" s="42">
        <f t="shared" si="229"/>
        <v>0.35418513359503617</v>
      </c>
      <c r="O2936">
        <f>IF(AND(RawData[[#This Row],[Channel]]="Wholesale/Distributor", LEFT(RawData[[#This Row],[Month]], 4)="2025"),RawData[[#This Row],[List Price]]*(1-'2 - Diagnostics'!$B$1),RawData[[#This Row],[Net Price]])</f>
        <v>11.837603000000001</v>
      </c>
      <c r="P2936">
        <f>RawData[[#This Row],[Units]]*RawData[[#This Row],[Counterfactual Net Price]]</f>
        <v>64514.936350000011</v>
      </c>
    </row>
    <row r="2937" spans="1:16">
      <c r="A2937" t="s">
        <v>268</v>
      </c>
      <c r="B2937" t="s">
        <v>267</v>
      </c>
      <c r="C2937" t="s">
        <v>237</v>
      </c>
      <c r="D2937" t="s">
        <v>230</v>
      </c>
      <c r="E2937" t="s">
        <v>255</v>
      </c>
      <c r="F2937">
        <v>6014</v>
      </c>
      <c r="G2937" s="44">
        <v>14.99</v>
      </c>
      <c r="H2937" s="42">
        <v>0.2167</v>
      </c>
      <c r="I2937" s="45">
        <v>7.6448999999999998</v>
      </c>
      <c r="J2937" s="44">
        <f t="shared" si="225"/>
        <v>11.741667</v>
      </c>
      <c r="K2937" s="43">
        <f t="shared" si="226"/>
        <v>70614.385337999993</v>
      </c>
      <c r="L2937" s="43">
        <f t="shared" si="227"/>
        <v>45976.428599999999</v>
      </c>
      <c r="M2937" s="43">
        <f t="shared" si="228"/>
        <v>24637.956737999993</v>
      </c>
      <c r="N2937" s="42">
        <f t="shared" si="229"/>
        <v>0.34890846418996546</v>
      </c>
      <c r="O2937">
        <f>IF(AND(RawData[[#This Row],[Channel]]="Wholesale/Distributor", LEFT(RawData[[#This Row],[Month]], 4)="2025"),RawData[[#This Row],[List Price]]*(1-'2 - Diagnostics'!$B$1),RawData[[#This Row],[Net Price]])</f>
        <v>11.741667</v>
      </c>
      <c r="P2937">
        <f>RawData[[#This Row],[Units]]*RawData[[#This Row],[Counterfactual Net Price]]</f>
        <v>70614.385337999993</v>
      </c>
    </row>
    <row r="2938" spans="1:16">
      <c r="A2938" t="s">
        <v>268</v>
      </c>
      <c r="B2938" t="s">
        <v>267</v>
      </c>
      <c r="C2938" t="s">
        <v>237</v>
      </c>
      <c r="D2938" t="s">
        <v>230</v>
      </c>
      <c r="E2938" t="s">
        <v>254</v>
      </c>
      <c r="F2938">
        <v>7016</v>
      </c>
      <c r="G2938" s="44">
        <v>14.99</v>
      </c>
      <c r="H2938" s="42">
        <v>0.18029999999999999</v>
      </c>
      <c r="I2938" s="45">
        <v>7.6448999999999998</v>
      </c>
      <c r="J2938" s="44">
        <f t="shared" si="225"/>
        <v>12.287303</v>
      </c>
      <c r="K2938" s="43">
        <f t="shared" si="226"/>
        <v>86207.717848</v>
      </c>
      <c r="L2938" s="43">
        <f t="shared" si="227"/>
        <v>53636.618399999999</v>
      </c>
      <c r="M2938" s="43">
        <f t="shared" si="228"/>
        <v>32571.099448000001</v>
      </c>
      <c r="N2938" s="42">
        <f t="shared" si="229"/>
        <v>0.37782115408076128</v>
      </c>
      <c r="O2938">
        <f>IF(AND(RawData[[#This Row],[Channel]]="Wholesale/Distributor", LEFT(RawData[[#This Row],[Month]], 4)="2025"),RawData[[#This Row],[List Price]]*(1-'2 - Diagnostics'!$B$1),RawData[[#This Row],[Net Price]])</f>
        <v>12.287303</v>
      </c>
      <c r="P2938">
        <f>RawData[[#This Row],[Units]]*RawData[[#This Row],[Counterfactual Net Price]]</f>
        <v>86207.717848</v>
      </c>
    </row>
    <row r="2939" spans="1:16">
      <c r="A2939" t="s">
        <v>268</v>
      </c>
      <c r="B2939" t="s">
        <v>267</v>
      </c>
      <c r="C2939" t="s">
        <v>237</v>
      </c>
      <c r="D2939" t="s">
        <v>230</v>
      </c>
      <c r="E2939" t="s">
        <v>253</v>
      </c>
      <c r="F2939">
        <v>9314</v>
      </c>
      <c r="G2939" s="44">
        <v>14.99</v>
      </c>
      <c r="H2939" s="42">
        <v>0.19670000000000001</v>
      </c>
      <c r="I2939" s="45">
        <v>7.6448999999999998</v>
      </c>
      <c r="J2939" s="44">
        <f t="shared" si="225"/>
        <v>12.041467000000001</v>
      </c>
      <c r="K2939" s="43">
        <f t="shared" si="226"/>
        <v>112154.22363800001</v>
      </c>
      <c r="L2939" s="43">
        <f t="shared" si="227"/>
        <v>71204.598599999998</v>
      </c>
      <c r="M2939" s="43">
        <f t="shared" si="228"/>
        <v>40949.625038000013</v>
      </c>
      <c r="N2939" s="42">
        <f t="shared" si="229"/>
        <v>0.36511888460102088</v>
      </c>
      <c r="O2939">
        <f>IF(AND(RawData[[#This Row],[Channel]]="Wholesale/Distributor", LEFT(RawData[[#This Row],[Month]], 4)="2025"),RawData[[#This Row],[List Price]]*(1-'2 - Diagnostics'!$B$1),RawData[[#This Row],[Net Price]])</f>
        <v>12.041467000000001</v>
      </c>
      <c r="P2939">
        <f>RawData[[#This Row],[Units]]*RawData[[#This Row],[Counterfactual Net Price]]</f>
        <v>112154.22363800001</v>
      </c>
    </row>
    <row r="2940" spans="1:16">
      <c r="A2940" t="s">
        <v>268</v>
      </c>
      <c r="B2940" t="s">
        <v>267</v>
      </c>
      <c r="C2940" t="s">
        <v>237</v>
      </c>
      <c r="D2940" t="s">
        <v>230</v>
      </c>
      <c r="E2940" t="s">
        <v>252</v>
      </c>
      <c r="F2940">
        <v>10507</v>
      </c>
      <c r="G2940" s="44">
        <v>14.99</v>
      </c>
      <c r="H2940" s="42">
        <v>0.17030000000000001</v>
      </c>
      <c r="I2940" s="45">
        <v>7.6448999999999998</v>
      </c>
      <c r="J2940" s="44">
        <f t="shared" si="225"/>
        <v>12.437203</v>
      </c>
      <c r="K2940" s="43">
        <f t="shared" si="226"/>
        <v>130677.69192100001</v>
      </c>
      <c r="L2940" s="43">
        <f t="shared" si="227"/>
        <v>80324.964299999992</v>
      </c>
      <c r="M2940" s="43">
        <f t="shared" si="228"/>
        <v>50352.727621000013</v>
      </c>
      <c r="N2940" s="42">
        <f t="shared" si="229"/>
        <v>0.38531999517898041</v>
      </c>
      <c r="O2940">
        <f>IF(AND(RawData[[#This Row],[Channel]]="Wholesale/Distributor", LEFT(RawData[[#This Row],[Month]], 4)="2025"),RawData[[#This Row],[List Price]]*(1-'2 - Diagnostics'!$B$1),RawData[[#This Row],[Net Price]])</f>
        <v>12.437203</v>
      </c>
      <c r="P2940">
        <f>RawData[[#This Row],[Units]]*RawData[[#This Row],[Counterfactual Net Price]]</f>
        <v>130677.69192100001</v>
      </c>
    </row>
    <row r="2941" spans="1:16">
      <c r="A2941" t="s">
        <v>268</v>
      </c>
      <c r="B2941" t="s">
        <v>267</v>
      </c>
      <c r="C2941" t="s">
        <v>237</v>
      </c>
      <c r="D2941" t="s">
        <v>230</v>
      </c>
      <c r="E2941" t="s">
        <v>251</v>
      </c>
      <c r="F2941">
        <v>9709</v>
      </c>
      <c r="G2941" s="44">
        <v>14.99</v>
      </c>
      <c r="H2941" s="42">
        <v>0.19739999999999999</v>
      </c>
      <c r="I2941" s="45">
        <v>7.6448999999999998</v>
      </c>
      <c r="J2941" s="44">
        <f t="shared" si="225"/>
        <v>12.030974000000001</v>
      </c>
      <c r="K2941" s="43">
        <f t="shared" si="226"/>
        <v>116808.72656600001</v>
      </c>
      <c r="L2941" s="43">
        <f t="shared" si="227"/>
        <v>74224.334099999993</v>
      </c>
      <c r="M2941" s="43">
        <f t="shared" si="228"/>
        <v>42584.392466000019</v>
      </c>
      <c r="N2941" s="42">
        <f t="shared" si="229"/>
        <v>0.36456516321953664</v>
      </c>
      <c r="O2941">
        <f>IF(AND(RawData[[#This Row],[Channel]]="Wholesale/Distributor", LEFT(RawData[[#This Row],[Month]], 4)="2025"),RawData[[#This Row],[List Price]]*(1-'2 - Diagnostics'!$B$1),RawData[[#This Row],[Net Price]])</f>
        <v>12.030974000000001</v>
      </c>
      <c r="P2941">
        <f>RawData[[#This Row],[Units]]*RawData[[#This Row],[Counterfactual Net Price]]</f>
        <v>116808.72656600001</v>
      </c>
    </row>
    <row r="2942" spans="1:16">
      <c r="A2942" t="s">
        <v>268</v>
      </c>
      <c r="B2942" t="s">
        <v>267</v>
      </c>
      <c r="C2942" t="s">
        <v>237</v>
      </c>
      <c r="D2942" t="s">
        <v>230</v>
      </c>
      <c r="E2942" t="s">
        <v>250</v>
      </c>
      <c r="F2942">
        <v>5994</v>
      </c>
      <c r="G2942" s="44">
        <v>15.29</v>
      </c>
      <c r="H2942" s="42">
        <v>0.17460000000000001</v>
      </c>
      <c r="I2942" s="45">
        <v>7.7022000000000004</v>
      </c>
      <c r="J2942" s="44">
        <f t="shared" si="225"/>
        <v>12.620365999999999</v>
      </c>
      <c r="K2942" s="43">
        <f t="shared" si="226"/>
        <v>75646.473803999994</v>
      </c>
      <c r="L2942" s="43">
        <f t="shared" si="227"/>
        <v>46166.986799999999</v>
      </c>
      <c r="M2942" s="43">
        <f t="shared" si="228"/>
        <v>29479.487003999995</v>
      </c>
      <c r="N2942" s="42">
        <f t="shared" si="229"/>
        <v>0.38970074243488656</v>
      </c>
      <c r="O2942">
        <f>IF(AND(RawData[[#This Row],[Channel]]="Wholesale/Distributor", LEFT(RawData[[#This Row],[Month]], 4)="2025"),RawData[[#This Row],[List Price]]*(1-'2 - Diagnostics'!$B$1),RawData[[#This Row],[Net Price]])</f>
        <v>12.620365999999999</v>
      </c>
      <c r="P2942">
        <f>RawData[[#This Row],[Units]]*RawData[[#This Row],[Counterfactual Net Price]]</f>
        <v>75646.473803999994</v>
      </c>
    </row>
    <row r="2943" spans="1:16">
      <c r="A2943" t="s">
        <v>268</v>
      </c>
      <c r="B2943" t="s">
        <v>267</v>
      </c>
      <c r="C2943" t="s">
        <v>237</v>
      </c>
      <c r="D2943" t="s">
        <v>230</v>
      </c>
      <c r="E2943" t="s">
        <v>249</v>
      </c>
      <c r="F2943">
        <v>6836</v>
      </c>
      <c r="G2943" s="44">
        <v>15.29</v>
      </c>
      <c r="H2943" s="42">
        <v>0.17910000000000001</v>
      </c>
      <c r="I2943" s="45">
        <v>7.7595999999999998</v>
      </c>
      <c r="J2943" s="44">
        <f t="shared" si="225"/>
        <v>12.551561</v>
      </c>
      <c r="K2943" s="43">
        <f t="shared" si="226"/>
        <v>85802.470996000004</v>
      </c>
      <c r="L2943" s="43">
        <f t="shared" si="227"/>
        <v>53044.625599999999</v>
      </c>
      <c r="M2943" s="43">
        <f t="shared" si="228"/>
        <v>32757.845396000004</v>
      </c>
      <c r="N2943" s="42">
        <f t="shared" si="229"/>
        <v>0.38178207475548265</v>
      </c>
      <c r="O2943">
        <f>IF(AND(RawData[[#This Row],[Channel]]="Wholesale/Distributor", LEFT(RawData[[#This Row],[Month]], 4)="2025"),RawData[[#This Row],[List Price]]*(1-'2 - Diagnostics'!$B$1),RawData[[#This Row],[Net Price]])</f>
        <v>12.551561</v>
      </c>
      <c r="P2943">
        <f>RawData[[#This Row],[Units]]*RawData[[#This Row],[Counterfactual Net Price]]</f>
        <v>85802.470996000004</v>
      </c>
    </row>
    <row r="2944" spans="1:16">
      <c r="A2944" t="s">
        <v>268</v>
      </c>
      <c r="B2944" t="s">
        <v>267</v>
      </c>
      <c r="C2944" t="s">
        <v>237</v>
      </c>
      <c r="D2944" t="s">
        <v>230</v>
      </c>
      <c r="E2944" t="s">
        <v>248</v>
      </c>
      <c r="F2944">
        <v>7237</v>
      </c>
      <c r="G2944" s="44">
        <v>15.29</v>
      </c>
      <c r="H2944" s="42">
        <v>0.20330000000000001</v>
      </c>
      <c r="I2944" s="45">
        <v>7.8169000000000004</v>
      </c>
      <c r="J2944" s="44">
        <f t="shared" si="225"/>
        <v>12.181543</v>
      </c>
      <c r="K2944" s="43">
        <f t="shared" si="226"/>
        <v>88157.826690999995</v>
      </c>
      <c r="L2944" s="43">
        <f t="shared" si="227"/>
        <v>56570.905300000006</v>
      </c>
      <c r="M2944" s="43">
        <f t="shared" si="228"/>
        <v>31586.921390999989</v>
      </c>
      <c r="N2944" s="42">
        <f t="shared" si="229"/>
        <v>0.35829968338165358</v>
      </c>
      <c r="O2944">
        <f>IF(AND(RawData[[#This Row],[Channel]]="Wholesale/Distributor", LEFT(RawData[[#This Row],[Month]], 4)="2025"),RawData[[#This Row],[List Price]]*(1-'2 - Diagnostics'!$B$1),RawData[[#This Row],[Net Price]])</f>
        <v>12.181543</v>
      </c>
      <c r="P2944">
        <f>RawData[[#This Row],[Units]]*RawData[[#This Row],[Counterfactual Net Price]]</f>
        <v>88157.826690999995</v>
      </c>
    </row>
    <row r="2945" spans="1:16">
      <c r="A2945" t="s">
        <v>268</v>
      </c>
      <c r="B2945" t="s">
        <v>267</v>
      </c>
      <c r="C2945" t="s">
        <v>237</v>
      </c>
      <c r="D2945" t="s">
        <v>230</v>
      </c>
      <c r="E2945" t="s">
        <v>247</v>
      </c>
      <c r="F2945">
        <v>7373</v>
      </c>
      <c r="G2945" s="44">
        <v>15.29</v>
      </c>
      <c r="H2945" s="42">
        <v>0.20960000000000001</v>
      </c>
      <c r="I2945" s="45">
        <v>7.8742000000000001</v>
      </c>
      <c r="J2945" s="44">
        <f t="shared" si="225"/>
        <v>12.085215999999999</v>
      </c>
      <c r="K2945" s="43">
        <f t="shared" si="226"/>
        <v>89104.297567999994</v>
      </c>
      <c r="L2945" s="43">
        <f t="shared" si="227"/>
        <v>58056.476600000002</v>
      </c>
      <c r="M2945" s="43">
        <f t="shared" si="228"/>
        <v>31047.820967999993</v>
      </c>
      <c r="N2945" s="42">
        <f t="shared" si="229"/>
        <v>0.34844358594831892</v>
      </c>
      <c r="O2945">
        <f>IF(AND(RawData[[#This Row],[Channel]]="Wholesale/Distributor", LEFT(RawData[[#This Row],[Month]], 4)="2025"),RawData[[#This Row],[List Price]]*(1-'2 - Diagnostics'!$B$1),RawData[[#This Row],[Net Price]])</f>
        <v>12.085215999999999</v>
      </c>
      <c r="P2945">
        <f>RawData[[#This Row],[Units]]*RawData[[#This Row],[Counterfactual Net Price]]</f>
        <v>89104.297567999994</v>
      </c>
    </row>
    <row r="2946" spans="1:16">
      <c r="A2946" t="s">
        <v>268</v>
      </c>
      <c r="B2946" t="s">
        <v>267</v>
      </c>
      <c r="C2946" t="s">
        <v>237</v>
      </c>
      <c r="D2946" t="s">
        <v>230</v>
      </c>
      <c r="E2946" t="s">
        <v>246</v>
      </c>
      <c r="F2946">
        <v>6250</v>
      </c>
      <c r="G2946" s="44">
        <v>15.29</v>
      </c>
      <c r="H2946" s="42">
        <v>0.17649999999999999</v>
      </c>
      <c r="I2946" s="45">
        <v>7.9316000000000004</v>
      </c>
      <c r="J2946" s="44">
        <f t="shared" ref="J2946:J3009" si="230">G2946*(1-H2946)</f>
        <v>12.591315</v>
      </c>
      <c r="K2946" s="43">
        <f t="shared" ref="K2946:K3009" si="231">F2946*J2946</f>
        <v>78695.71875</v>
      </c>
      <c r="L2946" s="43">
        <f t="shared" ref="L2946:L3009" si="232">F2946*I2946</f>
        <v>49572.5</v>
      </c>
      <c r="M2946" s="43">
        <f t="shared" ref="M2946:M3009" si="233">K2946-L2946</f>
        <v>29123.21875</v>
      </c>
      <c r="N2946" s="42">
        <f t="shared" ref="N2946:N3009" si="234">IFERROR(M2946/K2946,"")</f>
        <v>0.37007373733402749</v>
      </c>
      <c r="O2946">
        <f>IF(AND(RawData[[#This Row],[Channel]]="Wholesale/Distributor", LEFT(RawData[[#This Row],[Month]], 4)="2025"),RawData[[#This Row],[List Price]]*(1-'2 - Diagnostics'!$B$1),RawData[[#This Row],[Net Price]])</f>
        <v>12.591315</v>
      </c>
      <c r="P2946">
        <f>RawData[[#This Row],[Units]]*RawData[[#This Row],[Counterfactual Net Price]]</f>
        <v>78695.71875</v>
      </c>
    </row>
    <row r="2947" spans="1:16">
      <c r="A2947" t="s">
        <v>268</v>
      </c>
      <c r="B2947" t="s">
        <v>267</v>
      </c>
      <c r="C2947" t="s">
        <v>237</v>
      </c>
      <c r="D2947" t="s">
        <v>230</v>
      </c>
      <c r="E2947" t="s">
        <v>245</v>
      </c>
      <c r="F2947">
        <v>5876</v>
      </c>
      <c r="G2947" s="44">
        <v>15.29</v>
      </c>
      <c r="H2947" s="42">
        <v>0.2056</v>
      </c>
      <c r="I2947" s="45">
        <v>7.9889000000000001</v>
      </c>
      <c r="J2947" s="44">
        <f t="shared" si="230"/>
        <v>12.146376</v>
      </c>
      <c r="K2947" s="43">
        <f t="shared" si="231"/>
        <v>71372.105376000007</v>
      </c>
      <c r="L2947" s="43">
        <f t="shared" si="232"/>
        <v>46942.776400000002</v>
      </c>
      <c r="M2947" s="43">
        <f t="shared" si="233"/>
        <v>24429.328976000004</v>
      </c>
      <c r="N2947" s="42">
        <f t="shared" si="234"/>
        <v>0.34228118740931457</v>
      </c>
      <c r="O2947">
        <f>IF(AND(RawData[[#This Row],[Channel]]="Wholesale/Distributor", LEFT(RawData[[#This Row],[Month]], 4)="2025"),RawData[[#This Row],[List Price]]*(1-'2 - Diagnostics'!$B$1),RawData[[#This Row],[Net Price]])</f>
        <v>12.146376</v>
      </c>
      <c r="P2947">
        <f>RawData[[#This Row],[Units]]*RawData[[#This Row],[Counterfactual Net Price]]</f>
        <v>71372.105376000007</v>
      </c>
    </row>
    <row r="2948" spans="1:16">
      <c r="A2948" t="s">
        <v>268</v>
      </c>
      <c r="B2948" t="s">
        <v>267</v>
      </c>
      <c r="C2948" t="s">
        <v>237</v>
      </c>
      <c r="D2948" t="s">
        <v>230</v>
      </c>
      <c r="E2948" t="s">
        <v>244</v>
      </c>
      <c r="F2948">
        <v>5958</v>
      </c>
      <c r="G2948" s="44">
        <v>15.74</v>
      </c>
      <c r="H2948" s="42">
        <v>0.1978</v>
      </c>
      <c r="I2948" s="45">
        <v>8.0463000000000005</v>
      </c>
      <c r="J2948" s="44">
        <f t="shared" si="230"/>
        <v>12.626628</v>
      </c>
      <c r="K2948" s="43">
        <f t="shared" si="231"/>
        <v>75229.449624000001</v>
      </c>
      <c r="L2948" s="43">
        <f t="shared" si="232"/>
        <v>47939.8554</v>
      </c>
      <c r="M2948" s="43">
        <f t="shared" si="233"/>
        <v>27289.594224</v>
      </c>
      <c r="N2948" s="42">
        <f t="shared" si="234"/>
        <v>0.36275148044275957</v>
      </c>
      <c r="O2948">
        <f>IF(AND(RawData[[#This Row],[Channel]]="Wholesale/Distributor", LEFT(RawData[[#This Row],[Month]], 4)="2025"),RawData[[#This Row],[List Price]]*(1-'2 - Diagnostics'!$B$1),RawData[[#This Row],[Net Price]])</f>
        <v>12.626628</v>
      </c>
      <c r="P2948">
        <f>RawData[[#This Row],[Units]]*RawData[[#This Row],[Counterfactual Net Price]]</f>
        <v>75229.449624000001</v>
      </c>
    </row>
    <row r="2949" spans="1:16">
      <c r="A2949" t="s">
        <v>268</v>
      </c>
      <c r="B2949" t="s">
        <v>267</v>
      </c>
      <c r="C2949" t="s">
        <v>237</v>
      </c>
      <c r="D2949" t="s">
        <v>230</v>
      </c>
      <c r="E2949" t="s">
        <v>243</v>
      </c>
      <c r="F2949">
        <v>5891</v>
      </c>
      <c r="G2949" s="44">
        <v>15.74</v>
      </c>
      <c r="H2949" s="42">
        <v>0.1767</v>
      </c>
      <c r="I2949" s="45">
        <v>8.1036000000000001</v>
      </c>
      <c r="J2949" s="44">
        <f t="shared" si="230"/>
        <v>12.958742000000001</v>
      </c>
      <c r="K2949" s="43">
        <f t="shared" si="231"/>
        <v>76339.949122000005</v>
      </c>
      <c r="L2949" s="43">
        <f t="shared" si="232"/>
        <v>47738.3076</v>
      </c>
      <c r="M2949" s="43">
        <f t="shared" si="233"/>
        <v>28601.641522000005</v>
      </c>
      <c r="N2949" s="42">
        <f t="shared" si="234"/>
        <v>0.37466152192859464</v>
      </c>
      <c r="O2949">
        <f>IF(AND(RawData[[#This Row],[Channel]]="Wholesale/Distributor", LEFT(RawData[[#This Row],[Month]], 4)="2025"),RawData[[#This Row],[List Price]]*(1-'2 - Diagnostics'!$B$1),RawData[[#This Row],[Net Price]])</f>
        <v>12.958742000000001</v>
      </c>
      <c r="P2949">
        <f>RawData[[#This Row],[Units]]*RawData[[#This Row],[Counterfactual Net Price]]</f>
        <v>76339.949122000005</v>
      </c>
    </row>
    <row r="2950" spans="1:16">
      <c r="A2950" t="s">
        <v>268</v>
      </c>
      <c r="B2950" t="s">
        <v>267</v>
      </c>
      <c r="C2950" t="s">
        <v>237</v>
      </c>
      <c r="D2950" t="s">
        <v>230</v>
      </c>
      <c r="E2950" t="s">
        <v>242</v>
      </c>
      <c r="F2950">
        <v>7137</v>
      </c>
      <c r="G2950" s="44">
        <v>15.74</v>
      </c>
      <c r="H2950" s="42">
        <v>0.2051</v>
      </c>
      <c r="I2950" s="45">
        <v>8.1608999999999998</v>
      </c>
      <c r="J2950" s="44">
        <f t="shared" si="230"/>
        <v>12.511725999999999</v>
      </c>
      <c r="K2950" s="43">
        <f t="shared" si="231"/>
        <v>89296.188461999991</v>
      </c>
      <c r="L2950" s="43">
        <f t="shared" si="232"/>
        <v>58244.3433</v>
      </c>
      <c r="M2950" s="43">
        <f t="shared" si="233"/>
        <v>31051.845161999991</v>
      </c>
      <c r="N2950" s="42">
        <f t="shared" si="234"/>
        <v>0.34773987218070468</v>
      </c>
      <c r="O2950">
        <f>IF(AND(RawData[[#This Row],[Channel]]="Wholesale/Distributor", LEFT(RawData[[#This Row],[Month]], 4)="2025"),RawData[[#This Row],[List Price]]*(1-'2 - Diagnostics'!$B$1),RawData[[#This Row],[Net Price]])</f>
        <v>12.511725999999999</v>
      </c>
      <c r="P2950">
        <f>RawData[[#This Row],[Units]]*RawData[[#This Row],[Counterfactual Net Price]]</f>
        <v>89296.188461999991</v>
      </c>
    </row>
    <row r="2951" spans="1:16">
      <c r="A2951" t="s">
        <v>268</v>
      </c>
      <c r="B2951" t="s">
        <v>267</v>
      </c>
      <c r="C2951" t="s">
        <v>237</v>
      </c>
      <c r="D2951" t="s">
        <v>230</v>
      </c>
      <c r="E2951" t="s">
        <v>241</v>
      </c>
      <c r="F2951">
        <v>10435</v>
      </c>
      <c r="G2951" s="44">
        <v>15.74</v>
      </c>
      <c r="H2951" s="42">
        <v>0.18679999999999999</v>
      </c>
      <c r="I2951" s="45">
        <v>8.2182999999999993</v>
      </c>
      <c r="J2951" s="44">
        <f t="shared" si="230"/>
        <v>12.799768</v>
      </c>
      <c r="K2951" s="43">
        <f t="shared" si="231"/>
        <v>133565.57908</v>
      </c>
      <c r="L2951" s="43">
        <f t="shared" si="232"/>
        <v>85757.960499999986</v>
      </c>
      <c r="M2951" s="43">
        <f t="shared" si="233"/>
        <v>47807.618580000009</v>
      </c>
      <c r="N2951" s="42">
        <f t="shared" si="234"/>
        <v>0.35793367504786033</v>
      </c>
      <c r="O2951">
        <f>IF(AND(RawData[[#This Row],[Channel]]="Wholesale/Distributor", LEFT(RawData[[#This Row],[Month]], 4)="2025"),RawData[[#This Row],[List Price]]*(1-'2 - Diagnostics'!$B$1),RawData[[#This Row],[Net Price]])</f>
        <v>12.799768</v>
      </c>
      <c r="P2951">
        <f>RawData[[#This Row],[Units]]*RawData[[#This Row],[Counterfactual Net Price]]</f>
        <v>133565.57908</v>
      </c>
    </row>
    <row r="2952" spans="1:16">
      <c r="A2952" t="s">
        <v>268</v>
      </c>
      <c r="B2952" t="s">
        <v>267</v>
      </c>
      <c r="C2952" t="s">
        <v>237</v>
      </c>
      <c r="D2952" t="s">
        <v>230</v>
      </c>
      <c r="E2952" t="s">
        <v>240</v>
      </c>
      <c r="F2952">
        <v>10820</v>
      </c>
      <c r="G2952" s="44">
        <v>15.74</v>
      </c>
      <c r="H2952" s="42">
        <v>0.17510000000000001</v>
      </c>
      <c r="I2952" s="45">
        <v>8.2756000000000007</v>
      </c>
      <c r="J2952" s="44">
        <f t="shared" si="230"/>
        <v>12.983926</v>
      </c>
      <c r="K2952" s="43">
        <f t="shared" si="231"/>
        <v>140486.07931999999</v>
      </c>
      <c r="L2952" s="43">
        <f t="shared" si="232"/>
        <v>89541.992000000013</v>
      </c>
      <c r="M2952" s="43">
        <f t="shared" si="233"/>
        <v>50944.087319999977</v>
      </c>
      <c r="N2952" s="42">
        <f t="shared" si="234"/>
        <v>0.36262729778342839</v>
      </c>
      <c r="O2952">
        <f>IF(AND(RawData[[#This Row],[Channel]]="Wholesale/Distributor", LEFT(RawData[[#This Row],[Month]], 4)="2025"),RawData[[#This Row],[List Price]]*(1-'2 - Diagnostics'!$B$1),RawData[[#This Row],[Net Price]])</f>
        <v>12.983926</v>
      </c>
      <c r="P2952">
        <f>RawData[[#This Row],[Units]]*RawData[[#This Row],[Counterfactual Net Price]]</f>
        <v>140486.07931999999</v>
      </c>
    </row>
    <row r="2953" spans="1:16">
      <c r="A2953" t="s">
        <v>268</v>
      </c>
      <c r="B2953" t="s">
        <v>267</v>
      </c>
      <c r="C2953" t="s">
        <v>237</v>
      </c>
      <c r="D2953" t="s">
        <v>230</v>
      </c>
      <c r="E2953" t="s">
        <v>236</v>
      </c>
      <c r="F2953">
        <v>8721</v>
      </c>
      <c r="G2953" s="44">
        <v>15.74</v>
      </c>
      <c r="H2953" s="42">
        <v>0.182</v>
      </c>
      <c r="I2953" s="45">
        <v>8.3329000000000004</v>
      </c>
      <c r="J2953" s="44">
        <f t="shared" si="230"/>
        <v>12.87532</v>
      </c>
      <c r="K2953" s="43">
        <f t="shared" si="231"/>
        <v>112285.66572</v>
      </c>
      <c r="L2953" s="43">
        <f t="shared" si="232"/>
        <v>72671.2209</v>
      </c>
      <c r="M2953" s="43">
        <f t="shared" si="233"/>
        <v>39614.444820000004</v>
      </c>
      <c r="N2953" s="42">
        <f t="shared" si="234"/>
        <v>0.35280055175327685</v>
      </c>
      <c r="O2953">
        <f>IF(AND(RawData[[#This Row],[Channel]]="Wholesale/Distributor", LEFT(RawData[[#This Row],[Month]], 4)="2025"),RawData[[#This Row],[List Price]]*(1-'2 - Diagnostics'!$B$1),RawData[[#This Row],[Net Price]])</f>
        <v>12.87532</v>
      </c>
      <c r="P2953">
        <f>RawData[[#This Row],[Units]]*RawData[[#This Row],[Counterfactual Net Price]]</f>
        <v>112285.66572</v>
      </c>
    </row>
    <row r="2954" spans="1:16">
      <c r="A2954" t="s">
        <v>268</v>
      </c>
      <c r="B2954" t="s">
        <v>267</v>
      </c>
      <c r="C2954" t="s">
        <v>237</v>
      </c>
      <c r="D2954" t="s">
        <v>232</v>
      </c>
      <c r="E2954" t="s">
        <v>262</v>
      </c>
      <c r="F2954">
        <v>5142</v>
      </c>
      <c r="G2954" s="44">
        <v>14.99</v>
      </c>
      <c r="H2954" s="42">
        <v>4.7600000000000003E-2</v>
      </c>
      <c r="I2954" s="45">
        <v>7.6448999999999998</v>
      </c>
      <c r="J2954" s="44">
        <f t="shared" si="230"/>
        <v>14.276476000000001</v>
      </c>
      <c r="K2954" s="43">
        <f t="shared" si="231"/>
        <v>73409.639592000007</v>
      </c>
      <c r="L2954" s="43">
        <f t="shared" si="232"/>
        <v>39310.075799999999</v>
      </c>
      <c r="M2954" s="43">
        <f t="shared" si="233"/>
        <v>34099.563792000008</v>
      </c>
      <c r="N2954" s="42">
        <f t="shared" si="234"/>
        <v>0.46451070978580433</v>
      </c>
      <c r="O2954">
        <f>IF(AND(RawData[[#This Row],[Channel]]="Wholesale/Distributor", LEFT(RawData[[#This Row],[Month]], 4)="2025"),RawData[[#This Row],[List Price]]*(1-'2 - Diagnostics'!$B$1),RawData[[#This Row],[Net Price]])</f>
        <v>14.276476000000001</v>
      </c>
      <c r="P2954">
        <f>RawData[[#This Row],[Units]]*RawData[[#This Row],[Counterfactual Net Price]]</f>
        <v>73409.639592000007</v>
      </c>
    </row>
    <row r="2955" spans="1:16">
      <c r="A2955" t="s">
        <v>268</v>
      </c>
      <c r="B2955" t="s">
        <v>267</v>
      </c>
      <c r="C2955" t="s">
        <v>237</v>
      </c>
      <c r="D2955" t="s">
        <v>232</v>
      </c>
      <c r="E2955" t="s">
        <v>261</v>
      </c>
      <c r="F2955">
        <v>5691</v>
      </c>
      <c r="G2955" s="44">
        <v>14.99</v>
      </c>
      <c r="H2955" s="42">
        <v>4.1300000000000003E-2</v>
      </c>
      <c r="I2955" s="45">
        <v>7.6448999999999998</v>
      </c>
      <c r="J2955" s="44">
        <f t="shared" si="230"/>
        <v>14.370913</v>
      </c>
      <c r="K2955" s="43">
        <f t="shared" si="231"/>
        <v>81784.865883000006</v>
      </c>
      <c r="L2955" s="43">
        <f t="shared" si="232"/>
        <v>43507.125899999999</v>
      </c>
      <c r="M2955" s="43">
        <f t="shared" si="233"/>
        <v>38277.739983000007</v>
      </c>
      <c r="N2955" s="42">
        <f t="shared" si="234"/>
        <v>0.46802962344841981</v>
      </c>
      <c r="O2955">
        <f>IF(AND(RawData[[#This Row],[Channel]]="Wholesale/Distributor", LEFT(RawData[[#This Row],[Month]], 4)="2025"),RawData[[#This Row],[List Price]]*(1-'2 - Diagnostics'!$B$1),RawData[[#This Row],[Net Price]])</f>
        <v>14.370913</v>
      </c>
      <c r="P2955">
        <f>RawData[[#This Row],[Units]]*RawData[[#This Row],[Counterfactual Net Price]]</f>
        <v>81784.865883000006</v>
      </c>
    </row>
    <row r="2956" spans="1:16">
      <c r="A2956" t="s">
        <v>268</v>
      </c>
      <c r="B2956" t="s">
        <v>267</v>
      </c>
      <c r="C2956" t="s">
        <v>237</v>
      </c>
      <c r="D2956" t="s">
        <v>232</v>
      </c>
      <c r="E2956" t="s">
        <v>260</v>
      </c>
      <c r="F2956">
        <v>5954</v>
      </c>
      <c r="G2956" s="44">
        <v>14.99</v>
      </c>
      <c r="H2956" s="42">
        <v>6.3700000000000007E-2</v>
      </c>
      <c r="I2956" s="45">
        <v>7.6448999999999998</v>
      </c>
      <c r="J2956" s="44">
        <f t="shared" si="230"/>
        <v>14.035137000000001</v>
      </c>
      <c r="K2956" s="43">
        <f t="shared" si="231"/>
        <v>83565.205698000005</v>
      </c>
      <c r="L2956" s="43">
        <f t="shared" si="232"/>
        <v>45517.734599999996</v>
      </c>
      <c r="M2956" s="43">
        <f t="shared" si="233"/>
        <v>38047.471098000009</v>
      </c>
      <c r="N2956" s="42">
        <f t="shared" si="234"/>
        <v>0.45530278756808723</v>
      </c>
      <c r="O2956">
        <f>IF(AND(RawData[[#This Row],[Channel]]="Wholesale/Distributor", LEFT(RawData[[#This Row],[Month]], 4)="2025"),RawData[[#This Row],[List Price]]*(1-'2 - Diagnostics'!$B$1),RawData[[#This Row],[Net Price]])</f>
        <v>14.035137000000001</v>
      </c>
      <c r="P2956">
        <f>RawData[[#This Row],[Units]]*RawData[[#This Row],[Counterfactual Net Price]]</f>
        <v>83565.205698000005</v>
      </c>
    </row>
    <row r="2957" spans="1:16">
      <c r="A2957" t="s">
        <v>268</v>
      </c>
      <c r="B2957" t="s">
        <v>267</v>
      </c>
      <c r="C2957" t="s">
        <v>237</v>
      </c>
      <c r="D2957" t="s">
        <v>232</v>
      </c>
      <c r="E2957" t="s">
        <v>259</v>
      </c>
      <c r="F2957">
        <v>6615</v>
      </c>
      <c r="G2957" s="44">
        <v>14.99</v>
      </c>
      <c r="H2957" s="42">
        <v>5.1999999999999998E-2</v>
      </c>
      <c r="I2957" s="45">
        <v>7.6448999999999998</v>
      </c>
      <c r="J2957" s="44">
        <f t="shared" si="230"/>
        <v>14.210519999999999</v>
      </c>
      <c r="K2957" s="43">
        <f t="shared" si="231"/>
        <v>94002.589799999987</v>
      </c>
      <c r="L2957" s="43">
        <f t="shared" si="232"/>
        <v>50571.013500000001</v>
      </c>
      <c r="M2957" s="43">
        <f t="shared" si="233"/>
        <v>43431.576299999986</v>
      </c>
      <c r="N2957" s="42">
        <f t="shared" si="234"/>
        <v>0.46202531645569611</v>
      </c>
      <c r="O2957">
        <f>IF(AND(RawData[[#This Row],[Channel]]="Wholesale/Distributor", LEFT(RawData[[#This Row],[Month]], 4)="2025"),RawData[[#This Row],[List Price]]*(1-'2 - Diagnostics'!$B$1),RawData[[#This Row],[Net Price]])</f>
        <v>14.210519999999999</v>
      </c>
      <c r="P2957">
        <f>RawData[[#This Row],[Units]]*RawData[[#This Row],[Counterfactual Net Price]]</f>
        <v>94002.589799999987</v>
      </c>
    </row>
    <row r="2958" spans="1:16">
      <c r="A2958" t="s">
        <v>268</v>
      </c>
      <c r="B2958" t="s">
        <v>267</v>
      </c>
      <c r="C2958" t="s">
        <v>237</v>
      </c>
      <c r="D2958" t="s">
        <v>232</v>
      </c>
      <c r="E2958" t="s">
        <v>258</v>
      </c>
      <c r="F2958">
        <v>5055</v>
      </c>
      <c r="G2958" s="44">
        <v>14.99</v>
      </c>
      <c r="H2958" s="42">
        <v>4.8500000000000001E-2</v>
      </c>
      <c r="I2958" s="45">
        <v>7.6448999999999998</v>
      </c>
      <c r="J2958" s="44">
        <f t="shared" si="230"/>
        <v>14.262985</v>
      </c>
      <c r="K2958" s="43">
        <f t="shared" si="231"/>
        <v>72099.389175000004</v>
      </c>
      <c r="L2958" s="43">
        <f t="shared" si="232"/>
        <v>38644.969499999999</v>
      </c>
      <c r="M2958" s="43">
        <f t="shared" si="233"/>
        <v>33454.419675000005</v>
      </c>
      <c r="N2958" s="42">
        <f t="shared" si="234"/>
        <v>0.46400420388859698</v>
      </c>
      <c r="O2958">
        <f>IF(AND(RawData[[#This Row],[Channel]]="Wholesale/Distributor", LEFT(RawData[[#This Row],[Month]], 4)="2025"),RawData[[#This Row],[List Price]]*(1-'2 - Diagnostics'!$B$1),RawData[[#This Row],[Net Price]])</f>
        <v>14.262985</v>
      </c>
      <c r="P2958">
        <f>RawData[[#This Row],[Units]]*RawData[[#This Row],[Counterfactual Net Price]]</f>
        <v>72099.389175000004</v>
      </c>
    </row>
    <row r="2959" spans="1:16">
      <c r="A2959" t="s">
        <v>268</v>
      </c>
      <c r="B2959" t="s">
        <v>267</v>
      </c>
      <c r="C2959" t="s">
        <v>237</v>
      </c>
      <c r="D2959" t="s">
        <v>232</v>
      </c>
      <c r="E2959" t="s">
        <v>257</v>
      </c>
      <c r="F2959">
        <v>4760</v>
      </c>
      <c r="G2959" s="44">
        <v>14.99</v>
      </c>
      <c r="H2959" s="42">
        <v>5.3100000000000001E-2</v>
      </c>
      <c r="I2959" s="45">
        <v>7.6448999999999998</v>
      </c>
      <c r="J2959" s="44">
        <f t="shared" si="230"/>
        <v>14.194030999999999</v>
      </c>
      <c r="K2959" s="43">
        <f t="shared" si="231"/>
        <v>67563.58756</v>
      </c>
      <c r="L2959" s="43">
        <f t="shared" si="232"/>
        <v>36389.724000000002</v>
      </c>
      <c r="M2959" s="43">
        <f t="shared" si="233"/>
        <v>31173.863559999998</v>
      </c>
      <c r="N2959" s="42">
        <f t="shared" si="234"/>
        <v>0.46140035906642723</v>
      </c>
      <c r="O2959">
        <f>IF(AND(RawData[[#This Row],[Channel]]="Wholesale/Distributor", LEFT(RawData[[#This Row],[Month]], 4)="2025"),RawData[[#This Row],[List Price]]*(1-'2 - Diagnostics'!$B$1),RawData[[#This Row],[Net Price]])</f>
        <v>14.194030999999999</v>
      </c>
      <c r="P2959">
        <f>RawData[[#This Row],[Units]]*RawData[[#This Row],[Counterfactual Net Price]]</f>
        <v>67563.58756</v>
      </c>
    </row>
    <row r="2960" spans="1:16">
      <c r="A2960" t="s">
        <v>268</v>
      </c>
      <c r="B2960" t="s">
        <v>267</v>
      </c>
      <c r="C2960" t="s">
        <v>237</v>
      </c>
      <c r="D2960" t="s">
        <v>232</v>
      </c>
      <c r="E2960" t="s">
        <v>256</v>
      </c>
      <c r="F2960">
        <v>4338</v>
      </c>
      <c r="G2960" s="44">
        <v>14.99</v>
      </c>
      <c r="H2960" s="42">
        <v>5.1400000000000001E-2</v>
      </c>
      <c r="I2960" s="45">
        <v>7.6448999999999998</v>
      </c>
      <c r="J2960" s="44">
        <f t="shared" si="230"/>
        <v>14.219514</v>
      </c>
      <c r="K2960" s="43">
        <f t="shared" si="231"/>
        <v>61684.251732000004</v>
      </c>
      <c r="L2960" s="43">
        <f t="shared" si="232"/>
        <v>33163.576199999996</v>
      </c>
      <c r="M2960" s="43">
        <f t="shared" si="233"/>
        <v>28520.675532000008</v>
      </c>
      <c r="N2960" s="42">
        <f t="shared" si="234"/>
        <v>0.46236559139784955</v>
      </c>
      <c r="O2960">
        <f>IF(AND(RawData[[#This Row],[Channel]]="Wholesale/Distributor", LEFT(RawData[[#This Row],[Month]], 4)="2025"),RawData[[#This Row],[List Price]]*(1-'2 - Diagnostics'!$B$1),RawData[[#This Row],[Net Price]])</f>
        <v>14.219514</v>
      </c>
      <c r="P2960">
        <f>RawData[[#This Row],[Units]]*RawData[[#This Row],[Counterfactual Net Price]]</f>
        <v>61684.251732000004</v>
      </c>
    </row>
    <row r="2961" spans="1:16">
      <c r="A2961" t="s">
        <v>268</v>
      </c>
      <c r="B2961" t="s">
        <v>267</v>
      </c>
      <c r="C2961" t="s">
        <v>237</v>
      </c>
      <c r="D2961" t="s">
        <v>232</v>
      </c>
      <c r="E2961" t="s">
        <v>255</v>
      </c>
      <c r="F2961">
        <v>5014</v>
      </c>
      <c r="G2961" s="44">
        <v>14.99</v>
      </c>
      <c r="H2961" s="42">
        <v>4.7100000000000003E-2</v>
      </c>
      <c r="I2961" s="45">
        <v>7.6448999999999998</v>
      </c>
      <c r="J2961" s="44">
        <f t="shared" si="230"/>
        <v>14.283970999999999</v>
      </c>
      <c r="K2961" s="43">
        <f t="shared" si="231"/>
        <v>71619.830593999999</v>
      </c>
      <c r="L2961" s="43">
        <f t="shared" si="232"/>
        <v>38331.528599999998</v>
      </c>
      <c r="M2961" s="43">
        <f t="shared" si="233"/>
        <v>33288.301994000001</v>
      </c>
      <c r="N2961" s="42">
        <f t="shared" si="234"/>
        <v>0.46479168852975133</v>
      </c>
      <c r="O2961">
        <f>IF(AND(RawData[[#This Row],[Channel]]="Wholesale/Distributor", LEFT(RawData[[#This Row],[Month]], 4)="2025"),RawData[[#This Row],[List Price]]*(1-'2 - Diagnostics'!$B$1),RawData[[#This Row],[Net Price]])</f>
        <v>14.283970999999999</v>
      </c>
      <c r="P2961">
        <f>RawData[[#This Row],[Units]]*RawData[[#This Row],[Counterfactual Net Price]]</f>
        <v>71619.830593999999</v>
      </c>
    </row>
    <row r="2962" spans="1:16">
      <c r="A2962" t="s">
        <v>268</v>
      </c>
      <c r="B2962" t="s">
        <v>267</v>
      </c>
      <c r="C2962" t="s">
        <v>237</v>
      </c>
      <c r="D2962" t="s">
        <v>232</v>
      </c>
      <c r="E2962" t="s">
        <v>254</v>
      </c>
      <c r="F2962">
        <v>5574</v>
      </c>
      <c r="G2962" s="44">
        <v>14.99</v>
      </c>
      <c r="H2962" s="42">
        <v>6.7100000000000007E-2</v>
      </c>
      <c r="I2962" s="45">
        <v>7.6448999999999998</v>
      </c>
      <c r="J2962" s="44">
        <f t="shared" si="230"/>
        <v>13.984171</v>
      </c>
      <c r="K2962" s="43">
        <f t="shared" si="231"/>
        <v>77947.769153999994</v>
      </c>
      <c r="L2962" s="43">
        <f t="shared" si="232"/>
        <v>42612.672599999998</v>
      </c>
      <c r="M2962" s="43">
        <f t="shared" si="233"/>
        <v>35335.096553999996</v>
      </c>
      <c r="N2962" s="42">
        <f t="shared" si="234"/>
        <v>0.4533176117483117</v>
      </c>
      <c r="O2962">
        <f>IF(AND(RawData[[#This Row],[Channel]]="Wholesale/Distributor", LEFT(RawData[[#This Row],[Month]], 4)="2025"),RawData[[#This Row],[List Price]]*(1-'2 - Diagnostics'!$B$1),RawData[[#This Row],[Net Price]])</f>
        <v>13.984171</v>
      </c>
      <c r="P2962">
        <f>RawData[[#This Row],[Units]]*RawData[[#This Row],[Counterfactual Net Price]]</f>
        <v>77947.769153999994</v>
      </c>
    </row>
    <row r="2963" spans="1:16">
      <c r="A2963" t="s">
        <v>268</v>
      </c>
      <c r="B2963" t="s">
        <v>267</v>
      </c>
      <c r="C2963" t="s">
        <v>237</v>
      </c>
      <c r="D2963" t="s">
        <v>232</v>
      </c>
      <c r="E2963" t="s">
        <v>253</v>
      </c>
      <c r="F2963">
        <v>9958</v>
      </c>
      <c r="G2963" s="44">
        <v>14.99</v>
      </c>
      <c r="H2963" s="42">
        <v>3.7999999999999999E-2</v>
      </c>
      <c r="I2963" s="45">
        <v>7.6448999999999998</v>
      </c>
      <c r="J2963" s="44">
        <f t="shared" si="230"/>
        <v>14.42038</v>
      </c>
      <c r="K2963" s="43">
        <f t="shared" si="231"/>
        <v>143598.14403999998</v>
      </c>
      <c r="L2963" s="43">
        <f t="shared" si="232"/>
        <v>76127.914199999999</v>
      </c>
      <c r="M2963" s="43">
        <f t="shared" si="233"/>
        <v>67470.229839999985</v>
      </c>
      <c r="N2963" s="42">
        <f t="shared" si="234"/>
        <v>0.46985446985446983</v>
      </c>
      <c r="O2963">
        <f>IF(AND(RawData[[#This Row],[Channel]]="Wholesale/Distributor", LEFT(RawData[[#This Row],[Month]], 4)="2025"),RawData[[#This Row],[List Price]]*(1-'2 - Diagnostics'!$B$1),RawData[[#This Row],[Net Price]])</f>
        <v>14.42038</v>
      </c>
      <c r="P2963">
        <f>RawData[[#This Row],[Units]]*RawData[[#This Row],[Counterfactual Net Price]]</f>
        <v>143598.14403999998</v>
      </c>
    </row>
    <row r="2964" spans="1:16">
      <c r="A2964" t="s">
        <v>268</v>
      </c>
      <c r="B2964" t="s">
        <v>267</v>
      </c>
      <c r="C2964" t="s">
        <v>237</v>
      </c>
      <c r="D2964" t="s">
        <v>232</v>
      </c>
      <c r="E2964" t="s">
        <v>252</v>
      </c>
      <c r="F2964">
        <v>8124</v>
      </c>
      <c r="G2964" s="44">
        <v>14.99</v>
      </c>
      <c r="H2964" s="42">
        <v>4.0399999999999998E-2</v>
      </c>
      <c r="I2964" s="45">
        <v>7.6448999999999998</v>
      </c>
      <c r="J2964" s="44">
        <f t="shared" si="230"/>
        <v>14.384404</v>
      </c>
      <c r="K2964" s="43">
        <f t="shared" si="231"/>
        <v>116858.898096</v>
      </c>
      <c r="L2964" s="43">
        <f t="shared" si="232"/>
        <v>62107.167600000001</v>
      </c>
      <c r="M2964" s="43">
        <f t="shared" si="233"/>
        <v>54751.730496000004</v>
      </c>
      <c r="N2964" s="42">
        <f t="shared" si="234"/>
        <v>0.46852855356398498</v>
      </c>
      <c r="O2964">
        <f>IF(AND(RawData[[#This Row],[Channel]]="Wholesale/Distributor", LEFT(RawData[[#This Row],[Month]], 4)="2025"),RawData[[#This Row],[List Price]]*(1-'2 - Diagnostics'!$B$1),RawData[[#This Row],[Net Price]])</f>
        <v>14.384404</v>
      </c>
      <c r="P2964">
        <f>RawData[[#This Row],[Units]]*RawData[[#This Row],[Counterfactual Net Price]]</f>
        <v>116858.898096</v>
      </c>
    </row>
    <row r="2965" spans="1:16">
      <c r="A2965" t="s">
        <v>268</v>
      </c>
      <c r="B2965" t="s">
        <v>267</v>
      </c>
      <c r="C2965" t="s">
        <v>237</v>
      </c>
      <c r="D2965" t="s">
        <v>232</v>
      </c>
      <c r="E2965" t="s">
        <v>251</v>
      </c>
      <c r="F2965">
        <v>7237</v>
      </c>
      <c r="G2965" s="44">
        <v>14.99</v>
      </c>
      <c r="H2965" s="42">
        <v>5.8999999999999997E-2</v>
      </c>
      <c r="I2965" s="45">
        <v>7.6448999999999998</v>
      </c>
      <c r="J2965" s="44">
        <f t="shared" si="230"/>
        <v>14.105590000000001</v>
      </c>
      <c r="K2965" s="43">
        <f t="shared" si="231"/>
        <v>102082.15483000001</v>
      </c>
      <c r="L2965" s="43">
        <f t="shared" si="232"/>
        <v>55326.141299999996</v>
      </c>
      <c r="M2965" s="43">
        <f t="shared" si="233"/>
        <v>46756.013530000018</v>
      </c>
      <c r="N2965" s="42">
        <f t="shared" si="234"/>
        <v>0.45802337938363452</v>
      </c>
      <c r="O2965">
        <f>IF(AND(RawData[[#This Row],[Channel]]="Wholesale/Distributor", LEFT(RawData[[#This Row],[Month]], 4)="2025"),RawData[[#This Row],[List Price]]*(1-'2 - Diagnostics'!$B$1),RawData[[#This Row],[Net Price]])</f>
        <v>14.105590000000001</v>
      </c>
      <c r="P2965">
        <f>RawData[[#This Row],[Units]]*RawData[[#This Row],[Counterfactual Net Price]]</f>
        <v>102082.15483000001</v>
      </c>
    </row>
    <row r="2966" spans="1:16">
      <c r="A2966" t="s">
        <v>268</v>
      </c>
      <c r="B2966" t="s">
        <v>267</v>
      </c>
      <c r="C2966" t="s">
        <v>237</v>
      </c>
      <c r="D2966" t="s">
        <v>232</v>
      </c>
      <c r="E2966" t="s">
        <v>250</v>
      </c>
      <c r="F2966">
        <v>4732</v>
      </c>
      <c r="G2966" s="44">
        <v>15.29</v>
      </c>
      <c r="H2966" s="42">
        <v>5.1700000000000003E-2</v>
      </c>
      <c r="I2966" s="45">
        <v>7.7022000000000004</v>
      </c>
      <c r="J2966" s="44">
        <f t="shared" si="230"/>
        <v>14.499506999999999</v>
      </c>
      <c r="K2966" s="43">
        <f t="shared" si="231"/>
        <v>68611.667124</v>
      </c>
      <c r="L2966" s="43">
        <f t="shared" si="232"/>
        <v>36446.810400000002</v>
      </c>
      <c r="M2966" s="43">
        <f t="shared" si="233"/>
        <v>32164.856723999997</v>
      </c>
      <c r="N2966" s="42">
        <f t="shared" si="234"/>
        <v>0.46879573215834164</v>
      </c>
      <c r="O2966">
        <f>IF(AND(RawData[[#This Row],[Channel]]="Wholesale/Distributor", LEFT(RawData[[#This Row],[Month]], 4)="2025"),RawData[[#This Row],[List Price]]*(1-'2 - Diagnostics'!$B$1),RawData[[#This Row],[Net Price]])</f>
        <v>14.499506999999999</v>
      </c>
      <c r="P2966">
        <f>RawData[[#This Row],[Units]]*RawData[[#This Row],[Counterfactual Net Price]]</f>
        <v>68611.667124</v>
      </c>
    </row>
    <row r="2967" spans="1:16">
      <c r="A2967" t="s">
        <v>268</v>
      </c>
      <c r="B2967" t="s">
        <v>267</v>
      </c>
      <c r="C2967" t="s">
        <v>237</v>
      </c>
      <c r="D2967" t="s">
        <v>232</v>
      </c>
      <c r="E2967" t="s">
        <v>249</v>
      </c>
      <c r="F2967">
        <v>5821</v>
      </c>
      <c r="G2967" s="44">
        <v>15.29</v>
      </c>
      <c r="H2967" s="42">
        <v>4.3099999999999999E-2</v>
      </c>
      <c r="I2967" s="45">
        <v>7.7595999999999998</v>
      </c>
      <c r="J2967" s="44">
        <f t="shared" si="230"/>
        <v>14.631000999999999</v>
      </c>
      <c r="K2967" s="43">
        <f t="shared" si="231"/>
        <v>85167.056820999991</v>
      </c>
      <c r="L2967" s="43">
        <f t="shared" si="232"/>
        <v>45168.631600000001</v>
      </c>
      <c r="M2967" s="43">
        <f t="shared" si="233"/>
        <v>39998.42522099999</v>
      </c>
      <c r="N2967" s="42">
        <f t="shared" si="234"/>
        <v>0.46964667694301976</v>
      </c>
      <c r="O2967">
        <f>IF(AND(RawData[[#This Row],[Channel]]="Wholesale/Distributor", LEFT(RawData[[#This Row],[Month]], 4)="2025"),RawData[[#This Row],[List Price]]*(1-'2 - Diagnostics'!$B$1),RawData[[#This Row],[Net Price]])</f>
        <v>14.631000999999999</v>
      </c>
      <c r="P2967">
        <f>RawData[[#This Row],[Units]]*RawData[[#This Row],[Counterfactual Net Price]]</f>
        <v>85167.056820999991</v>
      </c>
    </row>
    <row r="2968" spans="1:16">
      <c r="A2968" t="s">
        <v>268</v>
      </c>
      <c r="B2968" t="s">
        <v>267</v>
      </c>
      <c r="C2968" t="s">
        <v>237</v>
      </c>
      <c r="D2968" t="s">
        <v>232</v>
      </c>
      <c r="E2968" t="s">
        <v>248</v>
      </c>
      <c r="F2968">
        <v>5517</v>
      </c>
      <c r="G2968" s="44">
        <v>15.29</v>
      </c>
      <c r="H2968" s="42">
        <v>4.9799999999999997E-2</v>
      </c>
      <c r="I2968" s="45">
        <v>7.8169000000000004</v>
      </c>
      <c r="J2968" s="44">
        <f t="shared" si="230"/>
        <v>14.528558</v>
      </c>
      <c r="K2968" s="43">
        <f t="shared" si="231"/>
        <v>80154.054486000008</v>
      </c>
      <c r="L2968" s="43">
        <f t="shared" si="232"/>
        <v>43125.837299999999</v>
      </c>
      <c r="M2968" s="43">
        <f t="shared" si="233"/>
        <v>37028.217186000009</v>
      </c>
      <c r="N2968" s="42">
        <f t="shared" si="234"/>
        <v>0.46196312118518584</v>
      </c>
      <c r="O2968">
        <f>IF(AND(RawData[[#This Row],[Channel]]="Wholesale/Distributor", LEFT(RawData[[#This Row],[Month]], 4)="2025"),RawData[[#This Row],[List Price]]*(1-'2 - Diagnostics'!$B$1),RawData[[#This Row],[Net Price]])</f>
        <v>14.528558</v>
      </c>
      <c r="P2968">
        <f>RawData[[#This Row],[Units]]*RawData[[#This Row],[Counterfactual Net Price]]</f>
        <v>80154.054486000008</v>
      </c>
    </row>
    <row r="2969" spans="1:16">
      <c r="A2969" t="s">
        <v>268</v>
      </c>
      <c r="B2969" t="s">
        <v>267</v>
      </c>
      <c r="C2969" t="s">
        <v>237</v>
      </c>
      <c r="D2969" t="s">
        <v>232</v>
      </c>
      <c r="E2969" t="s">
        <v>247</v>
      </c>
      <c r="F2969">
        <v>5228</v>
      </c>
      <c r="G2969" s="44">
        <v>15.29</v>
      </c>
      <c r="H2969" s="42">
        <v>3.8399999999999997E-2</v>
      </c>
      <c r="I2969" s="45">
        <v>7.8742000000000001</v>
      </c>
      <c r="J2969" s="44">
        <f t="shared" si="230"/>
        <v>14.702864</v>
      </c>
      <c r="K2969" s="43">
        <f t="shared" si="231"/>
        <v>76866.572992000001</v>
      </c>
      <c r="L2969" s="43">
        <f t="shared" si="232"/>
        <v>41166.317600000002</v>
      </c>
      <c r="M2969" s="43">
        <f t="shared" si="233"/>
        <v>35700.255391999999</v>
      </c>
      <c r="N2969" s="42">
        <f t="shared" si="234"/>
        <v>0.46444447830028218</v>
      </c>
      <c r="O2969">
        <f>IF(AND(RawData[[#This Row],[Channel]]="Wholesale/Distributor", LEFT(RawData[[#This Row],[Month]], 4)="2025"),RawData[[#This Row],[List Price]]*(1-'2 - Diagnostics'!$B$1),RawData[[#This Row],[Net Price]])</f>
        <v>14.702864</v>
      </c>
      <c r="P2969">
        <f>RawData[[#This Row],[Units]]*RawData[[#This Row],[Counterfactual Net Price]]</f>
        <v>76866.572992000001</v>
      </c>
    </row>
    <row r="2970" spans="1:16">
      <c r="A2970" t="s">
        <v>268</v>
      </c>
      <c r="B2970" t="s">
        <v>267</v>
      </c>
      <c r="C2970" t="s">
        <v>237</v>
      </c>
      <c r="D2970" t="s">
        <v>232</v>
      </c>
      <c r="E2970" t="s">
        <v>246</v>
      </c>
      <c r="F2970">
        <v>4434</v>
      </c>
      <c r="G2970" s="44">
        <v>15.29</v>
      </c>
      <c r="H2970" s="42">
        <v>5.7599999999999998E-2</v>
      </c>
      <c r="I2970" s="45">
        <v>7.9316000000000004</v>
      </c>
      <c r="J2970" s="44">
        <f t="shared" si="230"/>
        <v>14.409295999999999</v>
      </c>
      <c r="K2970" s="43">
        <f t="shared" si="231"/>
        <v>63890.818463999996</v>
      </c>
      <c r="L2970" s="43">
        <f t="shared" si="232"/>
        <v>35168.714400000004</v>
      </c>
      <c r="M2970" s="43">
        <f t="shared" si="233"/>
        <v>28722.104063999992</v>
      </c>
      <c r="N2970" s="42">
        <f t="shared" si="234"/>
        <v>0.44954979063515654</v>
      </c>
      <c r="O2970">
        <f>IF(AND(RawData[[#This Row],[Channel]]="Wholesale/Distributor", LEFT(RawData[[#This Row],[Month]], 4)="2025"),RawData[[#This Row],[List Price]]*(1-'2 - Diagnostics'!$B$1),RawData[[#This Row],[Net Price]])</f>
        <v>14.409295999999999</v>
      </c>
      <c r="P2970">
        <f>RawData[[#This Row],[Units]]*RawData[[#This Row],[Counterfactual Net Price]]</f>
        <v>63890.818463999996</v>
      </c>
    </row>
    <row r="2971" spans="1:16">
      <c r="A2971" t="s">
        <v>268</v>
      </c>
      <c r="B2971" t="s">
        <v>267</v>
      </c>
      <c r="C2971" t="s">
        <v>237</v>
      </c>
      <c r="D2971" t="s">
        <v>232</v>
      </c>
      <c r="E2971" t="s">
        <v>245</v>
      </c>
      <c r="F2971">
        <v>4622</v>
      </c>
      <c r="G2971" s="44">
        <v>15.29</v>
      </c>
      <c r="H2971" s="42">
        <v>5.6099999999999997E-2</v>
      </c>
      <c r="I2971" s="45">
        <v>7.9889000000000001</v>
      </c>
      <c r="J2971" s="44">
        <f t="shared" si="230"/>
        <v>14.432230999999998</v>
      </c>
      <c r="K2971" s="43">
        <f t="shared" si="231"/>
        <v>66705.771681999991</v>
      </c>
      <c r="L2971" s="43">
        <f t="shared" si="232"/>
        <v>36924.695800000001</v>
      </c>
      <c r="M2971" s="43">
        <f t="shared" si="233"/>
        <v>29781.07588199999</v>
      </c>
      <c r="N2971" s="42">
        <f t="shared" si="234"/>
        <v>0.44645425922021331</v>
      </c>
      <c r="O2971">
        <f>IF(AND(RawData[[#This Row],[Channel]]="Wholesale/Distributor", LEFT(RawData[[#This Row],[Month]], 4)="2025"),RawData[[#This Row],[List Price]]*(1-'2 - Diagnostics'!$B$1),RawData[[#This Row],[Net Price]])</f>
        <v>14.432230999999998</v>
      </c>
      <c r="P2971">
        <f>RawData[[#This Row],[Units]]*RawData[[#This Row],[Counterfactual Net Price]]</f>
        <v>66705.771681999991</v>
      </c>
    </row>
    <row r="2972" spans="1:16">
      <c r="A2972" t="s">
        <v>268</v>
      </c>
      <c r="B2972" t="s">
        <v>267</v>
      </c>
      <c r="C2972" t="s">
        <v>237</v>
      </c>
      <c r="D2972" t="s">
        <v>232</v>
      </c>
      <c r="E2972" t="s">
        <v>244</v>
      </c>
      <c r="F2972">
        <v>3726</v>
      </c>
      <c r="G2972" s="44">
        <v>15.74</v>
      </c>
      <c r="H2972" s="42">
        <v>3.5200000000000002E-2</v>
      </c>
      <c r="I2972" s="45">
        <v>8.0463000000000005</v>
      </c>
      <c r="J2972" s="44">
        <f t="shared" si="230"/>
        <v>15.185952</v>
      </c>
      <c r="K2972" s="43">
        <f t="shared" si="231"/>
        <v>56582.857152000004</v>
      </c>
      <c r="L2972" s="43">
        <f t="shared" si="232"/>
        <v>29980.513800000001</v>
      </c>
      <c r="M2972" s="43">
        <f t="shared" si="233"/>
        <v>26602.343352000004</v>
      </c>
      <c r="N2972" s="42">
        <f t="shared" si="234"/>
        <v>0.47014846352734424</v>
      </c>
      <c r="O2972">
        <f>IF(AND(RawData[[#This Row],[Channel]]="Wholesale/Distributor", LEFT(RawData[[#This Row],[Month]], 4)="2025"),RawData[[#This Row],[List Price]]*(1-'2 - Diagnostics'!$B$1),RawData[[#This Row],[Net Price]])</f>
        <v>15.185952</v>
      </c>
      <c r="P2972">
        <f>RawData[[#This Row],[Units]]*RawData[[#This Row],[Counterfactual Net Price]]</f>
        <v>56582.857152000004</v>
      </c>
    </row>
    <row r="2973" spans="1:16">
      <c r="A2973" t="s">
        <v>268</v>
      </c>
      <c r="B2973" t="s">
        <v>267</v>
      </c>
      <c r="C2973" t="s">
        <v>237</v>
      </c>
      <c r="D2973" t="s">
        <v>232</v>
      </c>
      <c r="E2973" t="s">
        <v>243</v>
      </c>
      <c r="F2973">
        <v>5035</v>
      </c>
      <c r="G2973" s="44">
        <v>15.74</v>
      </c>
      <c r="H2973" s="42">
        <v>2.2200000000000001E-2</v>
      </c>
      <c r="I2973" s="45">
        <v>8.1036000000000001</v>
      </c>
      <c r="J2973" s="44">
        <f t="shared" si="230"/>
        <v>15.390572000000001</v>
      </c>
      <c r="K2973" s="43">
        <f t="shared" si="231"/>
        <v>77491.530020000006</v>
      </c>
      <c r="L2973" s="43">
        <f t="shared" si="232"/>
        <v>40801.626000000004</v>
      </c>
      <c r="M2973" s="43">
        <f t="shared" si="233"/>
        <v>36689.904020000002</v>
      </c>
      <c r="N2973" s="42">
        <f t="shared" si="234"/>
        <v>0.47346986193885449</v>
      </c>
      <c r="O2973">
        <f>IF(AND(RawData[[#This Row],[Channel]]="Wholesale/Distributor", LEFT(RawData[[#This Row],[Month]], 4)="2025"),RawData[[#This Row],[List Price]]*(1-'2 - Diagnostics'!$B$1),RawData[[#This Row],[Net Price]])</f>
        <v>15.390572000000001</v>
      </c>
      <c r="P2973">
        <f>RawData[[#This Row],[Units]]*RawData[[#This Row],[Counterfactual Net Price]]</f>
        <v>77491.530020000006</v>
      </c>
    </row>
    <row r="2974" spans="1:16">
      <c r="A2974" t="s">
        <v>268</v>
      </c>
      <c r="B2974" t="s">
        <v>267</v>
      </c>
      <c r="C2974" t="s">
        <v>237</v>
      </c>
      <c r="D2974" t="s">
        <v>232</v>
      </c>
      <c r="E2974" t="s">
        <v>242</v>
      </c>
      <c r="F2974">
        <v>6094</v>
      </c>
      <c r="G2974" s="44">
        <v>15.74</v>
      </c>
      <c r="H2974" s="42">
        <v>3.1800000000000002E-2</v>
      </c>
      <c r="I2974" s="45">
        <v>8.1608999999999998</v>
      </c>
      <c r="J2974" s="44">
        <f t="shared" si="230"/>
        <v>15.239467999999999</v>
      </c>
      <c r="K2974" s="43">
        <f t="shared" si="231"/>
        <v>92869.317991999997</v>
      </c>
      <c r="L2974" s="43">
        <f t="shared" si="232"/>
        <v>49732.524599999997</v>
      </c>
      <c r="M2974" s="43">
        <f t="shared" si="233"/>
        <v>43136.793392</v>
      </c>
      <c r="N2974" s="42">
        <f t="shared" si="234"/>
        <v>0.46448918033096692</v>
      </c>
      <c r="O2974">
        <f>IF(AND(RawData[[#This Row],[Channel]]="Wholesale/Distributor", LEFT(RawData[[#This Row],[Month]], 4)="2025"),RawData[[#This Row],[List Price]]*(1-'2 - Diagnostics'!$B$1),RawData[[#This Row],[Net Price]])</f>
        <v>15.239467999999999</v>
      </c>
      <c r="P2974">
        <f>RawData[[#This Row],[Units]]*RawData[[#This Row],[Counterfactual Net Price]]</f>
        <v>92869.317991999997</v>
      </c>
    </row>
    <row r="2975" spans="1:16">
      <c r="A2975" t="s">
        <v>268</v>
      </c>
      <c r="B2975" t="s">
        <v>267</v>
      </c>
      <c r="C2975" t="s">
        <v>237</v>
      </c>
      <c r="D2975" t="s">
        <v>232</v>
      </c>
      <c r="E2975" t="s">
        <v>241</v>
      </c>
      <c r="F2975">
        <v>8775</v>
      </c>
      <c r="G2975" s="44">
        <v>15.74</v>
      </c>
      <c r="H2975" s="42">
        <v>4.1099999999999998E-2</v>
      </c>
      <c r="I2975" s="45">
        <v>8.2182999999999993</v>
      </c>
      <c r="J2975" s="44">
        <f t="shared" si="230"/>
        <v>15.093086</v>
      </c>
      <c r="K2975" s="43">
        <f t="shared" si="231"/>
        <v>132441.82965</v>
      </c>
      <c r="L2975" s="43">
        <f t="shared" si="232"/>
        <v>72115.58249999999</v>
      </c>
      <c r="M2975" s="43">
        <f t="shared" si="233"/>
        <v>60326.24715000001</v>
      </c>
      <c r="N2975" s="42">
        <f t="shared" si="234"/>
        <v>0.45549240228274068</v>
      </c>
      <c r="O2975">
        <f>IF(AND(RawData[[#This Row],[Channel]]="Wholesale/Distributor", LEFT(RawData[[#This Row],[Month]], 4)="2025"),RawData[[#This Row],[List Price]]*(1-'2 - Diagnostics'!$B$1),RawData[[#This Row],[Net Price]])</f>
        <v>15.093086</v>
      </c>
      <c r="P2975">
        <f>RawData[[#This Row],[Units]]*RawData[[#This Row],[Counterfactual Net Price]]</f>
        <v>132441.82965</v>
      </c>
    </row>
    <row r="2976" spans="1:16">
      <c r="A2976" t="s">
        <v>268</v>
      </c>
      <c r="B2976" t="s">
        <v>267</v>
      </c>
      <c r="C2976" t="s">
        <v>237</v>
      </c>
      <c r="D2976" t="s">
        <v>232</v>
      </c>
      <c r="E2976" t="s">
        <v>240</v>
      </c>
      <c r="F2976">
        <v>9469</v>
      </c>
      <c r="G2976" s="44">
        <v>15.74</v>
      </c>
      <c r="H2976" s="42">
        <v>8.2100000000000006E-2</v>
      </c>
      <c r="I2976" s="45">
        <v>8.2756000000000007</v>
      </c>
      <c r="J2976" s="44">
        <f t="shared" si="230"/>
        <v>14.447745999999999</v>
      </c>
      <c r="K2976" s="43">
        <f t="shared" si="231"/>
        <v>136805.706874</v>
      </c>
      <c r="L2976" s="43">
        <f t="shared" si="232"/>
        <v>78361.656400000007</v>
      </c>
      <c r="M2976" s="43">
        <f t="shared" si="233"/>
        <v>58444.050473999989</v>
      </c>
      <c r="N2976" s="42">
        <f t="shared" si="234"/>
        <v>0.42720476951906539</v>
      </c>
      <c r="O2976">
        <f>IF(AND(RawData[[#This Row],[Channel]]="Wholesale/Distributor", LEFT(RawData[[#This Row],[Month]], 4)="2025"),RawData[[#This Row],[List Price]]*(1-'2 - Diagnostics'!$B$1),RawData[[#This Row],[Net Price]])</f>
        <v>14.447745999999999</v>
      </c>
      <c r="P2976">
        <f>RawData[[#This Row],[Units]]*RawData[[#This Row],[Counterfactual Net Price]]</f>
        <v>136805.706874</v>
      </c>
    </row>
    <row r="2977" spans="1:16">
      <c r="A2977" t="s">
        <v>268</v>
      </c>
      <c r="B2977" t="s">
        <v>267</v>
      </c>
      <c r="C2977" t="s">
        <v>237</v>
      </c>
      <c r="D2977" t="s">
        <v>232</v>
      </c>
      <c r="E2977" t="s">
        <v>236</v>
      </c>
      <c r="F2977">
        <v>6069</v>
      </c>
      <c r="G2977" s="44">
        <v>15.74</v>
      </c>
      <c r="H2977" s="42">
        <v>5.7000000000000002E-2</v>
      </c>
      <c r="I2977" s="45">
        <v>8.3329000000000004</v>
      </c>
      <c r="J2977" s="44">
        <f t="shared" si="230"/>
        <v>14.84282</v>
      </c>
      <c r="K2977" s="43">
        <f t="shared" si="231"/>
        <v>90081.07458</v>
      </c>
      <c r="L2977" s="43">
        <f t="shared" si="232"/>
        <v>50572.3701</v>
      </c>
      <c r="M2977" s="43">
        <f t="shared" si="233"/>
        <v>39508.70448</v>
      </c>
      <c r="N2977" s="42">
        <f t="shared" si="234"/>
        <v>0.4385905104286113</v>
      </c>
      <c r="O2977">
        <f>IF(AND(RawData[[#This Row],[Channel]]="Wholesale/Distributor", LEFT(RawData[[#This Row],[Month]], 4)="2025"),RawData[[#This Row],[List Price]]*(1-'2 - Diagnostics'!$B$1),RawData[[#This Row],[Net Price]])</f>
        <v>14.84282</v>
      </c>
      <c r="P2977">
        <f>RawData[[#This Row],[Units]]*RawData[[#This Row],[Counterfactual Net Price]]</f>
        <v>90081.07458</v>
      </c>
    </row>
    <row r="2978" spans="1:16">
      <c r="A2978" t="s">
        <v>268</v>
      </c>
      <c r="B2978" t="s">
        <v>267</v>
      </c>
      <c r="C2978" t="s">
        <v>237</v>
      </c>
      <c r="D2978" t="s">
        <v>226</v>
      </c>
      <c r="E2978" t="s">
        <v>262</v>
      </c>
      <c r="F2978">
        <v>5791</v>
      </c>
      <c r="G2978" s="44">
        <v>14.99</v>
      </c>
      <c r="H2978" s="42">
        <v>9.64E-2</v>
      </c>
      <c r="I2978" s="45">
        <v>7.6448999999999998</v>
      </c>
      <c r="J2978" s="44">
        <f t="shared" si="230"/>
        <v>13.544964</v>
      </c>
      <c r="K2978" s="43">
        <f t="shared" si="231"/>
        <v>78438.886524000001</v>
      </c>
      <c r="L2978" s="43">
        <f t="shared" si="232"/>
        <v>44271.615899999997</v>
      </c>
      <c r="M2978" s="43">
        <f t="shared" si="233"/>
        <v>34167.270624000004</v>
      </c>
      <c r="N2978" s="42">
        <f t="shared" si="234"/>
        <v>0.43559096945551135</v>
      </c>
      <c r="O2978">
        <f>IF(AND(RawData[[#This Row],[Channel]]="Wholesale/Distributor", LEFT(RawData[[#This Row],[Month]], 4)="2025"),RawData[[#This Row],[List Price]]*(1-'2 - Diagnostics'!$B$1),RawData[[#This Row],[Net Price]])</f>
        <v>13.544964</v>
      </c>
      <c r="P2978">
        <f>RawData[[#This Row],[Units]]*RawData[[#This Row],[Counterfactual Net Price]]</f>
        <v>78438.886524000001</v>
      </c>
    </row>
    <row r="2979" spans="1:16">
      <c r="A2979" t="s">
        <v>268</v>
      </c>
      <c r="B2979" t="s">
        <v>267</v>
      </c>
      <c r="C2979" t="s">
        <v>237</v>
      </c>
      <c r="D2979" t="s">
        <v>226</v>
      </c>
      <c r="E2979" t="s">
        <v>261</v>
      </c>
      <c r="F2979">
        <v>8071</v>
      </c>
      <c r="G2979" s="44">
        <v>14.99</v>
      </c>
      <c r="H2979" s="42">
        <v>9.1899999999999996E-2</v>
      </c>
      <c r="I2979" s="45">
        <v>7.6448999999999998</v>
      </c>
      <c r="J2979" s="44">
        <f t="shared" si="230"/>
        <v>13.612419000000001</v>
      </c>
      <c r="K2979" s="43">
        <f t="shared" si="231"/>
        <v>109865.83374900001</v>
      </c>
      <c r="L2979" s="43">
        <f t="shared" si="232"/>
        <v>61701.9879</v>
      </c>
      <c r="M2979" s="43">
        <f t="shared" si="233"/>
        <v>48163.845849000012</v>
      </c>
      <c r="N2979" s="42">
        <f t="shared" si="234"/>
        <v>0.43838784274859605</v>
      </c>
      <c r="O2979">
        <f>IF(AND(RawData[[#This Row],[Channel]]="Wholesale/Distributor", LEFT(RawData[[#This Row],[Month]], 4)="2025"),RawData[[#This Row],[List Price]]*(1-'2 - Diagnostics'!$B$1),RawData[[#This Row],[Net Price]])</f>
        <v>13.612419000000001</v>
      </c>
      <c r="P2979">
        <f>RawData[[#This Row],[Units]]*RawData[[#This Row],[Counterfactual Net Price]]</f>
        <v>109865.83374900001</v>
      </c>
    </row>
    <row r="2980" spans="1:16">
      <c r="A2980" t="s">
        <v>268</v>
      </c>
      <c r="B2980" t="s">
        <v>267</v>
      </c>
      <c r="C2980" t="s">
        <v>237</v>
      </c>
      <c r="D2980" t="s">
        <v>226</v>
      </c>
      <c r="E2980" t="s">
        <v>260</v>
      </c>
      <c r="F2980">
        <v>7667</v>
      </c>
      <c r="G2980" s="44">
        <v>14.99</v>
      </c>
      <c r="H2980" s="42">
        <v>0.1017</v>
      </c>
      <c r="I2980" s="45">
        <v>7.6448999999999998</v>
      </c>
      <c r="J2980" s="44">
        <f t="shared" si="230"/>
        <v>13.465517</v>
      </c>
      <c r="K2980" s="43">
        <f t="shared" si="231"/>
        <v>103240.118839</v>
      </c>
      <c r="L2980" s="43">
        <f t="shared" si="232"/>
        <v>58613.448299999996</v>
      </c>
      <c r="M2980" s="43">
        <f t="shared" si="233"/>
        <v>44626.670539000006</v>
      </c>
      <c r="N2980" s="42">
        <f t="shared" si="234"/>
        <v>0.43226093732606041</v>
      </c>
      <c r="O2980">
        <f>IF(AND(RawData[[#This Row],[Channel]]="Wholesale/Distributor", LEFT(RawData[[#This Row],[Month]], 4)="2025"),RawData[[#This Row],[List Price]]*(1-'2 - Diagnostics'!$B$1),RawData[[#This Row],[Net Price]])</f>
        <v>13.465517</v>
      </c>
      <c r="P2980">
        <f>RawData[[#This Row],[Units]]*RawData[[#This Row],[Counterfactual Net Price]]</f>
        <v>103240.118839</v>
      </c>
    </row>
    <row r="2981" spans="1:16">
      <c r="A2981" t="s">
        <v>268</v>
      </c>
      <c r="B2981" t="s">
        <v>267</v>
      </c>
      <c r="C2981" t="s">
        <v>237</v>
      </c>
      <c r="D2981" t="s">
        <v>226</v>
      </c>
      <c r="E2981" t="s">
        <v>259</v>
      </c>
      <c r="F2981">
        <v>7710</v>
      </c>
      <c r="G2981" s="44">
        <v>14.99</v>
      </c>
      <c r="H2981" s="42">
        <v>0.1086</v>
      </c>
      <c r="I2981" s="45">
        <v>7.6448999999999998</v>
      </c>
      <c r="J2981" s="44">
        <f t="shared" si="230"/>
        <v>13.362086</v>
      </c>
      <c r="K2981" s="43">
        <f t="shared" si="231"/>
        <v>103021.68306</v>
      </c>
      <c r="L2981" s="43">
        <f t="shared" si="232"/>
        <v>58942.178999999996</v>
      </c>
      <c r="M2981" s="43">
        <f t="shared" si="233"/>
        <v>44079.504059999999</v>
      </c>
      <c r="N2981" s="42">
        <f t="shared" si="234"/>
        <v>0.427866277765313</v>
      </c>
      <c r="O2981">
        <f>IF(AND(RawData[[#This Row],[Channel]]="Wholesale/Distributor", LEFT(RawData[[#This Row],[Month]], 4)="2025"),RawData[[#This Row],[List Price]]*(1-'2 - Diagnostics'!$B$1),RawData[[#This Row],[Net Price]])</f>
        <v>13.362086</v>
      </c>
      <c r="P2981">
        <f>RawData[[#This Row],[Units]]*RawData[[#This Row],[Counterfactual Net Price]]</f>
        <v>103021.68306</v>
      </c>
    </row>
    <row r="2982" spans="1:16">
      <c r="A2982" t="s">
        <v>268</v>
      </c>
      <c r="B2982" t="s">
        <v>267</v>
      </c>
      <c r="C2982" t="s">
        <v>237</v>
      </c>
      <c r="D2982" t="s">
        <v>226</v>
      </c>
      <c r="E2982" t="s">
        <v>258</v>
      </c>
      <c r="F2982">
        <v>6819</v>
      </c>
      <c r="G2982" s="44">
        <v>14.99</v>
      </c>
      <c r="H2982" s="42">
        <v>6.9000000000000006E-2</v>
      </c>
      <c r="I2982" s="45">
        <v>7.6448999999999998</v>
      </c>
      <c r="J2982" s="44">
        <f t="shared" si="230"/>
        <v>13.955690000000001</v>
      </c>
      <c r="K2982" s="43">
        <f t="shared" si="231"/>
        <v>95163.850109999999</v>
      </c>
      <c r="L2982" s="43">
        <f t="shared" si="232"/>
        <v>52130.573100000001</v>
      </c>
      <c r="M2982" s="43">
        <f t="shared" si="233"/>
        <v>43033.277009999998</v>
      </c>
      <c r="N2982" s="42">
        <f t="shared" si="234"/>
        <v>0.45220193340494091</v>
      </c>
      <c r="O2982">
        <f>IF(AND(RawData[[#This Row],[Channel]]="Wholesale/Distributor", LEFT(RawData[[#This Row],[Month]], 4)="2025"),RawData[[#This Row],[List Price]]*(1-'2 - Diagnostics'!$B$1),RawData[[#This Row],[Net Price]])</f>
        <v>13.955690000000001</v>
      </c>
      <c r="P2982">
        <f>RawData[[#This Row],[Units]]*RawData[[#This Row],[Counterfactual Net Price]]</f>
        <v>95163.850109999999</v>
      </c>
    </row>
    <row r="2983" spans="1:16">
      <c r="A2983" t="s">
        <v>268</v>
      </c>
      <c r="B2983" t="s">
        <v>267</v>
      </c>
      <c r="C2983" t="s">
        <v>237</v>
      </c>
      <c r="D2983" t="s">
        <v>226</v>
      </c>
      <c r="E2983" t="s">
        <v>257</v>
      </c>
      <c r="F2983">
        <v>7370</v>
      </c>
      <c r="G2983" s="44">
        <v>14.99</v>
      </c>
      <c r="H2983" s="42">
        <v>8.8999999999999996E-2</v>
      </c>
      <c r="I2983" s="45">
        <v>7.6448999999999998</v>
      </c>
      <c r="J2983" s="44">
        <f t="shared" si="230"/>
        <v>13.655890000000001</v>
      </c>
      <c r="K2983" s="43">
        <f t="shared" si="231"/>
        <v>100643.90930000001</v>
      </c>
      <c r="L2983" s="43">
        <f t="shared" si="232"/>
        <v>56342.913</v>
      </c>
      <c r="M2983" s="43">
        <f t="shared" si="233"/>
        <v>44300.996300000013</v>
      </c>
      <c r="N2983" s="42">
        <f t="shared" si="234"/>
        <v>0.44017563117453357</v>
      </c>
      <c r="O2983">
        <f>IF(AND(RawData[[#This Row],[Channel]]="Wholesale/Distributor", LEFT(RawData[[#This Row],[Month]], 4)="2025"),RawData[[#This Row],[List Price]]*(1-'2 - Diagnostics'!$B$1),RawData[[#This Row],[Net Price]])</f>
        <v>13.655890000000001</v>
      </c>
      <c r="P2983">
        <f>RawData[[#This Row],[Units]]*RawData[[#This Row],[Counterfactual Net Price]]</f>
        <v>100643.90930000001</v>
      </c>
    </row>
    <row r="2984" spans="1:16">
      <c r="A2984" t="s">
        <v>268</v>
      </c>
      <c r="B2984" t="s">
        <v>267</v>
      </c>
      <c r="C2984" t="s">
        <v>237</v>
      </c>
      <c r="D2984" t="s">
        <v>226</v>
      </c>
      <c r="E2984" t="s">
        <v>256</v>
      </c>
      <c r="F2984">
        <v>7073</v>
      </c>
      <c r="G2984" s="44">
        <v>14.99</v>
      </c>
      <c r="H2984" s="42">
        <v>0.10829999999999999</v>
      </c>
      <c r="I2984" s="45">
        <v>7.6448999999999998</v>
      </c>
      <c r="J2984" s="44">
        <f t="shared" si="230"/>
        <v>13.366583</v>
      </c>
      <c r="K2984" s="43">
        <f t="shared" si="231"/>
        <v>94541.841559000008</v>
      </c>
      <c r="L2984" s="43">
        <f t="shared" si="232"/>
        <v>54072.377699999997</v>
      </c>
      <c r="M2984" s="43">
        <f t="shared" si="233"/>
        <v>40469.46385900001</v>
      </c>
      <c r="N2984" s="42">
        <f t="shared" si="234"/>
        <v>0.42805876415834931</v>
      </c>
      <c r="O2984">
        <f>IF(AND(RawData[[#This Row],[Channel]]="Wholesale/Distributor", LEFT(RawData[[#This Row],[Month]], 4)="2025"),RawData[[#This Row],[List Price]]*(1-'2 - Diagnostics'!$B$1),RawData[[#This Row],[Net Price]])</f>
        <v>13.366583</v>
      </c>
      <c r="P2984">
        <f>RawData[[#This Row],[Units]]*RawData[[#This Row],[Counterfactual Net Price]]</f>
        <v>94541.841559000008</v>
      </c>
    </row>
    <row r="2985" spans="1:16">
      <c r="A2985" t="s">
        <v>268</v>
      </c>
      <c r="B2985" t="s">
        <v>267</v>
      </c>
      <c r="C2985" t="s">
        <v>237</v>
      </c>
      <c r="D2985" t="s">
        <v>226</v>
      </c>
      <c r="E2985" t="s">
        <v>255</v>
      </c>
      <c r="F2985">
        <v>6628</v>
      </c>
      <c r="G2985" s="44">
        <v>14.99</v>
      </c>
      <c r="H2985" s="42">
        <v>8.8700000000000001E-2</v>
      </c>
      <c r="I2985" s="45">
        <v>7.6448999999999998</v>
      </c>
      <c r="J2985" s="44">
        <f t="shared" si="230"/>
        <v>13.660387</v>
      </c>
      <c r="K2985" s="43">
        <f t="shared" si="231"/>
        <v>90541.045035999996</v>
      </c>
      <c r="L2985" s="43">
        <f t="shared" si="232"/>
        <v>50670.397199999999</v>
      </c>
      <c r="M2985" s="43">
        <f t="shared" si="233"/>
        <v>39870.647835999996</v>
      </c>
      <c r="N2985" s="42">
        <f t="shared" si="234"/>
        <v>0.44035992538132335</v>
      </c>
      <c r="O2985">
        <f>IF(AND(RawData[[#This Row],[Channel]]="Wholesale/Distributor", LEFT(RawData[[#This Row],[Month]], 4)="2025"),RawData[[#This Row],[List Price]]*(1-'2 - Diagnostics'!$B$1),RawData[[#This Row],[Net Price]])</f>
        <v>13.660387</v>
      </c>
      <c r="P2985">
        <f>RawData[[#This Row],[Units]]*RawData[[#This Row],[Counterfactual Net Price]]</f>
        <v>90541.045035999996</v>
      </c>
    </row>
    <row r="2986" spans="1:16">
      <c r="A2986" t="s">
        <v>268</v>
      </c>
      <c r="B2986" t="s">
        <v>267</v>
      </c>
      <c r="C2986" t="s">
        <v>237</v>
      </c>
      <c r="D2986" t="s">
        <v>226</v>
      </c>
      <c r="E2986" t="s">
        <v>254</v>
      </c>
      <c r="F2986">
        <v>8259</v>
      </c>
      <c r="G2986" s="44">
        <v>14.99</v>
      </c>
      <c r="H2986" s="42">
        <v>0.1129</v>
      </c>
      <c r="I2986" s="45">
        <v>7.6448999999999998</v>
      </c>
      <c r="J2986" s="44">
        <f t="shared" si="230"/>
        <v>13.297629000000001</v>
      </c>
      <c r="K2986" s="43">
        <f t="shared" si="231"/>
        <v>109825.11791100001</v>
      </c>
      <c r="L2986" s="43">
        <f t="shared" si="232"/>
        <v>63139.229099999997</v>
      </c>
      <c r="M2986" s="43">
        <f t="shared" si="233"/>
        <v>46685.888811000012</v>
      </c>
      <c r="N2986" s="42">
        <f t="shared" si="234"/>
        <v>0.42509299966181946</v>
      </c>
      <c r="O2986">
        <f>IF(AND(RawData[[#This Row],[Channel]]="Wholesale/Distributor", LEFT(RawData[[#This Row],[Month]], 4)="2025"),RawData[[#This Row],[List Price]]*(1-'2 - Diagnostics'!$B$1),RawData[[#This Row],[Net Price]])</f>
        <v>13.297629000000001</v>
      </c>
      <c r="P2986">
        <f>RawData[[#This Row],[Units]]*RawData[[#This Row],[Counterfactual Net Price]]</f>
        <v>109825.11791100001</v>
      </c>
    </row>
    <row r="2987" spans="1:16">
      <c r="A2987" t="s">
        <v>268</v>
      </c>
      <c r="B2987" t="s">
        <v>267</v>
      </c>
      <c r="C2987" t="s">
        <v>237</v>
      </c>
      <c r="D2987" t="s">
        <v>226</v>
      </c>
      <c r="E2987" t="s">
        <v>253</v>
      </c>
      <c r="F2987">
        <v>12460</v>
      </c>
      <c r="G2987" s="44">
        <v>14.99</v>
      </c>
      <c r="H2987" s="42">
        <v>9.2600000000000002E-2</v>
      </c>
      <c r="I2987" s="45">
        <v>7.6448999999999998</v>
      </c>
      <c r="J2987" s="44">
        <f t="shared" si="230"/>
        <v>13.601926000000001</v>
      </c>
      <c r="K2987" s="43">
        <f t="shared" si="231"/>
        <v>169479.99796000001</v>
      </c>
      <c r="L2987" s="43">
        <f t="shared" si="232"/>
        <v>95255.453999999998</v>
      </c>
      <c r="M2987" s="43">
        <f t="shared" si="233"/>
        <v>74224.54396000001</v>
      </c>
      <c r="N2987" s="42">
        <f t="shared" si="234"/>
        <v>0.43795459554771882</v>
      </c>
      <c r="O2987">
        <f>IF(AND(RawData[[#This Row],[Channel]]="Wholesale/Distributor", LEFT(RawData[[#This Row],[Month]], 4)="2025"),RawData[[#This Row],[List Price]]*(1-'2 - Diagnostics'!$B$1),RawData[[#This Row],[Net Price]])</f>
        <v>13.601926000000001</v>
      </c>
      <c r="P2987">
        <f>RawData[[#This Row],[Units]]*RawData[[#This Row],[Counterfactual Net Price]]</f>
        <v>169479.99796000001</v>
      </c>
    </row>
    <row r="2988" spans="1:16">
      <c r="A2988" t="s">
        <v>268</v>
      </c>
      <c r="B2988" t="s">
        <v>267</v>
      </c>
      <c r="C2988" t="s">
        <v>237</v>
      </c>
      <c r="D2988" t="s">
        <v>226</v>
      </c>
      <c r="E2988" t="s">
        <v>252</v>
      </c>
      <c r="F2988">
        <v>12690</v>
      </c>
      <c r="G2988" s="44">
        <v>14.99</v>
      </c>
      <c r="H2988" s="42">
        <v>8.9200000000000002E-2</v>
      </c>
      <c r="I2988" s="45">
        <v>7.6448999999999998</v>
      </c>
      <c r="J2988" s="44">
        <f t="shared" si="230"/>
        <v>13.652892000000001</v>
      </c>
      <c r="K2988" s="43">
        <f t="shared" si="231"/>
        <v>173255.19948000001</v>
      </c>
      <c r="L2988" s="43">
        <f t="shared" si="232"/>
        <v>97013.781000000003</v>
      </c>
      <c r="M2988" s="43">
        <f t="shared" si="233"/>
        <v>76241.418480000008</v>
      </c>
      <c r="N2988" s="42">
        <f t="shared" si="234"/>
        <v>0.44005270092226617</v>
      </c>
      <c r="O2988">
        <f>IF(AND(RawData[[#This Row],[Channel]]="Wholesale/Distributor", LEFT(RawData[[#This Row],[Month]], 4)="2025"),RawData[[#This Row],[List Price]]*(1-'2 - Diagnostics'!$B$1),RawData[[#This Row],[Net Price]])</f>
        <v>13.652892000000001</v>
      </c>
      <c r="P2988">
        <f>RawData[[#This Row],[Units]]*RawData[[#This Row],[Counterfactual Net Price]]</f>
        <v>173255.19948000001</v>
      </c>
    </row>
    <row r="2989" spans="1:16">
      <c r="A2989" t="s">
        <v>268</v>
      </c>
      <c r="B2989" t="s">
        <v>267</v>
      </c>
      <c r="C2989" t="s">
        <v>237</v>
      </c>
      <c r="D2989" t="s">
        <v>226</v>
      </c>
      <c r="E2989" t="s">
        <v>251</v>
      </c>
      <c r="F2989">
        <v>11492</v>
      </c>
      <c r="G2989" s="44">
        <v>14.99</v>
      </c>
      <c r="H2989" s="42">
        <v>9.01E-2</v>
      </c>
      <c r="I2989" s="45">
        <v>7.6448999999999998</v>
      </c>
      <c r="J2989" s="44">
        <f t="shared" si="230"/>
        <v>13.639401000000001</v>
      </c>
      <c r="K2989" s="43">
        <f t="shared" si="231"/>
        <v>156743.99629200003</v>
      </c>
      <c r="L2989" s="43">
        <f t="shared" si="232"/>
        <v>87855.190799999997</v>
      </c>
      <c r="M2989" s="43">
        <f t="shared" si="233"/>
        <v>68888.805492000029</v>
      </c>
      <c r="N2989" s="42">
        <f t="shared" si="234"/>
        <v>0.43949884602703604</v>
      </c>
      <c r="O2989">
        <f>IF(AND(RawData[[#This Row],[Channel]]="Wholesale/Distributor", LEFT(RawData[[#This Row],[Month]], 4)="2025"),RawData[[#This Row],[List Price]]*(1-'2 - Diagnostics'!$B$1),RawData[[#This Row],[Net Price]])</f>
        <v>13.639401000000001</v>
      </c>
      <c r="P2989">
        <f>RawData[[#This Row],[Units]]*RawData[[#This Row],[Counterfactual Net Price]]</f>
        <v>156743.99629200003</v>
      </c>
    </row>
    <row r="2990" spans="1:16">
      <c r="A2990" t="s">
        <v>268</v>
      </c>
      <c r="B2990" t="s">
        <v>267</v>
      </c>
      <c r="C2990" t="s">
        <v>237</v>
      </c>
      <c r="D2990" t="s">
        <v>226</v>
      </c>
      <c r="E2990" t="s">
        <v>250</v>
      </c>
      <c r="F2990">
        <v>6382</v>
      </c>
      <c r="G2990" s="44">
        <v>15.29</v>
      </c>
      <c r="H2990" s="42">
        <v>9.6500000000000002E-2</v>
      </c>
      <c r="I2990" s="45">
        <v>7.7022000000000004</v>
      </c>
      <c r="J2990" s="44">
        <f t="shared" si="230"/>
        <v>13.814514999999998</v>
      </c>
      <c r="K2990" s="43">
        <f t="shared" si="231"/>
        <v>88164.234729999996</v>
      </c>
      <c r="L2990" s="43">
        <f t="shared" si="232"/>
        <v>49155.440399999999</v>
      </c>
      <c r="M2990" s="43">
        <f t="shared" si="233"/>
        <v>39008.794329999997</v>
      </c>
      <c r="N2990" s="42">
        <f t="shared" si="234"/>
        <v>0.44245599646458811</v>
      </c>
      <c r="O2990">
        <f>IF(AND(RawData[[#This Row],[Channel]]="Wholesale/Distributor", LEFT(RawData[[#This Row],[Month]], 4)="2025"),RawData[[#This Row],[List Price]]*(1-'2 - Diagnostics'!$B$1),RawData[[#This Row],[Net Price]])</f>
        <v>13.9139</v>
      </c>
      <c r="P2990">
        <f>RawData[[#This Row],[Units]]*RawData[[#This Row],[Counterfactual Net Price]]</f>
        <v>88798.5098</v>
      </c>
    </row>
    <row r="2991" spans="1:16">
      <c r="A2991" t="s">
        <v>268</v>
      </c>
      <c r="B2991" t="s">
        <v>267</v>
      </c>
      <c r="C2991" t="s">
        <v>237</v>
      </c>
      <c r="D2991" t="s">
        <v>226</v>
      </c>
      <c r="E2991" t="s">
        <v>249</v>
      </c>
      <c r="F2991">
        <v>7794</v>
      </c>
      <c r="G2991" s="44">
        <v>15.29</v>
      </c>
      <c r="H2991" s="42">
        <v>9.9000000000000005E-2</v>
      </c>
      <c r="I2991" s="45">
        <v>7.7595999999999998</v>
      </c>
      <c r="J2991" s="44">
        <f t="shared" si="230"/>
        <v>13.776289999999999</v>
      </c>
      <c r="K2991" s="43">
        <f t="shared" si="231"/>
        <v>107372.40426</v>
      </c>
      <c r="L2991" s="43">
        <f t="shared" si="232"/>
        <v>60478.322399999997</v>
      </c>
      <c r="M2991" s="43">
        <f t="shared" si="233"/>
        <v>46894.081859999998</v>
      </c>
      <c r="N2991" s="42">
        <f t="shared" si="234"/>
        <v>0.43674240307078321</v>
      </c>
      <c r="O2991">
        <f>IF(AND(RawData[[#This Row],[Channel]]="Wholesale/Distributor", LEFT(RawData[[#This Row],[Month]], 4)="2025"),RawData[[#This Row],[List Price]]*(1-'2 - Diagnostics'!$B$1),RawData[[#This Row],[Net Price]])</f>
        <v>13.9139</v>
      </c>
      <c r="P2991">
        <f>RawData[[#This Row],[Units]]*RawData[[#This Row],[Counterfactual Net Price]]</f>
        <v>108444.9366</v>
      </c>
    </row>
    <row r="2992" spans="1:16">
      <c r="A2992" t="s">
        <v>268</v>
      </c>
      <c r="B2992" t="s">
        <v>267</v>
      </c>
      <c r="C2992" t="s">
        <v>237</v>
      </c>
      <c r="D2992" t="s">
        <v>226</v>
      </c>
      <c r="E2992" t="s">
        <v>248</v>
      </c>
      <c r="F2992">
        <v>7682</v>
      </c>
      <c r="G2992" s="44">
        <v>15.29</v>
      </c>
      <c r="H2992" s="42">
        <v>0.1575</v>
      </c>
      <c r="I2992" s="45">
        <v>7.8169000000000004</v>
      </c>
      <c r="J2992" s="44">
        <f t="shared" si="230"/>
        <v>12.881824999999999</v>
      </c>
      <c r="K2992" s="43">
        <f t="shared" si="231"/>
        <v>98958.179649999991</v>
      </c>
      <c r="L2992" s="43">
        <f t="shared" si="232"/>
        <v>60049.425800000005</v>
      </c>
      <c r="M2992" s="43">
        <f t="shared" si="233"/>
        <v>38908.753849999986</v>
      </c>
      <c r="N2992" s="42">
        <f t="shared" si="234"/>
        <v>0.3931838074185916</v>
      </c>
      <c r="O2992">
        <f>IF(AND(RawData[[#This Row],[Channel]]="Wholesale/Distributor", LEFT(RawData[[#This Row],[Month]], 4)="2025"),RawData[[#This Row],[List Price]]*(1-'2 - Diagnostics'!$B$1),RawData[[#This Row],[Net Price]])</f>
        <v>13.9139</v>
      </c>
      <c r="P2992">
        <f>RawData[[#This Row],[Units]]*RawData[[#This Row],[Counterfactual Net Price]]</f>
        <v>106886.57979999999</v>
      </c>
    </row>
    <row r="2993" spans="1:16">
      <c r="A2993" t="s">
        <v>268</v>
      </c>
      <c r="B2993" t="s">
        <v>267</v>
      </c>
      <c r="C2993" t="s">
        <v>237</v>
      </c>
      <c r="D2993" t="s">
        <v>226</v>
      </c>
      <c r="E2993" t="s">
        <v>247</v>
      </c>
      <c r="F2993">
        <v>8371</v>
      </c>
      <c r="G2993" s="44">
        <v>15.29</v>
      </c>
      <c r="H2993" s="42">
        <v>0.16059999999999999</v>
      </c>
      <c r="I2993" s="45">
        <v>7.8742000000000001</v>
      </c>
      <c r="J2993" s="44">
        <f t="shared" si="230"/>
        <v>12.834426000000001</v>
      </c>
      <c r="K2993" s="43">
        <f t="shared" si="231"/>
        <v>107436.98004600001</v>
      </c>
      <c r="L2993" s="43">
        <f t="shared" si="232"/>
        <v>65914.928199999995</v>
      </c>
      <c r="M2993" s="43">
        <f t="shared" si="233"/>
        <v>41522.051846000017</v>
      </c>
      <c r="N2993" s="42">
        <f t="shared" si="234"/>
        <v>0.38647821102400698</v>
      </c>
      <c r="O2993">
        <f>IF(AND(RawData[[#This Row],[Channel]]="Wholesale/Distributor", LEFT(RawData[[#This Row],[Month]], 4)="2025"),RawData[[#This Row],[List Price]]*(1-'2 - Diagnostics'!$B$1),RawData[[#This Row],[Net Price]])</f>
        <v>13.9139</v>
      </c>
      <c r="P2993">
        <f>RawData[[#This Row],[Units]]*RawData[[#This Row],[Counterfactual Net Price]]</f>
        <v>116473.25689999999</v>
      </c>
    </row>
    <row r="2994" spans="1:16">
      <c r="A2994" t="s">
        <v>268</v>
      </c>
      <c r="B2994" t="s">
        <v>267</v>
      </c>
      <c r="C2994" t="s">
        <v>237</v>
      </c>
      <c r="D2994" t="s">
        <v>226</v>
      </c>
      <c r="E2994" t="s">
        <v>246</v>
      </c>
      <c r="F2994">
        <v>5744</v>
      </c>
      <c r="G2994" s="44">
        <v>15.29</v>
      </c>
      <c r="H2994" s="42">
        <v>0.17349999999999999</v>
      </c>
      <c r="I2994" s="45">
        <v>7.9316000000000004</v>
      </c>
      <c r="J2994" s="44">
        <f t="shared" si="230"/>
        <v>12.637184999999999</v>
      </c>
      <c r="K2994" s="43">
        <f t="shared" si="231"/>
        <v>72587.990639999989</v>
      </c>
      <c r="L2994" s="43">
        <f t="shared" si="232"/>
        <v>45559.110400000005</v>
      </c>
      <c r="M2994" s="43">
        <f t="shared" si="233"/>
        <v>27028.880239999984</v>
      </c>
      <c r="N2994" s="42">
        <f t="shared" si="234"/>
        <v>0.37236022104606348</v>
      </c>
      <c r="O2994">
        <f>IF(AND(RawData[[#This Row],[Channel]]="Wholesale/Distributor", LEFT(RawData[[#This Row],[Month]], 4)="2025"),RawData[[#This Row],[List Price]]*(1-'2 - Diagnostics'!$B$1),RawData[[#This Row],[Net Price]])</f>
        <v>13.9139</v>
      </c>
      <c r="P2994">
        <f>RawData[[#This Row],[Units]]*RawData[[#This Row],[Counterfactual Net Price]]</f>
        <v>79921.441600000006</v>
      </c>
    </row>
    <row r="2995" spans="1:16">
      <c r="A2995" t="s">
        <v>268</v>
      </c>
      <c r="B2995" t="s">
        <v>267</v>
      </c>
      <c r="C2995" t="s">
        <v>237</v>
      </c>
      <c r="D2995" t="s">
        <v>226</v>
      </c>
      <c r="E2995" t="s">
        <v>245</v>
      </c>
      <c r="F2995">
        <v>6490</v>
      </c>
      <c r="G2995" s="44">
        <v>15.29</v>
      </c>
      <c r="H2995" s="42">
        <v>0.17280000000000001</v>
      </c>
      <c r="I2995" s="45">
        <v>7.9889000000000001</v>
      </c>
      <c r="J2995" s="44">
        <f t="shared" si="230"/>
        <v>12.647887999999998</v>
      </c>
      <c r="K2995" s="43">
        <f t="shared" si="231"/>
        <v>82084.793119999988</v>
      </c>
      <c r="L2995" s="43">
        <f t="shared" si="232"/>
        <v>51847.961000000003</v>
      </c>
      <c r="M2995" s="43">
        <f t="shared" si="233"/>
        <v>30236.832119999985</v>
      </c>
      <c r="N2995" s="42">
        <f t="shared" si="234"/>
        <v>0.3683609469027555</v>
      </c>
      <c r="O2995">
        <f>IF(AND(RawData[[#This Row],[Channel]]="Wholesale/Distributor", LEFT(RawData[[#This Row],[Month]], 4)="2025"),RawData[[#This Row],[List Price]]*(1-'2 - Diagnostics'!$B$1),RawData[[#This Row],[Net Price]])</f>
        <v>13.9139</v>
      </c>
      <c r="P2995">
        <f>RawData[[#This Row],[Units]]*RawData[[#This Row],[Counterfactual Net Price]]</f>
        <v>90301.210999999996</v>
      </c>
    </row>
    <row r="2996" spans="1:16">
      <c r="A2996" t="s">
        <v>268</v>
      </c>
      <c r="B2996" t="s">
        <v>267</v>
      </c>
      <c r="C2996" t="s">
        <v>237</v>
      </c>
      <c r="D2996" t="s">
        <v>226</v>
      </c>
      <c r="E2996" t="s">
        <v>244</v>
      </c>
      <c r="F2996">
        <v>6256</v>
      </c>
      <c r="G2996" s="44">
        <v>15.74</v>
      </c>
      <c r="H2996" s="42">
        <v>0.18759999999999999</v>
      </c>
      <c r="I2996" s="45">
        <v>8.0463000000000005</v>
      </c>
      <c r="J2996" s="44">
        <f t="shared" si="230"/>
        <v>12.787176000000001</v>
      </c>
      <c r="K2996" s="43">
        <f t="shared" si="231"/>
        <v>79996.573056000008</v>
      </c>
      <c r="L2996" s="43">
        <f t="shared" si="232"/>
        <v>50337.652800000003</v>
      </c>
      <c r="M2996" s="43">
        <f t="shared" si="233"/>
        <v>29658.920256000005</v>
      </c>
      <c r="N2996" s="42">
        <f t="shared" si="234"/>
        <v>0.37075238504576774</v>
      </c>
      <c r="O2996">
        <f>IF(AND(RawData[[#This Row],[Channel]]="Wholesale/Distributor", LEFT(RawData[[#This Row],[Month]], 4)="2025"),RawData[[#This Row],[List Price]]*(1-'2 - Diagnostics'!$B$1),RawData[[#This Row],[Net Price]])</f>
        <v>14.323400000000001</v>
      </c>
      <c r="P2996">
        <f>RawData[[#This Row],[Units]]*RawData[[#This Row],[Counterfactual Net Price]]</f>
        <v>89607.190400000007</v>
      </c>
    </row>
    <row r="2997" spans="1:16">
      <c r="A2997" t="s">
        <v>268</v>
      </c>
      <c r="B2997" t="s">
        <v>267</v>
      </c>
      <c r="C2997" t="s">
        <v>237</v>
      </c>
      <c r="D2997" t="s">
        <v>226</v>
      </c>
      <c r="E2997" t="s">
        <v>243</v>
      </c>
      <c r="F2997">
        <v>5917</v>
      </c>
      <c r="G2997" s="44">
        <v>15.74</v>
      </c>
      <c r="H2997" s="42">
        <v>0.2238</v>
      </c>
      <c r="I2997" s="45">
        <v>8.1036000000000001</v>
      </c>
      <c r="J2997" s="44">
        <f t="shared" si="230"/>
        <v>12.217388</v>
      </c>
      <c r="K2997" s="43">
        <f t="shared" si="231"/>
        <v>72290.284795999993</v>
      </c>
      <c r="L2997" s="43">
        <f t="shared" si="232"/>
        <v>47949.001199999999</v>
      </c>
      <c r="M2997" s="43">
        <f t="shared" si="233"/>
        <v>24341.283595999994</v>
      </c>
      <c r="N2997" s="42">
        <f t="shared" si="234"/>
        <v>0.33671583484129336</v>
      </c>
      <c r="O2997">
        <f>IF(AND(RawData[[#This Row],[Channel]]="Wholesale/Distributor", LEFT(RawData[[#This Row],[Month]], 4)="2025"),RawData[[#This Row],[List Price]]*(1-'2 - Diagnostics'!$B$1),RawData[[#This Row],[Net Price]])</f>
        <v>14.323400000000001</v>
      </c>
      <c r="P2997">
        <f>RawData[[#This Row],[Units]]*RawData[[#This Row],[Counterfactual Net Price]]</f>
        <v>84751.55780000001</v>
      </c>
    </row>
    <row r="2998" spans="1:16">
      <c r="A2998" t="s">
        <v>268</v>
      </c>
      <c r="B2998" t="s">
        <v>267</v>
      </c>
      <c r="C2998" t="s">
        <v>237</v>
      </c>
      <c r="D2998" t="s">
        <v>226</v>
      </c>
      <c r="E2998" t="s">
        <v>242</v>
      </c>
      <c r="F2998">
        <v>8246</v>
      </c>
      <c r="G2998" s="44">
        <v>15.74</v>
      </c>
      <c r="H2998" s="42">
        <v>0.2203</v>
      </c>
      <c r="I2998" s="45">
        <v>8.1608999999999998</v>
      </c>
      <c r="J2998" s="44">
        <f t="shared" si="230"/>
        <v>12.272478000000001</v>
      </c>
      <c r="K2998" s="43">
        <f t="shared" si="231"/>
        <v>101198.85358800001</v>
      </c>
      <c r="L2998" s="43">
        <f t="shared" si="232"/>
        <v>67294.781399999993</v>
      </c>
      <c r="M2998" s="43">
        <f t="shared" si="233"/>
        <v>33904.07218800002</v>
      </c>
      <c r="N2998" s="42">
        <f t="shared" si="234"/>
        <v>0.3350242713818678</v>
      </c>
      <c r="O2998">
        <f>IF(AND(RawData[[#This Row],[Channel]]="Wholesale/Distributor", LEFT(RawData[[#This Row],[Month]], 4)="2025"),RawData[[#This Row],[List Price]]*(1-'2 - Diagnostics'!$B$1),RawData[[#This Row],[Net Price]])</f>
        <v>14.323400000000001</v>
      </c>
      <c r="P2998">
        <f>RawData[[#This Row],[Units]]*RawData[[#This Row],[Counterfactual Net Price]]</f>
        <v>118110.75640000001</v>
      </c>
    </row>
    <row r="2999" spans="1:16">
      <c r="A2999" t="s">
        <v>268</v>
      </c>
      <c r="B2999" t="s">
        <v>267</v>
      </c>
      <c r="C2999" t="s">
        <v>237</v>
      </c>
      <c r="D2999" t="s">
        <v>226</v>
      </c>
      <c r="E2999" t="s">
        <v>241</v>
      </c>
      <c r="F2999">
        <v>11160</v>
      </c>
      <c r="G2999" s="44">
        <v>15.74</v>
      </c>
      <c r="H2999" s="42">
        <v>0.218</v>
      </c>
      <c r="I2999" s="45">
        <v>8.2182999999999993</v>
      </c>
      <c r="J2999" s="44">
        <f t="shared" si="230"/>
        <v>12.308680000000001</v>
      </c>
      <c r="K2999" s="43">
        <f t="shared" si="231"/>
        <v>137364.8688</v>
      </c>
      <c r="L2999" s="43">
        <f t="shared" si="232"/>
        <v>91716.227999999988</v>
      </c>
      <c r="M2999" s="43">
        <f t="shared" si="233"/>
        <v>45648.640800000008</v>
      </c>
      <c r="N2999" s="42">
        <f t="shared" si="234"/>
        <v>0.33231670658429668</v>
      </c>
      <c r="O2999">
        <f>IF(AND(RawData[[#This Row],[Channel]]="Wholesale/Distributor", LEFT(RawData[[#This Row],[Month]], 4)="2025"),RawData[[#This Row],[List Price]]*(1-'2 - Diagnostics'!$B$1),RawData[[#This Row],[Net Price]])</f>
        <v>14.323400000000001</v>
      </c>
      <c r="P2999">
        <f>RawData[[#This Row],[Units]]*RawData[[#This Row],[Counterfactual Net Price]]</f>
        <v>159849.144</v>
      </c>
    </row>
    <row r="3000" spans="1:16">
      <c r="A3000" t="s">
        <v>268</v>
      </c>
      <c r="B3000" t="s">
        <v>267</v>
      </c>
      <c r="C3000" t="s">
        <v>237</v>
      </c>
      <c r="D3000" t="s">
        <v>226</v>
      </c>
      <c r="E3000" t="s">
        <v>240</v>
      </c>
      <c r="F3000">
        <v>12941</v>
      </c>
      <c r="G3000" s="44">
        <v>15.74</v>
      </c>
      <c r="H3000" s="42">
        <v>0.2792</v>
      </c>
      <c r="I3000" s="45">
        <v>8.2756000000000007</v>
      </c>
      <c r="J3000" s="44">
        <f t="shared" si="230"/>
        <v>11.345392</v>
      </c>
      <c r="K3000" s="43">
        <f t="shared" si="231"/>
        <v>146820.71787200001</v>
      </c>
      <c r="L3000" s="43">
        <f t="shared" si="232"/>
        <v>107094.5396</v>
      </c>
      <c r="M3000" s="43">
        <f t="shared" si="233"/>
        <v>39726.178272000005</v>
      </c>
      <c r="N3000" s="42">
        <f t="shared" si="234"/>
        <v>0.27057610702212848</v>
      </c>
      <c r="O3000">
        <f>IF(AND(RawData[[#This Row],[Channel]]="Wholesale/Distributor", LEFT(RawData[[#This Row],[Month]], 4)="2025"),RawData[[#This Row],[List Price]]*(1-'2 - Diagnostics'!$B$1),RawData[[#This Row],[Net Price]])</f>
        <v>14.323400000000001</v>
      </c>
      <c r="P3000">
        <f>RawData[[#This Row],[Units]]*RawData[[#This Row],[Counterfactual Net Price]]</f>
        <v>185359.11940000003</v>
      </c>
    </row>
    <row r="3001" spans="1:16">
      <c r="A3001" t="s">
        <v>268</v>
      </c>
      <c r="B3001" t="s">
        <v>267</v>
      </c>
      <c r="C3001" t="s">
        <v>237</v>
      </c>
      <c r="D3001" t="s">
        <v>226</v>
      </c>
      <c r="E3001" t="s">
        <v>236</v>
      </c>
      <c r="F3001">
        <v>10573</v>
      </c>
      <c r="G3001" s="44">
        <v>15.74</v>
      </c>
      <c r="H3001" s="42">
        <v>0.24929999999999999</v>
      </c>
      <c r="I3001" s="45">
        <v>8.3329000000000004</v>
      </c>
      <c r="J3001" s="44">
        <f t="shared" si="230"/>
        <v>11.816018000000001</v>
      </c>
      <c r="K3001" s="43">
        <f t="shared" si="231"/>
        <v>124930.75831400002</v>
      </c>
      <c r="L3001" s="43">
        <f t="shared" si="232"/>
        <v>88103.751700000008</v>
      </c>
      <c r="M3001" s="43">
        <f t="shared" si="233"/>
        <v>36827.006614000013</v>
      </c>
      <c r="N3001" s="42">
        <f t="shared" si="234"/>
        <v>0.29477934106058407</v>
      </c>
      <c r="O3001">
        <f>IF(AND(RawData[[#This Row],[Channel]]="Wholesale/Distributor", LEFT(RawData[[#This Row],[Month]], 4)="2025"),RawData[[#This Row],[List Price]]*(1-'2 - Diagnostics'!$B$1),RawData[[#This Row],[Net Price]])</f>
        <v>14.323400000000001</v>
      </c>
      <c r="P3001">
        <f>RawData[[#This Row],[Units]]*RawData[[#This Row],[Counterfactual Net Price]]</f>
        <v>151441.3082</v>
      </c>
    </row>
    <row r="3002" spans="1:16">
      <c r="A3002" t="s">
        <v>268</v>
      </c>
      <c r="B3002" t="s">
        <v>267</v>
      </c>
      <c r="C3002" t="s">
        <v>237</v>
      </c>
      <c r="D3002" t="s">
        <v>229</v>
      </c>
      <c r="E3002" t="s">
        <v>262</v>
      </c>
      <c r="F3002">
        <v>3108</v>
      </c>
      <c r="G3002" s="44">
        <v>14.99</v>
      </c>
      <c r="H3002" s="42">
        <v>6.9199999999999998E-2</v>
      </c>
      <c r="I3002" s="45">
        <v>7.6448999999999998</v>
      </c>
      <c r="J3002" s="44">
        <f t="shared" si="230"/>
        <v>13.952691999999999</v>
      </c>
      <c r="K3002" s="43">
        <f t="shared" si="231"/>
        <v>43364.966735999995</v>
      </c>
      <c r="L3002" s="43">
        <f t="shared" si="232"/>
        <v>23760.349200000001</v>
      </c>
      <c r="M3002" s="43">
        <f t="shared" si="233"/>
        <v>19604.617535999994</v>
      </c>
      <c r="N3002" s="42">
        <f t="shared" si="234"/>
        <v>0.45208422862054137</v>
      </c>
      <c r="O3002">
        <f>IF(AND(RawData[[#This Row],[Channel]]="Wholesale/Distributor", LEFT(RawData[[#This Row],[Month]], 4)="2025"),RawData[[#This Row],[List Price]]*(1-'2 - Diagnostics'!$B$1),RawData[[#This Row],[Net Price]])</f>
        <v>13.952691999999999</v>
      </c>
      <c r="P3002">
        <f>RawData[[#This Row],[Units]]*RawData[[#This Row],[Counterfactual Net Price]]</f>
        <v>43364.966735999995</v>
      </c>
    </row>
    <row r="3003" spans="1:16">
      <c r="A3003" t="s">
        <v>268</v>
      </c>
      <c r="B3003" t="s">
        <v>267</v>
      </c>
      <c r="C3003" t="s">
        <v>237</v>
      </c>
      <c r="D3003" t="s">
        <v>229</v>
      </c>
      <c r="E3003" t="s">
        <v>261</v>
      </c>
      <c r="F3003">
        <v>4009</v>
      </c>
      <c r="G3003" s="44">
        <v>14.99</v>
      </c>
      <c r="H3003" s="42">
        <v>7.9100000000000004E-2</v>
      </c>
      <c r="I3003" s="45">
        <v>7.6448999999999998</v>
      </c>
      <c r="J3003" s="44">
        <f t="shared" si="230"/>
        <v>13.804291000000001</v>
      </c>
      <c r="K3003" s="43">
        <f t="shared" si="231"/>
        <v>55341.402619</v>
      </c>
      <c r="L3003" s="43">
        <f t="shared" si="232"/>
        <v>30648.4041</v>
      </c>
      <c r="M3003" s="43">
        <f t="shared" si="233"/>
        <v>24692.998519000001</v>
      </c>
      <c r="N3003" s="42">
        <f t="shared" si="234"/>
        <v>0.44619394071017482</v>
      </c>
      <c r="O3003">
        <f>IF(AND(RawData[[#This Row],[Channel]]="Wholesale/Distributor", LEFT(RawData[[#This Row],[Month]], 4)="2025"),RawData[[#This Row],[List Price]]*(1-'2 - Diagnostics'!$B$1),RawData[[#This Row],[Net Price]])</f>
        <v>13.804291000000001</v>
      </c>
      <c r="P3003">
        <f>RawData[[#This Row],[Units]]*RawData[[#This Row],[Counterfactual Net Price]]</f>
        <v>55341.402619</v>
      </c>
    </row>
    <row r="3004" spans="1:16">
      <c r="A3004" t="s">
        <v>268</v>
      </c>
      <c r="B3004" t="s">
        <v>267</v>
      </c>
      <c r="C3004" t="s">
        <v>237</v>
      </c>
      <c r="D3004" t="s">
        <v>229</v>
      </c>
      <c r="E3004" t="s">
        <v>260</v>
      </c>
      <c r="F3004">
        <v>2990</v>
      </c>
      <c r="G3004" s="44">
        <v>14.99</v>
      </c>
      <c r="H3004" s="42">
        <v>7.8200000000000006E-2</v>
      </c>
      <c r="I3004" s="45">
        <v>7.6448999999999998</v>
      </c>
      <c r="J3004" s="44">
        <f t="shared" si="230"/>
        <v>13.817781999999999</v>
      </c>
      <c r="K3004" s="43">
        <f t="shared" si="231"/>
        <v>41315.168180000001</v>
      </c>
      <c r="L3004" s="43">
        <f t="shared" si="232"/>
        <v>22858.251</v>
      </c>
      <c r="M3004" s="43">
        <f t="shared" si="233"/>
        <v>18456.91718</v>
      </c>
      <c r="N3004" s="42">
        <f t="shared" si="234"/>
        <v>0.44673464959861142</v>
      </c>
      <c r="O3004">
        <f>IF(AND(RawData[[#This Row],[Channel]]="Wholesale/Distributor", LEFT(RawData[[#This Row],[Month]], 4)="2025"),RawData[[#This Row],[List Price]]*(1-'2 - Diagnostics'!$B$1),RawData[[#This Row],[Net Price]])</f>
        <v>13.817781999999999</v>
      </c>
      <c r="P3004">
        <f>RawData[[#This Row],[Units]]*RawData[[#This Row],[Counterfactual Net Price]]</f>
        <v>41315.168180000001</v>
      </c>
    </row>
    <row r="3005" spans="1:16">
      <c r="A3005" t="s">
        <v>268</v>
      </c>
      <c r="B3005" t="s">
        <v>267</v>
      </c>
      <c r="C3005" t="s">
        <v>237</v>
      </c>
      <c r="D3005" t="s">
        <v>229</v>
      </c>
      <c r="E3005" t="s">
        <v>259</v>
      </c>
      <c r="F3005">
        <v>3682</v>
      </c>
      <c r="G3005" s="44">
        <v>14.99</v>
      </c>
      <c r="H3005" s="42">
        <v>4.87E-2</v>
      </c>
      <c r="I3005" s="45">
        <v>7.6448999999999998</v>
      </c>
      <c r="J3005" s="44">
        <f t="shared" si="230"/>
        <v>14.259987000000001</v>
      </c>
      <c r="K3005" s="43">
        <f t="shared" si="231"/>
        <v>52505.272133999999</v>
      </c>
      <c r="L3005" s="43">
        <f t="shared" si="232"/>
        <v>28148.521799999999</v>
      </c>
      <c r="M3005" s="43">
        <f t="shared" si="233"/>
        <v>24356.750334</v>
      </c>
      <c r="N3005" s="42">
        <f t="shared" si="234"/>
        <v>0.46389151687164931</v>
      </c>
      <c r="O3005">
        <f>IF(AND(RawData[[#This Row],[Channel]]="Wholesale/Distributor", LEFT(RawData[[#This Row],[Month]], 4)="2025"),RawData[[#This Row],[List Price]]*(1-'2 - Diagnostics'!$B$1),RawData[[#This Row],[Net Price]])</f>
        <v>14.259987000000001</v>
      </c>
      <c r="P3005">
        <f>RawData[[#This Row],[Units]]*RawData[[#This Row],[Counterfactual Net Price]]</f>
        <v>52505.272133999999</v>
      </c>
    </row>
    <row r="3006" spans="1:16">
      <c r="A3006" t="s">
        <v>268</v>
      </c>
      <c r="B3006" t="s">
        <v>267</v>
      </c>
      <c r="C3006" t="s">
        <v>237</v>
      </c>
      <c r="D3006" t="s">
        <v>229</v>
      </c>
      <c r="E3006" t="s">
        <v>258</v>
      </c>
      <c r="F3006">
        <v>3197</v>
      </c>
      <c r="G3006" s="44">
        <v>14.99</v>
      </c>
      <c r="H3006" s="42">
        <v>7.6200000000000004E-2</v>
      </c>
      <c r="I3006" s="45">
        <v>7.6448999999999998</v>
      </c>
      <c r="J3006" s="44">
        <f t="shared" si="230"/>
        <v>13.847761999999999</v>
      </c>
      <c r="K3006" s="43">
        <f t="shared" si="231"/>
        <v>44271.295114</v>
      </c>
      <c r="L3006" s="43">
        <f t="shared" si="232"/>
        <v>24440.745299999999</v>
      </c>
      <c r="M3006" s="43">
        <f t="shared" si="233"/>
        <v>19830.549814000002</v>
      </c>
      <c r="N3006" s="42">
        <f t="shared" si="234"/>
        <v>0.44793245291188571</v>
      </c>
      <c r="O3006">
        <f>IF(AND(RawData[[#This Row],[Channel]]="Wholesale/Distributor", LEFT(RawData[[#This Row],[Month]], 4)="2025"),RawData[[#This Row],[List Price]]*(1-'2 - Diagnostics'!$B$1),RawData[[#This Row],[Net Price]])</f>
        <v>13.847761999999999</v>
      </c>
      <c r="P3006">
        <f>RawData[[#This Row],[Units]]*RawData[[#This Row],[Counterfactual Net Price]]</f>
        <v>44271.295114</v>
      </c>
    </row>
    <row r="3007" spans="1:16">
      <c r="A3007" t="s">
        <v>268</v>
      </c>
      <c r="B3007" t="s">
        <v>267</v>
      </c>
      <c r="C3007" t="s">
        <v>237</v>
      </c>
      <c r="D3007" t="s">
        <v>229</v>
      </c>
      <c r="E3007" t="s">
        <v>257</v>
      </c>
      <c r="F3007">
        <v>2709</v>
      </c>
      <c r="G3007" s="44">
        <v>14.99</v>
      </c>
      <c r="H3007" s="42">
        <v>8.0600000000000005E-2</v>
      </c>
      <c r="I3007" s="45">
        <v>7.6448999999999998</v>
      </c>
      <c r="J3007" s="44">
        <f t="shared" si="230"/>
        <v>13.781806</v>
      </c>
      <c r="K3007" s="43">
        <f t="shared" si="231"/>
        <v>37334.912453999998</v>
      </c>
      <c r="L3007" s="43">
        <f t="shared" si="232"/>
        <v>20710.034100000001</v>
      </c>
      <c r="M3007" s="43">
        <f t="shared" si="233"/>
        <v>16624.878353999997</v>
      </c>
      <c r="N3007" s="42">
        <f t="shared" si="234"/>
        <v>0.44529040678703496</v>
      </c>
      <c r="O3007">
        <f>IF(AND(RawData[[#This Row],[Channel]]="Wholesale/Distributor", LEFT(RawData[[#This Row],[Month]], 4)="2025"),RawData[[#This Row],[List Price]]*(1-'2 - Diagnostics'!$B$1),RawData[[#This Row],[Net Price]])</f>
        <v>13.781806</v>
      </c>
      <c r="P3007">
        <f>RawData[[#This Row],[Units]]*RawData[[#This Row],[Counterfactual Net Price]]</f>
        <v>37334.912453999998</v>
      </c>
    </row>
    <row r="3008" spans="1:16">
      <c r="A3008" t="s">
        <v>268</v>
      </c>
      <c r="B3008" t="s">
        <v>267</v>
      </c>
      <c r="C3008" t="s">
        <v>237</v>
      </c>
      <c r="D3008" t="s">
        <v>229</v>
      </c>
      <c r="E3008" t="s">
        <v>256</v>
      </c>
      <c r="F3008">
        <v>3034</v>
      </c>
      <c r="G3008" s="44">
        <v>14.99</v>
      </c>
      <c r="H3008" s="42">
        <v>7.0699999999999999E-2</v>
      </c>
      <c r="I3008" s="45">
        <v>7.6448999999999998</v>
      </c>
      <c r="J3008" s="44">
        <f t="shared" si="230"/>
        <v>13.930207000000001</v>
      </c>
      <c r="K3008" s="43">
        <f t="shared" si="231"/>
        <v>42264.248038000005</v>
      </c>
      <c r="L3008" s="43">
        <f t="shared" si="232"/>
        <v>23194.6266</v>
      </c>
      <c r="M3008" s="43">
        <f t="shared" si="233"/>
        <v>19069.621438000006</v>
      </c>
      <c r="N3008" s="42">
        <f t="shared" si="234"/>
        <v>0.45119982782739704</v>
      </c>
      <c r="O3008">
        <f>IF(AND(RawData[[#This Row],[Channel]]="Wholesale/Distributor", LEFT(RawData[[#This Row],[Month]], 4)="2025"),RawData[[#This Row],[List Price]]*(1-'2 - Diagnostics'!$B$1),RawData[[#This Row],[Net Price]])</f>
        <v>13.930207000000001</v>
      </c>
      <c r="P3008">
        <f>RawData[[#This Row],[Units]]*RawData[[#This Row],[Counterfactual Net Price]]</f>
        <v>42264.248038000005</v>
      </c>
    </row>
    <row r="3009" spans="1:16">
      <c r="A3009" t="s">
        <v>268</v>
      </c>
      <c r="B3009" t="s">
        <v>267</v>
      </c>
      <c r="C3009" t="s">
        <v>237</v>
      </c>
      <c r="D3009" t="s">
        <v>229</v>
      </c>
      <c r="E3009" t="s">
        <v>255</v>
      </c>
      <c r="F3009">
        <v>3043</v>
      </c>
      <c r="G3009" s="44">
        <v>14.99</v>
      </c>
      <c r="H3009" s="42">
        <v>5.5300000000000002E-2</v>
      </c>
      <c r="I3009" s="45">
        <v>7.6448999999999998</v>
      </c>
      <c r="J3009" s="44">
        <f t="shared" si="230"/>
        <v>14.161053000000001</v>
      </c>
      <c r="K3009" s="43">
        <f t="shared" si="231"/>
        <v>43092.084279000002</v>
      </c>
      <c r="L3009" s="43">
        <f t="shared" si="232"/>
        <v>23263.430700000001</v>
      </c>
      <c r="M3009" s="43">
        <f t="shared" si="233"/>
        <v>19828.653579000002</v>
      </c>
      <c r="N3009" s="42">
        <f t="shared" si="234"/>
        <v>0.4601460781200381</v>
      </c>
      <c r="O3009">
        <f>IF(AND(RawData[[#This Row],[Channel]]="Wholesale/Distributor", LEFT(RawData[[#This Row],[Month]], 4)="2025"),RawData[[#This Row],[List Price]]*(1-'2 - Diagnostics'!$B$1),RawData[[#This Row],[Net Price]])</f>
        <v>14.161053000000001</v>
      </c>
      <c r="P3009">
        <f>RawData[[#This Row],[Units]]*RawData[[#This Row],[Counterfactual Net Price]]</f>
        <v>43092.084279000002</v>
      </c>
    </row>
    <row r="3010" spans="1:16">
      <c r="A3010" t="s">
        <v>268</v>
      </c>
      <c r="B3010" t="s">
        <v>267</v>
      </c>
      <c r="C3010" t="s">
        <v>237</v>
      </c>
      <c r="D3010" t="s">
        <v>229</v>
      </c>
      <c r="E3010" t="s">
        <v>254</v>
      </c>
      <c r="F3010">
        <v>4051</v>
      </c>
      <c r="G3010" s="44">
        <v>14.99</v>
      </c>
      <c r="H3010" s="42">
        <v>4.7300000000000002E-2</v>
      </c>
      <c r="I3010" s="45">
        <v>7.6448999999999998</v>
      </c>
      <c r="J3010" s="44">
        <f t="shared" ref="J3010:J3073" si="235">G3010*(1-H3010)</f>
        <v>14.280972999999999</v>
      </c>
      <c r="K3010" s="43">
        <f t="shared" ref="K3010:K3073" si="236">F3010*J3010</f>
        <v>57852.221622999998</v>
      </c>
      <c r="L3010" s="43">
        <f t="shared" ref="L3010:L3073" si="237">F3010*I3010</f>
        <v>30969.4899</v>
      </c>
      <c r="M3010" s="43">
        <f t="shared" ref="M3010:M3073" si="238">K3010-L3010</f>
        <v>26882.731722999997</v>
      </c>
      <c r="N3010" s="42">
        <f t="shared" ref="N3010:N3073" si="239">IFERROR(M3010/K3010,"")</f>
        <v>0.46467933242363807</v>
      </c>
      <c r="O3010">
        <f>IF(AND(RawData[[#This Row],[Channel]]="Wholesale/Distributor", LEFT(RawData[[#This Row],[Month]], 4)="2025"),RawData[[#This Row],[List Price]]*(1-'2 - Diagnostics'!$B$1),RawData[[#This Row],[Net Price]])</f>
        <v>14.280972999999999</v>
      </c>
      <c r="P3010">
        <f>RawData[[#This Row],[Units]]*RawData[[#This Row],[Counterfactual Net Price]]</f>
        <v>57852.221622999998</v>
      </c>
    </row>
    <row r="3011" spans="1:16">
      <c r="A3011" t="s">
        <v>268</v>
      </c>
      <c r="B3011" t="s">
        <v>267</v>
      </c>
      <c r="C3011" t="s">
        <v>237</v>
      </c>
      <c r="D3011" t="s">
        <v>229</v>
      </c>
      <c r="E3011" t="s">
        <v>253</v>
      </c>
      <c r="F3011">
        <v>5996</v>
      </c>
      <c r="G3011" s="44">
        <v>14.99</v>
      </c>
      <c r="H3011" s="42">
        <v>6.7500000000000004E-2</v>
      </c>
      <c r="I3011" s="45">
        <v>7.6448999999999998</v>
      </c>
      <c r="J3011" s="44">
        <f t="shared" si="235"/>
        <v>13.978175</v>
      </c>
      <c r="K3011" s="43">
        <f t="shared" si="236"/>
        <v>83813.137300000002</v>
      </c>
      <c r="L3011" s="43">
        <f t="shared" si="237"/>
        <v>45838.820399999997</v>
      </c>
      <c r="M3011" s="43">
        <f t="shared" si="238"/>
        <v>37974.316900000005</v>
      </c>
      <c r="N3011" s="42">
        <f t="shared" si="239"/>
        <v>0.45308310991957107</v>
      </c>
      <c r="O3011">
        <f>IF(AND(RawData[[#This Row],[Channel]]="Wholesale/Distributor", LEFT(RawData[[#This Row],[Month]], 4)="2025"),RawData[[#This Row],[List Price]]*(1-'2 - Diagnostics'!$B$1),RawData[[#This Row],[Net Price]])</f>
        <v>13.978175</v>
      </c>
      <c r="P3011">
        <f>RawData[[#This Row],[Units]]*RawData[[#This Row],[Counterfactual Net Price]]</f>
        <v>83813.137300000002</v>
      </c>
    </row>
    <row r="3012" spans="1:16">
      <c r="A3012" t="s">
        <v>268</v>
      </c>
      <c r="B3012" t="s">
        <v>267</v>
      </c>
      <c r="C3012" t="s">
        <v>237</v>
      </c>
      <c r="D3012" t="s">
        <v>229</v>
      </c>
      <c r="E3012" t="s">
        <v>252</v>
      </c>
      <c r="F3012">
        <v>5900</v>
      </c>
      <c r="G3012" s="44">
        <v>14.99</v>
      </c>
      <c r="H3012" s="42">
        <v>4.4400000000000002E-2</v>
      </c>
      <c r="I3012" s="45">
        <v>7.6448999999999998</v>
      </c>
      <c r="J3012" s="44">
        <f t="shared" si="235"/>
        <v>14.324444</v>
      </c>
      <c r="K3012" s="43">
        <f t="shared" si="236"/>
        <v>84514.219599999997</v>
      </c>
      <c r="L3012" s="43">
        <f t="shared" si="237"/>
        <v>45104.909999999996</v>
      </c>
      <c r="M3012" s="43">
        <f t="shared" si="238"/>
        <v>39409.309600000001</v>
      </c>
      <c r="N3012" s="42">
        <f t="shared" si="239"/>
        <v>0.46630389284219342</v>
      </c>
      <c r="O3012">
        <f>IF(AND(RawData[[#This Row],[Channel]]="Wholesale/Distributor", LEFT(RawData[[#This Row],[Month]], 4)="2025"),RawData[[#This Row],[List Price]]*(1-'2 - Diagnostics'!$B$1),RawData[[#This Row],[Net Price]])</f>
        <v>14.324444</v>
      </c>
      <c r="P3012">
        <f>RawData[[#This Row],[Units]]*RawData[[#This Row],[Counterfactual Net Price]]</f>
        <v>84514.219599999997</v>
      </c>
    </row>
    <row r="3013" spans="1:16">
      <c r="A3013" t="s">
        <v>268</v>
      </c>
      <c r="B3013" t="s">
        <v>267</v>
      </c>
      <c r="C3013" t="s">
        <v>237</v>
      </c>
      <c r="D3013" t="s">
        <v>229</v>
      </c>
      <c r="E3013" t="s">
        <v>251</v>
      </c>
      <c r="F3013">
        <v>4810</v>
      </c>
      <c r="G3013" s="44">
        <v>14.99</v>
      </c>
      <c r="H3013" s="42">
        <v>7.9200000000000007E-2</v>
      </c>
      <c r="I3013" s="45">
        <v>7.6448999999999998</v>
      </c>
      <c r="J3013" s="44">
        <f t="shared" si="235"/>
        <v>13.802792</v>
      </c>
      <c r="K3013" s="43">
        <f t="shared" si="236"/>
        <v>66391.429520000005</v>
      </c>
      <c r="L3013" s="43">
        <f t="shared" si="237"/>
        <v>36771.968999999997</v>
      </c>
      <c r="M3013" s="43">
        <f t="shared" si="238"/>
        <v>29619.460520000008</v>
      </c>
      <c r="N3013" s="42">
        <f t="shared" si="239"/>
        <v>0.4461337966985231</v>
      </c>
      <c r="O3013">
        <f>IF(AND(RawData[[#This Row],[Channel]]="Wholesale/Distributor", LEFT(RawData[[#This Row],[Month]], 4)="2025"),RawData[[#This Row],[List Price]]*(1-'2 - Diagnostics'!$B$1),RawData[[#This Row],[Net Price]])</f>
        <v>13.802792</v>
      </c>
      <c r="P3013">
        <f>RawData[[#This Row],[Units]]*RawData[[#This Row],[Counterfactual Net Price]]</f>
        <v>66391.429520000005</v>
      </c>
    </row>
    <row r="3014" spans="1:16">
      <c r="A3014" t="s">
        <v>268</v>
      </c>
      <c r="B3014" t="s">
        <v>267</v>
      </c>
      <c r="C3014" t="s">
        <v>237</v>
      </c>
      <c r="D3014" t="s">
        <v>229</v>
      </c>
      <c r="E3014" t="s">
        <v>250</v>
      </c>
      <c r="F3014">
        <v>2746</v>
      </c>
      <c r="G3014" s="44">
        <v>15.29</v>
      </c>
      <c r="H3014" s="42">
        <v>7.7499999999999999E-2</v>
      </c>
      <c r="I3014" s="45">
        <v>7.7022000000000004</v>
      </c>
      <c r="J3014" s="44">
        <f t="shared" si="235"/>
        <v>14.105024999999999</v>
      </c>
      <c r="K3014" s="43">
        <f t="shared" si="236"/>
        <v>38732.398649999996</v>
      </c>
      <c r="L3014" s="43">
        <f t="shared" si="237"/>
        <v>21150.2412</v>
      </c>
      <c r="M3014" s="43">
        <f t="shared" si="238"/>
        <v>17582.157449999995</v>
      </c>
      <c r="N3014" s="42">
        <f t="shared" si="239"/>
        <v>0.45393928759431473</v>
      </c>
      <c r="O3014">
        <f>IF(AND(RawData[[#This Row],[Channel]]="Wholesale/Distributor", LEFT(RawData[[#This Row],[Month]], 4)="2025"),RawData[[#This Row],[List Price]]*(1-'2 - Diagnostics'!$B$1),RawData[[#This Row],[Net Price]])</f>
        <v>14.105024999999999</v>
      </c>
      <c r="P3014">
        <f>RawData[[#This Row],[Units]]*RawData[[#This Row],[Counterfactual Net Price]]</f>
        <v>38732.398649999996</v>
      </c>
    </row>
    <row r="3015" spans="1:16">
      <c r="A3015" t="s">
        <v>268</v>
      </c>
      <c r="B3015" t="s">
        <v>267</v>
      </c>
      <c r="C3015" t="s">
        <v>237</v>
      </c>
      <c r="D3015" t="s">
        <v>229</v>
      </c>
      <c r="E3015" t="s">
        <v>249</v>
      </c>
      <c r="F3015">
        <v>3766</v>
      </c>
      <c r="G3015" s="44">
        <v>15.29</v>
      </c>
      <c r="H3015" s="42">
        <v>6.0299999999999999E-2</v>
      </c>
      <c r="I3015" s="45">
        <v>7.7595999999999998</v>
      </c>
      <c r="J3015" s="44">
        <f t="shared" si="235"/>
        <v>14.368012999999999</v>
      </c>
      <c r="K3015" s="43">
        <f t="shared" si="236"/>
        <v>54109.936957999998</v>
      </c>
      <c r="L3015" s="43">
        <f t="shared" si="237"/>
        <v>29222.653599999998</v>
      </c>
      <c r="M3015" s="43">
        <f t="shared" si="238"/>
        <v>24887.283358000001</v>
      </c>
      <c r="N3015" s="42">
        <f t="shared" si="239"/>
        <v>0.45993924142468412</v>
      </c>
      <c r="O3015">
        <f>IF(AND(RawData[[#This Row],[Channel]]="Wholesale/Distributor", LEFT(RawData[[#This Row],[Month]], 4)="2025"),RawData[[#This Row],[List Price]]*(1-'2 - Diagnostics'!$B$1),RawData[[#This Row],[Net Price]])</f>
        <v>14.368012999999999</v>
      </c>
      <c r="P3015">
        <f>RawData[[#This Row],[Units]]*RawData[[#This Row],[Counterfactual Net Price]]</f>
        <v>54109.936957999998</v>
      </c>
    </row>
    <row r="3016" spans="1:16">
      <c r="A3016" t="s">
        <v>268</v>
      </c>
      <c r="B3016" t="s">
        <v>267</v>
      </c>
      <c r="C3016" t="s">
        <v>237</v>
      </c>
      <c r="D3016" t="s">
        <v>229</v>
      </c>
      <c r="E3016" t="s">
        <v>248</v>
      </c>
      <c r="F3016">
        <v>3966</v>
      </c>
      <c r="G3016" s="44">
        <v>15.29</v>
      </c>
      <c r="H3016" s="42">
        <v>3.6999999999999998E-2</v>
      </c>
      <c r="I3016" s="45">
        <v>7.8169000000000004</v>
      </c>
      <c r="J3016" s="44">
        <f t="shared" si="235"/>
        <v>14.724269999999999</v>
      </c>
      <c r="K3016" s="43">
        <f t="shared" si="236"/>
        <v>58396.454819999999</v>
      </c>
      <c r="L3016" s="43">
        <f t="shared" si="237"/>
        <v>31001.825400000002</v>
      </c>
      <c r="M3016" s="43">
        <f t="shared" si="238"/>
        <v>27394.629419999997</v>
      </c>
      <c r="N3016" s="42">
        <f t="shared" si="239"/>
        <v>0.46911459787140547</v>
      </c>
      <c r="O3016">
        <f>IF(AND(RawData[[#This Row],[Channel]]="Wholesale/Distributor", LEFT(RawData[[#This Row],[Month]], 4)="2025"),RawData[[#This Row],[List Price]]*(1-'2 - Diagnostics'!$B$1),RawData[[#This Row],[Net Price]])</f>
        <v>14.724269999999999</v>
      </c>
      <c r="P3016">
        <f>RawData[[#This Row],[Units]]*RawData[[#This Row],[Counterfactual Net Price]]</f>
        <v>58396.454819999999</v>
      </c>
    </row>
    <row r="3017" spans="1:16">
      <c r="A3017" t="s">
        <v>268</v>
      </c>
      <c r="B3017" t="s">
        <v>267</v>
      </c>
      <c r="C3017" t="s">
        <v>237</v>
      </c>
      <c r="D3017" t="s">
        <v>229</v>
      </c>
      <c r="E3017" t="s">
        <v>247</v>
      </c>
      <c r="F3017">
        <v>4016</v>
      </c>
      <c r="G3017" s="44">
        <v>15.29</v>
      </c>
      <c r="H3017" s="42">
        <v>9.4299999999999995E-2</v>
      </c>
      <c r="I3017" s="45">
        <v>7.8742000000000001</v>
      </c>
      <c r="J3017" s="44">
        <f t="shared" si="235"/>
        <v>13.848152999999998</v>
      </c>
      <c r="K3017" s="43">
        <f t="shared" si="236"/>
        <v>55614.182447999992</v>
      </c>
      <c r="L3017" s="43">
        <f t="shared" si="237"/>
        <v>31622.787199999999</v>
      </c>
      <c r="M3017" s="43">
        <f t="shared" si="238"/>
        <v>23991.395247999993</v>
      </c>
      <c r="N3017" s="42">
        <f t="shared" si="239"/>
        <v>0.43138987560290526</v>
      </c>
      <c r="O3017">
        <f>IF(AND(RawData[[#This Row],[Channel]]="Wholesale/Distributor", LEFT(RawData[[#This Row],[Month]], 4)="2025"),RawData[[#This Row],[List Price]]*(1-'2 - Diagnostics'!$B$1),RawData[[#This Row],[Net Price]])</f>
        <v>13.848152999999998</v>
      </c>
      <c r="P3017">
        <f>RawData[[#This Row],[Units]]*RawData[[#This Row],[Counterfactual Net Price]]</f>
        <v>55614.182447999992</v>
      </c>
    </row>
    <row r="3018" spans="1:16">
      <c r="A3018" t="s">
        <v>268</v>
      </c>
      <c r="B3018" t="s">
        <v>267</v>
      </c>
      <c r="C3018" t="s">
        <v>237</v>
      </c>
      <c r="D3018" t="s">
        <v>229</v>
      </c>
      <c r="E3018" t="s">
        <v>246</v>
      </c>
      <c r="F3018">
        <v>3531</v>
      </c>
      <c r="G3018" s="44">
        <v>15.29</v>
      </c>
      <c r="H3018" s="42">
        <v>7.5800000000000006E-2</v>
      </c>
      <c r="I3018" s="45">
        <v>7.9316000000000004</v>
      </c>
      <c r="J3018" s="44">
        <f t="shared" si="235"/>
        <v>14.131017999999999</v>
      </c>
      <c r="K3018" s="43">
        <f t="shared" si="236"/>
        <v>49896.624557999996</v>
      </c>
      <c r="L3018" s="43">
        <f t="shared" si="237"/>
        <v>28006.479600000002</v>
      </c>
      <c r="M3018" s="43">
        <f t="shared" si="238"/>
        <v>21890.144957999993</v>
      </c>
      <c r="N3018" s="42">
        <f t="shared" si="239"/>
        <v>0.43870993583052537</v>
      </c>
      <c r="O3018">
        <f>IF(AND(RawData[[#This Row],[Channel]]="Wholesale/Distributor", LEFT(RawData[[#This Row],[Month]], 4)="2025"),RawData[[#This Row],[List Price]]*(1-'2 - Diagnostics'!$B$1),RawData[[#This Row],[Net Price]])</f>
        <v>14.131017999999999</v>
      </c>
      <c r="P3018">
        <f>RawData[[#This Row],[Units]]*RawData[[#This Row],[Counterfactual Net Price]]</f>
        <v>49896.624557999996</v>
      </c>
    </row>
    <row r="3019" spans="1:16">
      <c r="A3019" t="s">
        <v>268</v>
      </c>
      <c r="B3019" t="s">
        <v>267</v>
      </c>
      <c r="C3019" t="s">
        <v>237</v>
      </c>
      <c r="D3019" t="s">
        <v>229</v>
      </c>
      <c r="E3019" t="s">
        <v>245</v>
      </c>
      <c r="F3019">
        <v>2965</v>
      </c>
      <c r="G3019" s="44">
        <v>15.29</v>
      </c>
      <c r="H3019" s="42">
        <v>6.0499999999999998E-2</v>
      </c>
      <c r="I3019" s="45">
        <v>7.9889000000000001</v>
      </c>
      <c r="J3019" s="44">
        <f t="shared" si="235"/>
        <v>14.364954999999998</v>
      </c>
      <c r="K3019" s="43">
        <f t="shared" si="236"/>
        <v>42592.091574999999</v>
      </c>
      <c r="L3019" s="43">
        <f t="shared" si="237"/>
        <v>23687.088500000002</v>
      </c>
      <c r="M3019" s="43">
        <f t="shared" si="238"/>
        <v>18905.003074999997</v>
      </c>
      <c r="N3019" s="42">
        <f t="shared" si="239"/>
        <v>0.44386181509096262</v>
      </c>
      <c r="O3019">
        <f>IF(AND(RawData[[#This Row],[Channel]]="Wholesale/Distributor", LEFT(RawData[[#This Row],[Month]], 4)="2025"),RawData[[#This Row],[List Price]]*(1-'2 - Diagnostics'!$B$1),RawData[[#This Row],[Net Price]])</f>
        <v>14.364954999999998</v>
      </c>
      <c r="P3019">
        <f>RawData[[#This Row],[Units]]*RawData[[#This Row],[Counterfactual Net Price]]</f>
        <v>42592.091574999999</v>
      </c>
    </row>
    <row r="3020" spans="1:16">
      <c r="A3020" t="s">
        <v>268</v>
      </c>
      <c r="B3020" t="s">
        <v>267</v>
      </c>
      <c r="C3020" t="s">
        <v>237</v>
      </c>
      <c r="D3020" t="s">
        <v>229</v>
      </c>
      <c r="E3020" t="s">
        <v>244</v>
      </c>
      <c r="F3020">
        <v>2791</v>
      </c>
      <c r="G3020" s="44">
        <v>15.74</v>
      </c>
      <c r="H3020" s="42">
        <v>7.8200000000000006E-2</v>
      </c>
      <c r="I3020" s="45">
        <v>8.0463000000000005</v>
      </c>
      <c r="J3020" s="44">
        <f t="shared" si="235"/>
        <v>14.509131999999999</v>
      </c>
      <c r="K3020" s="43">
        <f t="shared" si="236"/>
        <v>40494.987411999995</v>
      </c>
      <c r="L3020" s="43">
        <f t="shared" si="237"/>
        <v>22457.223300000001</v>
      </c>
      <c r="M3020" s="43">
        <f t="shared" si="238"/>
        <v>18037.764111999993</v>
      </c>
      <c r="N3020" s="42">
        <f t="shared" si="239"/>
        <v>0.44543202170881058</v>
      </c>
      <c r="O3020">
        <f>IF(AND(RawData[[#This Row],[Channel]]="Wholesale/Distributor", LEFT(RawData[[#This Row],[Month]], 4)="2025"),RawData[[#This Row],[List Price]]*(1-'2 - Diagnostics'!$B$1),RawData[[#This Row],[Net Price]])</f>
        <v>14.509131999999999</v>
      </c>
      <c r="P3020">
        <f>RawData[[#This Row],[Units]]*RawData[[#This Row],[Counterfactual Net Price]]</f>
        <v>40494.987411999995</v>
      </c>
    </row>
    <row r="3021" spans="1:16">
      <c r="A3021" t="s">
        <v>268</v>
      </c>
      <c r="B3021" t="s">
        <v>267</v>
      </c>
      <c r="C3021" t="s">
        <v>237</v>
      </c>
      <c r="D3021" t="s">
        <v>229</v>
      </c>
      <c r="E3021" t="s">
        <v>243</v>
      </c>
      <c r="F3021">
        <v>3026</v>
      </c>
      <c r="G3021" s="44">
        <v>15.74</v>
      </c>
      <c r="H3021" s="42">
        <v>8.14E-2</v>
      </c>
      <c r="I3021" s="45">
        <v>8.1036000000000001</v>
      </c>
      <c r="J3021" s="44">
        <f t="shared" si="235"/>
        <v>14.458764</v>
      </c>
      <c r="K3021" s="43">
        <f t="shared" si="236"/>
        <v>43752.219863999999</v>
      </c>
      <c r="L3021" s="43">
        <f t="shared" si="237"/>
        <v>24521.493600000002</v>
      </c>
      <c r="M3021" s="43">
        <f t="shared" si="238"/>
        <v>19230.726263999997</v>
      </c>
      <c r="N3021" s="42">
        <f t="shared" si="239"/>
        <v>0.43953715545810135</v>
      </c>
      <c r="O3021">
        <f>IF(AND(RawData[[#This Row],[Channel]]="Wholesale/Distributor", LEFT(RawData[[#This Row],[Month]], 4)="2025"),RawData[[#This Row],[List Price]]*(1-'2 - Diagnostics'!$B$1),RawData[[#This Row],[Net Price]])</f>
        <v>14.458764</v>
      </c>
      <c r="P3021">
        <f>RawData[[#This Row],[Units]]*RawData[[#This Row],[Counterfactual Net Price]]</f>
        <v>43752.219863999999</v>
      </c>
    </row>
    <row r="3022" spans="1:16">
      <c r="A3022" t="s">
        <v>268</v>
      </c>
      <c r="B3022" t="s">
        <v>267</v>
      </c>
      <c r="C3022" t="s">
        <v>237</v>
      </c>
      <c r="D3022" t="s">
        <v>229</v>
      </c>
      <c r="E3022" t="s">
        <v>242</v>
      </c>
      <c r="F3022">
        <v>4301</v>
      </c>
      <c r="G3022" s="44">
        <v>15.74</v>
      </c>
      <c r="H3022" s="42">
        <v>6.9099999999999995E-2</v>
      </c>
      <c r="I3022" s="45">
        <v>8.1608999999999998</v>
      </c>
      <c r="J3022" s="44">
        <f t="shared" si="235"/>
        <v>14.652366000000001</v>
      </c>
      <c r="K3022" s="43">
        <f t="shared" si="236"/>
        <v>63019.826166000006</v>
      </c>
      <c r="L3022" s="43">
        <f t="shared" si="237"/>
        <v>35100.030899999998</v>
      </c>
      <c r="M3022" s="43">
        <f t="shared" si="238"/>
        <v>27919.795266000008</v>
      </c>
      <c r="N3022" s="42">
        <f t="shared" si="239"/>
        <v>0.4430319308158151</v>
      </c>
      <c r="O3022">
        <f>IF(AND(RawData[[#This Row],[Channel]]="Wholesale/Distributor", LEFT(RawData[[#This Row],[Month]], 4)="2025"),RawData[[#This Row],[List Price]]*(1-'2 - Diagnostics'!$B$1),RawData[[#This Row],[Net Price]])</f>
        <v>14.652366000000001</v>
      </c>
      <c r="P3022">
        <f>RawData[[#This Row],[Units]]*RawData[[#This Row],[Counterfactual Net Price]]</f>
        <v>63019.826166000006</v>
      </c>
    </row>
    <row r="3023" spans="1:16">
      <c r="A3023" t="s">
        <v>268</v>
      </c>
      <c r="B3023" t="s">
        <v>267</v>
      </c>
      <c r="C3023" t="s">
        <v>237</v>
      </c>
      <c r="D3023" t="s">
        <v>229</v>
      </c>
      <c r="E3023" t="s">
        <v>241</v>
      </c>
      <c r="F3023">
        <v>5004</v>
      </c>
      <c r="G3023" s="44">
        <v>15.74</v>
      </c>
      <c r="H3023" s="42">
        <v>4.9799999999999997E-2</v>
      </c>
      <c r="I3023" s="45">
        <v>8.2182999999999993</v>
      </c>
      <c r="J3023" s="44">
        <f t="shared" si="235"/>
        <v>14.956148000000001</v>
      </c>
      <c r="K3023" s="43">
        <f t="shared" si="236"/>
        <v>74840.56459200001</v>
      </c>
      <c r="L3023" s="43">
        <f t="shared" si="237"/>
        <v>41124.373199999995</v>
      </c>
      <c r="M3023" s="43">
        <f t="shared" si="238"/>
        <v>33716.191392000015</v>
      </c>
      <c r="N3023" s="42">
        <f t="shared" si="239"/>
        <v>0.45050690859705333</v>
      </c>
      <c r="O3023">
        <f>IF(AND(RawData[[#This Row],[Channel]]="Wholesale/Distributor", LEFT(RawData[[#This Row],[Month]], 4)="2025"),RawData[[#This Row],[List Price]]*(1-'2 - Diagnostics'!$B$1),RawData[[#This Row],[Net Price]])</f>
        <v>14.956148000000001</v>
      </c>
      <c r="P3023">
        <f>RawData[[#This Row],[Units]]*RawData[[#This Row],[Counterfactual Net Price]]</f>
        <v>74840.56459200001</v>
      </c>
    </row>
    <row r="3024" spans="1:16">
      <c r="A3024" t="s">
        <v>268</v>
      </c>
      <c r="B3024" t="s">
        <v>267</v>
      </c>
      <c r="C3024" t="s">
        <v>237</v>
      </c>
      <c r="D3024" t="s">
        <v>229</v>
      </c>
      <c r="E3024" t="s">
        <v>240</v>
      </c>
      <c r="F3024">
        <v>6200</v>
      </c>
      <c r="G3024" s="44">
        <v>15.74</v>
      </c>
      <c r="H3024" s="42">
        <v>6.9099999999999995E-2</v>
      </c>
      <c r="I3024" s="45">
        <v>8.2756000000000007</v>
      </c>
      <c r="J3024" s="44">
        <f t="shared" si="235"/>
        <v>14.652366000000001</v>
      </c>
      <c r="K3024" s="43">
        <f t="shared" si="236"/>
        <v>90844.669200000004</v>
      </c>
      <c r="L3024" s="43">
        <f t="shared" si="237"/>
        <v>51308.72</v>
      </c>
      <c r="M3024" s="43">
        <f t="shared" si="238"/>
        <v>39535.949200000003</v>
      </c>
      <c r="N3024" s="42">
        <f t="shared" si="239"/>
        <v>0.43520384352943409</v>
      </c>
      <c r="O3024">
        <f>IF(AND(RawData[[#This Row],[Channel]]="Wholesale/Distributor", LEFT(RawData[[#This Row],[Month]], 4)="2025"),RawData[[#This Row],[List Price]]*(1-'2 - Diagnostics'!$B$1),RawData[[#This Row],[Net Price]])</f>
        <v>14.652366000000001</v>
      </c>
      <c r="P3024">
        <f>RawData[[#This Row],[Units]]*RawData[[#This Row],[Counterfactual Net Price]]</f>
        <v>90844.669200000004</v>
      </c>
    </row>
    <row r="3025" spans="1:16">
      <c r="A3025" t="s">
        <v>268</v>
      </c>
      <c r="B3025" t="s">
        <v>267</v>
      </c>
      <c r="C3025" t="s">
        <v>237</v>
      </c>
      <c r="D3025" t="s">
        <v>229</v>
      </c>
      <c r="E3025" t="s">
        <v>236</v>
      </c>
      <c r="F3025">
        <v>5107</v>
      </c>
      <c r="G3025" s="44">
        <v>15.74</v>
      </c>
      <c r="H3025" s="42">
        <v>6.2E-2</v>
      </c>
      <c r="I3025" s="45">
        <v>8.3329000000000004</v>
      </c>
      <c r="J3025" s="44">
        <f t="shared" si="235"/>
        <v>14.76412</v>
      </c>
      <c r="K3025" s="43">
        <f t="shared" si="236"/>
        <v>75400.360839999994</v>
      </c>
      <c r="L3025" s="43">
        <f t="shared" si="237"/>
        <v>42556.120300000002</v>
      </c>
      <c r="M3025" s="43">
        <f t="shared" si="238"/>
        <v>32844.240539999992</v>
      </c>
      <c r="N3025" s="42">
        <f t="shared" si="239"/>
        <v>0.43559792253110913</v>
      </c>
      <c r="O3025">
        <f>IF(AND(RawData[[#This Row],[Channel]]="Wholesale/Distributor", LEFT(RawData[[#This Row],[Month]], 4)="2025"),RawData[[#This Row],[List Price]]*(1-'2 - Diagnostics'!$B$1),RawData[[#This Row],[Net Price]])</f>
        <v>14.76412</v>
      </c>
      <c r="P3025">
        <f>RawData[[#This Row],[Units]]*RawData[[#This Row],[Counterfactual Net Price]]</f>
        <v>75400.360839999994</v>
      </c>
    </row>
    <row r="3026" spans="1:16">
      <c r="A3026" t="s">
        <v>266</v>
      </c>
      <c r="B3026" t="s">
        <v>265</v>
      </c>
      <c r="C3026" t="s">
        <v>237</v>
      </c>
      <c r="D3026" t="s">
        <v>228</v>
      </c>
      <c r="E3026" t="s">
        <v>262</v>
      </c>
      <c r="F3026">
        <v>13491</v>
      </c>
      <c r="G3026" s="44">
        <v>9.49</v>
      </c>
      <c r="H3026" s="42">
        <v>9.7600000000000006E-2</v>
      </c>
      <c r="I3026" s="45">
        <v>5.0297000000000001</v>
      </c>
      <c r="J3026" s="44">
        <f t="shared" si="235"/>
        <v>8.5637760000000007</v>
      </c>
      <c r="K3026" s="43">
        <f t="shared" si="236"/>
        <v>115533.90201600001</v>
      </c>
      <c r="L3026" s="43">
        <f t="shared" si="237"/>
        <v>67855.682700000005</v>
      </c>
      <c r="M3026" s="43">
        <f t="shared" si="238"/>
        <v>47678.219316000002</v>
      </c>
      <c r="N3026" s="42">
        <f t="shared" si="239"/>
        <v>0.41267730496453903</v>
      </c>
      <c r="O3026">
        <f>IF(AND(RawData[[#This Row],[Channel]]="Wholesale/Distributor", LEFT(RawData[[#This Row],[Month]], 4)="2025"),RawData[[#This Row],[List Price]]*(1-'2 - Diagnostics'!$B$1),RawData[[#This Row],[Net Price]])</f>
        <v>8.5637760000000007</v>
      </c>
      <c r="P3026">
        <f>RawData[[#This Row],[Units]]*RawData[[#This Row],[Counterfactual Net Price]]</f>
        <v>115533.90201600001</v>
      </c>
    </row>
    <row r="3027" spans="1:16">
      <c r="A3027" t="s">
        <v>266</v>
      </c>
      <c r="B3027" t="s">
        <v>265</v>
      </c>
      <c r="C3027" t="s">
        <v>237</v>
      </c>
      <c r="D3027" t="s">
        <v>228</v>
      </c>
      <c r="E3027" t="s">
        <v>261</v>
      </c>
      <c r="F3027">
        <v>14942</v>
      </c>
      <c r="G3027" s="44">
        <v>9.49</v>
      </c>
      <c r="H3027" s="42">
        <v>9.4E-2</v>
      </c>
      <c r="I3027" s="45">
        <v>5.0297000000000001</v>
      </c>
      <c r="J3027" s="44">
        <f t="shared" si="235"/>
        <v>8.5979400000000012</v>
      </c>
      <c r="K3027" s="43">
        <f t="shared" si="236"/>
        <v>128470.41948000001</v>
      </c>
      <c r="L3027" s="43">
        <f t="shared" si="237"/>
        <v>75153.777400000006</v>
      </c>
      <c r="M3027" s="43">
        <f t="shared" si="238"/>
        <v>53316.642080000005</v>
      </c>
      <c r="N3027" s="42">
        <f t="shared" si="239"/>
        <v>0.41501103752759383</v>
      </c>
      <c r="O3027">
        <f>IF(AND(RawData[[#This Row],[Channel]]="Wholesale/Distributor", LEFT(RawData[[#This Row],[Month]], 4)="2025"),RawData[[#This Row],[List Price]]*(1-'2 - Diagnostics'!$B$1),RawData[[#This Row],[Net Price]])</f>
        <v>8.5979400000000012</v>
      </c>
      <c r="P3027">
        <f>RawData[[#This Row],[Units]]*RawData[[#This Row],[Counterfactual Net Price]]</f>
        <v>128470.41948000001</v>
      </c>
    </row>
    <row r="3028" spans="1:16">
      <c r="A3028" t="s">
        <v>266</v>
      </c>
      <c r="B3028" t="s">
        <v>265</v>
      </c>
      <c r="C3028" t="s">
        <v>237</v>
      </c>
      <c r="D3028" t="s">
        <v>228</v>
      </c>
      <c r="E3028" t="s">
        <v>260</v>
      </c>
      <c r="F3028">
        <v>14430</v>
      </c>
      <c r="G3028" s="44">
        <v>9.49</v>
      </c>
      <c r="H3028" s="42">
        <v>0.1298</v>
      </c>
      <c r="I3028" s="45">
        <v>5.0297000000000001</v>
      </c>
      <c r="J3028" s="44">
        <f t="shared" si="235"/>
        <v>8.2581980000000001</v>
      </c>
      <c r="K3028" s="43">
        <f t="shared" si="236"/>
        <v>119165.79714</v>
      </c>
      <c r="L3028" s="43">
        <f t="shared" si="237"/>
        <v>72578.570999999996</v>
      </c>
      <c r="M3028" s="43">
        <f t="shared" si="238"/>
        <v>46587.226139999999</v>
      </c>
      <c r="N3028" s="42">
        <f t="shared" si="239"/>
        <v>0.39094461043438289</v>
      </c>
      <c r="O3028">
        <f>IF(AND(RawData[[#This Row],[Channel]]="Wholesale/Distributor", LEFT(RawData[[#This Row],[Month]], 4)="2025"),RawData[[#This Row],[List Price]]*(1-'2 - Diagnostics'!$B$1),RawData[[#This Row],[Net Price]])</f>
        <v>8.2581980000000001</v>
      </c>
      <c r="P3028">
        <f>RawData[[#This Row],[Units]]*RawData[[#This Row],[Counterfactual Net Price]]</f>
        <v>119165.79714</v>
      </c>
    </row>
    <row r="3029" spans="1:16">
      <c r="A3029" t="s">
        <v>266</v>
      </c>
      <c r="B3029" t="s">
        <v>265</v>
      </c>
      <c r="C3029" t="s">
        <v>237</v>
      </c>
      <c r="D3029" t="s">
        <v>228</v>
      </c>
      <c r="E3029" t="s">
        <v>259</v>
      </c>
      <c r="F3029">
        <v>16389</v>
      </c>
      <c r="G3029" s="44">
        <v>9.49</v>
      </c>
      <c r="H3029" s="42">
        <v>0.10970000000000001</v>
      </c>
      <c r="I3029" s="45">
        <v>5.0297000000000001</v>
      </c>
      <c r="J3029" s="44">
        <f t="shared" si="235"/>
        <v>8.4489470000000004</v>
      </c>
      <c r="K3029" s="43">
        <f t="shared" si="236"/>
        <v>138469.79238299999</v>
      </c>
      <c r="L3029" s="43">
        <f t="shared" si="237"/>
        <v>82431.753299999997</v>
      </c>
      <c r="M3029" s="43">
        <f t="shared" si="238"/>
        <v>56038.039082999996</v>
      </c>
      <c r="N3029" s="42">
        <f t="shared" si="239"/>
        <v>0.40469504661350109</v>
      </c>
      <c r="O3029">
        <f>IF(AND(RawData[[#This Row],[Channel]]="Wholesale/Distributor", LEFT(RawData[[#This Row],[Month]], 4)="2025"),RawData[[#This Row],[List Price]]*(1-'2 - Diagnostics'!$B$1),RawData[[#This Row],[Net Price]])</f>
        <v>8.4489470000000004</v>
      </c>
      <c r="P3029">
        <f>RawData[[#This Row],[Units]]*RawData[[#This Row],[Counterfactual Net Price]]</f>
        <v>138469.79238299999</v>
      </c>
    </row>
    <row r="3030" spans="1:16">
      <c r="A3030" t="s">
        <v>266</v>
      </c>
      <c r="B3030" t="s">
        <v>265</v>
      </c>
      <c r="C3030" t="s">
        <v>237</v>
      </c>
      <c r="D3030" t="s">
        <v>228</v>
      </c>
      <c r="E3030" t="s">
        <v>258</v>
      </c>
      <c r="F3030">
        <v>12993</v>
      </c>
      <c r="G3030" s="44">
        <v>9.49</v>
      </c>
      <c r="H3030" s="42">
        <v>8.4199999999999997E-2</v>
      </c>
      <c r="I3030" s="45">
        <v>5.0297000000000001</v>
      </c>
      <c r="J3030" s="44">
        <f t="shared" si="235"/>
        <v>8.6909419999999997</v>
      </c>
      <c r="K3030" s="43">
        <f t="shared" si="236"/>
        <v>112921.40940599999</v>
      </c>
      <c r="L3030" s="43">
        <f t="shared" si="237"/>
        <v>65350.892099999997</v>
      </c>
      <c r="M3030" s="43">
        <f t="shared" si="238"/>
        <v>47570.517305999994</v>
      </c>
      <c r="N3030" s="42">
        <f t="shared" si="239"/>
        <v>0.42127101987333476</v>
      </c>
      <c r="O3030">
        <f>IF(AND(RawData[[#This Row],[Channel]]="Wholesale/Distributor", LEFT(RawData[[#This Row],[Month]], 4)="2025"),RawData[[#This Row],[List Price]]*(1-'2 - Diagnostics'!$B$1),RawData[[#This Row],[Net Price]])</f>
        <v>8.6909419999999997</v>
      </c>
      <c r="P3030">
        <f>RawData[[#This Row],[Units]]*RawData[[#This Row],[Counterfactual Net Price]]</f>
        <v>112921.40940599999</v>
      </c>
    </row>
    <row r="3031" spans="1:16">
      <c r="A3031" t="s">
        <v>266</v>
      </c>
      <c r="B3031" t="s">
        <v>265</v>
      </c>
      <c r="C3031" t="s">
        <v>237</v>
      </c>
      <c r="D3031" t="s">
        <v>228</v>
      </c>
      <c r="E3031" t="s">
        <v>257</v>
      </c>
      <c r="F3031">
        <v>12541</v>
      </c>
      <c r="G3031" s="44">
        <v>9.49</v>
      </c>
      <c r="H3031" s="42">
        <v>0.11650000000000001</v>
      </c>
      <c r="I3031" s="45">
        <v>5.0297000000000001</v>
      </c>
      <c r="J3031" s="44">
        <f t="shared" si="235"/>
        <v>8.3844150000000006</v>
      </c>
      <c r="K3031" s="43">
        <f t="shared" si="236"/>
        <v>105148.94851500001</v>
      </c>
      <c r="L3031" s="43">
        <f t="shared" si="237"/>
        <v>63077.467700000001</v>
      </c>
      <c r="M3031" s="43">
        <f t="shared" si="238"/>
        <v>42071.48081500001</v>
      </c>
      <c r="N3031" s="42">
        <f t="shared" si="239"/>
        <v>0.40011318619128472</v>
      </c>
      <c r="O3031">
        <f>IF(AND(RawData[[#This Row],[Channel]]="Wholesale/Distributor", LEFT(RawData[[#This Row],[Month]], 4)="2025"),RawData[[#This Row],[List Price]]*(1-'2 - Diagnostics'!$B$1),RawData[[#This Row],[Net Price]])</f>
        <v>8.3844150000000006</v>
      </c>
      <c r="P3031">
        <f>RawData[[#This Row],[Units]]*RawData[[#This Row],[Counterfactual Net Price]]</f>
        <v>105148.94851500001</v>
      </c>
    </row>
    <row r="3032" spans="1:16">
      <c r="A3032" t="s">
        <v>266</v>
      </c>
      <c r="B3032" t="s">
        <v>265</v>
      </c>
      <c r="C3032" t="s">
        <v>237</v>
      </c>
      <c r="D3032" t="s">
        <v>228</v>
      </c>
      <c r="E3032" t="s">
        <v>256</v>
      </c>
      <c r="F3032">
        <v>11563</v>
      </c>
      <c r="G3032" s="44">
        <v>9.49</v>
      </c>
      <c r="H3032" s="42">
        <v>8.6900000000000005E-2</v>
      </c>
      <c r="I3032" s="45">
        <v>5.0297000000000001</v>
      </c>
      <c r="J3032" s="44">
        <f t="shared" si="235"/>
        <v>8.6653190000000002</v>
      </c>
      <c r="K3032" s="43">
        <f t="shared" si="236"/>
        <v>100197.083597</v>
      </c>
      <c r="L3032" s="43">
        <f t="shared" si="237"/>
        <v>58158.4211</v>
      </c>
      <c r="M3032" s="43">
        <f t="shared" si="238"/>
        <v>42038.662497000005</v>
      </c>
      <c r="N3032" s="42">
        <f t="shared" si="239"/>
        <v>0.41955974153980946</v>
      </c>
      <c r="O3032">
        <f>IF(AND(RawData[[#This Row],[Channel]]="Wholesale/Distributor", LEFT(RawData[[#This Row],[Month]], 4)="2025"),RawData[[#This Row],[List Price]]*(1-'2 - Diagnostics'!$B$1),RawData[[#This Row],[Net Price]])</f>
        <v>8.6653190000000002</v>
      </c>
      <c r="P3032">
        <f>RawData[[#This Row],[Units]]*RawData[[#This Row],[Counterfactual Net Price]]</f>
        <v>100197.083597</v>
      </c>
    </row>
    <row r="3033" spans="1:16">
      <c r="A3033" t="s">
        <v>266</v>
      </c>
      <c r="B3033" t="s">
        <v>265</v>
      </c>
      <c r="C3033" t="s">
        <v>237</v>
      </c>
      <c r="D3033" t="s">
        <v>228</v>
      </c>
      <c r="E3033" t="s">
        <v>255</v>
      </c>
      <c r="F3033">
        <v>13647</v>
      </c>
      <c r="G3033" s="44">
        <v>9.49</v>
      </c>
      <c r="H3033" s="42">
        <v>0.1075</v>
      </c>
      <c r="I3033" s="45">
        <v>5.0297000000000001</v>
      </c>
      <c r="J3033" s="44">
        <f t="shared" si="235"/>
        <v>8.4698250000000002</v>
      </c>
      <c r="K3033" s="43">
        <f t="shared" si="236"/>
        <v>115587.70177500001</v>
      </c>
      <c r="L3033" s="43">
        <f t="shared" si="237"/>
        <v>68640.315900000001</v>
      </c>
      <c r="M3033" s="43">
        <f t="shared" si="238"/>
        <v>46947.385875000007</v>
      </c>
      <c r="N3033" s="42">
        <f t="shared" si="239"/>
        <v>0.40616246498599445</v>
      </c>
      <c r="O3033">
        <f>IF(AND(RawData[[#This Row],[Channel]]="Wholesale/Distributor", LEFT(RawData[[#This Row],[Month]], 4)="2025"),RawData[[#This Row],[List Price]]*(1-'2 - Diagnostics'!$B$1),RawData[[#This Row],[Net Price]])</f>
        <v>8.4698250000000002</v>
      </c>
      <c r="P3033">
        <f>RawData[[#This Row],[Units]]*RawData[[#This Row],[Counterfactual Net Price]]</f>
        <v>115587.70177500001</v>
      </c>
    </row>
    <row r="3034" spans="1:16">
      <c r="A3034" t="s">
        <v>266</v>
      </c>
      <c r="B3034" t="s">
        <v>265</v>
      </c>
      <c r="C3034" t="s">
        <v>237</v>
      </c>
      <c r="D3034" t="s">
        <v>228</v>
      </c>
      <c r="E3034" t="s">
        <v>254</v>
      </c>
      <c r="F3034">
        <v>17561</v>
      </c>
      <c r="G3034" s="44">
        <v>9.49</v>
      </c>
      <c r="H3034" s="42">
        <v>0.1053</v>
      </c>
      <c r="I3034" s="45">
        <v>5.0297000000000001</v>
      </c>
      <c r="J3034" s="44">
        <f t="shared" si="235"/>
        <v>8.4907029999999999</v>
      </c>
      <c r="K3034" s="43">
        <f t="shared" si="236"/>
        <v>149105.23538299999</v>
      </c>
      <c r="L3034" s="43">
        <f t="shared" si="237"/>
        <v>88326.561700000006</v>
      </c>
      <c r="M3034" s="43">
        <f t="shared" si="238"/>
        <v>60778.673682999986</v>
      </c>
      <c r="N3034" s="42">
        <f t="shared" si="239"/>
        <v>0.40762266681569231</v>
      </c>
      <c r="O3034">
        <f>IF(AND(RawData[[#This Row],[Channel]]="Wholesale/Distributor", LEFT(RawData[[#This Row],[Month]], 4)="2025"),RawData[[#This Row],[List Price]]*(1-'2 - Diagnostics'!$B$1),RawData[[#This Row],[Net Price]])</f>
        <v>8.4907029999999999</v>
      </c>
      <c r="P3034">
        <f>RawData[[#This Row],[Units]]*RawData[[#This Row],[Counterfactual Net Price]]</f>
        <v>149105.23538299999</v>
      </c>
    </row>
    <row r="3035" spans="1:16">
      <c r="A3035" t="s">
        <v>266</v>
      </c>
      <c r="B3035" t="s">
        <v>265</v>
      </c>
      <c r="C3035" t="s">
        <v>237</v>
      </c>
      <c r="D3035" t="s">
        <v>228</v>
      </c>
      <c r="E3035" t="s">
        <v>253</v>
      </c>
      <c r="F3035">
        <v>24298</v>
      </c>
      <c r="G3035" s="44">
        <v>9.49</v>
      </c>
      <c r="H3035" s="42">
        <v>0.1108</v>
      </c>
      <c r="I3035" s="45">
        <v>5.0297000000000001</v>
      </c>
      <c r="J3035" s="44">
        <f t="shared" si="235"/>
        <v>8.4385080000000006</v>
      </c>
      <c r="K3035" s="43">
        <f t="shared" si="236"/>
        <v>205038.86738400001</v>
      </c>
      <c r="L3035" s="43">
        <f t="shared" si="237"/>
        <v>122211.65060000001</v>
      </c>
      <c r="M3035" s="43">
        <f t="shared" si="238"/>
        <v>82827.216784000004</v>
      </c>
      <c r="N3035" s="42">
        <f t="shared" si="239"/>
        <v>0.40395861448493026</v>
      </c>
      <c r="O3035">
        <f>IF(AND(RawData[[#This Row],[Channel]]="Wholesale/Distributor", LEFT(RawData[[#This Row],[Month]], 4)="2025"),RawData[[#This Row],[List Price]]*(1-'2 - Diagnostics'!$B$1),RawData[[#This Row],[Net Price]])</f>
        <v>8.4385080000000006</v>
      </c>
      <c r="P3035">
        <f>RawData[[#This Row],[Units]]*RawData[[#This Row],[Counterfactual Net Price]]</f>
        <v>205038.86738400001</v>
      </c>
    </row>
    <row r="3036" spans="1:16">
      <c r="A3036" t="s">
        <v>266</v>
      </c>
      <c r="B3036" t="s">
        <v>265</v>
      </c>
      <c r="C3036" t="s">
        <v>237</v>
      </c>
      <c r="D3036" t="s">
        <v>228</v>
      </c>
      <c r="E3036" t="s">
        <v>252</v>
      </c>
      <c r="F3036">
        <v>22752</v>
      </c>
      <c r="G3036" s="44">
        <v>9.49</v>
      </c>
      <c r="H3036" s="42">
        <v>8.5599999999999996E-2</v>
      </c>
      <c r="I3036" s="45">
        <v>5.0297000000000001</v>
      </c>
      <c r="J3036" s="44">
        <f t="shared" si="235"/>
        <v>8.6776560000000007</v>
      </c>
      <c r="K3036" s="43">
        <f t="shared" si="236"/>
        <v>197434.02931200003</v>
      </c>
      <c r="L3036" s="43">
        <f t="shared" si="237"/>
        <v>114435.7344</v>
      </c>
      <c r="M3036" s="43">
        <f t="shared" si="238"/>
        <v>82998.294912000027</v>
      </c>
      <c r="N3036" s="42">
        <f t="shared" si="239"/>
        <v>0.42038495188101493</v>
      </c>
      <c r="O3036">
        <f>IF(AND(RawData[[#This Row],[Channel]]="Wholesale/Distributor", LEFT(RawData[[#This Row],[Month]], 4)="2025"),RawData[[#This Row],[List Price]]*(1-'2 - Diagnostics'!$B$1),RawData[[#This Row],[Net Price]])</f>
        <v>8.6776560000000007</v>
      </c>
      <c r="P3036">
        <f>RawData[[#This Row],[Units]]*RawData[[#This Row],[Counterfactual Net Price]]</f>
        <v>197434.02931200003</v>
      </c>
    </row>
    <row r="3037" spans="1:16">
      <c r="A3037" t="s">
        <v>266</v>
      </c>
      <c r="B3037" t="s">
        <v>265</v>
      </c>
      <c r="C3037" t="s">
        <v>237</v>
      </c>
      <c r="D3037" t="s">
        <v>228</v>
      </c>
      <c r="E3037" t="s">
        <v>251</v>
      </c>
      <c r="F3037">
        <v>18714</v>
      </c>
      <c r="G3037" s="44">
        <v>9.49</v>
      </c>
      <c r="H3037" s="42">
        <v>0.08</v>
      </c>
      <c r="I3037" s="45">
        <v>5.0297000000000001</v>
      </c>
      <c r="J3037" s="44">
        <f t="shared" si="235"/>
        <v>8.7308000000000003</v>
      </c>
      <c r="K3037" s="43">
        <f t="shared" si="236"/>
        <v>163388.1912</v>
      </c>
      <c r="L3037" s="43">
        <f t="shared" si="237"/>
        <v>94125.805800000002</v>
      </c>
      <c r="M3037" s="43">
        <f t="shared" si="238"/>
        <v>69262.385399999999</v>
      </c>
      <c r="N3037" s="42">
        <f t="shared" si="239"/>
        <v>0.42391304347826086</v>
      </c>
      <c r="O3037">
        <f>IF(AND(RawData[[#This Row],[Channel]]="Wholesale/Distributor", LEFT(RawData[[#This Row],[Month]], 4)="2025"),RawData[[#This Row],[List Price]]*(1-'2 - Diagnostics'!$B$1),RawData[[#This Row],[Net Price]])</f>
        <v>8.7308000000000003</v>
      </c>
      <c r="P3037">
        <f>RawData[[#This Row],[Units]]*RawData[[#This Row],[Counterfactual Net Price]]</f>
        <v>163388.1912</v>
      </c>
    </row>
    <row r="3038" spans="1:16">
      <c r="A3038" t="s">
        <v>266</v>
      </c>
      <c r="B3038" t="s">
        <v>265</v>
      </c>
      <c r="C3038" t="s">
        <v>237</v>
      </c>
      <c r="D3038" t="s">
        <v>228</v>
      </c>
      <c r="E3038" t="s">
        <v>250</v>
      </c>
      <c r="F3038">
        <v>13325</v>
      </c>
      <c r="G3038" s="44">
        <v>9.68</v>
      </c>
      <c r="H3038" s="42">
        <v>0.10440000000000001</v>
      </c>
      <c r="I3038" s="45">
        <v>5.0674000000000001</v>
      </c>
      <c r="J3038" s="44">
        <f t="shared" si="235"/>
        <v>8.6694079999999989</v>
      </c>
      <c r="K3038" s="43">
        <f t="shared" si="236"/>
        <v>115519.86159999999</v>
      </c>
      <c r="L3038" s="43">
        <f t="shared" si="237"/>
        <v>67523.104999999996</v>
      </c>
      <c r="M3038" s="43">
        <f t="shared" si="238"/>
        <v>47996.756599999993</v>
      </c>
      <c r="N3038" s="42">
        <f t="shared" si="239"/>
        <v>0.41548488662663008</v>
      </c>
      <c r="O3038">
        <f>IF(AND(RawData[[#This Row],[Channel]]="Wholesale/Distributor", LEFT(RawData[[#This Row],[Month]], 4)="2025"),RawData[[#This Row],[List Price]]*(1-'2 - Diagnostics'!$B$1),RawData[[#This Row],[Net Price]])</f>
        <v>8.6694079999999989</v>
      </c>
      <c r="P3038">
        <f>RawData[[#This Row],[Units]]*RawData[[#This Row],[Counterfactual Net Price]]</f>
        <v>115519.86159999999</v>
      </c>
    </row>
    <row r="3039" spans="1:16">
      <c r="A3039" t="s">
        <v>266</v>
      </c>
      <c r="B3039" t="s">
        <v>265</v>
      </c>
      <c r="C3039" t="s">
        <v>237</v>
      </c>
      <c r="D3039" t="s">
        <v>228</v>
      </c>
      <c r="E3039" t="s">
        <v>249</v>
      </c>
      <c r="F3039">
        <v>15679</v>
      </c>
      <c r="G3039" s="44">
        <v>9.68</v>
      </c>
      <c r="H3039" s="42">
        <v>6.1100000000000002E-2</v>
      </c>
      <c r="I3039" s="45">
        <v>5.1051000000000002</v>
      </c>
      <c r="J3039" s="44">
        <f t="shared" si="235"/>
        <v>9.088552</v>
      </c>
      <c r="K3039" s="43">
        <f t="shared" si="236"/>
        <v>142499.406808</v>
      </c>
      <c r="L3039" s="43">
        <f t="shared" si="237"/>
        <v>80042.862900000007</v>
      </c>
      <c r="M3039" s="43">
        <f t="shared" si="238"/>
        <v>62456.543907999992</v>
      </c>
      <c r="N3039" s="42">
        <f t="shared" si="239"/>
        <v>0.43829336070256292</v>
      </c>
      <c r="O3039">
        <f>IF(AND(RawData[[#This Row],[Channel]]="Wholesale/Distributor", LEFT(RawData[[#This Row],[Month]], 4)="2025"),RawData[[#This Row],[List Price]]*(1-'2 - Diagnostics'!$B$1),RawData[[#This Row],[Net Price]])</f>
        <v>9.088552</v>
      </c>
      <c r="P3039">
        <f>RawData[[#This Row],[Units]]*RawData[[#This Row],[Counterfactual Net Price]]</f>
        <v>142499.406808</v>
      </c>
    </row>
    <row r="3040" spans="1:16">
      <c r="A3040" t="s">
        <v>266</v>
      </c>
      <c r="B3040" t="s">
        <v>265</v>
      </c>
      <c r="C3040" t="s">
        <v>237</v>
      </c>
      <c r="D3040" t="s">
        <v>228</v>
      </c>
      <c r="E3040" t="s">
        <v>248</v>
      </c>
      <c r="F3040">
        <v>17836</v>
      </c>
      <c r="G3040" s="44">
        <v>9.68</v>
      </c>
      <c r="H3040" s="42">
        <v>8.6599999999999996E-2</v>
      </c>
      <c r="I3040" s="45">
        <v>5.1429</v>
      </c>
      <c r="J3040" s="44">
        <f t="shared" si="235"/>
        <v>8.8417119999999993</v>
      </c>
      <c r="K3040" s="43">
        <f t="shared" si="236"/>
        <v>157700.77523199999</v>
      </c>
      <c r="L3040" s="43">
        <f t="shared" si="237"/>
        <v>91728.7644</v>
      </c>
      <c r="M3040" s="43">
        <f t="shared" si="238"/>
        <v>65972.010831999985</v>
      </c>
      <c r="N3040" s="42">
        <f t="shared" si="239"/>
        <v>0.4183366298291552</v>
      </c>
      <c r="O3040">
        <f>IF(AND(RawData[[#This Row],[Channel]]="Wholesale/Distributor", LEFT(RawData[[#This Row],[Month]], 4)="2025"),RawData[[#This Row],[List Price]]*(1-'2 - Diagnostics'!$B$1),RawData[[#This Row],[Net Price]])</f>
        <v>8.8417119999999993</v>
      </c>
      <c r="P3040">
        <f>RawData[[#This Row],[Units]]*RawData[[#This Row],[Counterfactual Net Price]]</f>
        <v>157700.77523199999</v>
      </c>
    </row>
    <row r="3041" spans="1:16">
      <c r="A3041" t="s">
        <v>266</v>
      </c>
      <c r="B3041" t="s">
        <v>265</v>
      </c>
      <c r="C3041" t="s">
        <v>237</v>
      </c>
      <c r="D3041" t="s">
        <v>228</v>
      </c>
      <c r="E3041" t="s">
        <v>247</v>
      </c>
      <c r="F3041">
        <v>18681</v>
      </c>
      <c r="G3041" s="44">
        <v>9.68</v>
      </c>
      <c r="H3041" s="42">
        <v>7.8299999999999995E-2</v>
      </c>
      <c r="I3041" s="45">
        <v>5.1806000000000001</v>
      </c>
      <c r="J3041" s="44">
        <f t="shared" si="235"/>
        <v>8.9220559999999995</v>
      </c>
      <c r="K3041" s="43">
        <f t="shared" si="236"/>
        <v>166672.928136</v>
      </c>
      <c r="L3041" s="43">
        <f t="shared" si="237"/>
        <v>96778.7886</v>
      </c>
      <c r="M3041" s="43">
        <f t="shared" si="238"/>
        <v>69894.139536000002</v>
      </c>
      <c r="N3041" s="42">
        <f t="shared" si="239"/>
        <v>0.41934908276746974</v>
      </c>
      <c r="O3041">
        <f>IF(AND(RawData[[#This Row],[Channel]]="Wholesale/Distributor", LEFT(RawData[[#This Row],[Month]], 4)="2025"),RawData[[#This Row],[List Price]]*(1-'2 - Diagnostics'!$B$1),RawData[[#This Row],[Net Price]])</f>
        <v>8.9220559999999995</v>
      </c>
      <c r="P3041">
        <f>RawData[[#This Row],[Units]]*RawData[[#This Row],[Counterfactual Net Price]]</f>
        <v>166672.928136</v>
      </c>
    </row>
    <row r="3042" spans="1:16">
      <c r="A3042" t="s">
        <v>266</v>
      </c>
      <c r="B3042" t="s">
        <v>265</v>
      </c>
      <c r="C3042" t="s">
        <v>237</v>
      </c>
      <c r="D3042" t="s">
        <v>228</v>
      </c>
      <c r="E3042" t="s">
        <v>246</v>
      </c>
      <c r="F3042">
        <v>12605</v>
      </c>
      <c r="G3042" s="44">
        <v>9.68</v>
      </c>
      <c r="H3042" s="42">
        <v>6.7000000000000004E-2</v>
      </c>
      <c r="I3042" s="45">
        <v>5.2183000000000002</v>
      </c>
      <c r="J3042" s="44">
        <f t="shared" si="235"/>
        <v>9.0314399999999999</v>
      </c>
      <c r="K3042" s="43">
        <f t="shared" si="236"/>
        <v>113841.3012</v>
      </c>
      <c r="L3042" s="43">
        <f t="shared" si="237"/>
        <v>65776.671499999997</v>
      </c>
      <c r="M3042" s="43">
        <f t="shared" si="238"/>
        <v>48064.629700000005</v>
      </c>
      <c r="N3042" s="42">
        <f t="shared" si="239"/>
        <v>0.42220731134791356</v>
      </c>
      <c r="O3042">
        <f>IF(AND(RawData[[#This Row],[Channel]]="Wholesale/Distributor", LEFT(RawData[[#This Row],[Month]], 4)="2025"),RawData[[#This Row],[List Price]]*(1-'2 - Diagnostics'!$B$1),RawData[[#This Row],[Net Price]])</f>
        <v>9.0314399999999999</v>
      </c>
      <c r="P3042">
        <f>RawData[[#This Row],[Units]]*RawData[[#This Row],[Counterfactual Net Price]]</f>
        <v>113841.3012</v>
      </c>
    </row>
    <row r="3043" spans="1:16">
      <c r="A3043" t="s">
        <v>266</v>
      </c>
      <c r="B3043" t="s">
        <v>265</v>
      </c>
      <c r="C3043" t="s">
        <v>237</v>
      </c>
      <c r="D3043" t="s">
        <v>228</v>
      </c>
      <c r="E3043" t="s">
        <v>245</v>
      </c>
      <c r="F3043">
        <v>12942</v>
      </c>
      <c r="G3043" s="44">
        <v>9.68</v>
      </c>
      <c r="H3043" s="42">
        <v>8.3500000000000005E-2</v>
      </c>
      <c r="I3043" s="45">
        <v>5.2560000000000002</v>
      </c>
      <c r="J3043" s="44">
        <f t="shared" si="235"/>
        <v>8.8717199999999998</v>
      </c>
      <c r="K3043" s="43">
        <f t="shared" si="236"/>
        <v>114817.80024</v>
      </c>
      <c r="L3043" s="43">
        <f t="shared" si="237"/>
        <v>68023.152000000002</v>
      </c>
      <c r="M3043" s="43">
        <f t="shared" si="238"/>
        <v>46794.648239999995</v>
      </c>
      <c r="N3043" s="42">
        <f t="shared" si="239"/>
        <v>0.40755569382261836</v>
      </c>
      <c r="O3043">
        <f>IF(AND(RawData[[#This Row],[Channel]]="Wholesale/Distributor", LEFT(RawData[[#This Row],[Month]], 4)="2025"),RawData[[#This Row],[List Price]]*(1-'2 - Diagnostics'!$B$1),RawData[[#This Row],[Net Price]])</f>
        <v>8.8717199999999998</v>
      </c>
      <c r="P3043">
        <f>RawData[[#This Row],[Units]]*RawData[[#This Row],[Counterfactual Net Price]]</f>
        <v>114817.80024</v>
      </c>
    </row>
    <row r="3044" spans="1:16">
      <c r="A3044" t="s">
        <v>266</v>
      </c>
      <c r="B3044" t="s">
        <v>265</v>
      </c>
      <c r="C3044" t="s">
        <v>237</v>
      </c>
      <c r="D3044" t="s">
        <v>228</v>
      </c>
      <c r="E3044" t="s">
        <v>244</v>
      </c>
      <c r="F3044">
        <v>10988</v>
      </c>
      <c r="G3044" s="44">
        <v>9.9600000000000009</v>
      </c>
      <c r="H3044" s="42">
        <v>7.9399999999999998E-2</v>
      </c>
      <c r="I3044" s="45">
        <v>5.2938000000000001</v>
      </c>
      <c r="J3044" s="44">
        <f t="shared" si="235"/>
        <v>9.1691760000000002</v>
      </c>
      <c r="K3044" s="43">
        <f t="shared" si="236"/>
        <v>100750.90588800001</v>
      </c>
      <c r="L3044" s="43">
        <f t="shared" si="237"/>
        <v>58168.274400000002</v>
      </c>
      <c r="M3044" s="43">
        <f t="shared" si="238"/>
        <v>42582.631488000006</v>
      </c>
      <c r="N3044" s="42">
        <f t="shared" si="239"/>
        <v>0.4226525916832658</v>
      </c>
      <c r="O3044">
        <f>IF(AND(RawData[[#This Row],[Channel]]="Wholesale/Distributor", LEFT(RawData[[#This Row],[Month]], 4)="2025"),RawData[[#This Row],[List Price]]*(1-'2 - Diagnostics'!$B$1),RawData[[#This Row],[Net Price]])</f>
        <v>9.1691760000000002</v>
      </c>
      <c r="P3044">
        <f>RawData[[#This Row],[Units]]*RawData[[#This Row],[Counterfactual Net Price]]</f>
        <v>100750.90588800001</v>
      </c>
    </row>
    <row r="3045" spans="1:16">
      <c r="A3045" t="s">
        <v>266</v>
      </c>
      <c r="B3045" t="s">
        <v>265</v>
      </c>
      <c r="C3045" t="s">
        <v>237</v>
      </c>
      <c r="D3045" t="s">
        <v>228</v>
      </c>
      <c r="E3045" t="s">
        <v>243</v>
      </c>
      <c r="F3045">
        <v>14092</v>
      </c>
      <c r="G3045" s="44">
        <v>9.9600000000000009</v>
      </c>
      <c r="H3045" s="42">
        <v>0.11070000000000001</v>
      </c>
      <c r="I3045" s="45">
        <v>5.3315000000000001</v>
      </c>
      <c r="J3045" s="44">
        <f t="shared" si="235"/>
        <v>8.8574280000000005</v>
      </c>
      <c r="K3045" s="43">
        <f t="shared" si="236"/>
        <v>124818.87537600001</v>
      </c>
      <c r="L3045" s="43">
        <f t="shared" si="237"/>
        <v>75131.498000000007</v>
      </c>
      <c r="M3045" s="43">
        <f t="shared" si="238"/>
        <v>49687.377376000004</v>
      </c>
      <c r="N3045" s="42">
        <f t="shared" si="239"/>
        <v>0.39807582968780553</v>
      </c>
      <c r="O3045">
        <f>IF(AND(RawData[[#This Row],[Channel]]="Wholesale/Distributor", LEFT(RawData[[#This Row],[Month]], 4)="2025"),RawData[[#This Row],[List Price]]*(1-'2 - Diagnostics'!$B$1),RawData[[#This Row],[Net Price]])</f>
        <v>8.8574280000000005</v>
      </c>
      <c r="P3045">
        <f>RawData[[#This Row],[Units]]*RawData[[#This Row],[Counterfactual Net Price]]</f>
        <v>124818.87537600001</v>
      </c>
    </row>
    <row r="3046" spans="1:16">
      <c r="A3046" t="s">
        <v>266</v>
      </c>
      <c r="B3046" t="s">
        <v>265</v>
      </c>
      <c r="C3046" t="s">
        <v>237</v>
      </c>
      <c r="D3046" t="s">
        <v>228</v>
      </c>
      <c r="E3046" t="s">
        <v>242</v>
      </c>
      <c r="F3046">
        <v>17570</v>
      </c>
      <c r="G3046" s="44">
        <v>9.9600000000000009</v>
      </c>
      <c r="H3046" s="42">
        <v>8.9700000000000002E-2</v>
      </c>
      <c r="I3046" s="45">
        <v>5.3692000000000002</v>
      </c>
      <c r="J3046" s="44">
        <f t="shared" si="235"/>
        <v>9.0665880000000012</v>
      </c>
      <c r="K3046" s="43">
        <f t="shared" si="236"/>
        <v>159299.95116000003</v>
      </c>
      <c r="L3046" s="43">
        <f t="shared" si="237"/>
        <v>94336.843999999997</v>
      </c>
      <c r="M3046" s="43">
        <f t="shared" si="238"/>
        <v>64963.107160000029</v>
      </c>
      <c r="N3046" s="42">
        <f t="shared" si="239"/>
        <v>0.40780368535550543</v>
      </c>
      <c r="O3046">
        <f>IF(AND(RawData[[#This Row],[Channel]]="Wholesale/Distributor", LEFT(RawData[[#This Row],[Month]], 4)="2025"),RawData[[#This Row],[List Price]]*(1-'2 - Diagnostics'!$B$1),RawData[[#This Row],[Net Price]])</f>
        <v>9.0665880000000012</v>
      </c>
      <c r="P3046">
        <f>RawData[[#This Row],[Units]]*RawData[[#This Row],[Counterfactual Net Price]]</f>
        <v>159299.95116000003</v>
      </c>
    </row>
    <row r="3047" spans="1:16">
      <c r="A3047" t="s">
        <v>266</v>
      </c>
      <c r="B3047" t="s">
        <v>265</v>
      </c>
      <c r="C3047" t="s">
        <v>237</v>
      </c>
      <c r="D3047" t="s">
        <v>228</v>
      </c>
      <c r="E3047" t="s">
        <v>241</v>
      </c>
      <c r="F3047">
        <v>23370</v>
      </c>
      <c r="G3047" s="44">
        <v>9.9600000000000009</v>
      </c>
      <c r="H3047" s="42">
        <v>8.0699999999999994E-2</v>
      </c>
      <c r="I3047" s="45">
        <v>5.4069000000000003</v>
      </c>
      <c r="J3047" s="44">
        <f t="shared" si="235"/>
        <v>9.1562280000000005</v>
      </c>
      <c r="K3047" s="43">
        <f t="shared" si="236"/>
        <v>213981.04836000002</v>
      </c>
      <c r="L3047" s="43">
        <f t="shared" si="237"/>
        <v>126359.25300000001</v>
      </c>
      <c r="M3047" s="43">
        <f t="shared" si="238"/>
        <v>87621.795360000004</v>
      </c>
      <c r="N3047" s="42">
        <f t="shared" si="239"/>
        <v>0.40948390538112417</v>
      </c>
      <c r="O3047">
        <f>IF(AND(RawData[[#This Row],[Channel]]="Wholesale/Distributor", LEFT(RawData[[#This Row],[Month]], 4)="2025"),RawData[[#This Row],[List Price]]*(1-'2 - Diagnostics'!$B$1),RawData[[#This Row],[Net Price]])</f>
        <v>9.1562280000000005</v>
      </c>
      <c r="P3047">
        <f>RawData[[#This Row],[Units]]*RawData[[#This Row],[Counterfactual Net Price]]</f>
        <v>213981.04836000002</v>
      </c>
    </row>
    <row r="3048" spans="1:16">
      <c r="A3048" t="s">
        <v>266</v>
      </c>
      <c r="B3048" t="s">
        <v>265</v>
      </c>
      <c r="C3048" t="s">
        <v>237</v>
      </c>
      <c r="D3048" t="s">
        <v>228</v>
      </c>
      <c r="E3048" t="s">
        <v>240</v>
      </c>
      <c r="F3048">
        <v>23928</v>
      </c>
      <c r="G3048" s="44">
        <v>9.9600000000000009</v>
      </c>
      <c r="H3048" s="42">
        <v>9.2200000000000004E-2</v>
      </c>
      <c r="I3048" s="45">
        <v>5.4447000000000001</v>
      </c>
      <c r="J3048" s="44">
        <f t="shared" si="235"/>
        <v>9.0416880000000006</v>
      </c>
      <c r="K3048" s="43">
        <f t="shared" si="236"/>
        <v>216349.51046400002</v>
      </c>
      <c r="L3048" s="43">
        <f t="shared" si="237"/>
        <v>130280.7816</v>
      </c>
      <c r="M3048" s="43">
        <f t="shared" si="238"/>
        <v>86068.728864000019</v>
      </c>
      <c r="N3048" s="42">
        <f t="shared" si="239"/>
        <v>0.39782261896230003</v>
      </c>
      <c r="O3048">
        <f>IF(AND(RawData[[#This Row],[Channel]]="Wholesale/Distributor", LEFT(RawData[[#This Row],[Month]], 4)="2025"),RawData[[#This Row],[List Price]]*(1-'2 - Diagnostics'!$B$1),RawData[[#This Row],[Net Price]])</f>
        <v>9.0416880000000006</v>
      </c>
      <c r="P3048">
        <f>RawData[[#This Row],[Units]]*RawData[[#This Row],[Counterfactual Net Price]]</f>
        <v>216349.51046400002</v>
      </c>
    </row>
    <row r="3049" spans="1:16">
      <c r="A3049" t="s">
        <v>266</v>
      </c>
      <c r="B3049" t="s">
        <v>265</v>
      </c>
      <c r="C3049" t="s">
        <v>237</v>
      </c>
      <c r="D3049" t="s">
        <v>228</v>
      </c>
      <c r="E3049" t="s">
        <v>236</v>
      </c>
      <c r="F3049">
        <v>20699</v>
      </c>
      <c r="G3049" s="44">
        <v>9.9600000000000009</v>
      </c>
      <c r="H3049" s="42">
        <v>0.1153</v>
      </c>
      <c r="I3049" s="45">
        <v>5.4824000000000002</v>
      </c>
      <c r="J3049" s="44">
        <f t="shared" si="235"/>
        <v>8.811612000000002</v>
      </c>
      <c r="K3049" s="43">
        <f t="shared" si="236"/>
        <v>182391.55678800005</v>
      </c>
      <c r="L3049" s="43">
        <f t="shared" si="237"/>
        <v>113480.1976</v>
      </c>
      <c r="M3049" s="43">
        <f t="shared" si="238"/>
        <v>68911.359188000046</v>
      </c>
      <c r="N3049" s="42">
        <f t="shared" si="239"/>
        <v>0.37782099347996728</v>
      </c>
      <c r="O3049">
        <f>IF(AND(RawData[[#This Row],[Channel]]="Wholesale/Distributor", LEFT(RawData[[#This Row],[Month]], 4)="2025"),RawData[[#This Row],[List Price]]*(1-'2 - Diagnostics'!$B$1),RawData[[#This Row],[Net Price]])</f>
        <v>8.811612000000002</v>
      </c>
      <c r="P3049">
        <f>RawData[[#This Row],[Units]]*RawData[[#This Row],[Counterfactual Net Price]]</f>
        <v>182391.55678800005</v>
      </c>
    </row>
    <row r="3050" spans="1:16">
      <c r="A3050" t="s">
        <v>266</v>
      </c>
      <c r="B3050" t="s">
        <v>265</v>
      </c>
      <c r="C3050" t="s">
        <v>237</v>
      </c>
      <c r="D3050" t="s">
        <v>231</v>
      </c>
      <c r="E3050" t="s">
        <v>262</v>
      </c>
      <c r="F3050">
        <v>11589</v>
      </c>
      <c r="G3050" s="44">
        <v>9.49</v>
      </c>
      <c r="H3050" s="42">
        <v>0.1174</v>
      </c>
      <c r="I3050" s="45">
        <v>5.0297000000000001</v>
      </c>
      <c r="J3050" s="44">
        <f t="shared" si="235"/>
        <v>8.3758740000000014</v>
      </c>
      <c r="K3050" s="43">
        <f t="shared" si="236"/>
        <v>97068.003786000016</v>
      </c>
      <c r="L3050" s="43">
        <f t="shared" si="237"/>
        <v>58289.193299999999</v>
      </c>
      <c r="M3050" s="43">
        <f t="shared" si="238"/>
        <v>38778.810486000017</v>
      </c>
      <c r="N3050" s="42">
        <f t="shared" si="239"/>
        <v>0.39950147292091559</v>
      </c>
      <c r="O3050">
        <f>IF(AND(RawData[[#This Row],[Channel]]="Wholesale/Distributor", LEFT(RawData[[#This Row],[Month]], 4)="2025"),RawData[[#This Row],[List Price]]*(1-'2 - Diagnostics'!$B$1),RawData[[#This Row],[Net Price]])</f>
        <v>8.3758740000000014</v>
      </c>
      <c r="P3050">
        <f>RawData[[#This Row],[Units]]*RawData[[#This Row],[Counterfactual Net Price]]</f>
        <v>97068.003786000016</v>
      </c>
    </row>
    <row r="3051" spans="1:16">
      <c r="A3051" t="s">
        <v>266</v>
      </c>
      <c r="B3051" t="s">
        <v>265</v>
      </c>
      <c r="C3051" t="s">
        <v>237</v>
      </c>
      <c r="D3051" t="s">
        <v>231</v>
      </c>
      <c r="E3051" t="s">
        <v>261</v>
      </c>
      <c r="F3051">
        <v>14323</v>
      </c>
      <c r="G3051" s="44">
        <v>9.49</v>
      </c>
      <c r="H3051" s="42">
        <v>0.1293</v>
      </c>
      <c r="I3051" s="45">
        <v>5.0297000000000001</v>
      </c>
      <c r="J3051" s="44">
        <f t="shared" si="235"/>
        <v>8.2629429999999999</v>
      </c>
      <c r="K3051" s="43">
        <f t="shared" si="236"/>
        <v>118350.132589</v>
      </c>
      <c r="L3051" s="43">
        <f t="shared" si="237"/>
        <v>72040.393100000001</v>
      </c>
      <c r="M3051" s="43">
        <f t="shared" si="238"/>
        <v>46309.739489</v>
      </c>
      <c r="N3051" s="42">
        <f t="shared" si="239"/>
        <v>0.39129436085907887</v>
      </c>
      <c r="O3051">
        <f>IF(AND(RawData[[#This Row],[Channel]]="Wholesale/Distributor", LEFT(RawData[[#This Row],[Month]], 4)="2025"),RawData[[#This Row],[List Price]]*(1-'2 - Diagnostics'!$B$1),RawData[[#This Row],[Net Price]])</f>
        <v>8.2629429999999999</v>
      </c>
      <c r="P3051">
        <f>RawData[[#This Row],[Units]]*RawData[[#This Row],[Counterfactual Net Price]]</f>
        <v>118350.132589</v>
      </c>
    </row>
    <row r="3052" spans="1:16">
      <c r="A3052" t="s">
        <v>266</v>
      </c>
      <c r="B3052" t="s">
        <v>265</v>
      </c>
      <c r="C3052" t="s">
        <v>237</v>
      </c>
      <c r="D3052" t="s">
        <v>231</v>
      </c>
      <c r="E3052" t="s">
        <v>260</v>
      </c>
      <c r="F3052">
        <v>13083</v>
      </c>
      <c r="G3052" s="44">
        <v>9.49</v>
      </c>
      <c r="H3052" s="42">
        <v>0.11940000000000001</v>
      </c>
      <c r="I3052" s="45">
        <v>5.0297000000000001</v>
      </c>
      <c r="J3052" s="44">
        <f t="shared" si="235"/>
        <v>8.3568940000000005</v>
      </c>
      <c r="K3052" s="43">
        <f t="shared" si="236"/>
        <v>109333.244202</v>
      </c>
      <c r="L3052" s="43">
        <f t="shared" si="237"/>
        <v>65803.565100000007</v>
      </c>
      <c r="M3052" s="43">
        <f t="shared" si="238"/>
        <v>43529.679101999995</v>
      </c>
      <c r="N3052" s="42">
        <f t="shared" si="239"/>
        <v>0.39813763343175101</v>
      </c>
      <c r="O3052">
        <f>IF(AND(RawData[[#This Row],[Channel]]="Wholesale/Distributor", LEFT(RawData[[#This Row],[Month]], 4)="2025"),RawData[[#This Row],[List Price]]*(1-'2 - Diagnostics'!$B$1),RawData[[#This Row],[Net Price]])</f>
        <v>8.3568940000000005</v>
      </c>
      <c r="P3052">
        <f>RawData[[#This Row],[Units]]*RawData[[#This Row],[Counterfactual Net Price]]</f>
        <v>109333.244202</v>
      </c>
    </row>
    <row r="3053" spans="1:16">
      <c r="A3053" t="s">
        <v>266</v>
      </c>
      <c r="B3053" t="s">
        <v>265</v>
      </c>
      <c r="C3053" t="s">
        <v>237</v>
      </c>
      <c r="D3053" t="s">
        <v>231</v>
      </c>
      <c r="E3053" t="s">
        <v>259</v>
      </c>
      <c r="F3053">
        <v>13475</v>
      </c>
      <c r="G3053" s="44">
        <v>9.49</v>
      </c>
      <c r="H3053" s="42">
        <v>0.15609999999999999</v>
      </c>
      <c r="I3053" s="45">
        <v>5.0297000000000001</v>
      </c>
      <c r="J3053" s="44">
        <f t="shared" si="235"/>
        <v>8.0086110000000001</v>
      </c>
      <c r="K3053" s="43">
        <f t="shared" si="236"/>
        <v>107916.03322500001</v>
      </c>
      <c r="L3053" s="43">
        <f t="shared" si="237"/>
        <v>67775.207500000004</v>
      </c>
      <c r="M3053" s="43">
        <f t="shared" si="238"/>
        <v>40140.825725000002</v>
      </c>
      <c r="N3053" s="42">
        <f t="shared" si="239"/>
        <v>0.37196350278469015</v>
      </c>
      <c r="O3053">
        <f>IF(AND(RawData[[#This Row],[Channel]]="Wholesale/Distributor", LEFT(RawData[[#This Row],[Month]], 4)="2025"),RawData[[#This Row],[List Price]]*(1-'2 - Diagnostics'!$B$1),RawData[[#This Row],[Net Price]])</f>
        <v>8.0086110000000001</v>
      </c>
      <c r="P3053">
        <f>RawData[[#This Row],[Units]]*RawData[[#This Row],[Counterfactual Net Price]]</f>
        <v>107916.03322500001</v>
      </c>
    </row>
    <row r="3054" spans="1:16">
      <c r="A3054" t="s">
        <v>266</v>
      </c>
      <c r="B3054" t="s">
        <v>265</v>
      </c>
      <c r="C3054" t="s">
        <v>237</v>
      </c>
      <c r="D3054" t="s">
        <v>231</v>
      </c>
      <c r="E3054" t="s">
        <v>258</v>
      </c>
      <c r="F3054">
        <v>11722</v>
      </c>
      <c r="G3054" s="44">
        <v>9.49</v>
      </c>
      <c r="H3054" s="42">
        <v>0.1326</v>
      </c>
      <c r="I3054" s="45">
        <v>5.0297000000000001</v>
      </c>
      <c r="J3054" s="44">
        <f t="shared" si="235"/>
        <v>8.2316260000000003</v>
      </c>
      <c r="K3054" s="43">
        <f t="shared" si="236"/>
        <v>96491.119972</v>
      </c>
      <c r="L3054" s="43">
        <f t="shared" si="237"/>
        <v>58958.143400000001</v>
      </c>
      <c r="M3054" s="43">
        <f t="shared" si="238"/>
        <v>37532.976572</v>
      </c>
      <c r="N3054" s="42">
        <f t="shared" si="239"/>
        <v>0.38897855660594882</v>
      </c>
      <c r="O3054">
        <f>IF(AND(RawData[[#This Row],[Channel]]="Wholesale/Distributor", LEFT(RawData[[#This Row],[Month]], 4)="2025"),RawData[[#This Row],[List Price]]*(1-'2 - Diagnostics'!$B$1),RawData[[#This Row],[Net Price]])</f>
        <v>8.2316260000000003</v>
      </c>
      <c r="P3054">
        <f>RawData[[#This Row],[Units]]*RawData[[#This Row],[Counterfactual Net Price]]</f>
        <v>96491.119972</v>
      </c>
    </row>
    <row r="3055" spans="1:16">
      <c r="A3055" t="s">
        <v>266</v>
      </c>
      <c r="B3055" t="s">
        <v>265</v>
      </c>
      <c r="C3055" t="s">
        <v>237</v>
      </c>
      <c r="D3055" t="s">
        <v>231</v>
      </c>
      <c r="E3055" t="s">
        <v>257</v>
      </c>
      <c r="F3055">
        <v>10639</v>
      </c>
      <c r="G3055" s="44">
        <v>9.49</v>
      </c>
      <c r="H3055" s="42">
        <v>0.16669999999999999</v>
      </c>
      <c r="I3055" s="45">
        <v>5.0297000000000001</v>
      </c>
      <c r="J3055" s="44">
        <f t="shared" si="235"/>
        <v>7.908017000000001</v>
      </c>
      <c r="K3055" s="43">
        <f t="shared" si="236"/>
        <v>84133.392863000015</v>
      </c>
      <c r="L3055" s="43">
        <f t="shared" si="237"/>
        <v>53510.978300000002</v>
      </c>
      <c r="M3055" s="43">
        <f t="shared" si="238"/>
        <v>30622.414563000013</v>
      </c>
      <c r="N3055" s="42">
        <f t="shared" si="239"/>
        <v>0.36397455898235936</v>
      </c>
      <c r="O3055">
        <f>IF(AND(RawData[[#This Row],[Channel]]="Wholesale/Distributor", LEFT(RawData[[#This Row],[Month]], 4)="2025"),RawData[[#This Row],[List Price]]*(1-'2 - Diagnostics'!$B$1),RawData[[#This Row],[Net Price]])</f>
        <v>7.908017000000001</v>
      </c>
      <c r="P3055">
        <f>RawData[[#This Row],[Units]]*RawData[[#This Row],[Counterfactual Net Price]]</f>
        <v>84133.392863000015</v>
      </c>
    </row>
    <row r="3056" spans="1:16">
      <c r="A3056" t="s">
        <v>266</v>
      </c>
      <c r="B3056" t="s">
        <v>265</v>
      </c>
      <c r="C3056" t="s">
        <v>237</v>
      </c>
      <c r="D3056" t="s">
        <v>231</v>
      </c>
      <c r="E3056" t="s">
        <v>256</v>
      </c>
      <c r="F3056">
        <v>11132</v>
      </c>
      <c r="G3056" s="44">
        <v>9.49</v>
      </c>
      <c r="H3056" s="42">
        <v>0.1192</v>
      </c>
      <c r="I3056" s="45">
        <v>5.0297000000000001</v>
      </c>
      <c r="J3056" s="44">
        <f t="shared" si="235"/>
        <v>8.3587920000000011</v>
      </c>
      <c r="K3056" s="43">
        <f t="shared" si="236"/>
        <v>93050.07254400001</v>
      </c>
      <c r="L3056" s="43">
        <f t="shared" si="237"/>
        <v>55990.6204</v>
      </c>
      <c r="M3056" s="43">
        <f t="shared" si="238"/>
        <v>37059.45214400001</v>
      </c>
      <c r="N3056" s="42">
        <f t="shared" si="239"/>
        <v>0.39827429609445963</v>
      </c>
      <c r="O3056">
        <f>IF(AND(RawData[[#This Row],[Channel]]="Wholesale/Distributor", LEFT(RawData[[#This Row],[Month]], 4)="2025"),RawData[[#This Row],[List Price]]*(1-'2 - Diagnostics'!$B$1),RawData[[#This Row],[Net Price]])</f>
        <v>8.3587920000000011</v>
      </c>
      <c r="P3056">
        <f>RawData[[#This Row],[Units]]*RawData[[#This Row],[Counterfactual Net Price]]</f>
        <v>93050.07254400001</v>
      </c>
    </row>
    <row r="3057" spans="1:16">
      <c r="A3057" t="s">
        <v>266</v>
      </c>
      <c r="B3057" t="s">
        <v>265</v>
      </c>
      <c r="C3057" t="s">
        <v>237</v>
      </c>
      <c r="D3057" t="s">
        <v>231</v>
      </c>
      <c r="E3057" t="s">
        <v>255</v>
      </c>
      <c r="F3057">
        <v>11255</v>
      </c>
      <c r="G3057" s="44">
        <v>9.49</v>
      </c>
      <c r="H3057" s="42">
        <v>0.1268</v>
      </c>
      <c r="I3057" s="45">
        <v>5.0297000000000001</v>
      </c>
      <c r="J3057" s="44">
        <f t="shared" si="235"/>
        <v>8.2866680000000006</v>
      </c>
      <c r="K3057" s="43">
        <f t="shared" si="236"/>
        <v>93266.448340000003</v>
      </c>
      <c r="L3057" s="43">
        <f t="shared" si="237"/>
        <v>56609.273500000003</v>
      </c>
      <c r="M3057" s="43">
        <f t="shared" si="238"/>
        <v>36657.17484</v>
      </c>
      <c r="N3057" s="42">
        <f t="shared" si="239"/>
        <v>0.39303710490151167</v>
      </c>
      <c r="O3057">
        <f>IF(AND(RawData[[#This Row],[Channel]]="Wholesale/Distributor", LEFT(RawData[[#This Row],[Month]], 4)="2025"),RawData[[#This Row],[List Price]]*(1-'2 - Diagnostics'!$B$1),RawData[[#This Row],[Net Price]])</f>
        <v>8.2866680000000006</v>
      </c>
      <c r="P3057">
        <f>RawData[[#This Row],[Units]]*RawData[[#This Row],[Counterfactual Net Price]]</f>
        <v>93266.448340000003</v>
      </c>
    </row>
    <row r="3058" spans="1:16">
      <c r="A3058" t="s">
        <v>266</v>
      </c>
      <c r="B3058" t="s">
        <v>265</v>
      </c>
      <c r="C3058" t="s">
        <v>237</v>
      </c>
      <c r="D3058" t="s">
        <v>231</v>
      </c>
      <c r="E3058" t="s">
        <v>254</v>
      </c>
      <c r="F3058">
        <v>13524</v>
      </c>
      <c r="G3058" s="44">
        <v>9.49</v>
      </c>
      <c r="H3058" s="42">
        <v>0.1195</v>
      </c>
      <c r="I3058" s="45">
        <v>5.0297000000000001</v>
      </c>
      <c r="J3058" s="44">
        <f t="shared" si="235"/>
        <v>8.3559450000000002</v>
      </c>
      <c r="K3058" s="43">
        <f t="shared" si="236"/>
        <v>113005.80018000001</v>
      </c>
      <c r="L3058" s="43">
        <f t="shared" si="237"/>
        <v>68021.662800000006</v>
      </c>
      <c r="M3058" s="43">
        <f t="shared" si="238"/>
        <v>44984.13738</v>
      </c>
      <c r="N3058" s="42">
        <f t="shared" si="239"/>
        <v>0.3980692788188529</v>
      </c>
      <c r="O3058">
        <f>IF(AND(RawData[[#This Row],[Channel]]="Wholesale/Distributor", LEFT(RawData[[#This Row],[Month]], 4)="2025"),RawData[[#This Row],[List Price]]*(1-'2 - Diagnostics'!$B$1),RawData[[#This Row],[Net Price]])</f>
        <v>8.3559450000000002</v>
      </c>
      <c r="P3058">
        <f>RawData[[#This Row],[Units]]*RawData[[#This Row],[Counterfactual Net Price]]</f>
        <v>113005.80018000001</v>
      </c>
    </row>
    <row r="3059" spans="1:16">
      <c r="A3059" t="s">
        <v>266</v>
      </c>
      <c r="B3059" t="s">
        <v>265</v>
      </c>
      <c r="C3059" t="s">
        <v>237</v>
      </c>
      <c r="D3059" t="s">
        <v>231</v>
      </c>
      <c r="E3059" t="s">
        <v>253</v>
      </c>
      <c r="F3059">
        <v>20370</v>
      </c>
      <c r="G3059" s="44">
        <v>9.49</v>
      </c>
      <c r="H3059" s="42">
        <v>0.15179999999999999</v>
      </c>
      <c r="I3059" s="45">
        <v>5.0297000000000001</v>
      </c>
      <c r="J3059" s="44">
        <f t="shared" si="235"/>
        <v>8.0494180000000011</v>
      </c>
      <c r="K3059" s="43">
        <f t="shared" si="236"/>
        <v>163966.64466000002</v>
      </c>
      <c r="L3059" s="43">
        <f t="shared" si="237"/>
        <v>102454.989</v>
      </c>
      <c r="M3059" s="43">
        <f t="shared" si="238"/>
        <v>61511.655660000019</v>
      </c>
      <c r="N3059" s="42">
        <f t="shared" si="239"/>
        <v>0.37514737090308897</v>
      </c>
      <c r="O3059">
        <f>IF(AND(RawData[[#This Row],[Channel]]="Wholesale/Distributor", LEFT(RawData[[#This Row],[Month]], 4)="2025"),RawData[[#This Row],[List Price]]*(1-'2 - Diagnostics'!$B$1),RawData[[#This Row],[Net Price]])</f>
        <v>8.0494180000000011</v>
      </c>
      <c r="P3059">
        <f>RawData[[#This Row],[Units]]*RawData[[#This Row],[Counterfactual Net Price]]</f>
        <v>163966.64466000002</v>
      </c>
    </row>
    <row r="3060" spans="1:16">
      <c r="A3060" t="s">
        <v>266</v>
      </c>
      <c r="B3060" t="s">
        <v>265</v>
      </c>
      <c r="C3060" t="s">
        <v>237</v>
      </c>
      <c r="D3060" t="s">
        <v>231</v>
      </c>
      <c r="E3060" t="s">
        <v>252</v>
      </c>
      <c r="F3060">
        <v>19103</v>
      </c>
      <c r="G3060" s="44">
        <v>9.49</v>
      </c>
      <c r="H3060" s="42">
        <v>0.11310000000000001</v>
      </c>
      <c r="I3060" s="45">
        <v>5.0297000000000001</v>
      </c>
      <c r="J3060" s="44">
        <f t="shared" si="235"/>
        <v>8.4166810000000005</v>
      </c>
      <c r="K3060" s="43">
        <f t="shared" si="236"/>
        <v>160783.857143</v>
      </c>
      <c r="L3060" s="43">
        <f t="shared" si="237"/>
        <v>96082.359100000001</v>
      </c>
      <c r="M3060" s="43">
        <f t="shared" si="238"/>
        <v>64701.498043</v>
      </c>
      <c r="N3060" s="42">
        <f t="shared" si="239"/>
        <v>0.40241289886120191</v>
      </c>
      <c r="O3060">
        <f>IF(AND(RawData[[#This Row],[Channel]]="Wholesale/Distributor", LEFT(RawData[[#This Row],[Month]], 4)="2025"),RawData[[#This Row],[List Price]]*(1-'2 - Diagnostics'!$B$1),RawData[[#This Row],[Net Price]])</f>
        <v>8.4166810000000005</v>
      </c>
      <c r="P3060">
        <f>RawData[[#This Row],[Units]]*RawData[[#This Row],[Counterfactual Net Price]]</f>
        <v>160783.857143</v>
      </c>
    </row>
    <row r="3061" spans="1:16">
      <c r="A3061" t="s">
        <v>266</v>
      </c>
      <c r="B3061" t="s">
        <v>265</v>
      </c>
      <c r="C3061" t="s">
        <v>237</v>
      </c>
      <c r="D3061" t="s">
        <v>231</v>
      </c>
      <c r="E3061" t="s">
        <v>251</v>
      </c>
      <c r="F3061">
        <v>16630</v>
      </c>
      <c r="G3061" s="44">
        <v>9.49</v>
      </c>
      <c r="H3061" s="42">
        <v>0.1234</v>
      </c>
      <c r="I3061" s="45">
        <v>5.0297000000000001</v>
      </c>
      <c r="J3061" s="44">
        <f t="shared" si="235"/>
        <v>8.3189340000000005</v>
      </c>
      <c r="K3061" s="43">
        <f t="shared" si="236"/>
        <v>138343.87242</v>
      </c>
      <c r="L3061" s="43">
        <f t="shared" si="237"/>
        <v>83643.911000000007</v>
      </c>
      <c r="M3061" s="43">
        <f t="shared" si="238"/>
        <v>54699.961419999992</v>
      </c>
      <c r="N3061" s="42">
        <f t="shared" si="239"/>
        <v>0.39539128450832756</v>
      </c>
      <c r="O3061">
        <f>IF(AND(RawData[[#This Row],[Channel]]="Wholesale/Distributor", LEFT(RawData[[#This Row],[Month]], 4)="2025"),RawData[[#This Row],[List Price]]*(1-'2 - Diagnostics'!$B$1),RawData[[#This Row],[Net Price]])</f>
        <v>8.3189340000000005</v>
      </c>
      <c r="P3061">
        <f>RawData[[#This Row],[Units]]*RawData[[#This Row],[Counterfactual Net Price]]</f>
        <v>138343.87242</v>
      </c>
    </row>
    <row r="3062" spans="1:16">
      <c r="A3062" t="s">
        <v>266</v>
      </c>
      <c r="B3062" t="s">
        <v>265</v>
      </c>
      <c r="C3062" t="s">
        <v>237</v>
      </c>
      <c r="D3062" t="s">
        <v>231</v>
      </c>
      <c r="E3062" t="s">
        <v>250</v>
      </c>
      <c r="F3062">
        <v>12230</v>
      </c>
      <c r="G3062" s="44">
        <v>9.68</v>
      </c>
      <c r="H3062" s="42">
        <v>0.14499999999999999</v>
      </c>
      <c r="I3062" s="45">
        <v>5.0674000000000001</v>
      </c>
      <c r="J3062" s="44">
        <f t="shared" si="235"/>
        <v>8.2763999999999989</v>
      </c>
      <c r="K3062" s="43">
        <f t="shared" si="236"/>
        <v>101220.37199999999</v>
      </c>
      <c r="L3062" s="43">
        <f t="shared" si="237"/>
        <v>61974.302000000003</v>
      </c>
      <c r="M3062" s="43">
        <f t="shared" si="238"/>
        <v>39246.069999999985</v>
      </c>
      <c r="N3062" s="42">
        <f t="shared" si="239"/>
        <v>0.38772896428398812</v>
      </c>
      <c r="O3062">
        <f>IF(AND(RawData[[#This Row],[Channel]]="Wholesale/Distributor", LEFT(RawData[[#This Row],[Month]], 4)="2025"),RawData[[#This Row],[List Price]]*(1-'2 - Diagnostics'!$B$1),RawData[[#This Row],[Net Price]])</f>
        <v>8.2763999999999989</v>
      </c>
      <c r="P3062">
        <f>RawData[[#This Row],[Units]]*RawData[[#This Row],[Counterfactual Net Price]]</f>
        <v>101220.37199999999</v>
      </c>
    </row>
    <row r="3063" spans="1:16">
      <c r="A3063" t="s">
        <v>266</v>
      </c>
      <c r="B3063" t="s">
        <v>265</v>
      </c>
      <c r="C3063" t="s">
        <v>237</v>
      </c>
      <c r="D3063" t="s">
        <v>231</v>
      </c>
      <c r="E3063" t="s">
        <v>249</v>
      </c>
      <c r="F3063">
        <v>14130</v>
      </c>
      <c r="G3063" s="44">
        <v>9.68</v>
      </c>
      <c r="H3063" s="42">
        <v>0.126</v>
      </c>
      <c r="I3063" s="45">
        <v>5.1051000000000002</v>
      </c>
      <c r="J3063" s="44">
        <f t="shared" si="235"/>
        <v>8.4603199999999994</v>
      </c>
      <c r="K3063" s="43">
        <f t="shared" si="236"/>
        <v>119544.3216</v>
      </c>
      <c r="L3063" s="43">
        <f t="shared" si="237"/>
        <v>72135.063000000009</v>
      </c>
      <c r="M3063" s="43">
        <f t="shared" si="238"/>
        <v>47409.258599999986</v>
      </c>
      <c r="N3063" s="42">
        <f t="shared" si="239"/>
        <v>0.39658310796754725</v>
      </c>
      <c r="O3063">
        <f>IF(AND(RawData[[#This Row],[Channel]]="Wholesale/Distributor", LEFT(RawData[[#This Row],[Month]], 4)="2025"),RawData[[#This Row],[List Price]]*(1-'2 - Diagnostics'!$B$1),RawData[[#This Row],[Net Price]])</f>
        <v>8.4603199999999994</v>
      </c>
      <c r="P3063">
        <f>RawData[[#This Row],[Units]]*RawData[[#This Row],[Counterfactual Net Price]]</f>
        <v>119544.3216</v>
      </c>
    </row>
    <row r="3064" spans="1:16">
      <c r="A3064" t="s">
        <v>266</v>
      </c>
      <c r="B3064" t="s">
        <v>265</v>
      </c>
      <c r="C3064" t="s">
        <v>237</v>
      </c>
      <c r="D3064" t="s">
        <v>231</v>
      </c>
      <c r="E3064" t="s">
        <v>248</v>
      </c>
      <c r="F3064">
        <v>12988</v>
      </c>
      <c r="G3064" s="44">
        <v>9.68</v>
      </c>
      <c r="H3064" s="42">
        <v>0.1082</v>
      </c>
      <c r="I3064" s="45">
        <v>5.1429</v>
      </c>
      <c r="J3064" s="44">
        <f t="shared" si="235"/>
        <v>8.6326239999999999</v>
      </c>
      <c r="K3064" s="43">
        <f t="shared" si="236"/>
        <v>112120.520512</v>
      </c>
      <c r="L3064" s="43">
        <f t="shared" si="237"/>
        <v>66795.985199999996</v>
      </c>
      <c r="M3064" s="43">
        <f t="shared" si="238"/>
        <v>45324.535312000007</v>
      </c>
      <c r="N3064" s="42">
        <f t="shared" si="239"/>
        <v>0.4042483490535439</v>
      </c>
      <c r="O3064">
        <f>IF(AND(RawData[[#This Row],[Channel]]="Wholesale/Distributor", LEFT(RawData[[#This Row],[Month]], 4)="2025"),RawData[[#This Row],[List Price]]*(1-'2 - Diagnostics'!$B$1),RawData[[#This Row],[Net Price]])</f>
        <v>8.6326239999999999</v>
      </c>
      <c r="P3064">
        <f>RawData[[#This Row],[Units]]*RawData[[#This Row],[Counterfactual Net Price]]</f>
        <v>112120.520512</v>
      </c>
    </row>
    <row r="3065" spans="1:16">
      <c r="A3065" t="s">
        <v>266</v>
      </c>
      <c r="B3065" t="s">
        <v>265</v>
      </c>
      <c r="C3065" t="s">
        <v>237</v>
      </c>
      <c r="D3065" t="s">
        <v>231</v>
      </c>
      <c r="E3065" t="s">
        <v>247</v>
      </c>
      <c r="F3065">
        <v>14645</v>
      </c>
      <c r="G3065" s="44">
        <v>9.68</v>
      </c>
      <c r="H3065" s="42">
        <v>0.13739999999999999</v>
      </c>
      <c r="I3065" s="45">
        <v>5.1806000000000001</v>
      </c>
      <c r="J3065" s="44">
        <f t="shared" si="235"/>
        <v>8.3499680000000005</v>
      </c>
      <c r="K3065" s="43">
        <f t="shared" si="236"/>
        <v>122285.28136000001</v>
      </c>
      <c r="L3065" s="43">
        <f t="shared" si="237"/>
        <v>75869.887000000002</v>
      </c>
      <c r="M3065" s="43">
        <f t="shared" si="238"/>
        <v>46415.394360000006</v>
      </c>
      <c r="N3065" s="42">
        <f t="shared" si="239"/>
        <v>0.37956648456616843</v>
      </c>
      <c r="O3065">
        <f>IF(AND(RawData[[#This Row],[Channel]]="Wholesale/Distributor", LEFT(RawData[[#This Row],[Month]], 4)="2025"),RawData[[#This Row],[List Price]]*(1-'2 - Diagnostics'!$B$1),RawData[[#This Row],[Net Price]])</f>
        <v>8.3499680000000005</v>
      </c>
      <c r="P3065">
        <f>RawData[[#This Row],[Units]]*RawData[[#This Row],[Counterfactual Net Price]]</f>
        <v>122285.28136000001</v>
      </c>
    </row>
    <row r="3066" spans="1:16">
      <c r="A3066" t="s">
        <v>266</v>
      </c>
      <c r="B3066" t="s">
        <v>265</v>
      </c>
      <c r="C3066" t="s">
        <v>237</v>
      </c>
      <c r="D3066" t="s">
        <v>231</v>
      </c>
      <c r="E3066" t="s">
        <v>246</v>
      </c>
      <c r="F3066">
        <v>12383</v>
      </c>
      <c r="G3066" s="44">
        <v>9.68</v>
      </c>
      <c r="H3066" s="42">
        <v>0.1268</v>
      </c>
      <c r="I3066" s="45">
        <v>5.2183000000000002</v>
      </c>
      <c r="J3066" s="44">
        <f t="shared" si="235"/>
        <v>8.4525759999999988</v>
      </c>
      <c r="K3066" s="43">
        <f t="shared" si="236"/>
        <v>104668.24860799998</v>
      </c>
      <c r="L3066" s="43">
        <f t="shared" si="237"/>
        <v>64618.208900000005</v>
      </c>
      <c r="M3066" s="43">
        <f t="shared" si="238"/>
        <v>40050.039707999975</v>
      </c>
      <c r="N3066" s="42">
        <f t="shared" si="239"/>
        <v>0.38263790825424093</v>
      </c>
      <c r="O3066">
        <f>IF(AND(RawData[[#This Row],[Channel]]="Wholesale/Distributor", LEFT(RawData[[#This Row],[Month]], 4)="2025"),RawData[[#This Row],[List Price]]*(1-'2 - Diagnostics'!$B$1),RawData[[#This Row],[Net Price]])</f>
        <v>8.4525759999999988</v>
      </c>
      <c r="P3066">
        <f>RawData[[#This Row],[Units]]*RawData[[#This Row],[Counterfactual Net Price]]</f>
        <v>104668.24860799998</v>
      </c>
    </row>
    <row r="3067" spans="1:16">
      <c r="A3067" t="s">
        <v>266</v>
      </c>
      <c r="B3067" t="s">
        <v>265</v>
      </c>
      <c r="C3067" t="s">
        <v>237</v>
      </c>
      <c r="D3067" t="s">
        <v>231</v>
      </c>
      <c r="E3067" t="s">
        <v>245</v>
      </c>
      <c r="F3067">
        <v>10623</v>
      </c>
      <c r="G3067" s="44">
        <v>9.68</v>
      </c>
      <c r="H3067" s="42">
        <v>0.1326</v>
      </c>
      <c r="I3067" s="45">
        <v>5.2560000000000002</v>
      </c>
      <c r="J3067" s="44">
        <f t="shared" si="235"/>
        <v>8.396431999999999</v>
      </c>
      <c r="K3067" s="43">
        <f t="shared" si="236"/>
        <v>89195.297135999994</v>
      </c>
      <c r="L3067" s="43">
        <f t="shared" si="237"/>
        <v>55834.488000000005</v>
      </c>
      <c r="M3067" s="43">
        <f t="shared" si="238"/>
        <v>33360.809135999989</v>
      </c>
      <c r="N3067" s="42">
        <f t="shared" si="239"/>
        <v>0.37401982175285875</v>
      </c>
      <c r="O3067">
        <f>IF(AND(RawData[[#This Row],[Channel]]="Wholesale/Distributor", LEFT(RawData[[#This Row],[Month]], 4)="2025"),RawData[[#This Row],[List Price]]*(1-'2 - Diagnostics'!$B$1),RawData[[#This Row],[Net Price]])</f>
        <v>8.396431999999999</v>
      </c>
      <c r="P3067">
        <f>RawData[[#This Row],[Units]]*RawData[[#This Row],[Counterfactual Net Price]]</f>
        <v>89195.297135999994</v>
      </c>
    </row>
    <row r="3068" spans="1:16">
      <c r="A3068" t="s">
        <v>266</v>
      </c>
      <c r="B3068" t="s">
        <v>265</v>
      </c>
      <c r="C3068" t="s">
        <v>237</v>
      </c>
      <c r="D3068" t="s">
        <v>231</v>
      </c>
      <c r="E3068" t="s">
        <v>244</v>
      </c>
      <c r="F3068">
        <v>10728</v>
      </c>
      <c r="G3068" s="44">
        <v>9.9600000000000009</v>
      </c>
      <c r="H3068" s="42">
        <v>0.1079</v>
      </c>
      <c r="I3068" s="45">
        <v>5.2938000000000001</v>
      </c>
      <c r="J3068" s="44">
        <f t="shared" si="235"/>
        <v>8.8853160000000013</v>
      </c>
      <c r="K3068" s="43">
        <f t="shared" si="236"/>
        <v>95321.670048000015</v>
      </c>
      <c r="L3068" s="43">
        <f t="shared" si="237"/>
        <v>56791.886400000003</v>
      </c>
      <c r="M3068" s="43">
        <f t="shared" si="238"/>
        <v>38529.783648000011</v>
      </c>
      <c r="N3068" s="42">
        <f t="shared" si="239"/>
        <v>0.40420802141420747</v>
      </c>
      <c r="O3068">
        <f>IF(AND(RawData[[#This Row],[Channel]]="Wholesale/Distributor", LEFT(RawData[[#This Row],[Month]], 4)="2025"),RawData[[#This Row],[List Price]]*(1-'2 - Diagnostics'!$B$1),RawData[[#This Row],[Net Price]])</f>
        <v>8.8853160000000013</v>
      </c>
      <c r="P3068">
        <f>RawData[[#This Row],[Units]]*RawData[[#This Row],[Counterfactual Net Price]]</f>
        <v>95321.670048000015</v>
      </c>
    </row>
    <row r="3069" spans="1:16">
      <c r="A3069" t="s">
        <v>266</v>
      </c>
      <c r="B3069" t="s">
        <v>265</v>
      </c>
      <c r="C3069" t="s">
        <v>237</v>
      </c>
      <c r="D3069" t="s">
        <v>231</v>
      </c>
      <c r="E3069" t="s">
        <v>243</v>
      </c>
      <c r="F3069">
        <v>11946</v>
      </c>
      <c r="G3069" s="44">
        <v>9.9600000000000009</v>
      </c>
      <c r="H3069" s="42">
        <v>0.12970000000000001</v>
      </c>
      <c r="I3069" s="45">
        <v>5.3315000000000001</v>
      </c>
      <c r="J3069" s="44">
        <f t="shared" si="235"/>
        <v>8.6681880000000007</v>
      </c>
      <c r="K3069" s="43">
        <f t="shared" si="236"/>
        <v>103550.17384800001</v>
      </c>
      <c r="L3069" s="43">
        <f t="shared" si="237"/>
        <v>63690.099000000002</v>
      </c>
      <c r="M3069" s="43">
        <f t="shared" si="238"/>
        <v>39860.074848000004</v>
      </c>
      <c r="N3069" s="42">
        <f t="shared" si="239"/>
        <v>0.38493489065996261</v>
      </c>
      <c r="O3069">
        <f>IF(AND(RawData[[#This Row],[Channel]]="Wholesale/Distributor", LEFT(RawData[[#This Row],[Month]], 4)="2025"),RawData[[#This Row],[List Price]]*(1-'2 - Diagnostics'!$B$1),RawData[[#This Row],[Net Price]])</f>
        <v>8.6681880000000007</v>
      </c>
      <c r="P3069">
        <f>RawData[[#This Row],[Units]]*RawData[[#This Row],[Counterfactual Net Price]]</f>
        <v>103550.17384800001</v>
      </c>
    </row>
    <row r="3070" spans="1:16">
      <c r="A3070" t="s">
        <v>266</v>
      </c>
      <c r="B3070" t="s">
        <v>265</v>
      </c>
      <c r="C3070" t="s">
        <v>237</v>
      </c>
      <c r="D3070" t="s">
        <v>231</v>
      </c>
      <c r="E3070" t="s">
        <v>242</v>
      </c>
      <c r="F3070">
        <v>12271</v>
      </c>
      <c r="G3070" s="44">
        <v>9.9600000000000009</v>
      </c>
      <c r="H3070" s="42">
        <v>9.8699999999999996E-2</v>
      </c>
      <c r="I3070" s="45">
        <v>5.3692000000000002</v>
      </c>
      <c r="J3070" s="44">
        <f t="shared" si="235"/>
        <v>8.9769480000000001</v>
      </c>
      <c r="K3070" s="43">
        <f t="shared" si="236"/>
        <v>110156.128908</v>
      </c>
      <c r="L3070" s="43">
        <f t="shared" si="237"/>
        <v>65885.453200000004</v>
      </c>
      <c r="M3070" s="43">
        <f t="shared" si="238"/>
        <v>44270.675707999995</v>
      </c>
      <c r="N3070" s="42">
        <f t="shared" si="239"/>
        <v>0.4018902638179479</v>
      </c>
      <c r="O3070">
        <f>IF(AND(RawData[[#This Row],[Channel]]="Wholesale/Distributor", LEFT(RawData[[#This Row],[Month]], 4)="2025"),RawData[[#This Row],[List Price]]*(1-'2 - Diagnostics'!$B$1),RawData[[#This Row],[Net Price]])</f>
        <v>8.9769480000000001</v>
      </c>
      <c r="P3070">
        <f>RawData[[#This Row],[Units]]*RawData[[#This Row],[Counterfactual Net Price]]</f>
        <v>110156.128908</v>
      </c>
    </row>
    <row r="3071" spans="1:16">
      <c r="A3071" t="s">
        <v>266</v>
      </c>
      <c r="B3071" t="s">
        <v>265</v>
      </c>
      <c r="C3071" t="s">
        <v>237</v>
      </c>
      <c r="D3071" t="s">
        <v>231</v>
      </c>
      <c r="E3071" t="s">
        <v>241</v>
      </c>
      <c r="F3071">
        <v>19378</v>
      </c>
      <c r="G3071" s="44">
        <v>9.9600000000000009</v>
      </c>
      <c r="H3071" s="42">
        <v>0.1517</v>
      </c>
      <c r="I3071" s="45">
        <v>5.4069000000000003</v>
      </c>
      <c r="J3071" s="44">
        <f t="shared" si="235"/>
        <v>8.4490680000000005</v>
      </c>
      <c r="K3071" s="43">
        <f t="shared" si="236"/>
        <v>163726.039704</v>
      </c>
      <c r="L3071" s="43">
        <f t="shared" si="237"/>
        <v>104774.90820000001</v>
      </c>
      <c r="M3071" s="43">
        <f t="shared" si="238"/>
        <v>58951.13150399999</v>
      </c>
      <c r="N3071" s="42">
        <f t="shared" si="239"/>
        <v>0.36005959473873328</v>
      </c>
      <c r="O3071">
        <f>IF(AND(RawData[[#This Row],[Channel]]="Wholesale/Distributor", LEFT(RawData[[#This Row],[Month]], 4)="2025"),RawData[[#This Row],[List Price]]*(1-'2 - Diagnostics'!$B$1),RawData[[#This Row],[Net Price]])</f>
        <v>8.4490680000000005</v>
      </c>
      <c r="P3071">
        <f>RawData[[#This Row],[Units]]*RawData[[#This Row],[Counterfactual Net Price]]</f>
        <v>163726.039704</v>
      </c>
    </row>
    <row r="3072" spans="1:16">
      <c r="A3072" t="s">
        <v>266</v>
      </c>
      <c r="B3072" t="s">
        <v>265</v>
      </c>
      <c r="C3072" t="s">
        <v>237</v>
      </c>
      <c r="D3072" t="s">
        <v>231</v>
      </c>
      <c r="E3072" t="s">
        <v>240</v>
      </c>
      <c r="F3072">
        <v>23269</v>
      </c>
      <c r="G3072" s="44">
        <v>9.9600000000000009</v>
      </c>
      <c r="H3072" s="42">
        <v>0.1353</v>
      </c>
      <c r="I3072" s="45">
        <v>5.4447000000000001</v>
      </c>
      <c r="J3072" s="44">
        <f t="shared" si="235"/>
        <v>8.6124120000000008</v>
      </c>
      <c r="K3072" s="43">
        <f t="shared" si="236"/>
        <v>200402.21482800003</v>
      </c>
      <c r="L3072" s="43">
        <f t="shared" si="237"/>
        <v>126692.7243</v>
      </c>
      <c r="M3072" s="43">
        <f t="shared" si="238"/>
        <v>73709.490528000024</v>
      </c>
      <c r="N3072" s="42">
        <f t="shared" si="239"/>
        <v>0.3678077639574141</v>
      </c>
      <c r="O3072">
        <f>IF(AND(RawData[[#This Row],[Channel]]="Wholesale/Distributor", LEFT(RawData[[#This Row],[Month]], 4)="2025"),RawData[[#This Row],[List Price]]*(1-'2 - Diagnostics'!$B$1),RawData[[#This Row],[Net Price]])</f>
        <v>8.6124120000000008</v>
      </c>
      <c r="P3072">
        <f>RawData[[#This Row],[Units]]*RawData[[#This Row],[Counterfactual Net Price]]</f>
        <v>200402.21482800003</v>
      </c>
    </row>
    <row r="3073" spans="1:16">
      <c r="A3073" t="s">
        <v>266</v>
      </c>
      <c r="B3073" t="s">
        <v>265</v>
      </c>
      <c r="C3073" t="s">
        <v>237</v>
      </c>
      <c r="D3073" t="s">
        <v>231</v>
      </c>
      <c r="E3073" t="s">
        <v>236</v>
      </c>
      <c r="F3073">
        <v>19381</v>
      </c>
      <c r="G3073" s="44">
        <v>9.9600000000000009</v>
      </c>
      <c r="H3073" s="42">
        <v>0.12939999999999999</v>
      </c>
      <c r="I3073" s="45">
        <v>5.4824000000000002</v>
      </c>
      <c r="J3073" s="44">
        <f t="shared" si="235"/>
        <v>8.6711760000000009</v>
      </c>
      <c r="K3073" s="43">
        <f t="shared" si="236"/>
        <v>168056.06205600002</v>
      </c>
      <c r="L3073" s="43">
        <f t="shared" si="237"/>
        <v>106254.3944</v>
      </c>
      <c r="M3073" s="43">
        <f t="shared" si="238"/>
        <v>61801.66765600002</v>
      </c>
      <c r="N3073" s="42">
        <f t="shared" si="239"/>
        <v>0.36774435209249595</v>
      </c>
      <c r="O3073">
        <f>IF(AND(RawData[[#This Row],[Channel]]="Wholesale/Distributor", LEFT(RawData[[#This Row],[Month]], 4)="2025"),RawData[[#This Row],[List Price]]*(1-'2 - Diagnostics'!$B$1),RawData[[#This Row],[Net Price]])</f>
        <v>8.6711760000000009</v>
      </c>
      <c r="P3073">
        <f>RawData[[#This Row],[Units]]*RawData[[#This Row],[Counterfactual Net Price]]</f>
        <v>168056.06205600002</v>
      </c>
    </row>
    <row r="3074" spans="1:16">
      <c r="A3074" t="s">
        <v>266</v>
      </c>
      <c r="B3074" t="s">
        <v>265</v>
      </c>
      <c r="C3074" t="s">
        <v>237</v>
      </c>
      <c r="D3074" t="s">
        <v>230</v>
      </c>
      <c r="E3074" t="s">
        <v>262</v>
      </c>
      <c r="F3074">
        <v>7480</v>
      </c>
      <c r="G3074" s="44">
        <v>9.49</v>
      </c>
      <c r="H3074" s="42">
        <v>0.17319999999999999</v>
      </c>
      <c r="I3074" s="45">
        <v>5.0297000000000001</v>
      </c>
      <c r="J3074" s="44">
        <f t="shared" ref="J3074:J3137" si="240">G3074*(1-H3074)</f>
        <v>7.8463320000000003</v>
      </c>
      <c r="K3074" s="43">
        <f t="shared" ref="K3074:K3137" si="241">F3074*J3074</f>
        <v>58690.56336</v>
      </c>
      <c r="L3074" s="43">
        <f t="shared" ref="L3074:L3137" si="242">F3074*I3074</f>
        <v>37622.156000000003</v>
      </c>
      <c r="M3074" s="43">
        <f t="shared" ref="M3074:M3137" si="243">K3074-L3074</f>
        <v>21068.407359999997</v>
      </c>
      <c r="N3074" s="42">
        <f t="shared" ref="N3074:N3137" si="244">IFERROR(M3074/K3074,"")</f>
        <v>0.35897435897435892</v>
      </c>
      <c r="O3074">
        <f>IF(AND(RawData[[#This Row],[Channel]]="Wholesale/Distributor", LEFT(RawData[[#This Row],[Month]], 4)="2025"),RawData[[#This Row],[List Price]]*(1-'2 - Diagnostics'!$B$1),RawData[[#This Row],[Net Price]])</f>
        <v>7.8463320000000003</v>
      </c>
      <c r="P3074">
        <f>RawData[[#This Row],[Units]]*RawData[[#This Row],[Counterfactual Net Price]]</f>
        <v>58690.56336</v>
      </c>
    </row>
    <row r="3075" spans="1:16">
      <c r="A3075" t="s">
        <v>266</v>
      </c>
      <c r="B3075" t="s">
        <v>265</v>
      </c>
      <c r="C3075" t="s">
        <v>237</v>
      </c>
      <c r="D3075" t="s">
        <v>230</v>
      </c>
      <c r="E3075" t="s">
        <v>261</v>
      </c>
      <c r="F3075">
        <v>8350</v>
      </c>
      <c r="G3075" s="44">
        <v>9.49</v>
      </c>
      <c r="H3075" s="42">
        <v>0.16980000000000001</v>
      </c>
      <c r="I3075" s="45">
        <v>5.0297000000000001</v>
      </c>
      <c r="J3075" s="44">
        <f t="shared" si="240"/>
        <v>7.8785980000000002</v>
      </c>
      <c r="K3075" s="43">
        <f t="shared" si="241"/>
        <v>65786.293300000005</v>
      </c>
      <c r="L3075" s="43">
        <f t="shared" si="242"/>
        <v>41997.995000000003</v>
      </c>
      <c r="M3075" s="43">
        <f t="shared" si="243"/>
        <v>23788.298300000002</v>
      </c>
      <c r="N3075" s="42">
        <f t="shared" si="244"/>
        <v>0.36159961455071066</v>
      </c>
      <c r="O3075">
        <f>IF(AND(RawData[[#This Row],[Channel]]="Wholesale/Distributor", LEFT(RawData[[#This Row],[Month]], 4)="2025"),RawData[[#This Row],[List Price]]*(1-'2 - Diagnostics'!$B$1),RawData[[#This Row],[Net Price]])</f>
        <v>7.8785980000000002</v>
      </c>
      <c r="P3075">
        <f>RawData[[#This Row],[Units]]*RawData[[#This Row],[Counterfactual Net Price]]</f>
        <v>65786.293300000005</v>
      </c>
    </row>
    <row r="3076" spans="1:16">
      <c r="A3076" t="s">
        <v>266</v>
      </c>
      <c r="B3076" t="s">
        <v>265</v>
      </c>
      <c r="C3076" t="s">
        <v>237</v>
      </c>
      <c r="D3076" t="s">
        <v>230</v>
      </c>
      <c r="E3076" t="s">
        <v>260</v>
      </c>
      <c r="F3076">
        <v>7413</v>
      </c>
      <c r="G3076" s="44">
        <v>9.49</v>
      </c>
      <c r="H3076" s="42">
        <v>0.1993</v>
      </c>
      <c r="I3076" s="45">
        <v>5.0297000000000001</v>
      </c>
      <c r="J3076" s="44">
        <f t="shared" si="240"/>
        <v>7.598643</v>
      </c>
      <c r="K3076" s="43">
        <f t="shared" si="241"/>
        <v>56328.740558999998</v>
      </c>
      <c r="L3076" s="43">
        <f t="shared" si="242"/>
        <v>37285.166100000002</v>
      </c>
      <c r="M3076" s="43">
        <f t="shared" si="243"/>
        <v>19043.574458999996</v>
      </c>
      <c r="N3076" s="42">
        <f t="shared" si="244"/>
        <v>0.33807918071687265</v>
      </c>
      <c r="O3076">
        <f>IF(AND(RawData[[#This Row],[Channel]]="Wholesale/Distributor", LEFT(RawData[[#This Row],[Month]], 4)="2025"),RawData[[#This Row],[List Price]]*(1-'2 - Diagnostics'!$B$1),RawData[[#This Row],[Net Price]])</f>
        <v>7.598643</v>
      </c>
      <c r="P3076">
        <f>RawData[[#This Row],[Units]]*RawData[[#This Row],[Counterfactual Net Price]]</f>
        <v>56328.740558999998</v>
      </c>
    </row>
    <row r="3077" spans="1:16">
      <c r="A3077" t="s">
        <v>266</v>
      </c>
      <c r="B3077" t="s">
        <v>265</v>
      </c>
      <c r="C3077" t="s">
        <v>237</v>
      </c>
      <c r="D3077" t="s">
        <v>230</v>
      </c>
      <c r="E3077" t="s">
        <v>259</v>
      </c>
      <c r="F3077">
        <v>8667</v>
      </c>
      <c r="G3077" s="44">
        <v>9.49</v>
      </c>
      <c r="H3077" s="42">
        <v>0.16800000000000001</v>
      </c>
      <c r="I3077" s="45">
        <v>5.0297000000000001</v>
      </c>
      <c r="J3077" s="44">
        <f t="shared" si="240"/>
        <v>7.8956799999999996</v>
      </c>
      <c r="K3077" s="43">
        <f t="shared" si="241"/>
        <v>68431.858559999993</v>
      </c>
      <c r="L3077" s="43">
        <f t="shared" si="242"/>
        <v>43592.409899999999</v>
      </c>
      <c r="M3077" s="43">
        <f t="shared" si="243"/>
        <v>24839.448659999995</v>
      </c>
      <c r="N3077" s="42">
        <f t="shared" si="244"/>
        <v>0.36298076923076916</v>
      </c>
      <c r="O3077">
        <f>IF(AND(RawData[[#This Row],[Channel]]="Wholesale/Distributor", LEFT(RawData[[#This Row],[Month]], 4)="2025"),RawData[[#This Row],[List Price]]*(1-'2 - Diagnostics'!$B$1),RawData[[#This Row],[Net Price]])</f>
        <v>7.8956799999999996</v>
      </c>
      <c r="P3077">
        <f>RawData[[#This Row],[Units]]*RawData[[#This Row],[Counterfactual Net Price]]</f>
        <v>68431.858559999993</v>
      </c>
    </row>
    <row r="3078" spans="1:16">
      <c r="A3078" t="s">
        <v>266</v>
      </c>
      <c r="B3078" t="s">
        <v>265</v>
      </c>
      <c r="C3078" t="s">
        <v>237</v>
      </c>
      <c r="D3078" t="s">
        <v>230</v>
      </c>
      <c r="E3078" t="s">
        <v>258</v>
      </c>
      <c r="F3078">
        <v>6812</v>
      </c>
      <c r="G3078" s="44">
        <v>9.49</v>
      </c>
      <c r="H3078" s="42">
        <v>0.1769</v>
      </c>
      <c r="I3078" s="45">
        <v>5.0297000000000001</v>
      </c>
      <c r="J3078" s="44">
        <f t="shared" si="240"/>
        <v>7.8112189999999995</v>
      </c>
      <c r="K3078" s="43">
        <f t="shared" si="241"/>
        <v>53210.023827999998</v>
      </c>
      <c r="L3078" s="43">
        <f t="shared" si="242"/>
        <v>34262.316400000003</v>
      </c>
      <c r="M3078" s="43">
        <f t="shared" si="243"/>
        <v>18947.707427999994</v>
      </c>
      <c r="N3078" s="42">
        <f t="shared" si="244"/>
        <v>0.35609281982748137</v>
      </c>
      <c r="O3078">
        <f>IF(AND(RawData[[#This Row],[Channel]]="Wholesale/Distributor", LEFT(RawData[[#This Row],[Month]], 4)="2025"),RawData[[#This Row],[List Price]]*(1-'2 - Diagnostics'!$B$1),RawData[[#This Row],[Net Price]])</f>
        <v>7.8112189999999995</v>
      </c>
      <c r="P3078">
        <f>RawData[[#This Row],[Units]]*RawData[[#This Row],[Counterfactual Net Price]]</f>
        <v>53210.023827999998</v>
      </c>
    </row>
    <row r="3079" spans="1:16">
      <c r="A3079" t="s">
        <v>266</v>
      </c>
      <c r="B3079" t="s">
        <v>265</v>
      </c>
      <c r="C3079" t="s">
        <v>237</v>
      </c>
      <c r="D3079" t="s">
        <v>230</v>
      </c>
      <c r="E3079" t="s">
        <v>257</v>
      </c>
      <c r="F3079">
        <v>7878</v>
      </c>
      <c r="G3079" s="44">
        <v>9.49</v>
      </c>
      <c r="H3079" s="42">
        <v>0.2114</v>
      </c>
      <c r="I3079" s="45">
        <v>5.0297000000000001</v>
      </c>
      <c r="J3079" s="44">
        <f t="shared" si="240"/>
        <v>7.4838139999999997</v>
      </c>
      <c r="K3079" s="43">
        <f t="shared" si="241"/>
        <v>58957.486691999999</v>
      </c>
      <c r="L3079" s="43">
        <f t="shared" si="242"/>
        <v>39623.976600000002</v>
      </c>
      <c r="M3079" s="43">
        <f t="shared" si="243"/>
        <v>19333.510091999997</v>
      </c>
      <c r="N3079" s="42">
        <f t="shared" si="244"/>
        <v>0.32792290134415414</v>
      </c>
      <c r="O3079">
        <f>IF(AND(RawData[[#This Row],[Channel]]="Wholesale/Distributor", LEFT(RawData[[#This Row],[Month]], 4)="2025"),RawData[[#This Row],[List Price]]*(1-'2 - Diagnostics'!$B$1),RawData[[#This Row],[Net Price]])</f>
        <v>7.4838139999999997</v>
      </c>
      <c r="P3079">
        <f>RawData[[#This Row],[Units]]*RawData[[#This Row],[Counterfactual Net Price]]</f>
        <v>58957.486691999999</v>
      </c>
    </row>
    <row r="3080" spans="1:16">
      <c r="A3080" t="s">
        <v>266</v>
      </c>
      <c r="B3080" t="s">
        <v>265</v>
      </c>
      <c r="C3080" t="s">
        <v>237</v>
      </c>
      <c r="D3080" t="s">
        <v>230</v>
      </c>
      <c r="E3080" t="s">
        <v>256</v>
      </c>
      <c r="F3080">
        <v>5833</v>
      </c>
      <c r="G3080" s="44">
        <v>9.49</v>
      </c>
      <c r="H3080" s="42">
        <v>0.17469999999999999</v>
      </c>
      <c r="I3080" s="45">
        <v>5.0297000000000001</v>
      </c>
      <c r="J3080" s="44">
        <f t="shared" si="240"/>
        <v>7.8320970000000001</v>
      </c>
      <c r="K3080" s="43">
        <f t="shared" si="241"/>
        <v>45684.621801000001</v>
      </c>
      <c r="L3080" s="43">
        <f t="shared" si="242"/>
        <v>29338.240099999999</v>
      </c>
      <c r="M3080" s="43">
        <f t="shared" si="243"/>
        <v>16346.381701000002</v>
      </c>
      <c r="N3080" s="42">
        <f t="shared" si="244"/>
        <v>0.35780928147340363</v>
      </c>
      <c r="O3080">
        <f>IF(AND(RawData[[#This Row],[Channel]]="Wholesale/Distributor", LEFT(RawData[[#This Row],[Month]], 4)="2025"),RawData[[#This Row],[List Price]]*(1-'2 - Diagnostics'!$B$1),RawData[[#This Row],[Net Price]])</f>
        <v>7.8320970000000001</v>
      </c>
      <c r="P3080">
        <f>RawData[[#This Row],[Units]]*RawData[[#This Row],[Counterfactual Net Price]]</f>
        <v>45684.621801000001</v>
      </c>
    </row>
    <row r="3081" spans="1:16">
      <c r="A3081" t="s">
        <v>266</v>
      </c>
      <c r="B3081" t="s">
        <v>265</v>
      </c>
      <c r="C3081" t="s">
        <v>237</v>
      </c>
      <c r="D3081" t="s">
        <v>230</v>
      </c>
      <c r="E3081" t="s">
        <v>255</v>
      </c>
      <c r="F3081">
        <v>6887</v>
      </c>
      <c r="G3081" s="44">
        <v>9.49</v>
      </c>
      <c r="H3081" s="42">
        <v>0.1948</v>
      </c>
      <c r="I3081" s="45">
        <v>5.0297000000000001</v>
      </c>
      <c r="J3081" s="44">
        <f t="shared" si="240"/>
        <v>7.6413480000000007</v>
      </c>
      <c r="K3081" s="43">
        <f t="shared" si="241"/>
        <v>52625.963676000007</v>
      </c>
      <c r="L3081" s="43">
        <f t="shared" si="242"/>
        <v>34639.543899999997</v>
      </c>
      <c r="M3081" s="43">
        <f t="shared" si="243"/>
        <v>17986.41977600001</v>
      </c>
      <c r="N3081" s="42">
        <f t="shared" si="244"/>
        <v>0.34177844013909603</v>
      </c>
      <c r="O3081">
        <f>IF(AND(RawData[[#This Row],[Channel]]="Wholesale/Distributor", LEFT(RawData[[#This Row],[Month]], 4)="2025"),RawData[[#This Row],[List Price]]*(1-'2 - Diagnostics'!$B$1),RawData[[#This Row],[Net Price]])</f>
        <v>7.6413480000000007</v>
      </c>
      <c r="P3081">
        <f>RawData[[#This Row],[Units]]*RawData[[#This Row],[Counterfactual Net Price]]</f>
        <v>52625.963676000007</v>
      </c>
    </row>
    <row r="3082" spans="1:16">
      <c r="A3082" t="s">
        <v>266</v>
      </c>
      <c r="B3082" t="s">
        <v>265</v>
      </c>
      <c r="C3082" t="s">
        <v>237</v>
      </c>
      <c r="D3082" t="s">
        <v>230</v>
      </c>
      <c r="E3082" t="s">
        <v>254</v>
      </c>
      <c r="F3082">
        <v>8836</v>
      </c>
      <c r="G3082" s="44">
        <v>9.49</v>
      </c>
      <c r="H3082" s="42">
        <v>0.17050000000000001</v>
      </c>
      <c r="I3082" s="45">
        <v>5.0297000000000001</v>
      </c>
      <c r="J3082" s="44">
        <f t="shared" si="240"/>
        <v>7.8719550000000007</v>
      </c>
      <c r="K3082" s="43">
        <f t="shared" si="241"/>
        <v>69556.59438000001</v>
      </c>
      <c r="L3082" s="43">
        <f t="shared" si="242"/>
        <v>44442.429199999999</v>
      </c>
      <c r="M3082" s="43">
        <f t="shared" si="243"/>
        <v>25114.165180000011</v>
      </c>
      <c r="N3082" s="42">
        <f t="shared" si="244"/>
        <v>0.36106088004822195</v>
      </c>
      <c r="O3082">
        <f>IF(AND(RawData[[#This Row],[Channel]]="Wholesale/Distributor", LEFT(RawData[[#This Row],[Month]], 4)="2025"),RawData[[#This Row],[List Price]]*(1-'2 - Diagnostics'!$B$1),RawData[[#This Row],[Net Price]])</f>
        <v>7.8719550000000007</v>
      </c>
      <c r="P3082">
        <f>RawData[[#This Row],[Units]]*RawData[[#This Row],[Counterfactual Net Price]]</f>
        <v>69556.59438000001</v>
      </c>
    </row>
    <row r="3083" spans="1:16">
      <c r="A3083" t="s">
        <v>266</v>
      </c>
      <c r="B3083" t="s">
        <v>265</v>
      </c>
      <c r="C3083" t="s">
        <v>237</v>
      </c>
      <c r="D3083" t="s">
        <v>230</v>
      </c>
      <c r="E3083" t="s">
        <v>253</v>
      </c>
      <c r="F3083">
        <v>12852</v>
      </c>
      <c r="G3083" s="44">
        <v>9.49</v>
      </c>
      <c r="H3083" s="42">
        <v>0.17280000000000001</v>
      </c>
      <c r="I3083" s="45">
        <v>5.0297000000000001</v>
      </c>
      <c r="J3083" s="44">
        <f t="shared" si="240"/>
        <v>7.8501279999999998</v>
      </c>
      <c r="K3083" s="43">
        <f t="shared" si="241"/>
        <v>100889.84505599999</v>
      </c>
      <c r="L3083" s="43">
        <f t="shared" si="242"/>
        <v>64641.704400000002</v>
      </c>
      <c r="M3083" s="43">
        <f t="shared" si="243"/>
        <v>36248.140655999989</v>
      </c>
      <c r="N3083" s="42">
        <f t="shared" si="244"/>
        <v>0.35928433268858795</v>
      </c>
      <c r="O3083">
        <f>IF(AND(RawData[[#This Row],[Channel]]="Wholesale/Distributor", LEFT(RawData[[#This Row],[Month]], 4)="2025"),RawData[[#This Row],[List Price]]*(1-'2 - Diagnostics'!$B$1),RawData[[#This Row],[Net Price]])</f>
        <v>7.8501279999999998</v>
      </c>
      <c r="P3083">
        <f>RawData[[#This Row],[Units]]*RawData[[#This Row],[Counterfactual Net Price]]</f>
        <v>100889.84505599999</v>
      </c>
    </row>
    <row r="3084" spans="1:16">
      <c r="A3084" t="s">
        <v>266</v>
      </c>
      <c r="B3084" t="s">
        <v>265</v>
      </c>
      <c r="C3084" t="s">
        <v>237</v>
      </c>
      <c r="D3084" t="s">
        <v>230</v>
      </c>
      <c r="E3084" t="s">
        <v>252</v>
      </c>
      <c r="F3084">
        <v>15151</v>
      </c>
      <c r="G3084" s="44">
        <v>9.49</v>
      </c>
      <c r="H3084" s="42">
        <v>0.18820000000000001</v>
      </c>
      <c r="I3084" s="45">
        <v>5.0297000000000001</v>
      </c>
      <c r="J3084" s="44">
        <f t="shared" si="240"/>
        <v>7.7039819999999999</v>
      </c>
      <c r="K3084" s="43">
        <f t="shared" si="241"/>
        <v>116723.031282</v>
      </c>
      <c r="L3084" s="43">
        <f t="shared" si="242"/>
        <v>76204.984700000001</v>
      </c>
      <c r="M3084" s="43">
        <f t="shared" si="243"/>
        <v>40518.046581999995</v>
      </c>
      <c r="N3084" s="42">
        <f t="shared" si="244"/>
        <v>0.34712983493471294</v>
      </c>
      <c r="O3084">
        <f>IF(AND(RawData[[#This Row],[Channel]]="Wholesale/Distributor", LEFT(RawData[[#This Row],[Month]], 4)="2025"),RawData[[#This Row],[List Price]]*(1-'2 - Diagnostics'!$B$1),RawData[[#This Row],[Net Price]])</f>
        <v>7.7039819999999999</v>
      </c>
      <c r="P3084">
        <f>RawData[[#This Row],[Units]]*RawData[[#This Row],[Counterfactual Net Price]]</f>
        <v>116723.031282</v>
      </c>
    </row>
    <row r="3085" spans="1:16">
      <c r="A3085" t="s">
        <v>266</v>
      </c>
      <c r="B3085" t="s">
        <v>265</v>
      </c>
      <c r="C3085" t="s">
        <v>237</v>
      </c>
      <c r="D3085" t="s">
        <v>230</v>
      </c>
      <c r="E3085" t="s">
        <v>251</v>
      </c>
      <c r="F3085">
        <v>11660</v>
      </c>
      <c r="G3085" s="44">
        <v>9.49</v>
      </c>
      <c r="H3085" s="42">
        <v>0.14000000000000001</v>
      </c>
      <c r="I3085" s="45">
        <v>5.0297000000000001</v>
      </c>
      <c r="J3085" s="44">
        <f t="shared" si="240"/>
        <v>8.1614000000000004</v>
      </c>
      <c r="K3085" s="43">
        <f t="shared" si="241"/>
        <v>95161.923999999999</v>
      </c>
      <c r="L3085" s="43">
        <f t="shared" si="242"/>
        <v>58646.302000000003</v>
      </c>
      <c r="M3085" s="43">
        <f t="shared" si="243"/>
        <v>36515.621999999996</v>
      </c>
      <c r="N3085" s="42">
        <f t="shared" si="244"/>
        <v>0.3837209302325581</v>
      </c>
      <c r="O3085">
        <f>IF(AND(RawData[[#This Row],[Channel]]="Wholesale/Distributor", LEFT(RawData[[#This Row],[Month]], 4)="2025"),RawData[[#This Row],[List Price]]*(1-'2 - Diagnostics'!$B$1),RawData[[#This Row],[Net Price]])</f>
        <v>8.1614000000000004</v>
      </c>
      <c r="P3085">
        <f>RawData[[#This Row],[Units]]*RawData[[#This Row],[Counterfactual Net Price]]</f>
        <v>95161.923999999999</v>
      </c>
    </row>
    <row r="3086" spans="1:16">
      <c r="A3086" t="s">
        <v>266</v>
      </c>
      <c r="B3086" t="s">
        <v>265</v>
      </c>
      <c r="C3086" t="s">
        <v>237</v>
      </c>
      <c r="D3086" t="s">
        <v>230</v>
      </c>
      <c r="E3086" t="s">
        <v>250</v>
      </c>
      <c r="F3086">
        <v>6910</v>
      </c>
      <c r="G3086" s="44">
        <v>9.68</v>
      </c>
      <c r="H3086" s="42">
        <v>0.2112</v>
      </c>
      <c r="I3086" s="45">
        <v>5.0674000000000001</v>
      </c>
      <c r="J3086" s="44">
        <f t="shared" si="240"/>
        <v>7.6355839999999988</v>
      </c>
      <c r="K3086" s="43">
        <f t="shared" si="241"/>
        <v>52761.885439999991</v>
      </c>
      <c r="L3086" s="43">
        <f t="shared" si="242"/>
        <v>35015.734000000004</v>
      </c>
      <c r="M3086" s="43">
        <f t="shared" si="243"/>
        <v>17746.151439999987</v>
      </c>
      <c r="N3086" s="42">
        <f t="shared" si="244"/>
        <v>0.33634414865974871</v>
      </c>
      <c r="O3086">
        <f>IF(AND(RawData[[#This Row],[Channel]]="Wholesale/Distributor", LEFT(RawData[[#This Row],[Month]], 4)="2025"),RawData[[#This Row],[List Price]]*(1-'2 - Diagnostics'!$B$1),RawData[[#This Row],[Net Price]])</f>
        <v>7.6355839999999988</v>
      </c>
      <c r="P3086">
        <f>RawData[[#This Row],[Units]]*RawData[[#This Row],[Counterfactual Net Price]]</f>
        <v>52761.885439999991</v>
      </c>
    </row>
    <row r="3087" spans="1:16">
      <c r="A3087" t="s">
        <v>266</v>
      </c>
      <c r="B3087" t="s">
        <v>265</v>
      </c>
      <c r="C3087" t="s">
        <v>237</v>
      </c>
      <c r="D3087" t="s">
        <v>230</v>
      </c>
      <c r="E3087" t="s">
        <v>249</v>
      </c>
      <c r="F3087">
        <v>9372</v>
      </c>
      <c r="G3087" s="44">
        <v>9.68</v>
      </c>
      <c r="H3087" s="42">
        <v>0.15229999999999999</v>
      </c>
      <c r="I3087" s="45">
        <v>5.1051000000000002</v>
      </c>
      <c r="J3087" s="44">
        <f t="shared" si="240"/>
        <v>8.2057359999999999</v>
      </c>
      <c r="K3087" s="43">
        <f t="shared" si="241"/>
        <v>76904.157791999998</v>
      </c>
      <c r="L3087" s="43">
        <f t="shared" si="242"/>
        <v>47844.997200000005</v>
      </c>
      <c r="M3087" s="43">
        <f t="shared" si="243"/>
        <v>29059.160591999993</v>
      </c>
      <c r="N3087" s="42">
        <f t="shared" si="244"/>
        <v>0.37786202237069283</v>
      </c>
      <c r="O3087">
        <f>IF(AND(RawData[[#This Row],[Channel]]="Wholesale/Distributor", LEFT(RawData[[#This Row],[Month]], 4)="2025"),RawData[[#This Row],[List Price]]*(1-'2 - Diagnostics'!$B$1),RawData[[#This Row],[Net Price]])</f>
        <v>8.2057359999999999</v>
      </c>
      <c r="P3087">
        <f>RawData[[#This Row],[Units]]*RawData[[#This Row],[Counterfactual Net Price]]</f>
        <v>76904.157791999998</v>
      </c>
    </row>
    <row r="3088" spans="1:16">
      <c r="A3088" t="s">
        <v>266</v>
      </c>
      <c r="B3088" t="s">
        <v>265</v>
      </c>
      <c r="C3088" t="s">
        <v>237</v>
      </c>
      <c r="D3088" t="s">
        <v>230</v>
      </c>
      <c r="E3088" t="s">
        <v>248</v>
      </c>
      <c r="F3088">
        <v>8388</v>
      </c>
      <c r="G3088" s="44">
        <v>9.68</v>
      </c>
      <c r="H3088" s="42">
        <v>0.16200000000000001</v>
      </c>
      <c r="I3088" s="45">
        <v>5.1429</v>
      </c>
      <c r="J3088" s="44">
        <f t="shared" si="240"/>
        <v>8.1118399999999991</v>
      </c>
      <c r="K3088" s="43">
        <f t="shared" si="241"/>
        <v>68042.113919999989</v>
      </c>
      <c r="L3088" s="43">
        <f t="shared" si="242"/>
        <v>43138.645199999999</v>
      </c>
      <c r="M3088" s="43">
        <f t="shared" si="243"/>
        <v>24903.46871999999</v>
      </c>
      <c r="N3088" s="42">
        <f t="shared" si="244"/>
        <v>0.36600080869445145</v>
      </c>
      <c r="O3088">
        <f>IF(AND(RawData[[#This Row],[Channel]]="Wholesale/Distributor", LEFT(RawData[[#This Row],[Month]], 4)="2025"),RawData[[#This Row],[List Price]]*(1-'2 - Diagnostics'!$B$1),RawData[[#This Row],[Net Price]])</f>
        <v>8.1118399999999991</v>
      </c>
      <c r="P3088">
        <f>RawData[[#This Row],[Units]]*RawData[[#This Row],[Counterfactual Net Price]]</f>
        <v>68042.113919999989</v>
      </c>
    </row>
    <row r="3089" spans="1:16">
      <c r="A3089" t="s">
        <v>266</v>
      </c>
      <c r="B3089" t="s">
        <v>265</v>
      </c>
      <c r="C3089" t="s">
        <v>237</v>
      </c>
      <c r="D3089" t="s">
        <v>230</v>
      </c>
      <c r="E3089" t="s">
        <v>247</v>
      </c>
      <c r="F3089">
        <v>10060</v>
      </c>
      <c r="G3089" s="44">
        <v>9.68</v>
      </c>
      <c r="H3089" s="42">
        <v>0.1837</v>
      </c>
      <c r="I3089" s="45">
        <v>5.1806000000000001</v>
      </c>
      <c r="J3089" s="44">
        <f t="shared" si="240"/>
        <v>7.9017840000000001</v>
      </c>
      <c r="K3089" s="43">
        <f t="shared" si="241"/>
        <v>79491.947039999999</v>
      </c>
      <c r="L3089" s="43">
        <f t="shared" si="242"/>
        <v>52116.836000000003</v>
      </c>
      <c r="M3089" s="43">
        <f t="shared" si="243"/>
        <v>27375.111039999996</v>
      </c>
      <c r="N3089" s="42">
        <f t="shared" si="244"/>
        <v>0.34437590296064785</v>
      </c>
      <c r="O3089">
        <f>IF(AND(RawData[[#This Row],[Channel]]="Wholesale/Distributor", LEFT(RawData[[#This Row],[Month]], 4)="2025"),RawData[[#This Row],[List Price]]*(1-'2 - Diagnostics'!$B$1),RawData[[#This Row],[Net Price]])</f>
        <v>7.9017840000000001</v>
      </c>
      <c r="P3089">
        <f>RawData[[#This Row],[Units]]*RawData[[#This Row],[Counterfactual Net Price]]</f>
        <v>79491.947039999999</v>
      </c>
    </row>
    <row r="3090" spans="1:16">
      <c r="A3090" t="s">
        <v>266</v>
      </c>
      <c r="B3090" t="s">
        <v>265</v>
      </c>
      <c r="C3090" t="s">
        <v>237</v>
      </c>
      <c r="D3090" t="s">
        <v>230</v>
      </c>
      <c r="E3090" t="s">
        <v>246</v>
      </c>
      <c r="F3090">
        <v>6956</v>
      </c>
      <c r="G3090" s="44">
        <v>9.68</v>
      </c>
      <c r="H3090" s="42">
        <v>0.18049999999999999</v>
      </c>
      <c r="I3090" s="45">
        <v>5.2183000000000002</v>
      </c>
      <c r="J3090" s="44">
        <f t="shared" si="240"/>
        <v>7.93276</v>
      </c>
      <c r="K3090" s="43">
        <f t="shared" si="241"/>
        <v>55180.278559999999</v>
      </c>
      <c r="L3090" s="43">
        <f t="shared" si="242"/>
        <v>36298.4948</v>
      </c>
      <c r="M3090" s="43">
        <f t="shared" si="243"/>
        <v>18881.783759999998</v>
      </c>
      <c r="N3090" s="42">
        <f t="shared" si="244"/>
        <v>0.3421835527609558</v>
      </c>
      <c r="O3090">
        <f>IF(AND(RawData[[#This Row],[Channel]]="Wholesale/Distributor", LEFT(RawData[[#This Row],[Month]], 4)="2025"),RawData[[#This Row],[List Price]]*(1-'2 - Diagnostics'!$B$1),RawData[[#This Row],[Net Price]])</f>
        <v>7.93276</v>
      </c>
      <c r="P3090">
        <f>RawData[[#This Row],[Units]]*RawData[[#This Row],[Counterfactual Net Price]]</f>
        <v>55180.278559999999</v>
      </c>
    </row>
    <row r="3091" spans="1:16">
      <c r="A3091" t="s">
        <v>266</v>
      </c>
      <c r="B3091" t="s">
        <v>265</v>
      </c>
      <c r="C3091" t="s">
        <v>237</v>
      </c>
      <c r="D3091" t="s">
        <v>230</v>
      </c>
      <c r="E3091" t="s">
        <v>245</v>
      </c>
      <c r="F3091">
        <v>5675</v>
      </c>
      <c r="G3091" s="44">
        <v>9.68</v>
      </c>
      <c r="H3091" s="42">
        <v>0.16370000000000001</v>
      </c>
      <c r="I3091" s="45">
        <v>5.2560000000000002</v>
      </c>
      <c r="J3091" s="44">
        <f t="shared" si="240"/>
        <v>8.095384000000001</v>
      </c>
      <c r="K3091" s="43">
        <f t="shared" si="241"/>
        <v>45941.304200000006</v>
      </c>
      <c r="L3091" s="43">
        <f t="shared" si="242"/>
        <v>29827.800000000003</v>
      </c>
      <c r="M3091" s="43">
        <f t="shared" si="243"/>
        <v>16113.504200000003</v>
      </c>
      <c r="N3091" s="42">
        <f t="shared" si="244"/>
        <v>0.35074111370133898</v>
      </c>
      <c r="O3091">
        <f>IF(AND(RawData[[#This Row],[Channel]]="Wholesale/Distributor", LEFT(RawData[[#This Row],[Month]], 4)="2025"),RawData[[#This Row],[List Price]]*(1-'2 - Diagnostics'!$B$1),RawData[[#This Row],[Net Price]])</f>
        <v>8.095384000000001</v>
      </c>
      <c r="P3091">
        <f>RawData[[#This Row],[Units]]*RawData[[#This Row],[Counterfactual Net Price]]</f>
        <v>45941.304200000006</v>
      </c>
    </row>
    <row r="3092" spans="1:16">
      <c r="A3092" t="s">
        <v>266</v>
      </c>
      <c r="B3092" t="s">
        <v>265</v>
      </c>
      <c r="C3092" t="s">
        <v>237</v>
      </c>
      <c r="D3092" t="s">
        <v>230</v>
      </c>
      <c r="E3092" t="s">
        <v>244</v>
      </c>
      <c r="F3092">
        <v>6551</v>
      </c>
      <c r="G3092" s="44">
        <v>9.9600000000000009</v>
      </c>
      <c r="H3092" s="42">
        <v>0.19270000000000001</v>
      </c>
      <c r="I3092" s="45">
        <v>5.2938000000000001</v>
      </c>
      <c r="J3092" s="44">
        <f t="shared" si="240"/>
        <v>8.0407080000000004</v>
      </c>
      <c r="K3092" s="43">
        <f t="shared" si="241"/>
        <v>52674.678108</v>
      </c>
      <c r="L3092" s="43">
        <f t="shared" si="242"/>
        <v>34679.683799999999</v>
      </c>
      <c r="M3092" s="43">
        <f t="shared" si="243"/>
        <v>17994.994308000001</v>
      </c>
      <c r="N3092" s="42">
        <f t="shared" si="244"/>
        <v>0.34162514047270465</v>
      </c>
      <c r="O3092">
        <f>IF(AND(RawData[[#This Row],[Channel]]="Wholesale/Distributor", LEFT(RawData[[#This Row],[Month]], 4)="2025"),RawData[[#This Row],[List Price]]*(1-'2 - Diagnostics'!$B$1),RawData[[#This Row],[Net Price]])</f>
        <v>8.0407080000000004</v>
      </c>
      <c r="P3092">
        <f>RawData[[#This Row],[Units]]*RawData[[#This Row],[Counterfactual Net Price]]</f>
        <v>52674.678108</v>
      </c>
    </row>
    <row r="3093" spans="1:16">
      <c r="A3093" t="s">
        <v>266</v>
      </c>
      <c r="B3093" t="s">
        <v>265</v>
      </c>
      <c r="C3093" t="s">
        <v>237</v>
      </c>
      <c r="D3093" t="s">
        <v>230</v>
      </c>
      <c r="E3093" t="s">
        <v>243</v>
      </c>
      <c r="F3093">
        <v>6352</v>
      </c>
      <c r="G3093" s="44">
        <v>9.9600000000000009</v>
      </c>
      <c r="H3093" s="42">
        <v>0.17430000000000001</v>
      </c>
      <c r="I3093" s="45">
        <v>5.3315000000000001</v>
      </c>
      <c r="J3093" s="44">
        <f t="shared" si="240"/>
        <v>8.2239719999999998</v>
      </c>
      <c r="K3093" s="43">
        <f t="shared" si="241"/>
        <v>52238.670143999996</v>
      </c>
      <c r="L3093" s="43">
        <f t="shared" si="242"/>
        <v>33865.688000000002</v>
      </c>
      <c r="M3093" s="43">
        <f t="shared" si="243"/>
        <v>18372.982143999994</v>
      </c>
      <c r="N3093" s="42">
        <f t="shared" si="244"/>
        <v>0.35171228695817536</v>
      </c>
      <c r="O3093">
        <f>IF(AND(RawData[[#This Row],[Channel]]="Wholesale/Distributor", LEFT(RawData[[#This Row],[Month]], 4)="2025"),RawData[[#This Row],[List Price]]*(1-'2 - Diagnostics'!$B$1),RawData[[#This Row],[Net Price]])</f>
        <v>8.2239719999999998</v>
      </c>
      <c r="P3093">
        <f>RawData[[#This Row],[Units]]*RawData[[#This Row],[Counterfactual Net Price]]</f>
        <v>52238.670143999996</v>
      </c>
    </row>
    <row r="3094" spans="1:16">
      <c r="A3094" t="s">
        <v>266</v>
      </c>
      <c r="B3094" t="s">
        <v>265</v>
      </c>
      <c r="C3094" t="s">
        <v>237</v>
      </c>
      <c r="D3094" t="s">
        <v>230</v>
      </c>
      <c r="E3094" t="s">
        <v>242</v>
      </c>
      <c r="F3094">
        <v>9182</v>
      </c>
      <c r="G3094" s="44">
        <v>9.9600000000000009</v>
      </c>
      <c r="H3094" s="42">
        <v>0.15820000000000001</v>
      </c>
      <c r="I3094" s="45">
        <v>5.3692000000000002</v>
      </c>
      <c r="J3094" s="44">
        <f t="shared" si="240"/>
        <v>8.384328</v>
      </c>
      <c r="K3094" s="43">
        <f t="shared" si="241"/>
        <v>76984.899695999993</v>
      </c>
      <c r="L3094" s="43">
        <f t="shared" si="242"/>
        <v>49299.994400000003</v>
      </c>
      <c r="M3094" s="43">
        <f t="shared" si="243"/>
        <v>27684.90529599999</v>
      </c>
      <c r="N3094" s="42">
        <f t="shared" si="244"/>
        <v>0.35961474789631309</v>
      </c>
      <c r="O3094">
        <f>IF(AND(RawData[[#This Row],[Channel]]="Wholesale/Distributor", LEFT(RawData[[#This Row],[Month]], 4)="2025"),RawData[[#This Row],[List Price]]*(1-'2 - Diagnostics'!$B$1),RawData[[#This Row],[Net Price]])</f>
        <v>8.384328</v>
      </c>
      <c r="P3094">
        <f>RawData[[#This Row],[Units]]*RawData[[#This Row],[Counterfactual Net Price]]</f>
        <v>76984.899695999993</v>
      </c>
    </row>
    <row r="3095" spans="1:16">
      <c r="A3095" t="s">
        <v>266</v>
      </c>
      <c r="B3095" t="s">
        <v>265</v>
      </c>
      <c r="C3095" t="s">
        <v>237</v>
      </c>
      <c r="D3095" t="s">
        <v>230</v>
      </c>
      <c r="E3095" t="s">
        <v>241</v>
      </c>
      <c r="F3095">
        <v>12863</v>
      </c>
      <c r="G3095" s="44">
        <v>9.9600000000000009</v>
      </c>
      <c r="H3095" s="42">
        <v>0.18099999999999999</v>
      </c>
      <c r="I3095" s="45">
        <v>5.4069000000000003</v>
      </c>
      <c r="J3095" s="44">
        <f t="shared" si="240"/>
        <v>8.1572399999999998</v>
      </c>
      <c r="K3095" s="43">
        <f t="shared" si="241"/>
        <v>104926.57811999999</v>
      </c>
      <c r="L3095" s="43">
        <f t="shared" si="242"/>
        <v>69548.954700000002</v>
      </c>
      <c r="M3095" s="43">
        <f t="shared" si="243"/>
        <v>35377.623419999989</v>
      </c>
      <c r="N3095" s="42">
        <f t="shared" si="244"/>
        <v>0.33716551186430699</v>
      </c>
      <c r="O3095">
        <f>IF(AND(RawData[[#This Row],[Channel]]="Wholesale/Distributor", LEFT(RawData[[#This Row],[Month]], 4)="2025"),RawData[[#This Row],[List Price]]*(1-'2 - Diagnostics'!$B$1),RawData[[#This Row],[Net Price]])</f>
        <v>8.1572399999999998</v>
      </c>
      <c r="P3095">
        <f>RawData[[#This Row],[Units]]*RawData[[#This Row],[Counterfactual Net Price]]</f>
        <v>104926.57811999999</v>
      </c>
    </row>
    <row r="3096" spans="1:16">
      <c r="A3096" t="s">
        <v>266</v>
      </c>
      <c r="B3096" t="s">
        <v>265</v>
      </c>
      <c r="C3096" t="s">
        <v>237</v>
      </c>
      <c r="D3096" t="s">
        <v>230</v>
      </c>
      <c r="E3096" t="s">
        <v>240</v>
      </c>
      <c r="F3096">
        <v>15094</v>
      </c>
      <c r="G3096" s="44">
        <v>9.9600000000000009</v>
      </c>
      <c r="H3096" s="42">
        <v>0.17649999999999999</v>
      </c>
      <c r="I3096" s="45">
        <v>5.4447000000000001</v>
      </c>
      <c r="J3096" s="44">
        <f t="shared" si="240"/>
        <v>8.2020600000000012</v>
      </c>
      <c r="K3096" s="43">
        <f t="shared" si="241"/>
        <v>123801.89364000002</v>
      </c>
      <c r="L3096" s="43">
        <f t="shared" si="242"/>
        <v>82182.301800000001</v>
      </c>
      <c r="M3096" s="43">
        <f t="shared" si="243"/>
        <v>41619.591840000023</v>
      </c>
      <c r="N3096" s="42">
        <f t="shared" si="244"/>
        <v>0.33617895991982516</v>
      </c>
      <c r="O3096">
        <f>IF(AND(RawData[[#This Row],[Channel]]="Wholesale/Distributor", LEFT(RawData[[#This Row],[Month]], 4)="2025"),RawData[[#This Row],[List Price]]*(1-'2 - Diagnostics'!$B$1),RawData[[#This Row],[Net Price]])</f>
        <v>8.2020600000000012</v>
      </c>
      <c r="P3096">
        <f>RawData[[#This Row],[Units]]*RawData[[#This Row],[Counterfactual Net Price]]</f>
        <v>123801.89364000002</v>
      </c>
    </row>
    <row r="3097" spans="1:16">
      <c r="A3097" t="s">
        <v>266</v>
      </c>
      <c r="B3097" t="s">
        <v>265</v>
      </c>
      <c r="C3097" t="s">
        <v>237</v>
      </c>
      <c r="D3097" t="s">
        <v>230</v>
      </c>
      <c r="E3097" t="s">
        <v>236</v>
      </c>
      <c r="F3097">
        <v>10894</v>
      </c>
      <c r="G3097" s="44">
        <v>9.9600000000000009</v>
      </c>
      <c r="H3097" s="42">
        <v>0.1928</v>
      </c>
      <c r="I3097" s="45">
        <v>5.4824000000000002</v>
      </c>
      <c r="J3097" s="44">
        <f t="shared" si="240"/>
        <v>8.0397120000000015</v>
      </c>
      <c r="K3097" s="43">
        <f t="shared" si="241"/>
        <v>87584.622528000022</v>
      </c>
      <c r="L3097" s="43">
        <f t="shared" si="242"/>
        <v>59725.265599999999</v>
      </c>
      <c r="M3097" s="43">
        <f t="shared" si="243"/>
        <v>27859.356928000023</v>
      </c>
      <c r="N3097" s="42">
        <f t="shared" si="244"/>
        <v>0.3180850259312773</v>
      </c>
      <c r="O3097">
        <f>IF(AND(RawData[[#This Row],[Channel]]="Wholesale/Distributor", LEFT(RawData[[#This Row],[Month]], 4)="2025"),RawData[[#This Row],[List Price]]*(1-'2 - Diagnostics'!$B$1),RawData[[#This Row],[Net Price]])</f>
        <v>8.0397120000000015</v>
      </c>
      <c r="P3097">
        <f>RawData[[#This Row],[Units]]*RawData[[#This Row],[Counterfactual Net Price]]</f>
        <v>87584.622528000022</v>
      </c>
    </row>
    <row r="3098" spans="1:16">
      <c r="A3098" t="s">
        <v>266</v>
      </c>
      <c r="B3098" t="s">
        <v>265</v>
      </c>
      <c r="C3098" t="s">
        <v>237</v>
      </c>
      <c r="D3098" t="s">
        <v>232</v>
      </c>
      <c r="E3098" t="s">
        <v>262</v>
      </c>
      <c r="F3098">
        <v>5205</v>
      </c>
      <c r="G3098" s="44">
        <v>9.49</v>
      </c>
      <c r="H3098" s="42">
        <v>4.7800000000000002E-2</v>
      </c>
      <c r="I3098" s="45">
        <v>5.0297000000000001</v>
      </c>
      <c r="J3098" s="44">
        <f t="shared" si="240"/>
        <v>9.0363780000000009</v>
      </c>
      <c r="K3098" s="43">
        <f t="shared" si="241"/>
        <v>47034.347490000007</v>
      </c>
      <c r="L3098" s="43">
        <f t="shared" si="242"/>
        <v>26179.588500000002</v>
      </c>
      <c r="M3098" s="43">
        <f t="shared" si="243"/>
        <v>20854.758990000006</v>
      </c>
      <c r="N3098" s="42">
        <f t="shared" si="244"/>
        <v>0.44339424490653229</v>
      </c>
      <c r="O3098">
        <f>IF(AND(RawData[[#This Row],[Channel]]="Wholesale/Distributor", LEFT(RawData[[#This Row],[Month]], 4)="2025"),RawData[[#This Row],[List Price]]*(1-'2 - Diagnostics'!$B$1),RawData[[#This Row],[Net Price]])</f>
        <v>9.0363780000000009</v>
      </c>
      <c r="P3098">
        <f>RawData[[#This Row],[Units]]*RawData[[#This Row],[Counterfactual Net Price]]</f>
        <v>47034.347490000007</v>
      </c>
    </row>
    <row r="3099" spans="1:16">
      <c r="A3099" t="s">
        <v>266</v>
      </c>
      <c r="B3099" t="s">
        <v>265</v>
      </c>
      <c r="C3099" t="s">
        <v>237</v>
      </c>
      <c r="D3099" t="s">
        <v>232</v>
      </c>
      <c r="E3099" t="s">
        <v>261</v>
      </c>
      <c r="F3099">
        <v>6861</v>
      </c>
      <c r="G3099" s="44">
        <v>9.49</v>
      </c>
      <c r="H3099" s="42">
        <v>4.8599999999999997E-2</v>
      </c>
      <c r="I3099" s="45">
        <v>5.0297000000000001</v>
      </c>
      <c r="J3099" s="44">
        <f t="shared" si="240"/>
        <v>9.0287860000000002</v>
      </c>
      <c r="K3099" s="43">
        <f t="shared" si="241"/>
        <v>61946.500745999998</v>
      </c>
      <c r="L3099" s="43">
        <f t="shared" si="242"/>
        <v>34508.771699999998</v>
      </c>
      <c r="M3099" s="43">
        <f t="shared" si="243"/>
        <v>27437.729046</v>
      </c>
      <c r="N3099" s="42">
        <f t="shared" si="244"/>
        <v>0.44292621400042048</v>
      </c>
      <c r="O3099">
        <f>IF(AND(RawData[[#This Row],[Channel]]="Wholesale/Distributor", LEFT(RawData[[#This Row],[Month]], 4)="2025"),RawData[[#This Row],[List Price]]*(1-'2 - Diagnostics'!$B$1),RawData[[#This Row],[Net Price]])</f>
        <v>9.0287860000000002</v>
      </c>
      <c r="P3099">
        <f>RawData[[#This Row],[Units]]*RawData[[#This Row],[Counterfactual Net Price]]</f>
        <v>61946.500745999998</v>
      </c>
    </row>
    <row r="3100" spans="1:16">
      <c r="A3100" t="s">
        <v>266</v>
      </c>
      <c r="B3100" t="s">
        <v>265</v>
      </c>
      <c r="C3100" t="s">
        <v>237</v>
      </c>
      <c r="D3100" t="s">
        <v>232</v>
      </c>
      <c r="E3100" t="s">
        <v>260</v>
      </c>
      <c r="F3100">
        <v>7508</v>
      </c>
      <c r="G3100" s="44">
        <v>9.49</v>
      </c>
      <c r="H3100" s="42">
        <v>5.5500000000000001E-2</v>
      </c>
      <c r="I3100" s="45">
        <v>5.0297000000000001</v>
      </c>
      <c r="J3100" s="44">
        <f t="shared" si="240"/>
        <v>8.9633050000000001</v>
      </c>
      <c r="K3100" s="43">
        <f t="shared" si="241"/>
        <v>67296.49394</v>
      </c>
      <c r="L3100" s="43">
        <f t="shared" si="242"/>
        <v>37762.9876</v>
      </c>
      <c r="M3100" s="43">
        <f t="shared" si="243"/>
        <v>29533.50634</v>
      </c>
      <c r="N3100" s="42">
        <f t="shared" si="244"/>
        <v>0.43885653785071466</v>
      </c>
      <c r="O3100">
        <f>IF(AND(RawData[[#This Row],[Channel]]="Wholesale/Distributor", LEFT(RawData[[#This Row],[Month]], 4)="2025"),RawData[[#This Row],[List Price]]*(1-'2 - Diagnostics'!$B$1),RawData[[#This Row],[Net Price]])</f>
        <v>8.9633050000000001</v>
      </c>
      <c r="P3100">
        <f>RawData[[#This Row],[Units]]*RawData[[#This Row],[Counterfactual Net Price]]</f>
        <v>67296.49394</v>
      </c>
    </row>
    <row r="3101" spans="1:16">
      <c r="A3101" t="s">
        <v>266</v>
      </c>
      <c r="B3101" t="s">
        <v>265</v>
      </c>
      <c r="C3101" t="s">
        <v>237</v>
      </c>
      <c r="D3101" t="s">
        <v>232</v>
      </c>
      <c r="E3101" t="s">
        <v>259</v>
      </c>
      <c r="F3101">
        <v>7036</v>
      </c>
      <c r="G3101" s="44">
        <v>9.49</v>
      </c>
      <c r="H3101" s="42">
        <v>5.1400000000000001E-2</v>
      </c>
      <c r="I3101" s="45">
        <v>5.0297000000000001</v>
      </c>
      <c r="J3101" s="44">
        <f t="shared" si="240"/>
        <v>9.0022140000000004</v>
      </c>
      <c r="K3101" s="43">
        <f t="shared" si="241"/>
        <v>63339.577704000003</v>
      </c>
      <c r="L3101" s="43">
        <f t="shared" si="242"/>
        <v>35388.9692</v>
      </c>
      <c r="M3101" s="43">
        <f t="shared" si="243"/>
        <v>27950.608504000003</v>
      </c>
      <c r="N3101" s="42">
        <f t="shared" si="244"/>
        <v>0.44128188909972593</v>
      </c>
      <c r="O3101">
        <f>IF(AND(RawData[[#This Row],[Channel]]="Wholesale/Distributor", LEFT(RawData[[#This Row],[Month]], 4)="2025"),RawData[[#This Row],[List Price]]*(1-'2 - Diagnostics'!$B$1),RawData[[#This Row],[Net Price]])</f>
        <v>9.0022140000000004</v>
      </c>
      <c r="P3101">
        <f>RawData[[#This Row],[Units]]*RawData[[#This Row],[Counterfactual Net Price]]</f>
        <v>63339.577704000003</v>
      </c>
    </row>
    <row r="3102" spans="1:16">
      <c r="A3102" t="s">
        <v>266</v>
      </c>
      <c r="B3102" t="s">
        <v>265</v>
      </c>
      <c r="C3102" t="s">
        <v>237</v>
      </c>
      <c r="D3102" t="s">
        <v>232</v>
      </c>
      <c r="E3102" t="s">
        <v>258</v>
      </c>
      <c r="F3102">
        <v>6709</v>
      </c>
      <c r="G3102" s="44">
        <v>9.49</v>
      </c>
      <c r="H3102" s="42">
        <v>4.1700000000000001E-2</v>
      </c>
      <c r="I3102" s="45">
        <v>5.0297000000000001</v>
      </c>
      <c r="J3102" s="44">
        <f t="shared" si="240"/>
        <v>9.0942670000000003</v>
      </c>
      <c r="K3102" s="43">
        <f t="shared" si="241"/>
        <v>61013.437302999999</v>
      </c>
      <c r="L3102" s="43">
        <f t="shared" si="242"/>
        <v>33744.257299999997</v>
      </c>
      <c r="M3102" s="43">
        <f t="shared" si="243"/>
        <v>27269.180003000001</v>
      </c>
      <c r="N3102" s="42">
        <f t="shared" si="244"/>
        <v>0.44693728477512262</v>
      </c>
      <c r="O3102">
        <f>IF(AND(RawData[[#This Row],[Channel]]="Wholesale/Distributor", LEFT(RawData[[#This Row],[Month]], 4)="2025"),RawData[[#This Row],[List Price]]*(1-'2 - Diagnostics'!$B$1),RawData[[#This Row],[Net Price]])</f>
        <v>9.0942670000000003</v>
      </c>
      <c r="P3102">
        <f>RawData[[#This Row],[Units]]*RawData[[#This Row],[Counterfactual Net Price]]</f>
        <v>61013.437302999999</v>
      </c>
    </row>
    <row r="3103" spans="1:16">
      <c r="A3103" t="s">
        <v>266</v>
      </c>
      <c r="B3103" t="s">
        <v>265</v>
      </c>
      <c r="C3103" t="s">
        <v>237</v>
      </c>
      <c r="D3103" t="s">
        <v>232</v>
      </c>
      <c r="E3103" t="s">
        <v>257</v>
      </c>
      <c r="F3103">
        <v>5796</v>
      </c>
      <c r="G3103" s="44">
        <v>9.49</v>
      </c>
      <c r="H3103" s="42">
        <v>4.8099999999999997E-2</v>
      </c>
      <c r="I3103" s="45">
        <v>5.0297000000000001</v>
      </c>
      <c r="J3103" s="44">
        <f t="shared" si="240"/>
        <v>9.033531</v>
      </c>
      <c r="K3103" s="43">
        <f t="shared" si="241"/>
        <v>52358.345675999997</v>
      </c>
      <c r="L3103" s="43">
        <f t="shared" si="242"/>
        <v>29152.141200000002</v>
      </c>
      <c r="M3103" s="43">
        <f t="shared" si="243"/>
        <v>23206.204475999995</v>
      </c>
      <c r="N3103" s="42">
        <f t="shared" si="244"/>
        <v>0.44321882550688091</v>
      </c>
      <c r="O3103">
        <f>IF(AND(RawData[[#This Row],[Channel]]="Wholesale/Distributor", LEFT(RawData[[#This Row],[Month]], 4)="2025"),RawData[[#This Row],[List Price]]*(1-'2 - Diagnostics'!$B$1),RawData[[#This Row],[Net Price]])</f>
        <v>9.033531</v>
      </c>
      <c r="P3103">
        <f>RawData[[#This Row],[Units]]*RawData[[#This Row],[Counterfactual Net Price]]</f>
        <v>52358.345675999997</v>
      </c>
    </row>
    <row r="3104" spans="1:16">
      <c r="A3104" t="s">
        <v>266</v>
      </c>
      <c r="B3104" t="s">
        <v>265</v>
      </c>
      <c r="C3104" t="s">
        <v>237</v>
      </c>
      <c r="D3104" t="s">
        <v>232</v>
      </c>
      <c r="E3104" t="s">
        <v>256</v>
      </c>
      <c r="F3104">
        <v>5376</v>
      </c>
      <c r="G3104" s="44">
        <v>9.49</v>
      </c>
      <c r="H3104" s="42">
        <v>3.3700000000000001E-2</v>
      </c>
      <c r="I3104" s="45">
        <v>5.0297000000000001</v>
      </c>
      <c r="J3104" s="44">
        <f t="shared" si="240"/>
        <v>9.1701870000000003</v>
      </c>
      <c r="K3104" s="43">
        <f t="shared" si="241"/>
        <v>49298.925311999999</v>
      </c>
      <c r="L3104" s="43">
        <f t="shared" si="242"/>
        <v>27039.6672</v>
      </c>
      <c r="M3104" s="43">
        <f t="shared" si="243"/>
        <v>22259.258112</v>
      </c>
      <c r="N3104" s="42">
        <f t="shared" si="244"/>
        <v>0.45151609231087653</v>
      </c>
      <c r="O3104">
        <f>IF(AND(RawData[[#This Row],[Channel]]="Wholesale/Distributor", LEFT(RawData[[#This Row],[Month]], 4)="2025"),RawData[[#This Row],[List Price]]*(1-'2 - Diagnostics'!$B$1),RawData[[#This Row],[Net Price]])</f>
        <v>9.1701870000000003</v>
      </c>
      <c r="P3104">
        <f>RawData[[#This Row],[Units]]*RawData[[#This Row],[Counterfactual Net Price]]</f>
        <v>49298.925311999999</v>
      </c>
    </row>
    <row r="3105" spans="1:16">
      <c r="A3105" t="s">
        <v>266</v>
      </c>
      <c r="B3105" t="s">
        <v>265</v>
      </c>
      <c r="C3105" t="s">
        <v>237</v>
      </c>
      <c r="D3105" t="s">
        <v>232</v>
      </c>
      <c r="E3105" t="s">
        <v>255</v>
      </c>
      <c r="F3105">
        <v>6675</v>
      </c>
      <c r="G3105" s="44">
        <v>9.49</v>
      </c>
      <c r="H3105" s="42">
        <v>4.2299999999999997E-2</v>
      </c>
      <c r="I3105" s="45">
        <v>5.0297000000000001</v>
      </c>
      <c r="J3105" s="44">
        <f t="shared" si="240"/>
        <v>9.0885730000000002</v>
      </c>
      <c r="K3105" s="43">
        <f t="shared" si="241"/>
        <v>60666.224775000002</v>
      </c>
      <c r="L3105" s="43">
        <f t="shared" si="242"/>
        <v>33573.247499999998</v>
      </c>
      <c r="M3105" s="43">
        <f t="shared" si="243"/>
        <v>27092.977275000005</v>
      </c>
      <c r="N3105" s="42">
        <f t="shared" si="244"/>
        <v>0.44659079043541827</v>
      </c>
      <c r="O3105">
        <f>IF(AND(RawData[[#This Row],[Channel]]="Wholesale/Distributor", LEFT(RawData[[#This Row],[Month]], 4)="2025"),RawData[[#This Row],[List Price]]*(1-'2 - Diagnostics'!$B$1),RawData[[#This Row],[Net Price]])</f>
        <v>9.0885730000000002</v>
      </c>
      <c r="P3105">
        <f>RawData[[#This Row],[Units]]*RawData[[#This Row],[Counterfactual Net Price]]</f>
        <v>60666.224775000002</v>
      </c>
    </row>
    <row r="3106" spans="1:16">
      <c r="A3106" t="s">
        <v>266</v>
      </c>
      <c r="B3106" t="s">
        <v>265</v>
      </c>
      <c r="C3106" t="s">
        <v>237</v>
      </c>
      <c r="D3106" t="s">
        <v>232</v>
      </c>
      <c r="E3106" t="s">
        <v>254</v>
      </c>
      <c r="F3106">
        <v>7597</v>
      </c>
      <c r="G3106" s="44">
        <v>9.49</v>
      </c>
      <c r="H3106" s="42">
        <v>4.3799999999999999E-2</v>
      </c>
      <c r="I3106" s="45">
        <v>5.0297000000000001</v>
      </c>
      <c r="J3106" s="44">
        <f t="shared" si="240"/>
        <v>9.0743380000000009</v>
      </c>
      <c r="K3106" s="43">
        <f t="shared" si="241"/>
        <v>68937.745786000014</v>
      </c>
      <c r="L3106" s="43">
        <f t="shared" si="242"/>
        <v>38210.630900000004</v>
      </c>
      <c r="M3106" s="43">
        <f t="shared" si="243"/>
        <v>30727.11488600001</v>
      </c>
      <c r="N3106" s="42">
        <f t="shared" si="244"/>
        <v>0.44572265216481916</v>
      </c>
      <c r="O3106">
        <f>IF(AND(RawData[[#This Row],[Channel]]="Wholesale/Distributor", LEFT(RawData[[#This Row],[Month]], 4)="2025"),RawData[[#This Row],[List Price]]*(1-'2 - Diagnostics'!$B$1),RawData[[#This Row],[Net Price]])</f>
        <v>9.0743380000000009</v>
      </c>
      <c r="P3106">
        <f>RawData[[#This Row],[Units]]*RawData[[#This Row],[Counterfactual Net Price]]</f>
        <v>68937.745786000014</v>
      </c>
    </row>
    <row r="3107" spans="1:16">
      <c r="A3107" t="s">
        <v>266</v>
      </c>
      <c r="B3107" t="s">
        <v>265</v>
      </c>
      <c r="C3107" t="s">
        <v>237</v>
      </c>
      <c r="D3107" t="s">
        <v>232</v>
      </c>
      <c r="E3107" t="s">
        <v>253</v>
      </c>
      <c r="F3107">
        <v>10004</v>
      </c>
      <c r="G3107" s="44">
        <v>9.49</v>
      </c>
      <c r="H3107" s="42">
        <v>6.2100000000000002E-2</v>
      </c>
      <c r="I3107" s="45">
        <v>5.0297000000000001</v>
      </c>
      <c r="J3107" s="44">
        <f t="shared" si="240"/>
        <v>8.9006709999999991</v>
      </c>
      <c r="K3107" s="43">
        <f t="shared" si="241"/>
        <v>89042.31268399999</v>
      </c>
      <c r="L3107" s="43">
        <f t="shared" si="242"/>
        <v>50317.118800000004</v>
      </c>
      <c r="M3107" s="43">
        <f t="shared" si="243"/>
        <v>38725.193883999986</v>
      </c>
      <c r="N3107" s="42">
        <f t="shared" si="244"/>
        <v>0.43490777268365488</v>
      </c>
      <c r="O3107">
        <f>IF(AND(RawData[[#This Row],[Channel]]="Wholesale/Distributor", LEFT(RawData[[#This Row],[Month]], 4)="2025"),RawData[[#This Row],[List Price]]*(1-'2 - Diagnostics'!$B$1),RawData[[#This Row],[Net Price]])</f>
        <v>8.9006709999999991</v>
      </c>
      <c r="P3107">
        <f>RawData[[#This Row],[Units]]*RawData[[#This Row],[Counterfactual Net Price]]</f>
        <v>89042.31268399999</v>
      </c>
    </row>
    <row r="3108" spans="1:16">
      <c r="A3108" t="s">
        <v>266</v>
      </c>
      <c r="B3108" t="s">
        <v>265</v>
      </c>
      <c r="C3108" t="s">
        <v>237</v>
      </c>
      <c r="D3108" t="s">
        <v>232</v>
      </c>
      <c r="E3108" t="s">
        <v>252</v>
      </c>
      <c r="F3108">
        <v>11912</v>
      </c>
      <c r="G3108" s="44">
        <v>9.49</v>
      </c>
      <c r="H3108" s="42">
        <v>5.21E-2</v>
      </c>
      <c r="I3108" s="45">
        <v>5.0297000000000001</v>
      </c>
      <c r="J3108" s="44">
        <f t="shared" si="240"/>
        <v>8.995571</v>
      </c>
      <c r="K3108" s="43">
        <f t="shared" si="241"/>
        <v>107155.241752</v>
      </c>
      <c r="L3108" s="43">
        <f t="shared" si="242"/>
        <v>59913.786399999997</v>
      </c>
      <c r="M3108" s="43">
        <f t="shared" si="243"/>
        <v>47241.455352000004</v>
      </c>
      <c r="N3108" s="42">
        <f t="shared" si="244"/>
        <v>0.44086929000949471</v>
      </c>
      <c r="O3108">
        <f>IF(AND(RawData[[#This Row],[Channel]]="Wholesale/Distributor", LEFT(RawData[[#This Row],[Month]], 4)="2025"),RawData[[#This Row],[List Price]]*(1-'2 - Diagnostics'!$B$1),RawData[[#This Row],[Net Price]])</f>
        <v>8.995571</v>
      </c>
      <c r="P3108">
        <f>RawData[[#This Row],[Units]]*RawData[[#This Row],[Counterfactual Net Price]]</f>
        <v>107155.241752</v>
      </c>
    </row>
    <row r="3109" spans="1:16">
      <c r="A3109" t="s">
        <v>266</v>
      </c>
      <c r="B3109" t="s">
        <v>265</v>
      </c>
      <c r="C3109" t="s">
        <v>237</v>
      </c>
      <c r="D3109" t="s">
        <v>232</v>
      </c>
      <c r="E3109" t="s">
        <v>251</v>
      </c>
      <c r="F3109">
        <v>9598</v>
      </c>
      <c r="G3109" s="44">
        <v>9.49</v>
      </c>
      <c r="H3109" s="42">
        <v>4.7100000000000003E-2</v>
      </c>
      <c r="I3109" s="45">
        <v>5.0297000000000001</v>
      </c>
      <c r="J3109" s="44">
        <f t="shared" si="240"/>
        <v>9.0430209999999995</v>
      </c>
      <c r="K3109" s="43">
        <f t="shared" si="241"/>
        <v>86794.915557999993</v>
      </c>
      <c r="L3109" s="43">
        <f t="shared" si="242"/>
        <v>48275.060599999997</v>
      </c>
      <c r="M3109" s="43">
        <f t="shared" si="243"/>
        <v>38519.854957999996</v>
      </c>
      <c r="N3109" s="42">
        <f t="shared" si="244"/>
        <v>0.44380312729562388</v>
      </c>
      <c r="O3109">
        <f>IF(AND(RawData[[#This Row],[Channel]]="Wholesale/Distributor", LEFT(RawData[[#This Row],[Month]], 4)="2025"),RawData[[#This Row],[List Price]]*(1-'2 - Diagnostics'!$B$1),RawData[[#This Row],[Net Price]])</f>
        <v>9.0430209999999995</v>
      </c>
      <c r="P3109">
        <f>RawData[[#This Row],[Units]]*RawData[[#This Row],[Counterfactual Net Price]]</f>
        <v>86794.915557999993</v>
      </c>
    </row>
    <row r="3110" spans="1:16">
      <c r="A3110" t="s">
        <v>266</v>
      </c>
      <c r="B3110" t="s">
        <v>265</v>
      </c>
      <c r="C3110" t="s">
        <v>237</v>
      </c>
      <c r="D3110" t="s">
        <v>232</v>
      </c>
      <c r="E3110" t="s">
        <v>250</v>
      </c>
      <c r="F3110">
        <v>5677</v>
      </c>
      <c r="G3110" s="44">
        <v>9.68</v>
      </c>
      <c r="H3110" s="42">
        <v>4.3400000000000001E-2</v>
      </c>
      <c r="I3110" s="45">
        <v>5.0674000000000001</v>
      </c>
      <c r="J3110" s="44">
        <f t="shared" si="240"/>
        <v>9.2598880000000001</v>
      </c>
      <c r="K3110" s="43">
        <f t="shared" si="241"/>
        <v>52568.384176</v>
      </c>
      <c r="L3110" s="43">
        <f t="shared" si="242"/>
        <v>28767.629800000002</v>
      </c>
      <c r="M3110" s="43">
        <f t="shared" si="243"/>
        <v>23800.754375999997</v>
      </c>
      <c r="N3110" s="42">
        <f t="shared" si="244"/>
        <v>0.45275795992348933</v>
      </c>
      <c r="O3110">
        <f>IF(AND(RawData[[#This Row],[Channel]]="Wholesale/Distributor", LEFT(RawData[[#This Row],[Month]], 4)="2025"),RawData[[#This Row],[List Price]]*(1-'2 - Diagnostics'!$B$1),RawData[[#This Row],[Net Price]])</f>
        <v>9.2598880000000001</v>
      </c>
      <c r="P3110">
        <f>RawData[[#This Row],[Units]]*RawData[[#This Row],[Counterfactual Net Price]]</f>
        <v>52568.384176</v>
      </c>
    </row>
    <row r="3111" spans="1:16">
      <c r="A3111" t="s">
        <v>266</v>
      </c>
      <c r="B3111" t="s">
        <v>265</v>
      </c>
      <c r="C3111" t="s">
        <v>237</v>
      </c>
      <c r="D3111" t="s">
        <v>232</v>
      </c>
      <c r="E3111" t="s">
        <v>249</v>
      </c>
      <c r="F3111">
        <v>7461</v>
      </c>
      <c r="G3111" s="44">
        <v>9.68</v>
      </c>
      <c r="H3111" s="42">
        <v>4.3099999999999999E-2</v>
      </c>
      <c r="I3111" s="45">
        <v>5.1051000000000002</v>
      </c>
      <c r="J3111" s="44">
        <f t="shared" si="240"/>
        <v>9.2627919999999992</v>
      </c>
      <c r="K3111" s="43">
        <f t="shared" si="241"/>
        <v>69109.691112</v>
      </c>
      <c r="L3111" s="43">
        <f t="shared" si="242"/>
        <v>38089.151100000003</v>
      </c>
      <c r="M3111" s="43">
        <f t="shared" si="243"/>
        <v>31020.540011999998</v>
      </c>
      <c r="N3111" s="42">
        <f t="shared" si="244"/>
        <v>0.44885947994945796</v>
      </c>
      <c r="O3111">
        <f>IF(AND(RawData[[#This Row],[Channel]]="Wholesale/Distributor", LEFT(RawData[[#This Row],[Month]], 4)="2025"),RawData[[#This Row],[List Price]]*(1-'2 - Diagnostics'!$B$1),RawData[[#This Row],[Net Price]])</f>
        <v>9.2627919999999992</v>
      </c>
      <c r="P3111">
        <f>RawData[[#This Row],[Units]]*RawData[[#This Row],[Counterfactual Net Price]]</f>
        <v>69109.691112</v>
      </c>
    </row>
    <row r="3112" spans="1:16">
      <c r="A3112" t="s">
        <v>266</v>
      </c>
      <c r="B3112" t="s">
        <v>265</v>
      </c>
      <c r="C3112" t="s">
        <v>237</v>
      </c>
      <c r="D3112" t="s">
        <v>232</v>
      </c>
      <c r="E3112" t="s">
        <v>248</v>
      </c>
      <c r="F3112">
        <v>7746</v>
      </c>
      <c r="G3112" s="44">
        <v>9.68</v>
      </c>
      <c r="H3112" s="42">
        <v>4.6800000000000001E-2</v>
      </c>
      <c r="I3112" s="45">
        <v>5.1429</v>
      </c>
      <c r="J3112" s="44">
        <f t="shared" si="240"/>
        <v>9.2269760000000005</v>
      </c>
      <c r="K3112" s="43">
        <f t="shared" si="241"/>
        <v>71472.156096000006</v>
      </c>
      <c r="L3112" s="43">
        <f t="shared" si="242"/>
        <v>39836.903400000003</v>
      </c>
      <c r="M3112" s="43">
        <f t="shared" si="243"/>
        <v>31635.252696000003</v>
      </c>
      <c r="N3112" s="42">
        <f t="shared" si="244"/>
        <v>0.44262345539860515</v>
      </c>
      <c r="O3112">
        <f>IF(AND(RawData[[#This Row],[Channel]]="Wholesale/Distributor", LEFT(RawData[[#This Row],[Month]], 4)="2025"),RawData[[#This Row],[List Price]]*(1-'2 - Diagnostics'!$B$1),RawData[[#This Row],[Net Price]])</f>
        <v>9.2269760000000005</v>
      </c>
      <c r="P3112">
        <f>RawData[[#This Row],[Units]]*RawData[[#This Row],[Counterfactual Net Price]]</f>
        <v>71472.156096000006</v>
      </c>
    </row>
    <row r="3113" spans="1:16">
      <c r="A3113" t="s">
        <v>266</v>
      </c>
      <c r="B3113" t="s">
        <v>265</v>
      </c>
      <c r="C3113" t="s">
        <v>237</v>
      </c>
      <c r="D3113" t="s">
        <v>232</v>
      </c>
      <c r="E3113" t="s">
        <v>247</v>
      </c>
      <c r="F3113">
        <v>7361</v>
      </c>
      <c r="G3113" s="44">
        <v>9.68</v>
      </c>
      <c r="H3113" s="42">
        <v>5.7599999999999998E-2</v>
      </c>
      <c r="I3113" s="45">
        <v>5.1806000000000001</v>
      </c>
      <c r="J3113" s="44">
        <f t="shared" si="240"/>
        <v>9.1224319999999999</v>
      </c>
      <c r="K3113" s="43">
        <f t="shared" si="241"/>
        <v>67150.221951999993</v>
      </c>
      <c r="L3113" s="43">
        <f t="shared" si="242"/>
        <v>38134.3966</v>
      </c>
      <c r="M3113" s="43">
        <f t="shared" si="243"/>
        <v>29015.825351999993</v>
      </c>
      <c r="N3113" s="42">
        <f t="shared" si="244"/>
        <v>0.43210319353435567</v>
      </c>
      <c r="O3113">
        <f>IF(AND(RawData[[#This Row],[Channel]]="Wholesale/Distributor", LEFT(RawData[[#This Row],[Month]], 4)="2025"),RawData[[#This Row],[List Price]]*(1-'2 - Diagnostics'!$B$1),RawData[[#This Row],[Net Price]])</f>
        <v>9.1224319999999999</v>
      </c>
      <c r="P3113">
        <f>RawData[[#This Row],[Units]]*RawData[[#This Row],[Counterfactual Net Price]]</f>
        <v>67150.221951999993</v>
      </c>
    </row>
    <row r="3114" spans="1:16">
      <c r="A3114" t="s">
        <v>266</v>
      </c>
      <c r="B3114" t="s">
        <v>265</v>
      </c>
      <c r="C3114" t="s">
        <v>237</v>
      </c>
      <c r="D3114" t="s">
        <v>232</v>
      </c>
      <c r="E3114" t="s">
        <v>246</v>
      </c>
      <c r="F3114">
        <v>6024</v>
      </c>
      <c r="G3114" s="44">
        <v>9.68</v>
      </c>
      <c r="H3114" s="42">
        <v>4.7E-2</v>
      </c>
      <c r="I3114" s="45">
        <v>5.2183000000000002</v>
      </c>
      <c r="J3114" s="44">
        <f t="shared" si="240"/>
        <v>9.2250399999999999</v>
      </c>
      <c r="K3114" s="43">
        <f t="shared" si="241"/>
        <v>55571.640959999997</v>
      </c>
      <c r="L3114" s="43">
        <f t="shared" si="242"/>
        <v>31435.039199999999</v>
      </c>
      <c r="M3114" s="43">
        <f t="shared" si="243"/>
        <v>24136.601759999998</v>
      </c>
      <c r="N3114" s="42">
        <f t="shared" si="244"/>
        <v>0.43433307606254279</v>
      </c>
      <c r="O3114">
        <f>IF(AND(RawData[[#This Row],[Channel]]="Wholesale/Distributor", LEFT(RawData[[#This Row],[Month]], 4)="2025"),RawData[[#This Row],[List Price]]*(1-'2 - Diagnostics'!$B$1),RawData[[#This Row],[Net Price]])</f>
        <v>9.2250399999999999</v>
      </c>
      <c r="P3114">
        <f>RawData[[#This Row],[Units]]*RawData[[#This Row],[Counterfactual Net Price]]</f>
        <v>55571.640959999997</v>
      </c>
    </row>
    <row r="3115" spans="1:16">
      <c r="A3115" t="s">
        <v>266</v>
      </c>
      <c r="B3115" t="s">
        <v>265</v>
      </c>
      <c r="C3115" t="s">
        <v>237</v>
      </c>
      <c r="D3115" t="s">
        <v>232</v>
      </c>
      <c r="E3115" t="s">
        <v>245</v>
      </c>
      <c r="F3115">
        <v>5668</v>
      </c>
      <c r="G3115" s="44">
        <v>9.68</v>
      </c>
      <c r="H3115" s="42">
        <v>5.8900000000000001E-2</v>
      </c>
      <c r="I3115" s="45">
        <v>5.2560000000000002</v>
      </c>
      <c r="J3115" s="44">
        <f t="shared" si="240"/>
        <v>9.1098479999999995</v>
      </c>
      <c r="K3115" s="43">
        <f t="shared" si="241"/>
        <v>51634.618463999999</v>
      </c>
      <c r="L3115" s="43">
        <f t="shared" si="242"/>
        <v>29791.008000000002</v>
      </c>
      <c r="M3115" s="43">
        <f t="shared" si="243"/>
        <v>21843.610463999998</v>
      </c>
      <c r="N3115" s="42">
        <f t="shared" si="244"/>
        <v>0.4230419651348738</v>
      </c>
      <c r="O3115">
        <f>IF(AND(RawData[[#This Row],[Channel]]="Wholesale/Distributor", LEFT(RawData[[#This Row],[Month]], 4)="2025"),RawData[[#This Row],[List Price]]*(1-'2 - Diagnostics'!$B$1),RawData[[#This Row],[Net Price]])</f>
        <v>9.1098479999999995</v>
      </c>
      <c r="P3115">
        <f>RawData[[#This Row],[Units]]*RawData[[#This Row],[Counterfactual Net Price]]</f>
        <v>51634.618463999999</v>
      </c>
    </row>
    <row r="3116" spans="1:16">
      <c r="A3116" t="s">
        <v>266</v>
      </c>
      <c r="B3116" t="s">
        <v>265</v>
      </c>
      <c r="C3116" t="s">
        <v>237</v>
      </c>
      <c r="D3116" t="s">
        <v>232</v>
      </c>
      <c r="E3116" t="s">
        <v>244</v>
      </c>
      <c r="F3116">
        <v>5098</v>
      </c>
      <c r="G3116" s="44">
        <v>9.9600000000000009</v>
      </c>
      <c r="H3116" s="42">
        <v>4.87E-2</v>
      </c>
      <c r="I3116" s="45">
        <v>5.2938000000000001</v>
      </c>
      <c r="J3116" s="44">
        <f t="shared" si="240"/>
        <v>9.4749480000000013</v>
      </c>
      <c r="K3116" s="43">
        <f t="shared" si="241"/>
        <v>48303.284904000007</v>
      </c>
      <c r="L3116" s="43">
        <f t="shared" si="242"/>
        <v>26987.792400000002</v>
      </c>
      <c r="M3116" s="43">
        <f t="shared" si="243"/>
        <v>21315.492504000005</v>
      </c>
      <c r="N3116" s="42">
        <f t="shared" si="244"/>
        <v>0.44128453264334544</v>
      </c>
      <c r="O3116">
        <f>IF(AND(RawData[[#This Row],[Channel]]="Wholesale/Distributor", LEFT(RawData[[#This Row],[Month]], 4)="2025"),RawData[[#This Row],[List Price]]*(1-'2 - Diagnostics'!$B$1),RawData[[#This Row],[Net Price]])</f>
        <v>9.4749480000000013</v>
      </c>
      <c r="P3116">
        <f>RawData[[#This Row],[Units]]*RawData[[#This Row],[Counterfactual Net Price]]</f>
        <v>48303.284904000007</v>
      </c>
    </row>
    <row r="3117" spans="1:16">
      <c r="A3117" t="s">
        <v>266</v>
      </c>
      <c r="B3117" t="s">
        <v>265</v>
      </c>
      <c r="C3117" t="s">
        <v>237</v>
      </c>
      <c r="D3117" t="s">
        <v>232</v>
      </c>
      <c r="E3117" t="s">
        <v>243</v>
      </c>
      <c r="F3117">
        <v>6019</v>
      </c>
      <c r="G3117" s="44">
        <v>9.9600000000000009</v>
      </c>
      <c r="H3117" s="42">
        <v>5.8599999999999999E-2</v>
      </c>
      <c r="I3117" s="45">
        <v>5.3315000000000001</v>
      </c>
      <c r="J3117" s="44">
        <f t="shared" si="240"/>
        <v>9.3763440000000013</v>
      </c>
      <c r="K3117" s="43">
        <f t="shared" si="241"/>
        <v>56436.214536000007</v>
      </c>
      <c r="L3117" s="43">
        <f t="shared" si="242"/>
        <v>32090.298500000001</v>
      </c>
      <c r="M3117" s="43">
        <f t="shared" si="243"/>
        <v>24345.916036000006</v>
      </c>
      <c r="N3117" s="42">
        <f t="shared" si="244"/>
        <v>0.43138818285677238</v>
      </c>
      <c r="O3117">
        <f>IF(AND(RawData[[#This Row],[Channel]]="Wholesale/Distributor", LEFT(RawData[[#This Row],[Month]], 4)="2025"),RawData[[#This Row],[List Price]]*(1-'2 - Diagnostics'!$B$1),RawData[[#This Row],[Net Price]])</f>
        <v>9.3763440000000013</v>
      </c>
      <c r="P3117">
        <f>RawData[[#This Row],[Units]]*RawData[[#This Row],[Counterfactual Net Price]]</f>
        <v>56436.214536000007</v>
      </c>
    </row>
    <row r="3118" spans="1:16">
      <c r="A3118" t="s">
        <v>266</v>
      </c>
      <c r="B3118" t="s">
        <v>265</v>
      </c>
      <c r="C3118" t="s">
        <v>237</v>
      </c>
      <c r="D3118" t="s">
        <v>232</v>
      </c>
      <c r="E3118" t="s">
        <v>242</v>
      </c>
      <c r="F3118">
        <v>6968</v>
      </c>
      <c r="G3118" s="44">
        <v>9.9600000000000009</v>
      </c>
      <c r="H3118" s="42">
        <v>6.8099999999999994E-2</v>
      </c>
      <c r="I3118" s="45">
        <v>5.3692000000000002</v>
      </c>
      <c r="J3118" s="44">
        <f t="shared" si="240"/>
        <v>9.2817240000000005</v>
      </c>
      <c r="K3118" s="43">
        <f t="shared" si="241"/>
        <v>64675.052832000001</v>
      </c>
      <c r="L3118" s="43">
        <f t="shared" si="242"/>
        <v>37412.585599999999</v>
      </c>
      <c r="M3118" s="43">
        <f t="shared" si="243"/>
        <v>27262.467232000003</v>
      </c>
      <c r="N3118" s="42">
        <f t="shared" si="244"/>
        <v>0.42152987957840593</v>
      </c>
      <c r="O3118">
        <f>IF(AND(RawData[[#This Row],[Channel]]="Wholesale/Distributor", LEFT(RawData[[#This Row],[Month]], 4)="2025"),RawData[[#This Row],[List Price]]*(1-'2 - Diagnostics'!$B$1),RawData[[#This Row],[Net Price]])</f>
        <v>9.2817240000000005</v>
      </c>
      <c r="P3118">
        <f>RawData[[#This Row],[Units]]*RawData[[#This Row],[Counterfactual Net Price]]</f>
        <v>64675.052832000001</v>
      </c>
    </row>
    <row r="3119" spans="1:16">
      <c r="A3119" t="s">
        <v>266</v>
      </c>
      <c r="B3119" t="s">
        <v>265</v>
      </c>
      <c r="C3119" t="s">
        <v>237</v>
      </c>
      <c r="D3119" t="s">
        <v>232</v>
      </c>
      <c r="E3119" t="s">
        <v>241</v>
      </c>
      <c r="F3119">
        <v>10244</v>
      </c>
      <c r="G3119" s="44">
        <v>9.9600000000000009</v>
      </c>
      <c r="H3119" s="42">
        <v>4.7600000000000003E-2</v>
      </c>
      <c r="I3119" s="45">
        <v>5.4069000000000003</v>
      </c>
      <c r="J3119" s="44">
        <f t="shared" si="240"/>
        <v>9.4859040000000014</v>
      </c>
      <c r="K3119" s="43">
        <f t="shared" si="241"/>
        <v>97173.600576000012</v>
      </c>
      <c r="L3119" s="43">
        <f t="shared" si="242"/>
        <v>55388.283600000002</v>
      </c>
      <c r="M3119" s="43">
        <f t="shared" si="243"/>
        <v>41785.316976000009</v>
      </c>
      <c r="N3119" s="42">
        <f t="shared" si="244"/>
        <v>0.43000688179007507</v>
      </c>
      <c r="O3119">
        <f>IF(AND(RawData[[#This Row],[Channel]]="Wholesale/Distributor", LEFT(RawData[[#This Row],[Month]], 4)="2025"),RawData[[#This Row],[List Price]]*(1-'2 - Diagnostics'!$B$1),RawData[[#This Row],[Net Price]])</f>
        <v>9.4859040000000014</v>
      </c>
      <c r="P3119">
        <f>RawData[[#This Row],[Units]]*RawData[[#This Row],[Counterfactual Net Price]]</f>
        <v>97173.600576000012</v>
      </c>
    </row>
    <row r="3120" spans="1:16">
      <c r="A3120" t="s">
        <v>266</v>
      </c>
      <c r="B3120" t="s">
        <v>265</v>
      </c>
      <c r="C3120" t="s">
        <v>237</v>
      </c>
      <c r="D3120" t="s">
        <v>232</v>
      </c>
      <c r="E3120" t="s">
        <v>240</v>
      </c>
      <c r="F3120">
        <v>10894</v>
      </c>
      <c r="G3120" s="44">
        <v>9.9600000000000009</v>
      </c>
      <c r="H3120" s="42">
        <v>3.6799999999999999E-2</v>
      </c>
      <c r="I3120" s="45">
        <v>5.4447000000000001</v>
      </c>
      <c r="J3120" s="44">
        <f t="shared" si="240"/>
        <v>9.593472000000002</v>
      </c>
      <c r="K3120" s="43">
        <f t="shared" si="241"/>
        <v>104511.28396800002</v>
      </c>
      <c r="L3120" s="43">
        <f t="shared" si="242"/>
        <v>59314.561800000003</v>
      </c>
      <c r="M3120" s="43">
        <f t="shared" si="243"/>
        <v>45196.722168000015</v>
      </c>
      <c r="N3120" s="42">
        <f t="shared" si="244"/>
        <v>0.43245782131849664</v>
      </c>
      <c r="O3120">
        <f>IF(AND(RawData[[#This Row],[Channel]]="Wholesale/Distributor", LEFT(RawData[[#This Row],[Month]], 4)="2025"),RawData[[#This Row],[List Price]]*(1-'2 - Diagnostics'!$B$1),RawData[[#This Row],[Net Price]])</f>
        <v>9.593472000000002</v>
      </c>
      <c r="P3120">
        <f>RawData[[#This Row],[Units]]*RawData[[#This Row],[Counterfactual Net Price]]</f>
        <v>104511.28396800002</v>
      </c>
    </row>
    <row r="3121" spans="1:16">
      <c r="A3121" t="s">
        <v>266</v>
      </c>
      <c r="B3121" t="s">
        <v>265</v>
      </c>
      <c r="C3121" t="s">
        <v>237</v>
      </c>
      <c r="D3121" t="s">
        <v>232</v>
      </c>
      <c r="E3121" t="s">
        <v>236</v>
      </c>
      <c r="F3121">
        <v>8367</v>
      </c>
      <c r="G3121" s="44">
        <v>9.9600000000000009</v>
      </c>
      <c r="H3121" s="42">
        <v>4.4699999999999997E-2</v>
      </c>
      <c r="I3121" s="45">
        <v>5.4824000000000002</v>
      </c>
      <c r="J3121" s="44">
        <f t="shared" si="240"/>
        <v>9.5147880000000011</v>
      </c>
      <c r="K3121" s="43">
        <f t="shared" si="241"/>
        <v>79610.231196000008</v>
      </c>
      <c r="L3121" s="43">
        <f t="shared" si="242"/>
        <v>45871.2408</v>
      </c>
      <c r="M3121" s="43">
        <f t="shared" si="243"/>
        <v>33738.990396000008</v>
      </c>
      <c r="N3121" s="42">
        <f t="shared" si="244"/>
        <v>0.42380219086331727</v>
      </c>
      <c r="O3121">
        <f>IF(AND(RawData[[#This Row],[Channel]]="Wholesale/Distributor", LEFT(RawData[[#This Row],[Month]], 4)="2025"),RawData[[#This Row],[List Price]]*(1-'2 - Diagnostics'!$B$1),RawData[[#This Row],[Net Price]])</f>
        <v>9.5147880000000011</v>
      </c>
      <c r="P3121">
        <f>RawData[[#This Row],[Units]]*RawData[[#This Row],[Counterfactual Net Price]]</f>
        <v>79610.231196000008</v>
      </c>
    </row>
    <row r="3122" spans="1:16">
      <c r="A3122" t="s">
        <v>266</v>
      </c>
      <c r="B3122" t="s">
        <v>265</v>
      </c>
      <c r="C3122" t="s">
        <v>237</v>
      </c>
      <c r="D3122" t="s">
        <v>226</v>
      </c>
      <c r="E3122" t="s">
        <v>262</v>
      </c>
      <c r="F3122">
        <v>8946</v>
      </c>
      <c r="G3122" s="44">
        <v>9.49</v>
      </c>
      <c r="H3122" s="42">
        <v>8.9499999999999996E-2</v>
      </c>
      <c r="I3122" s="45">
        <v>5.0297000000000001</v>
      </c>
      <c r="J3122" s="44">
        <f t="shared" si="240"/>
        <v>8.6406449999999992</v>
      </c>
      <c r="K3122" s="43">
        <f t="shared" si="241"/>
        <v>77299.210169999991</v>
      </c>
      <c r="L3122" s="43">
        <f t="shared" si="242"/>
        <v>44995.696199999998</v>
      </c>
      <c r="M3122" s="43">
        <f t="shared" si="243"/>
        <v>32303.513969999993</v>
      </c>
      <c r="N3122" s="42">
        <f t="shared" si="244"/>
        <v>0.4179022515101592</v>
      </c>
      <c r="O3122">
        <f>IF(AND(RawData[[#This Row],[Channel]]="Wholesale/Distributor", LEFT(RawData[[#This Row],[Month]], 4)="2025"),RawData[[#This Row],[List Price]]*(1-'2 - Diagnostics'!$B$1),RawData[[#This Row],[Net Price]])</f>
        <v>8.6406449999999992</v>
      </c>
      <c r="P3122">
        <f>RawData[[#This Row],[Units]]*RawData[[#This Row],[Counterfactual Net Price]]</f>
        <v>77299.210169999991</v>
      </c>
    </row>
    <row r="3123" spans="1:16">
      <c r="A3123" t="s">
        <v>266</v>
      </c>
      <c r="B3123" t="s">
        <v>265</v>
      </c>
      <c r="C3123" t="s">
        <v>237</v>
      </c>
      <c r="D3123" t="s">
        <v>226</v>
      </c>
      <c r="E3123" t="s">
        <v>261</v>
      </c>
      <c r="F3123">
        <v>9890</v>
      </c>
      <c r="G3123" s="44">
        <v>9.49</v>
      </c>
      <c r="H3123" s="42">
        <v>0.1084</v>
      </c>
      <c r="I3123" s="45">
        <v>5.0297000000000001</v>
      </c>
      <c r="J3123" s="44">
        <f t="shared" si="240"/>
        <v>8.4612839999999991</v>
      </c>
      <c r="K3123" s="43">
        <f t="shared" si="241"/>
        <v>83682.098759999993</v>
      </c>
      <c r="L3123" s="43">
        <f t="shared" si="242"/>
        <v>49743.733</v>
      </c>
      <c r="M3123" s="43">
        <f t="shared" si="243"/>
        <v>33938.365759999993</v>
      </c>
      <c r="N3123" s="42">
        <f t="shared" si="244"/>
        <v>0.40556303275011213</v>
      </c>
      <c r="O3123">
        <f>IF(AND(RawData[[#This Row],[Channel]]="Wholesale/Distributor", LEFT(RawData[[#This Row],[Month]], 4)="2025"),RawData[[#This Row],[List Price]]*(1-'2 - Diagnostics'!$B$1),RawData[[#This Row],[Net Price]])</f>
        <v>8.4612839999999991</v>
      </c>
      <c r="P3123">
        <f>RawData[[#This Row],[Units]]*RawData[[#This Row],[Counterfactual Net Price]]</f>
        <v>83682.098759999993</v>
      </c>
    </row>
    <row r="3124" spans="1:16">
      <c r="A3124" t="s">
        <v>266</v>
      </c>
      <c r="B3124" t="s">
        <v>265</v>
      </c>
      <c r="C3124" t="s">
        <v>237</v>
      </c>
      <c r="D3124" t="s">
        <v>226</v>
      </c>
      <c r="E3124" t="s">
        <v>260</v>
      </c>
      <c r="F3124">
        <v>11349</v>
      </c>
      <c r="G3124" s="44">
        <v>9.49</v>
      </c>
      <c r="H3124" s="42">
        <v>0.10879999999999999</v>
      </c>
      <c r="I3124" s="45">
        <v>5.0297000000000001</v>
      </c>
      <c r="J3124" s="44">
        <f t="shared" si="240"/>
        <v>8.4574879999999997</v>
      </c>
      <c r="K3124" s="43">
        <f t="shared" si="241"/>
        <v>95984.031311999992</v>
      </c>
      <c r="L3124" s="43">
        <f t="shared" si="242"/>
        <v>57082.065300000002</v>
      </c>
      <c r="M3124" s="43">
        <f t="shared" si="243"/>
        <v>38901.96601199999</v>
      </c>
      <c r="N3124" s="42">
        <f t="shared" si="244"/>
        <v>0.4052962298025134</v>
      </c>
      <c r="O3124">
        <f>IF(AND(RawData[[#This Row],[Channel]]="Wholesale/Distributor", LEFT(RawData[[#This Row],[Month]], 4)="2025"),RawData[[#This Row],[List Price]]*(1-'2 - Diagnostics'!$B$1),RawData[[#This Row],[Net Price]])</f>
        <v>8.4574879999999997</v>
      </c>
      <c r="P3124">
        <f>RawData[[#This Row],[Units]]*RawData[[#This Row],[Counterfactual Net Price]]</f>
        <v>95984.031311999992</v>
      </c>
    </row>
    <row r="3125" spans="1:16">
      <c r="A3125" t="s">
        <v>266</v>
      </c>
      <c r="B3125" t="s">
        <v>265</v>
      </c>
      <c r="C3125" t="s">
        <v>237</v>
      </c>
      <c r="D3125" t="s">
        <v>226</v>
      </c>
      <c r="E3125" t="s">
        <v>259</v>
      </c>
      <c r="F3125">
        <v>10085</v>
      </c>
      <c r="G3125" s="44">
        <v>9.49</v>
      </c>
      <c r="H3125" s="42">
        <v>8.2600000000000007E-2</v>
      </c>
      <c r="I3125" s="45">
        <v>5.0297000000000001</v>
      </c>
      <c r="J3125" s="44">
        <f t="shared" si="240"/>
        <v>8.7061259999999994</v>
      </c>
      <c r="K3125" s="43">
        <f t="shared" si="241"/>
        <v>87801.280709999992</v>
      </c>
      <c r="L3125" s="43">
        <f t="shared" si="242"/>
        <v>50724.5245</v>
      </c>
      <c r="M3125" s="43">
        <f t="shared" si="243"/>
        <v>37076.756209999992</v>
      </c>
      <c r="N3125" s="42">
        <f t="shared" si="244"/>
        <v>0.42228035753215604</v>
      </c>
      <c r="O3125">
        <f>IF(AND(RawData[[#This Row],[Channel]]="Wholesale/Distributor", LEFT(RawData[[#This Row],[Month]], 4)="2025"),RawData[[#This Row],[List Price]]*(1-'2 - Diagnostics'!$B$1),RawData[[#This Row],[Net Price]])</f>
        <v>8.7061259999999994</v>
      </c>
      <c r="P3125">
        <f>RawData[[#This Row],[Units]]*RawData[[#This Row],[Counterfactual Net Price]]</f>
        <v>87801.280709999992</v>
      </c>
    </row>
    <row r="3126" spans="1:16">
      <c r="A3126" t="s">
        <v>266</v>
      </c>
      <c r="B3126" t="s">
        <v>265</v>
      </c>
      <c r="C3126" t="s">
        <v>237</v>
      </c>
      <c r="D3126" t="s">
        <v>226</v>
      </c>
      <c r="E3126" t="s">
        <v>258</v>
      </c>
      <c r="F3126">
        <v>9889</v>
      </c>
      <c r="G3126" s="44">
        <v>9.49</v>
      </c>
      <c r="H3126" s="42">
        <v>9.3600000000000003E-2</v>
      </c>
      <c r="I3126" s="45">
        <v>5.0297000000000001</v>
      </c>
      <c r="J3126" s="44">
        <f t="shared" si="240"/>
        <v>8.6017360000000007</v>
      </c>
      <c r="K3126" s="43">
        <f t="shared" si="241"/>
        <v>85062.567304000011</v>
      </c>
      <c r="L3126" s="43">
        <f t="shared" si="242"/>
        <v>49738.703300000001</v>
      </c>
      <c r="M3126" s="43">
        <f t="shared" si="243"/>
        <v>35323.86400400001</v>
      </c>
      <c r="N3126" s="42">
        <f t="shared" si="244"/>
        <v>0.41526919682259494</v>
      </c>
      <c r="O3126">
        <f>IF(AND(RawData[[#This Row],[Channel]]="Wholesale/Distributor", LEFT(RawData[[#This Row],[Month]], 4)="2025"),RawData[[#This Row],[List Price]]*(1-'2 - Diagnostics'!$B$1),RawData[[#This Row],[Net Price]])</f>
        <v>8.6017360000000007</v>
      </c>
      <c r="P3126">
        <f>RawData[[#This Row],[Units]]*RawData[[#This Row],[Counterfactual Net Price]]</f>
        <v>85062.567304000011</v>
      </c>
    </row>
    <row r="3127" spans="1:16">
      <c r="A3127" t="s">
        <v>266</v>
      </c>
      <c r="B3127" t="s">
        <v>265</v>
      </c>
      <c r="C3127" t="s">
        <v>237</v>
      </c>
      <c r="D3127" t="s">
        <v>226</v>
      </c>
      <c r="E3127" t="s">
        <v>257</v>
      </c>
      <c r="F3127">
        <v>8132</v>
      </c>
      <c r="G3127" s="44">
        <v>9.49</v>
      </c>
      <c r="H3127" s="42">
        <v>0.1008</v>
      </c>
      <c r="I3127" s="45">
        <v>5.0297000000000001</v>
      </c>
      <c r="J3127" s="44">
        <f t="shared" si="240"/>
        <v>8.5334079999999997</v>
      </c>
      <c r="K3127" s="43">
        <f t="shared" si="241"/>
        <v>69393.673855999994</v>
      </c>
      <c r="L3127" s="43">
        <f t="shared" si="242"/>
        <v>40901.520400000001</v>
      </c>
      <c r="M3127" s="43">
        <f t="shared" si="243"/>
        <v>28492.153455999993</v>
      </c>
      <c r="N3127" s="42">
        <f t="shared" si="244"/>
        <v>0.41058718861209959</v>
      </c>
      <c r="O3127">
        <f>IF(AND(RawData[[#This Row],[Channel]]="Wholesale/Distributor", LEFT(RawData[[#This Row],[Month]], 4)="2025"),RawData[[#This Row],[List Price]]*(1-'2 - Diagnostics'!$B$1),RawData[[#This Row],[Net Price]])</f>
        <v>8.5334079999999997</v>
      </c>
      <c r="P3127">
        <f>RawData[[#This Row],[Units]]*RawData[[#This Row],[Counterfactual Net Price]]</f>
        <v>69393.673855999994</v>
      </c>
    </row>
    <row r="3128" spans="1:16">
      <c r="A3128" t="s">
        <v>266</v>
      </c>
      <c r="B3128" t="s">
        <v>265</v>
      </c>
      <c r="C3128" t="s">
        <v>237</v>
      </c>
      <c r="D3128" t="s">
        <v>226</v>
      </c>
      <c r="E3128" t="s">
        <v>256</v>
      </c>
      <c r="F3128">
        <v>8350</v>
      </c>
      <c r="G3128" s="44">
        <v>9.49</v>
      </c>
      <c r="H3128" s="42">
        <v>8.14E-2</v>
      </c>
      <c r="I3128" s="45">
        <v>5.0297000000000001</v>
      </c>
      <c r="J3128" s="44">
        <f t="shared" si="240"/>
        <v>8.7175139999999995</v>
      </c>
      <c r="K3128" s="43">
        <f t="shared" si="241"/>
        <v>72791.241899999994</v>
      </c>
      <c r="L3128" s="43">
        <f t="shared" si="242"/>
        <v>41997.995000000003</v>
      </c>
      <c r="M3128" s="43">
        <f t="shared" si="243"/>
        <v>30793.246899999991</v>
      </c>
      <c r="N3128" s="42">
        <f t="shared" si="244"/>
        <v>0.42303505334204217</v>
      </c>
      <c r="O3128">
        <f>IF(AND(RawData[[#This Row],[Channel]]="Wholesale/Distributor", LEFT(RawData[[#This Row],[Month]], 4)="2025"),RawData[[#This Row],[List Price]]*(1-'2 - Diagnostics'!$B$1),RawData[[#This Row],[Net Price]])</f>
        <v>8.7175139999999995</v>
      </c>
      <c r="P3128">
        <f>RawData[[#This Row],[Units]]*RawData[[#This Row],[Counterfactual Net Price]]</f>
        <v>72791.241899999994</v>
      </c>
    </row>
    <row r="3129" spans="1:16">
      <c r="A3129" t="s">
        <v>266</v>
      </c>
      <c r="B3129" t="s">
        <v>265</v>
      </c>
      <c r="C3129" t="s">
        <v>237</v>
      </c>
      <c r="D3129" t="s">
        <v>226</v>
      </c>
      <c r="E3129" t="s">
        <v>255</v>
      </c>
      <c r="F3129">
        <v>8910</v>
      </c>
      <c r="G3129" s="44">
        <v>9.49</v>
      </c>
      <c r="H3129" s="42">
        <v>0.10390000000000001</v>
      </c>
      <c r="I3129" s="45">
        <v>5.0297000000000001</v>
      </c>
      <c r="J3129" s="44">
        <f t="shared" si="240"/>
        <v>8.5039890000000007</v>
      </c>
      <c r="K3129" s="43">
        <f t="shared" si="241"/>
        <v>75770.541990000012</v>
      </c>
      <c r="L3129" s="43">
        <f t="shared" si="242"/>
        <v>44814.627</v>
      </c>
      <c r="M3129" s="43">
        <f t="shared" si="243"/>
        <v>30955.914990000012</v>
      </c>
      <c r="N3129" s="42">
        <f t="shared" si="244"/>
        <v>0.40854815310791215</v>
      </c>
      <c r="O3129">
        <f>IF(AND(RawData[[#This Row],[Channel]]="Wholesale/Distributor", LEFT(RawData[[#This Row],[Month]], 4)="2025"),RawData[[#This Row],[List Price]]*(1-'2 - Diagnostics'!$B$1),RawData[[#This Row],[Net Price]])</f>
        <v>8.5039890000000007</v>
      </c>
      <c r="P3129">
        <f>RawData[[#This Row],[Units]]*RawData[[#This Row],[Counterfactual Net Price]]</f>
        <v>75770.541990000012</v>
      </c>
    </row>
    <row r="3130" spans="1:16">
      <c r="A3130" t="s">
        <v>266</v>
      </c>
      <c r="B3130" t="s">
        <v>265</v>
      </c>
      <c r="C3130" t="s">
        <v>237</v>
      </c>
      <c r="D3130" t="s">
        <v>226</v>
      </c>
      <c r="E3130" t="s">
        <v>254</v>
      </c>
      <c r="F3130">
        <v>9406</v>
      </c>
      <c r="G3130" s="44">
        <v>9.49</v>
      </c>
      <c r="H3130" s="42">
        <v>9.0200000000000002E-2</v>
      </c>
      <c r="I3130" s="45">
        <v>5.0297000000000001</v>
      </c>
      <c r="J3130" s="44">
        <f t="shared" si="240"/>
        <v>8.6340019999999988</v>
      </c>
      <c r="K3130" s="43">
        <f t="shared" si="241"/>
        <v>81211.42281199999</v>
      </c>
      <c r="L3130" s="43">
        <f t="shared" si="242"/>
        <v>47309.358200000002</v>
      </c>
      <c r="M3130" s="43">
        <f t="shared" si="243"/>
        <v>33902.064611999987</v>
      </c>
      <c r="N3130" s="42">
        <f t="shared" si="244"/>
        <v>0.41745438557924808</v>
      </c>
      <c r="O3130">
        <f>IF(AND(RawData[[#This Row],[Channel]]="Wholesale/Distributor", LEFT(RawData[[#This Row],[Month]], 4)="2025"),RawData[[#This Row],[List Price]]*(1-'2 - Diagnostics'!$B$1),RawData[[#This Row],[Net Price]])</f>
        <v>8.6340019999999988</v>
      </c>
      <c r="P3130">
        <f>RawData[[#This Row],[Units]]*RawData[[#This Row],[Counterfactual Net Price]]</f>
        <v>81211.42281199999</v>
      </c>
    </row>
    <row r="3131" spans="1:16">
      <c r="A3131" t="s">
        <v>266</v>
      </c>
      <c r="B3131" t="s">
        <v>265</v>
      </c>
      <c r="C3131" t="s">
        <v>237</v>
      </c>
      <c r="D3131" t="s">
        <v>226</v>
      </c>
      <c r="E3131" t="s">
        <v>253</v>
      </c>
      <c r="F3131">
        <v>13934</v>
      </c>
      <c r="G3131" s="44">
        <v>9.49</v>
      </c>
      <c r="H3131" s="42">
        <v>7.5200000000000003E-2</v>
      </c>
      <c r="I3131" s="45">
        <v>5.0297000000000001</v>
      </c>
      <c r="J3131" s="44">
        <f t="shared" si="240"/>
        <v>8.7763519999999993</v>
      </c>
      <c r="K3131" s="43">
        <f t="shared" si="241"/>
        <v>122289.68876799999</v>
      </c>
      <c r="L3131" s="43">
        <f t="shared" si="242"/>
        <v>70083.839800000002</v>
      </c>
      <c r="M3131" s="43">
        <f t="shared" si="243"/>
        <v>52205.848967999991</v>
      </c>
      <c r="N3131" s="42">
        <f t="shared" si="244"/>
        <v>0.42690311418685117</v>
      </c>
      <c r="O3131">
        <f>IF(AND(RawData[[#This Row],[Channel]]="Wholesale/Distributor", LEFT(RawData[[#This Row],[Month]], 4)="2025"),RawData[[#This Row],[List Price]]*(1-'2 - Diagnostics'!$B$1),RawData[[#This Row],[Net Price]])</f>
        <v>8.7763519999999993</v>
      </c>
      <c r="P3131">
        <f>RawData[[#This Row],[Units]]*RawData[[#This Row],[Counterfactual Net Price]]</f>
        <v>122289.68876799999</v>
      </c>
    </row>
    <row r="3132" spans="1:16">
      <c r="A3132" t="s">
        <v>266</v>
      </c>
      <c r="B3132" t="s">
        <v>265</v>
      </c>
      <c r="C3132" t="s">
        <v>237</v>
      </c>
      <c r="D3132" t="s">
        <v>226</v>
      </c>
      <c r="E3132" t="s">
        <v>252</v>
      </c>
      <c r="F3132">
        <v>15453</v>
      </c>
      <c r="G3132" s="44">
        <v>9.49</v>
      </c>
      <c r="H3132" s="42">
        <v>9.7199999999999995E-2</v>
      </c>
      <c r="I3132" s="45">
        <v>5.0297000000000001</v>
      </c>
      <c r="J3132" s="44">
        <f t="shared" si="240"/>
        <v>8.5675720000000002</v>
      </c>
      <c r="K3132" s="43">
        <f t="shared" si="241"/>
        <v>132394.69011600001</v>
      </c>
      <c r="L3132" s="43">
        <f t="shared" si="242"/>
        <v>77723.954100000003</v>
      </c>
      <c r="M3132" s="43">
        <f t="shared" si="243"/>
        <v>54670.73601600001</v>
      </c>
      <c r="N3132" s="42">
        <f t="shared" si="244"/>
        <v>0.41293752769162606</v>
      </c>
      <c r="O3132">
        <f>IF(AND(RawData[[#This Row],[Channel]]="Wholesale/Distributor", LEFT(RawData[[#This Row],[Month]], 4)="2025"),RawData[[#This Row],[List Price]]*(1-'2 - Diagnostics'!$B$1),RawData[[#This Row],[Net Price]])</f>
        <v>8.5675720000000002</v>
      </c>
      <c r="P3132">
        <f>RawData[[#This Row],[Units]]*RawData[[#This Row],[Counterfactual Net Price]]</f>
        <v>132394.69011600001</v>
      </c>
    </row>
    <row r="3133" spans="1:16">
      <c r="A3133" t="s">
        <v>266</v>
      </c>
      <c r="B3133" t="s">
        <v>265</v>
      </c>
      <c r="C3133" t="s">
        <v>237</v>
      </c>
      <c r="D3133" t="s">
        <v>226</v>
      </c>
      <c r="E3133" t="s">
        <v>251</v>
      </c>
      <c r="F3133">
        <v>12866</v>
      </c>
      <c r="G3133" s="44">
        <v>9.49</v>
      </c>
      <c r="H3133" s="42">
        <v>8.0299999999999996E-2</v>
      </c>
      <c r="I3133" s="45">
        <v>5.0297000000000001</v>
      </c>
      <c r="J3133" s="44">
        <f t="shared" si="240"/>
        <v>8.7279529999999994</v>
      </c>
      <c r="K3133" s="43">
        <f t="shared" si="241"/>
        <v>112293.84329799999</v>
      </c>
      <c r="L3133" s="43">
        <f t="shared" si="242"/>
        <v>64712.120199999998</v>
      </c>
      <c r="M3133" s="43">
        <f t="shared" si="243"/>
        <v>47581.723097999995</v>
      </c>
      <c r="N3133" s="42">
        <f t="shared" si="244"/>
        <v>0.42372512775905186</v>
      </c>
      <c r="O3133">
        <f>IF(AND(RawData[[#This Row],[Channel]]="Wholesale/Distributor", LEFT(RawData[[#This Row],[Month]], 4)="2025"),RawData[[#This Row],[List Price]]*(1-'2 - Diagnostics'!$B$1),RawData[[#This Row],[Net Price]])</f>
        <v>8.7279529999999994</v>
      </c>
      <c r="P3133">
        <f>RawData[[#This Row],[Units]]*RawData[[#This Row],[Counterfactual Net Price]]</f>
        <v>112293.84329799999</v>
      </c>
    </row>
    <row r="3134" spans="1:16">
      <c r="A3134" t="s">
        <v>266</v>
      </c>
      <c r="B3134" t="s">
        <v>265</v>
      </c>
      <c r="C3134" t="s">
        <v>237</v>
      </c>
      <c r="D3134" t="s">
        <v>226</v>
      </c>
      <c r="E3134" t="s">
        <v>250</v>
      </c>
      <c r="F3134">
        <v>8234</v>
      </c>
      <c r="G3134" s="44">
        <v>9.68</v>
      </c>
      <c r="H3134" s="42">
        <v>8.7800000000000003E-2</v>
      </c>
      <c r="I3134" s="45">
        <v>5.0674000000000001</v>
      </c>
      <c r="J3134" s="44">
        <f t="shared" si="240"/>
        <v>8.8300959999999993</v>
      </c>
      <c r="K3134" s="43">
        <f t="shared" si="241"/>
        <v>72707.010463999992</v>
      </c>
      <c r="L3134" s="43">
        <f t="shared" si="242"/>
        <v>41724.971600000004</v>
      </c>
      <c r="M3134" s="43">
        <f t="shared" si="243"/>
        <v>30982.038863999987</v>
      </c>
      <c r="N3134" s="42">
        <f t="shared" si="244"/>
        <v>0.42612175450867112</v>
      </c>
      <c r="O3134">
        <f>IF(AND(RawData[[#This Row],[Channel]]="Wholesale/Distributor", LEFT(RawData[[#This Row],[Month]], 4)="2025"),RawData[[#This Row],[List Price]]*(1-'2 - Diagnostics'!$B$1),RawData[[#This Row],[Net Price]])</f>
        <v>8.8087999999999997</v>
      </c>
      <c r="P3134">
        <f>RawData[[#This Row],[Units]]*RawData[[#This Row],[Counterfactual Net Price]]</f>
        <v>72531.659199999995</v>
      </c>
    </row>
    <row r="3135" spans="1:16">
      <c r="A3135" t="s">
        <v>266</v>
      </c>
      <c r="B3135" t="s">
        <v>265</v>
      </c>
      <c r="C3135" t="s">
        <v>237</v>
      </c>
      <c r="D3135" t="s">
        <v>226</v>
      </c>
      <c r="E3135" t="s">
        <v>249</v>
      </c>
      <c r="F3135">
        <v>10439</v>
      </c>
      <c r="G3135" s="44">
        <v>9.68</v>
      </c>
      <c r="H3135" s="42">
        <v>0.13700000000000001</v>
      </c>
      <c r="I3135" s="45">
        <v>5.1051000000000002</v>
      </c>
      <c r="J3135" s="44">
        <f t="shared" si="240"/>
        <v>8.3538399999999999</v>
      </c>
      <c r="K3135" s="43">
        <f t="shared" si="241"/>
        <v>87205.735759999996</v>
      </c>
      <c r="L3135" s="43">
        <f t="shared" si="242"/>
        <v>53292.138900000005</v>
      </c>
      <c r="M3135" s="43">
        <f t="shared" si="243"/>
        <v>33913.596859999991</v>
      </c>
      <c r="N3135" s="42">
        <f t="shared" si="244"/>
        <v>0.38889181502159476</v>
      </c>
      <c r="O3135">
        <f>IF(AND(RawData[[#This Row],[Channel]]="Wholesale/Distributor", LEFT(RawData[[#This Row],[Month]], 4)="2025"),RawData[[#This Row],[List Price]]*(1-'2 - Diagnostics'!$B$1),RawData[[#This Row],[Net Price]])</f>
        <v>8.8087999999999997</v>
      </c>
      <c r="P3135">
        <f>RawData[[#This Row],[Units]]*RawData[[#This Row],[Counterfactual Net Price]]</f>
        <v>91955.063200000004</v>
      </c>
    </row>
    <row r="3136" spans="1:16">
      <c r="A3136" t="s">
        <v>266</v>
      </c>
      <c r="B3136" t="s">
        <v>265</v>
      </c>
      <c r="C3136" t="s">
        <v>237</v>
      </c>
      <c r="D3136" t="s">
        <v>226</v>
      </c>
      <c r="E3136" t="s">
        <v>248</v>
      </c>
      <c r="F3136">
        <v>10079</v>
      </c>
      <c r="G3136" s="44">
        <v>9.68</v>
      </c>
      <c r="H3136" s="42">
        <v>0.13200000000000001</v>
      </c>
      <c r="I3136" s="45">
        <v>5.1429</v>
      </c>
      <c r="J3136" s="44">
        <f t="shared" si="240"/>
        <v>8.402239999999999</v>
      </c>
      <c r="K3136" s="43">
        <f t="shared" si="241"/>
        <v>84686.176959999997</v>
      </c>
      <c r="L3136" s="43">
        <f t="shared" si="242"/>
        <v>51835.289100000002</v>
      </c>
      <c r="M3136" s="43">
        <f t="shared" si="243"/>
        <v>32850.887859999995</v>
      </c>
      <c r="N3136" s="42">
        <f t="shared" si="244"/>
        <v>0.38791322314049581</v>
      </c>
      <c r="O3136">
        <f>IF(AND(RawData[[#This Row],[Channel]]="Wholesale/Distributor", LEFT(RawData[[#This Row],[Month]], 4)="2025"),RawData[[#This Row],[List Price]]*(1-'2 - Diagnostics'!$B$1),RawData[[#This Row],[Net Price]])</f>
        <v>8.8087999999999997</v>
      </c>
      <c r="P3136">
        <f>RawData[[#This Row],[Units]]*RawData[[#This Row],[Counterfactual Net Price]]</f>
        <v>88783.895199999999</v>
      </c>
    </row>
    <row r="3137" spans="1:16">
      <c r="A3137" t="s">
        <v>266</v>
      </c>
      <c r="B3137" t="s">
        <v>265</v>
      </c>
      <c r="C3137" t="s">
        <v>237</v>
      </c>
      <c r="D3137" t="s">
        <v>226</v>
      </c>
      <c r="E3137" t="s">
        <v>247</v>
      </c>
      <c r="F3137">
        <v>10895</v>
      </c>
      <c r="G3137" s="44">
        <v>9.68</v>
      </c>
      <c r="H3137" s="42">
        <v>0.1196</v>
      </c>
      <c r="I3137" s="45">
        <v>5.1806000000000001</v>
      </c>
      <c r="J3137" s="44">
        <f t="shared" si="240"/>
        <v>8.5222719999999992</v>
      </c>
      <c r="K3137" s="43">
        <f t="shared" si="241"/>
        <v>92850.153439999995</v>
      </c>
      <c r="L3137" s="43">
        <f t="shared" si="242"/>
        <v>56442.637000000002</v>
      </c>
      <c r="M3137" s="43">
        <f t="shared" si="243"/>
        <v>36407.516439999992</v>
      </c>
      <c r="N3137" s="42">
        <f t="shared" si="244"/>
        <v>0.39211046068466243</v>
      </c>
      <c r="O3137">
        <f>IF(AND(RawData[[#This Row],[Channel]]="Wholesale/Distributor", LEFT(RawData[[#This Row],[Month]], 4)="2025"),RawData[[#This Row],[List Price]]*(1-'2 - Diagnostics'!$B$1),RawData[[#This Row],[Net Price]])</f>
        <v>8.8087999999999997</v>
      </c>
      <c r="P3137">
        <f>RawData[[#This Row],[Units]]*RawData[[#This Row],[Counterfactual Net Price]]</f>
        <v>95971.876000000004</v>
      </c>
    </row>
    <row r="3138" spans="1:16">
      <c r="A3138" t="s">
        <v>266</v>
      </c>
      <c r="B3138" t="s">
        <v>265</v>
      </c>
      <c r="C3138" t="s">
        <v>237</v>
      </c>
      <c r="D3138" t="s">
        <v>226</v>
      </c>
      <c r="E3138" t="s">
        <v>246</v>
      </c>
      <c r="F3138">
        <v>9014</v>
      </c>
      <c r="G3138" s="44">
        <v>9.68</v>
      </c>
      <c r="H3138" s="42">
        <v>0.21149999999999999</v>
      </c>
      <c r="I3138" s="45">
        <v>5.2183000000000002</v>
      </c>
      <c r="J3138" s="44">
        <f t="shared" ref="J3138:J3201" si="245">G3138*(1-H3138)</f>
        <v>7.6326799999999997</v>
      </c>
      <c r="K3138" s="43">
        <f t="shared" ref="K3138:K3201" si="246">F3138*J3138</f>
        <v>68800.97752</v>
      </c>
      <c r="L3138" s="43">
        <f t="shared" ref="L3138:L3201" si="247">F3138*I3138</f>
        <v>47037.756200000003</v>
      </c>
      <c r="M3138" s="43">
        <f t="shared" ref="M3138:M3201" si="248">K3138-L3138</f>
        <v>21763.221319999997</v>
      </c>
      <c r="N3138" s="42">
        <f t="shared" ref="N3138:N3201" si="249">IFERROR(M3138/K3138,"")</f>
        <v>0.31632139694052414</v>
      </c>
      <c r="O3138">
        <f>IF(AND(RawData[[#This Row],[Channel]]="Wholesale/Distributor", LEFT(RawData[[#This Row],[Month]], 4)="2025"),RawData[[#This Row],[List Price]]*(1-'2 - Diagnostics'!$B$1),RawData[[#This Row],[Net Price]])</f>
        <v>8.8087999999999997</v>
      </c>
      <c r="P3138">
        <f>RawData[[#This Row],[Units]]*RawData[[#This Row],[Counterfactual Net Price]]</f>
        <v>79402.523199999996</v>
      </c>
    </row>
    <row r="3139" spans="1:16">
      <c r="A3139" t="s">
        <v>266</v>
      </c>
      <c r="B3139" t="s">
        <v>265</v>
      </c>
      <c r="C3139" t="s">
        <v>237</v>
      </c>
      <c r="D3139" t="s">
        <v>226</v>
      </c>
      <c r="E3139" t="s">
        <v>245</v>
      </c>
      <c r="F3139">
        <v>8134</v>
      </c>
      <c r="G3139" s="44">
        <v>9.68</v>
      </c>
      <c r="H3139" s="42">
        <v>0.1782</v>
      </c>
      <c r="I3139" s="45">
        <v>5.2560000000000002</v>
      </c>
      <c r="J3139" s="44">
        <f t="shared" si="245"/>
        <v>7.9550239999999999</v>
      </c>
      <c r="K3139" s="43">
        <f t="shared" si="246"/>
        <v>64706.165216000001</v>
      </c>
      <c r="L3139" s="43">
        <f t="shared" si="247"/>
        <v>42752.304000000004</v>
      </c>
      <c r="M3139" s="43">
        <f t="shared" si="248"/>
        <v>21953.861215999998</v>
      </c>
      <c r="N3139" s="42">
        <f t="shared" si="249"/>
        <v>0.33928546287226785</v>
      </c>
      <c r="O3139">
        <f>IF(AND(RawData[[#This Row],[Channel]]="Wholesale/Distributor", LEFT(RawData[[#This Row],[Month]], 4)="2025"),RawData[[#This Row],[List Price]]*(1-'2 - Diagnostics'!$B$1),RawData[[#This Row],[Net Price]])</f>
        <v>8.8087999999999997</v>
      </c>
      <c r="P3139">
        <f>RawData[[#This Row],[Units]]*RawData[[#This Row],[Counterfactual Net Price]]</f>
        <v>71650.779200000004</v>
      </c>
    </row>
    <row r="3140" spans="1:16">
      <c r="A3140" t="s">
        <v>266</v>
      </c>
      <c r="B3140" t="s">
        <v>265</v>
      </c>
      <c r="C3140" t="s">
        <v>237</v>
      </c>
      <c r="D3140" t="s">
        <v>226</v>
      </c>
      <c r="E3140" t="s">
        <v>244</v>
      </c>
      <c r="F3140">
        <v>8124</v>
      </c>
      <c r="G3140" s="44">
        <v>9.9600000000000009</v>
      </c>
      <c r="H3140" s="42">
        <v>0.21970000000000001</v>
      </c>
      <c r="I3140" s="45">
        <v>5.2938000000000001</v>
      </c>
      <c r="J3140" s="44">
        <f t="shared" si="245"/>
        <v>7.7717880000000008</v>
      </c>
      <c r="K3140" s="43">
        <f t="shared" si="246"/>
        <v>63138.005712000006</v>
      </c>
      <c r="L3140" s="43">
        <f t="shared" si="247"/>
        <v>43006.831200000001</v>
      </c>
      <c r="M3140" s="43">
        <f t="shared" si="248"/>
        <v>20131.174512000005</v>
      </c>
      <c r="N3140" s="42">
        <f t="shared" si="249"/>
        <v>0.31884400346483982</v>
      </c>
      <c r="O3140">
        <f>IF(AND(RawData[[#This Row],[Channel]]="Wholesale/Distributor", LEFT(RawData[[#This Row],[Month]], 4)="2025"),RawData[[#This Row],[List Price]]*(1-'2 - Diagnostics'!$B$1),RawData[[#This Row],[Net Price]])</f>
        <v>9.063600000000001</v>
      </c>
      <c r="P3140">
        <f>RawData[[#This Row],[Units]]*RawData[[#This Row],[Counterfactual Net Price]]</f>
        <v>73632.686400000006</v>
      </c>
    </row>
    <row r="3141" spans="1:16">
      <c r="A3141" t="s">
        <v>266</v>
      </c>
      <c r="B3141" t="s">
        <v>265</v>
      </c>
      <c r="C3141" t="s">
        <v>237</v>
      </c>
      <c r="D3141" t="s">
        <v>226</v>
      </c>
      <c r="E3141" t="s">
        <v>243</v>
      </c>
      <c r="F3141">
        <v>9280</v>
      </c>
      <c r="G3141" s="44">
        <v>9.9600000000000009</v>
      </c>
      <c r="H3141" s="42">
        <v>0.1777</v>
      </c>
      <c r="I3141" s="45">
        <v>5.3315000000000001</v>
      </c>
      <c r="J3141" s="44">
        <f t="shared" si="245"/>
        <v>8.1901080000000004</v>
      </c>
      <c r="K3141" s="43">
        <f t="shared" si="246"/>
        <v>76004.202239999999</v>
      </c>
      <c r="L3141" s="43">
        <f t="shared" si="247"/>
        <v>49476.32</v>
      </c>
      <c r="M3141" s="43">
        <f t="shared" si="248"/>
        <v>26527.882239999999</v>
      </c>
      <c r="N3141" s="42">
        <f t="shared" si="249"/>
        <v>0.34903178321946426</v>
      </c>
      <c r="O3141">
        <f>IF(AND(RawData[[#This Row],[Channel]]="Wholesale/Distributor", LEFT(RawData[[#This Row],[Month]], 4)="2025"),RawData[[#This Row],[List Price]]*(1-'2 - Diagnostics'!$B$1),RawData[[#This Row],[Net Price]])</f>
        <v>9.063600000000001</v>
      </c>
      <c r="P3141">
        <f>RawData[[#This Row],[Units]]*RawData[[#This Row],[Counterfactual Net Price]]</f>
        <v>84110.208000000013</v>
      </c>
    </row>
    <row r="3142" spans="1:16">
      <c r="A3142" t="s">
        <v>266</v>
      </c>
      <c r="B3142" t="s">
        <v>265</v>
      </c>
      <c r="C3142" t="s">
        <v>237</v>
      </c>
      <c r="D3142" t="s">
        <v>226</v>
      </c>
      <c r="E3142" t="s">
        <v>242</v>
      </c>
      <c r="F3142">
        <v>10535</v>
      </c>
      <c r="G3142" s="44">
        <v>9.9600000000000009</v>
      </c>
      <c r="H3142" s="42">
        <v>0.2636</v>
      </c>
      <c r="I3142" s="45">
        <v>5.3692000000000002</v>
      </c>
      <c r="J3142" s="44">
        <f t="shared" si="245"/>
        <v>7.3345440000000002</v>
      </c>
      <c r="K3142" s="43">
        <f t="shared" si="246"/>
        <v>77269.421040000001</v>
      </c>
      <c r="L3142" s="43">
        <f t="shared" si="247"/>
        <v>56564.522000000004</v>
      </c>
      <c r="M3142" s="43">
        <f t="shared" si="248"/>
        <v>20704.899039999997</v>
      </c>
      <c r="N3142" s="42">
        <f t="shared" si="249"/>
        <v>0.2679572172448621</v>
      </c>
      <c r="O3142">
        <f>IF(AND(RawData[[#This Row],[Channel]]="Wholesale/Distributor", LEFT(RawData[[#This Row],[Month]], 4)="2025"),RawData[[#This Row],[List Price]]*(1-'2 - Diagnostics'!$B$1),RawData[[#This Row],[Net Price]])</f>
        <v>9.063600000000001</v>
      </c>
      <c r="P3142">
        <f>RawData[[#This Row],[Units]]*RawData[[#This Row],[Counterfactual Net Price]]</f>
        <v>95485.026000000013</v>
      </c>
    </row>
    <row r="3143" spans="1:16">
      <c r="A3143" t="s">
        <v>266</v>
      </c>
      <c r="B3143" t="s">
        <v>265</v>
      </c>
      <c r="C3143" t="s">
        <v>237</v>
      </c>
      <c r="D3143" t="s">
        <v>226</v>
      </c>
      <c r="E3143" t="s">
        <v>241</v>
      </c>
      <c r="F3143">
        <v>15613</v>
      </c>
      <c r="G3143" s="44">
        <v>9.9600000000000009</v>
      </c>
      <c r="H3143" s="42">
        <v>0.22270000000000001</v>
      </c>
      <c r="I3143" s="45">
        <v>5.4069000000000003</v>
      </c>
      <c r="J3143" s="44">
        <f t="shared" si="245"/>
        <v>7.7419080000000005</v>
      </c>
      <c r="K3143" s="43">
        <f t="shared" si="246"/>
        <v>120874.409604</v>
      </c>
      <c r="L3143" s="43">
        <f t="shared" si="247"/>
        <v>84417.929700000008</v>
      </c>
      <c r="M3143" s="43">
        <f t="shared" si="248"/>
        <v>36456.479903999993</v>
      </c>
      <c r="N3143" s="42">
        <f t="shared" si="249"/>
        <v>0.30160627070226093</v>
      </c>
      <c r="O3143">
        <f>IF(AND(RawData[[#This Row],[Channel]]="Wholesale/Distributor", LEFT(RawData[[#This Row],[Month]], 4)="2025"),RawData[[#This Row],[List Price]]*(1-'2 - Diagnostics'!$B$1),RawData[[#This Row],[Net Price]])</f>
        <v>9.063600000000001</v>
      </c>
      <c r="P3143">
        <f>RawData[[#This Row],[Units]]*RawData[[#This Row],[Counterfactual Net Price]]</f>
        <v>141509.98680000001</v>
      </c>
    </row>
    <row r="3144" spans="1:16">
      <c r="A3144" t="s">
        <v>266</v>
      </c>
      <c r="B3144" t="s">
        <v>265</v>
      </c>
      <c r="C3144" t="s">
        <v>237</v>
      </c>
      <c r="D3144" t="s">
        <v>226</v>
      </c>
      <c r="E3144" t="s">
        <v>240</v>
      </c>
      <c r="F3144">
        <v>16241</v>
      </c>
      <c r="G3144" s="44">
        <v>9.9600000000000009</v>
      </c>
      <c r="H3144" s="42">
        <v>0.23580000000000001</v>
      </c>
      <c r="I3144" s="45">
        <v>5.4447000000000001</v>
      </c>
      <c r="J3144" s="44">
        <f t="shared" si="245"/>
        <v>7.6114320000000006</v>
      </c>
      <c r="K3144" s="43">
        <f t="shared" si="246"/>
        <v>123617.26711200002</v>
      </c>
      <c r="L3144" s="43">
        <f t="shared" si="247"/>
        <v>88427.372700000007</v>
      </c>
      <c r="M3144" s="43">
        <f t="shared" si="248"/>
        <v>35189.894412000009</v>
      </c>
      <c r="N3144" s="42">
        <f t="shared" si="249"/>
        <v>0.28466811501436262</v>
      </c>
      <c r="O3144">
        <f>IF(AND(RawData[[#This Row],[Channel]]="Wholesale/Distributor", LEFT(RawData[[#This Row],[Month]], 4)="2025"),RawData[[#This Row],[List Price]]*(1-'2 - Diagnostics'!$B$1),RawData[[#This Row],[Net Price]])</f>
        <v>9.063600000000001</v>
      </c>
      <c r="P3144">
        <f>RawData[[#This Row],[Units]]*RawData[[#This Row],[Counterfactual Net Price]]</f>
        <v>147201.92760000002</v>
      </c>
    </row>
    <row r="3145" spans="1:16">
      <c r="A3145" t="s">
        <v>266</v>
      </c>
      <c r="B3145" t="s">
        <v>265</v>
      </c>
      <c r="C3145" t="s">
        <v>237</v>
      </c>
      <c r="D3145" t="s">
        <v>226</v>
      </c>
      <c r="E3145" t="s">
        <v>236</v>
      </c>
      <c r="F3145">
        <v>14155</v>
      </c>
      <c r="G3145" s="44">
        <v>9.9600000000000009</v>
      </c>
      <c r="H3145" s="42">
        <v>0.25569999999999998</v>
      </c>
      <c r="I3145" s="45">
        <v>5.4824000000000002</v>
      </c>
      <c r="J3145" s="44">
        <f t="shared" si="245"/>
        <v>7.4132280000000002</v>
      </c>
      <c r="K3145" s="43">
        <f t="shared" si="246"/>
        <v>104934.24234</v>
      </c>
      <c r="L3145" s="43">
        <f t="shared" si="247"/>
        <v>77603.372000000003</v>
      </c>
      <c r="M3145" s="43">
        <f t="shared" si="248"/>
        <v>27330.870339999994</v>
      </c>
      <c r="N3145" s="42">
        <f t="shared" si="249"/>
        <v>0.26045711800581334</v>
      </c>
      <c r="O3145">
        <f>IF(AND(RawData[[#This Row],[Channel]]="Wholesale/Distributor", LEFT(RawData[[#This Row],[Month]], 4)="2025"),RawData[[#This Row],[List Price]]*(1-'2 - Diagnostics'!$B$1),RawData[[#This Row],[Net Price]])</f>
        <v>9.063600000000001</v>
      </c>
      <c r="P3145">
        <f>RawData[[#This Row],[Units]]*RawData[[#This Row],[Counterfactual Net Price]]</f>
        <v>128295.25800000002</v>
      </c>
    </row>
    <row r="3146" spans="1:16">
      <c r="A3146" t="s">
        <v>266</v>
      </c>
      <c r="B3146" t="s">
        <v>265</v>
      </c>
      <c r="C3146" t="s">
        <v>237</v>
      </c>
      <c r="D3146" t="s">
        <v>229</v>
      </c>
      <c r="E3146" t="s">
        <v>262</v>
      </c>
      <c r="F3146">
        <v>3845</v>
      </c>
      <c r="G3146" s="44">
        <v>9.49</v>
      </c>
      <c r="H3146" s="42">
        <v>5.7099999999999998E-2</v>
      </c>
      <c r="I3146" s="45">
        <v>5.0297000000000001</v>
      </c>
      <c r="J3146" s="44">
        <f t="shared" si="245"/>
        <v>8.9481210000000004</v>
      </c>
      <c r="K3146" s="43">
        <f t="shared" si="246"/>
        <v>34405.525245000004</v>
      </c>
      <c r="L3146" s="43">
        <f t="shared" si="247"/>
        <v>19339.196500000002</v>
      </c>
      <c r="M3146" s="43">
        <f t="shared" si="248"/>
        <v>15066.328745000003</v>
      </c>
      <c r="N3146" s="42">
        <f t="shared" si="249"/>
        <v>0.43790433768162057</v>
      </c>
      <c r="O3146">
        <f>IF(AND(RawData[[#This Row],[Channel]]="Wholesale/Distributor", LEFT(RawData[[#This Row],[Month]], 4)="2025"),RawData[[#This Row],[List Price]]*(1-'2 - Diagnostics'!$B$1),RawData[[#This Row],[Net Price]])</f>
        <v>8.9481210000000004</v>
      </c>
      <c r="P3146">
        <f>RawData[[#This Row],[Units]]*RawData[[#This Row],[Counterfactual Net Price]]</f>
        <v>34405.525245000004</v>
      </c>
    </row>
    <row r="3147" spans="1:16">
      <c r="A3147" t="s">
        <v>266</v>
      </c>
      <c r="B3147" t="s">
        <v>265</v>
      </c>
      <c r="C3147" t="s">
        <v>237</v>
      </c>
      <c r="D3147" t="s">
        <v>229</v>
      </c>
      <c r="E3147" t="s">
        <v>261</v>
      </c>
      <c r="F3147">
        <v>4544</v>
      </c>
      <c r="G3147" s="44">
        <v>9.49</v>
      </c>
      <c r="H3147" s="42">
        <v>9.2299999999999993E-2</v>
      </c>
      <c r="I3147" s="45">
        <v>5.0297000000000001</v>
      </c>
      <c r="J3147" s="44">
        <f t="shared" si="245"/>
        <v>8.6140729999999994</v>
      </c>
      <c r="K3147" s="43">
        <f t="shared" si="246"/>
        <v>39142.347711999995</v>
      </c>
      <c r="L3147" s="43">
        <f t="shared" si="247"/>
        <v>22854.9568</v>
      </c>
      <c r="M3147" s="43">
        <f t="shared" si="248"/>
        <v>16287.390911999995</v>
      </c>
      <c r="N3147" s="42">
        <f t="shared" si="249"/>
        <v>0.41610664316404089</v>
      </c>
      <c r="O3147">
        <f>IF(AND(RawData[[#This Row],[Channel]]="Wholesale/Distributor", LEFT(RawData[[#This Row],[Month]], 4)="2025"),RawData[[#This Row],[List Price]]*(1-'2 - Diagnostics'!$B$1),RawData[[#This Row],[Net Price]])</f>
        <v>8.6140729999999994</v>
      </c>
      <c r="P3147">
        <f>RawData[[#This Row],[Units]]*RawData[[#This Row],[Counterfactual Net Price]]</f>
        <v>39142.347711999995</v>
      </c>
    </row>
    <row r="3148" spans="1:16">
      <c r="A3148" t="s">
        <v>266</v>
      </c>
      <c r="B3148" t="s">
        <v>265</v>
      </c>
      <c r="C3148" t="s">
        <v>237</v>
      </c>
      <c r="D3148" t="s">
        <v>229</v>
      </c>
      <c r="E3148" t="s">
        <v>260</v>
      </c>
      <c r="F3148">
        <v>4759</v>
      </c>
      <c r="G3148" s="44">
        <v>9.49</v>
      </c>
      <c r="H3148" s="42">
        <v>6.1600000000000002E-2</v>
      </c>
      <c r="I3148" s="45">
        <v>5.0297000000000001</v>
      </c>
      <c r="J3148" s="44">
        <f t="shared" si="245"/>
        <v>8.9054160000000007</v>
      </c>
      <c r="K3148" s="43">
        <f t="shared" si="246"/>
        <v>42380.874744000001</v>
      </c>
      <c r="L3148" s="43">
        <f t="shared" si="247"/>
        <v>23936.3423</v>
      </c>
      <c r="M3148" s="43">
        <f t="shared" si="248"/>
        <v>18444.532444</v>
      </c>
      <c r="N3148" s="42">
        <f t="shared" si="249"/>
        <v>0.43520886615515769</v>
      </c>
      <c r="O3148">
        <f>IF(AND(RawData[[#This Row],[Channel]]="Wholesale/Distributor", LEFT(RawData[[#This Row],[Month]], 4)="2025"),RawData[[#This Row],[List Price]]*(1-'2 - Diagnostics'!$B$1),RawData[[#This Row],[Net Price]])</f>
        <v>8.9054160000000007</v>
      </c>
      <c r="P3148">
        <f>RawData[[#This Row],[Units]]*RawData[[#This Row],[Counterfactual Net Price]]</f>
        <v>42380.874744000001</v>
      </c>
    </row>
    <row r="3149" spans="1:16">
      <c r="A3149" t="s">
        <v>266</v>
      </c>
      <c r="B3149" t="s">
        <v>265</v>
      </c>
      <c r="C3149" t="s">
        <v>237</v>
      </c>
      <c r="D3149" t="s">
        <v>229</v>
      </c>
      <c r="E3149" t="s">
        <v>259</v>
      </c>
      <c r="F3149">
        <v>4553</v>
      </c>
      <c r="G3149" s="44">
        <v>9.49</v>
      </c>
      <c r="H3149" s="42">
        <v>4.19E-2</v>
      </c>
      <c r="I3149" s="45">
        <v>5.0297000000000001</v>
      </c>
      <c r="J3149" s="44">
        <f t="shared" si="245"/>
        <v>9.0923689999999997</v>
      </c>
      <c r="K3149" s="43">
        <f t="shared" si="246"/>
        <v>41397.556057000002</v>
      </c>
      <c r="L3149" s="43">
        <f t="shared" si="247"/>
        <v>22900.224099999999</v>
      </c>
      <c r="M3149" s="43">
        <f t="shared" si="248"/>
        <v>18497.331957000002</v>
      </c>
      <c r="N3149" s="42">
        <f t="shared" si="249"/>
        <v>0.44682183488153643</v>
      </c>
      <c r="O3149">
        <f>IF(AND(RawData[[#This Row],[Channel]]="Wholesale/Distributor", LEFT(RawData[[#This Row],[Month]], 4)="2025"),RawData[[#This Row],[List Price]]*(1-'2 - Diagnostics'!$B$1),RawData[[#This Row],[Net Price]])</f>
        <v>9.0923689999999997</v>
      </c>
      <c r="P3149">
        <f>RawData[[#This Row],[Units]]*RawData[[#This Row],[Counterfactual Net Price]]</f>
        <v>41397.556057000002</v>
      </c>
    </row>
    <row r="3150" spans="1:16">
      <c r="A3150" t="s">
        <v>266</v>
      </c>
      <c r="B3150" t="s">
        <v>265</v>
      </c>
      <c r="C3150" t="s">
        <v>237</v>
      </c>
      <c r="D3150" t="s">
        <v>229</v>
      </c>
      <c r="E3150" t="s">
        <v>258</v>
      </c>
      <c r="F3150">
        <v>3695</v>
      </c>
      <c r="G3150" s="44">
        <v>9.49</v>
      </c>
      <c r="H3150" s="42">
        <v>7.17E-2</v>
      </c>
      <c r="I3150" s="45">
        <v>5.0297000000000001</v>
      </c>
      <c r="J3150" s="44">
        <f t="shared" si="245"/>
        <v>8.8095669999999995</v>
      </c>
      <c r="K3150" s="43">
        <f t="shared" si="246"/>
        <v>32551.350064999999</v>
      </c>
      <c r="L3150" s="43">
        <f t="shared" si="247"/>
        <v>18584.7415</v>
      </c>
      <c r="M3150" s="43">
        <f t="shared" si="248"/>
        <v>13966.608564999999</v>
      </c>
      <c r="N3150" s="42">
        <f t="shared" si="249"/>
        <v>0.42906388021113862</v>
      </c>
      <c r="O3150">
        <f>IF(AND(RawData[[#This Row],[Channel]]="Wholesale/Distributor", LEFT(RawData[[#This Row],[Month]], 4)="2025"),RawData[[#This Row],[List Price]]*(1-'2 - Diagnostics'!$B$1),RawData[[#This Row],[Net Price]])</f>
        <v>8.8095669999999995</v>
      </c>
      <c r="P3150">
        <f>RawData[[#This Row],[Units]]*RawData[[#This Row],[Counterfactual Net Price]]</f>
        <v>32551.350064999999</v>
      </c>
    </row>
    <row r="3151" spans="1:16">
      <c r="A3151" t="s">
        <v>266</v>
      </c>
      <c r="B3151" t="s">
        <v>265</v>
      </c>
      <c r="C3151" t="s">
        <v>237</v>
      </c>
      <c r="D3151" t="s">
        <v>229</v>
      </c>
      <c r="E3151" t="s">
        <v>257</v>
      </c>
      <c r="F3151">
        <v>4087</v>
      </c>
      <c r="G3151" s="44">
        <v>9.49</v>
      </c>
      <c r="H3151" s="42">
        <v>6.1600000000000002E-2</v>
      </c>
      <c r="I3151" s="45">
        <v>5.0297000000000001</v>
      </c>
      <c r="J3151" s="44">
        <f t="shared" si="245"/>
        <v>8.9054160000000007</v>
      </c>
      <c r="K3151" s="43">
        <f t="shared" si="246"/>
        <v>36396.435192000004</v>
      </c>
      <c r="L3151" s="43">
        <f t="shared" si="247"/>
        <v>20556.383900000001</v>
      </c>
      <c r="M3151" s="43">
        <f t="shared" si="248"/>
        <v>15840.051292000004</v>
      </c>
      <c r="N3151" s="42">
        <f t="shared" si="249"/>
        <v>0.43520886615515775</v>
      </c>
      <c r="O3151">
        <f>IF(AND(RawData[[#This Row],[Channel]]="Wholesale/Distributor", LEFT(RawData[[#This Row],[Month]], 4)="2025"),RawData[[#This Row],[List Price]]*(1-'2 - Diagnostics'!$B$1),RawData[[#This Row],[Net Price]])</f>
        <v>8.9054160000000007</v>
      </c>
      <c r="P3151">
        <f>RawData[[#This Row],[Units]]*RawData[[#This Row],[Counterfactual Net Price]]</f>
        <v>36396.435192000004</v>
      </c>
    </row>
    <row r="3152" spans="1:16">
      <c r="A3152" t="s">
        <v>266</v>
      </c>
      <c r="B3152" t="s">
        <v>265</v>
      </c>
      <c r="C3152" t="s">
        <v>237</v>
      </c>
      <c r="D3152" t="s">
        <v>229</v>
      </c>
      <c r="E3152" t="s">
        <v>256</v>
      </c>
      <c r="F3152">
        <v>3996</v>
      </c>
      <c r="G3152" s="44">
        <v>9.49</v>
      </c>
      <c r="H3152" s="42">
        <v>5.9200000000000003E-2</v>
      </c>
      <c r="I3152" s="45">
        <v>5.0297000000000001</v>
      </c>
      <c r="J3152" s="44">
        <f t="shared" si="245"/>
        <v>8.9281919999999992</v>
      </c>
      <c r="K3152" s="43">
        <f t="shared" si="246"/>
        <v>35677.055231999999</v>
      </c>
      <c r="L3152" s="43">
        <f t="shared" si="247"/>
        <v>20098.681199999999</v>
      </c>
      <c r="M3152" s="43">
        <f t="shared" si="248"/>
        <v>15578.374032</v>
      </c>
      <c r="N3152" s="42">
        <f t="shared" si="249"/>
        <v>0.43664965986394561</v>
      </c>
      <c r="O3152">
        <f>IF(AND(RawData[[#This Row],[Channel]]="Wholesale/Distributor", LEFT(RawData[[#This Row],[Month]], 4)="2025"),RawData[[#This Row],[List Price]]*(1-'2 - Diagnostics'!$B$1),RawData[[#This Row],[Net Price]])</f>
        <v>8.9281919999999992</v>
      </c>
      <c r="P3152">
        <f>RawData[[#This Row],[Units]]*RawData[[#This Row],[Counterfactual Net Price]]</f>
        <v>35677.055231999999</v>
      </c>
    </row>
    <row r="3153" spans="1:16">
      <c r="A3153" t="s">
        <v>266</v>
      </c>
      <c r="B3153" t="s">
        <v>265</v>
      </c>
      <c r="C3153" t="s">
        <v>237</v>
      </c>
      <c r="D3153" t="s">
        <v>229</v>
      </c>
      <c r="E3153" t="s">
        <v>255</v>
      </c>
      <c r="F3153">
        <v>3983</v>
      </c>
      <c r="G3153" s="44">
        <v>9.49</v>
      </c>
      <c r="H3153" s="42">
        <v>5.3800000000000001E-2</v>
      </c>
      <c r="I3153" s="45">
        <v>5.0297000000000001</v>
      </c>
      <c r="J3153" s="44">
        <f t="shared" si="245"/>
        <v>8.979438</v>
      </c>
      <c r="K3153" s="43">
        <f t="shared" si="246"/>
        <v>35765.101554000001</v>
      </c>
      <c r="L3153" s="43">
        <f t="shared" si="247"/>
        <v>20033.295099999999</v>
      </c>
      <c r="M3153" s="43">
        <f t="shared" si="248"/>
        <v>15731.806454000001</v>
      </c>
      <c r="N3153" s="42">
        <f t="shared" si="249"/>
        <v>0.43986472204607907</v>
      </c>
      <c r="O3153">
        <f>IF(AND(RawData[[#This Row],[Channel]]="Wholesale/Distributor", LEFT(RawData[[#This Row],[Month]], 4)="2025"),RawData[[#This Row],[List Price]]*(1-'2 - Diagnostics'!$B$1),RawData[[#This Row],[Net Price]])</f>
        <v>8.979438</v>
      </c>
      <c r="P3153">
        <f>RawData[[#This Row],[Units]]*RawData[[#This Row],[Counterfactual Net Price]]</f>
        <v>35765.101554000001</v>
      </c>
    </row>
    <row r="3154" spans="1:16">
      <c r="A3154" t="s">
        <v>266</v>
      </c>
      <c r="B3154" t="s">
        <v>265</v>
      </c>
      <c r="C3154" t="s">
        <v>237</v>
      </c>
      <c r="D3154" t="s">
        <v>229</v>
      </c>
      <c r="E3154" t="s">
        <v>254</v>
      </c>
      <c r="F3154">
        <v>5053</v>
      </c>
      <c r="G3154" s="44">
        <v>9.49</v>
      </c>
      <c r="H3154" s="42">
        <v>0.10150000000000001</v>
      </c>
      <c r="I3154" s="45">
        <v>5.0297000000000001</v>
      </c>
      <c r="J3154" s="44">
        <f t="shared" si="245"/>
        <v>8.5267649999999993</v>
      </c>
      <c r="K3154" s="43">
        <f t="shared" si="246"/>
        <v>43085.743544999998</v>
      </c>
      <c r="L3154" s="43">
        <f t="shared" si="247"/>
        <v>25415.074100000002</v>
      </c>
      <c r="M3154" s="43">
        <f t="shared" si="248"/>
        <v>17670.669444999996</v>
      </c>
      <c r="N3154" s="42">
        <f t="shared" si="249"/>
        <v>0.41012799109627152</v>
      </c>
      <c r="O3154">
        <f>IF(AND(RawData[[#This Row],[Channel]]="Wholesale/Distributor", LEFT(RawData[[#This Row],[Month]], 4)="2025"),RawData[[#This Row],[List Price]]*(1-'2 - Diagnostics'!$B$1),RawData[[#This Row],[Net Price]])</f>
        <v>8.5267649999999993</v>
      </c>
      <c r="P3154">
        <f>RawData[[#This Row],[Units]]*RawData[[#This Row],[Counterfactual Net Price]]</f>
        <v>43085.743544999998</v>
      </c>
    </row>
    <row r="3155" spans="1:16">
      <c r="A3155" t="s">
        <v>266</v>
      </c>
      <c r="B3155" t="s">
        <v>265</v>
      </c>
      <c r="C3155" t="s">
        <v>237</v>
      </c>
      <c r="D3155" t="s">
        <v>229</v>
      </c>
      <c r="E3155" t="s">
        <v>253</v>
      </c>
      <c r="F3155">
        <v>6115</v>
      </c>
      <c r="G3155" s="44">
        <v>9.49</v>
      </c>
      <c r="H3155" s="42">
        <v>6.4799999999999996E-2</v>
      </c>
      <c r="I3155" s="45">
        <v>5.0297000000000001</v>
      </c>
      <c r="J3155" s="44">
        <f t="shared" si="245"/>
        <v>8.8750480000000014</v>
      </c>
      <c r="K3155" s="43">
        <f t="shared" si="246"/>
        <v>54270.918520000007</v>
      </c>
      <c r="L3155" s="43">
        <f t="shared" si="247"/>
        <v>30756.6155</v>
      </c>
      <c r="M3155" s="43">
        <f t="shared" si="248"/>
        <v>23514.303020000007</v>
      </c>
      <c r="N3155" s="42">
        <f t="shared" si="249"/>
        <v>0.43327630453378962</v>
      </c>
      <c r="O3155">
        <f>IF(AND(RawData[[#This Row],[Channel]]="Wholesale/Distributor", LEFT(RawData[[#This Row],[Month]], 4)="2025"),RawData[[#This Row],[List Price]]*(1-'2 - Diagnostics'!$B$1),RawData[[#This Row],[Net Price]])</f>
        <v>8.8750480000000014</v>
      </c>
      <c r="P3155">
        <f>RawData[[#This Row],[Units]]*RawData[[#This Row],[Counterfactual Net Price]]</f>
        <v>54270.918520000007</v>
      </c>
    </row>
    <row r="3156" spans="1:16">
      <c r="A3156" t="s">
        <v>266</v>
      </c>
      <c r="B3156" t="s">
        <v>265</v>
      </c>
      <c r="C3156" t="s">
        <v>237</v>
      </c>
      <c r="D3156" t="s">
        <v>229</v>
      </c>
      <c r="E3156" t="s">
        <v>252</v>
      </c>
      <c r="F3156">
        <v>8082</v>
      </c>
      <c r="G3156" s="44">
        <v>9.49</v>
      </c>
      <c r="H3156" s="42">
        <v>4.8300000000000003E-2</v>
      </c>
      <c r="I3156" s="45">
        <v>5.0297000000000001</v>
      </c>
      <c r="J3156" s="44">
        <f t="shared" si="245"/>
        <v>9.0316329999999994</v>
      </c>
      <c r="K3156" s="43">
        <f t="shared" si="246"/>
        <v>72993.657905999993</v>
      </c>
      <c r="L3156" s="43">
        <f t="shared" si="247"/>
        <v>40650.035400000001</v>
      </c>
      <c r="M3156" s="43">
        <f t="shared" si="248"/>
        <v>32343.622505999992</v>
      </c>
      <c r="N3156" s="42">
        <f t="shared" si="249"/>
        <v>0.44310181779972674</v>
      </c>
      <c r="O3156">
        <f>IF(AND(RawData[[#This Row],[Channel]]="Wholesale/Distributor", LEFT(RawData[[#This Row],[Month]], 4)="2025"),RawData[[#This Row],[List Price]]*(1-'2 - Diagnostics'!$B$1),RawData[[#This Row],[Net Price]])</f>
        <v>9.0316329999999994</v>
      </c>
      <c r="P3156">
        <f>RawData[[#This Row],[Units]]*RawData[[#This Row],[Counterfactual Net Price]]</f>
        <v>72993.657905999993</v>
      </c>
    </row>
    <row r="3157" spans="1:16">
      <c r="A3157" t="s">
        <v>266</v>
      </c>
      <c r="B3157" t="s">
        <v>265</v>
      </c>
      <c r="C3157" t="s">
        <v>237</v>
      </c>
      <c r="D3157" t="s">
        <v>229</v>
      </c>
      <c r="E3157" t="s">
        <v>251</v>
      </c>
      <c r="F3157">
        <v>6316</v>
      </c>
      <c r="G3157" s="44">
        <v>9.49</v>
      </c>
      <c r="H3157" s="42">
        <v>8.8300000000000003E-2</v>
      </c>
      <c r="I3157" s="45">
        <v>5.0297000000000001</v>
      </c>
      <c r="J3157" s="44">
        <f t="shared" si="245"/>
        <v>8.6520329999999994</v>
      </c>
      <c r="K3157" s="43">
        <f t="shared" si="246"/>
        <v>54646.240427999997</v>
      </c>
      <c r="L3157" s="43">
        <f t="shared" si="247"/>
        <v>31767.585200000001</v>
      </c>
      <c r="M3157" s="43">
        <f t="shared" si="248"/>
        <v>22878.655227999996</v>
      </c>
      <c r="N3157" s="42">
        <f t="shared" si="249"/>
        <v>0.41866842162992207</v>
      </c>
      <c r="O3157">
        <f>IF(AND(RawData[[#This Row],[Channel]]="Wholesale/Distributor", LEFT(RawData[[#This Row],[Month]], 4)="2025"),RawData[[#This Row],[List Price]]*(1-'2 - Diagnostics'!$B$1),RawData[[#This Row],[Net Price]])</f>
        <v>8.6520329999999994</v>
      </c>
      <c r="P3157">
        <f>RawData[[#This Row],[Units]]*RawData[[#This Row],[Counterfactual Net Price]]</f>
        <v>54646.240427999997</v>
      </c>
    </row>
    <row r="3158" spans="1:16">
      <c r="A3158" t="s">
        <v>266</v>
      </c>
      <c r="B3158" t="s">
        <v>265</v>
      </c>
      <c r="C3158" t="s">
        <v>237</v>
      </c>
      <c r="D3158" t="s">
        <v>229</v>
      </c>
      <c r="E3158" t="s">
        <v>250</v>
      </c>
      <c r="F3158">
        <v>3807</v>
      </c>
      <c r="G3158" s="44">
        <v>9.68</v>
      </c>
      <c r="H3158" s="42">
        <v>7.8299999999999995E-2</v>
      </c>
      <c r="I3158" s="45">
        <v>5.0674000000000001</v>
      </c>
      <c r="J3158" s="44">
        <f t="shared" si="245"/>
        <v>8.9220559999999995</v>
      </c>
      <c r="K3158" s="43">
        <f t="shared" si="246"/>
        <v>33966.267191999999</v>
      </c>
      <c r="L3158" s="43">
        <f t="shared" si="247"/>
        <v>19291.591800000002</v>
      </c>
      <c r="M3158" s="43">
        <f t="shared" si="248"/>
        <v>14674.675391999997</v>
      </c>
      <c r="N3158" s="42">
        <f t="shared" si="249"/>
        <v>0.43203674130716052</v>
      </c>
      <c r="O3158">
        <f>IF(AND(RawData[[#This Row],[Channel]]="Wholesale/Distributor", LEFT(RawData[[#This Row],[Month]], 4)="2025"),RawData[[#This Row],[List Price]]*(1-'2 - Diagnostics'!$B$1),RawData[[#This Row],[Net Price]])</f>
        <v>8.9220559999999995</v>
      </c>
      <c r="P3158">
        <f>RawData[[#This Row],[Units]]*RawData[[#This Row],[Counterfactual Net Price]]</f>
        <v>33966.267191999999</v>
      </c>
    </row>
    <row r="3159" spans="1:16">
      <c r="A3159" t="s">
        <v>266</v>
      </c>
      <c r="B3159" t="s">
        <v>265</v>
      </c>
      <c r="C3159" t="s">
        <v>237</v>
      </c>
      <c r="D3159" t="s">
        <v>229</v>
      </c>
      <c r="E3159" t="s">
        <v>249</v>
      </c>
      <c r="F3159">
        <v>5254</v>
      </c>
      <c r="G3159" s="44">
        <v>9.68</v>
      </c>
      <c r="H3159" s="42">
        <v>9.9199999999999997E-2</v>
      </c>
      <c r="I3159" s="45">
        <v>5.1051000000000002</v>
      </c>
      <c r="J3159" s="44">
        <f t="shared" si="245"/>
        <v>8.7197440000000004</v>
      </c>
      <c r="K3159" s="43">
        <f t="shared" si="246"/>
        <v>45813.534976000003</v>
      </c>
      <c r="L3159" s="43">
        <f t="shared" si="247"/>
        <v>26822.195400000001</v>
      </c>
      <c r="M3159" s="43">
        <f t="shared" si="248"/>
        <v>18991.339576000002</v>
      </c>
      <c r="N3159" s="42">
        <f t="shared" si="249"/>
        <v>0.41453556434684324</v>
      </c>
      <c r="O3159">
        <f>IF(AND(RawData[[#This Row],[Channel]]="Wholesale/Distributor", LEFT(RawData[[#This Row],[Month]], 4)="2025"),RawData[[#This Row],[List Price]]*(1-'2 - Diagnostics'!$B$1),RawData[[#This Row],[Net Price]])</f>
        <v>8.7197440000000004</v>
      </c>
      <c r="P3159">
        <f>RawData[[#This Row],[Units]]*RawData[[#This Row],[Counterfactual Net Price]]</f>
        <v>45813.534976000003</v>
      </c>
    </row>
    <row r="3160" spans="1:16">
      <c r="A3160" t="s">
        <v>266</v>
      </c>
      <c r="B3160" t="s">
        <v>265</v>
      </c>
      <c r="C3160" t="s">
        <v>237</v>
      </c>
      <c r="D3160" t="s">
        <v>229</v>
      </c>
      <c r="E3160" t="s">
        <v>248</v>
      </c>
      <c r="F3160">
        <v>4657</v>
      </c>
      <c r="G3160" s="44">
        <v>9.68</v>
      </c>
      <c r="H3160" s="42">
        <v>6.2E-2</v>
      </c>
      <c r="I3160" s="45">
        <v>5.1429</v>
      </c>
      <c r="J3160" s="44">
        <f t="shared" si="245"/>
        <v>9.079839999999999</v>
      </c>
      <c r="K3160" s="43">
        <f t="shared" si="246"/>
        <v>42284.814879999998</v>
      </c>
      <c r="L3160" s="43">
        <f t="shared" si="247"/>
        <v>23950.4853</v>
      </c>
      <c r="M3160" s="43">
        <f t="shared" si="248"/>
        <v>18334.329579999998</v>
      </c>
      <c r="N3160" s="42">
        <f t="shared" si="249"/>
        <v>0.43359134081657824</v>
      </c>
      <c r="O3160">
        <f>IF(AND(RawData[[#This Row],[Channel]]="Wholesale/Distributor", LEFT(RawData[[#This Row],[Month]], 4)="2025"),RawData[[#This Row],[List Price]]*(1-'2 - Diagnostics'!$B$1),RawData[[#This Row],[Net Price]])</f>
        <v>9.079839999999999</v>
      </c>
      <c r="P3160">
        <f>RawData[[#This Row],[Units]]*RawData[[#This Row],[Counterfactual Net Price]]</f>
        <v>42284.814879999998</v>
      </c>
    </row>
    <row r="3161" spans="1:16">
      <c r="A3161" t="s">
        <v>266</v>
      </c>
      <c r="B3161" t="s">
        <v>265</v>
      </c>
      <c r="C3161" t="s">
        <v>237</v>
      </c>
      <c r="D3161" t="s">
        <v>229</v>
      </c>
      <c r="E3161" t="s">
        <v>247</v>
      </c>
      <c r="F3161">
        <v>4585</v>
      </c>
      <c r="G3161" s="44">
        <v>9.68</v>
      </c>
      <c r="H3161" s="42">
        <v>8.4699999999999998E-2</v>
      </c>
      <c r="I3161" s="45">
        <v>5.1806000000000001</v>
      </c>
      <c r="J3161" s="44">
        <f t="shared" si="245"/>
        <v>8.8601039999999998</v>
      </c>
      <c r="K3161" s="43">
        <f t="shared" si="246"/>
        <v>40623.576840000002</v>
      </c>
      <c r="L3161" s="43">
        <f t="shared" si="247"/>
        <v>23753.050999999999</v>
      </c>
      <c r="M3161" s="43">
        <f t="shared" si="248"/>
        <v>16870.525840000002</v>
      </c>
      <c r="N3161" s="42">
        <f t="shared" si="249"/>
        <v>0.41528903046736249</v>
      </c>
      <c r="O3161">
        <f>IF(AND(RawData[[#This Row],[Channel]]="Wholesale/Distributor", LEFT(RawData[[#This Row],[Month]], 4)="2025"),RawData[[#This Row],[List Price]]*(1-'2 - Diagnostics'!$B$1),RawData[[#This Row],[Net Price]])</f>
        <v>8.8601039999999998</v>
      </c>
      <c r="P3161">
        <f>RawData[[#This Row],[Units]]*RawData[[#This Row],[Counterfactual Net Price]]</f>
        <v>40623.576840000002</v>
      </c>
    </row>
    <row r="3162" spans="1:16">
      <c r="A3162" t="s">
        <v>266</v>
      </c>
      <c r="B3162" t="s">
        <v>265</v>
      </c>
      <c r="C3162" t="s">
        <v>237</v>
      </c>
      <c r="D3162" t="s">
        <v>229</v>
      </c>
      <c r="E3162" t="s">
        <v>246</v>
      </c>
      <c r="F3162">
        <v>3624</v>
      </c>
      <c r="G3162" s="44">
        <v>9.68</v>
      </c>
      <c r="H3162" s="42">
        <v>6.6199999999999995E-2</v>
      </c>
      <c r="I3162" s="45">
        <v>5.2183000000000002</v>
      </c>
      <c r="J3162" s="44">
        <f t="shared" si="245"/>
        <v>9.0391839999999988</v>
      </c>
      <c r="K3162" s="43">
        <f t="shared" si="246"/>
        <v>32758.002815999997</v>
      </c>
      <c r="L3162" s="43">
        <f t="shared" si="247"/>
        <v>18911.119200000001</v>
      </c>
      <c r="M3162" s="43">
        <f t="shared" si="248"/>
        <v>13846.883615999996</v>
      </c>
      <c r="N3162" s="42">
        <f t="shared" si="249"/>
        <v>0.42270231472221376</v>
      </c>
      <c r="O3162">
        <f>IF(AND(RawData[[#This Row],[Channel]]="Wholesale/Distributor", LEFT(RawData[[#This Row],[Month]], 4)="2025"),RawData[[#This Row],[List Price]]*(1-'2 - Diagnostics'!$B$1),RawData[[#This Row],[Net Price]])</f>
        <v>9.0391839999999988</v>
      </c>
      <c r="P3162">
        <f>RawData[[#This Row],[Units]]*RawData[[#This Row],[Counterfactual Net Price]]</f>
        <v>32758.002815999997</v>
      </c>
    </row>
    <row r="3163" spans="1:16">
      <c r="A3163" t="s">
        <v>266</v>
      </c>
      <c r="B3163" t="s">
        <v>265</v>
      </c>
      <c r="C3163" t="s">
        <v>237</v>
      </c>
      <c r="D3163" t="s">
        <v>229</v>
      </c>
      <c r="E3163" t="s">
        <v>245</v>
      </c>
      <c r="F3163">
        <v>3814</v>
      </c>
      <c r="G3163" s="44">
        <v>9.68</v>
      </c>
      <c r="H3163" s="42">
        <v>6.25E-2</v>
      </c>
      <c r="I3163" s="45">
        <v>5.2560000000000002</v>
      </c>
      <c r="J3163" s="44">
        <f t="shared" si="245"/>
        <v>9.0749999999999993</v>
      </c>
      <c r="K3163" s="43">
        <f t="shared" si="246"/>
        <v>34612.049999999996</v>
      </c>
      <c r="L3163" s="43">
        <f t="shared" si="247"/>
        <v>20046.384000000002</v>
      </c>
      <c r="M3163" s="43">
        <f t="shared" si="248"/>
        <v>14565.665999999994</v>
      </c>
      <c r="N3163" s="42">
        <f t="shared" si="249"/>
        <v>0.42082644628099158</v>
      </c>
      <c r="O3163">
        <f>IF(AND(RawData[[#This Row],[Channel]]="Wholesale/Distributor", LEFT(RawData[[#This Row],[Month]], 4)="2025"),RawData[[#This Row],[List Price]]*(1-'2 - Diagnostics'!$B$1),RawData[[#This Row],[Net Price]])</f>
        <v>9.0749999999999993</v>
      </c>
      <c r="P3163">
        <f>RawData[[#This Row],[Units]]*RawData[[#This Row],[Counterfactual Net Price]]</f>
        <v>34612.049999999996</v>
      </c>
    </row>
    <row r="3164" spans="1:16">
      <c r="A3164" t="s">
        <v>266</v>
      </c>
      <c r="B3164" t="s">
        <v>265</v>
      </c>
      <c r="C3164" t="s">
        <v>237</v>
      </c>
      <c r="D3164" t="s">
        <v>229</v>
      </c>
      <c r="E3164" t="s">
        <v>244</v>
      </c>
      <c r="F3164">
        <v>3634</v>
      </c>
      <c r="G3164" s="44">
        <v>9.9600000000000009</v>
      </c>
      <c r="H3164" s="42">
        <v>0.1085</v>
      </c>
      <c r="I3164" s="45">
        <v>5.2938000000000001</v>
      </c>
      <c r="J3164" s="44">
        <f t="shared" si="245"/>
        <v>8.8793400000000009</v>
      </c>
      <c r="K3164" s="43">
        <f t="shared" si="246"/>
        <v>32267.521560000005</v>
      </c>
      <c r="L3164" s="43">
        <f t="shared" si="247"/>
        <v>19237.6692</v>
      </c>
      <c r="M3164" s="43">
        <f t="shared" si="248"/>
        <v>13029.852360000004</v>
      </c>
      <c r="N3164" s="42">
        <f t="shared" si="249"/>
        <v>0.40380703971241111</v>
      </c>
      <c r="O3164">
        <f>IF(AND(RawData[[#This Row],[Channel]]="Wholesale/Distributor", LEFT(RawData[[#This Row],[Month]], 4)="2025"),RawData[[#This Row],[List Price]]*(1-'2 - Diagnostics'!$B$1),RawData[[#This Row],[Net Price]])</f>
        <v>8.8793400000000009</v>
      </c>
      <c r="P3164">
        <f>RawData[[#This Row],[Units]]*RawData[[#This Row],[Counterfactual Net Price]]</f>
        <v>32267.521560000005</v>
      </c>
    </row>
    <row r="3165" spans="1:16">
      <c r="A3165" t="s">
        <v>266</v>
      </c>
      <c r="B3165" t="s">
        <v>265</v>
      </c>
      <c r="C3165" t="s">
        <v>237</v>
      </c>
      <c r="D3165" t="s">
        <v>229</v>
      </c>
      <c r="E3165" t="s">
        <v>243</v>
      </c>
      <c r="F3165">
        <v>3975</v>
      </c>
      <c r="G3165" s="44">
        <v>9.9600000000000009</v>
      </c>
      <c r="H3165" s="42">
        <v>6.3500000000000001E-2</v>
      </c>
      <c r="I3165" s="45">
        <v>5.3315000000000001</v>
      </c>
      <c r="J3165" s="44">
        <f t="shared" si="245"/>
        <v>9.3275400000000008</v>
      </c>
      <c r="K3165" s="43">
        <f t="shared" si="246"/>
        <v>37076.971500000007</v>
      </c>
      <c r="L3165" s="43">
        <f t="shared" si="247"/>
        <v>21192.712500000001</v>
      </c>
      <c r="M3165" s="43">
        <f t="shared" si="248"/>
        <v>15884.259000000005</v>
      </c>
      <c r="N3165" s="42">
        <f t="shared" si="249"/>
        <v>0.42841306496675441</v>
      </c>
      <c r="O3165">
        <f>IF(AND(RawData[[#This Row],[Channel]]="Wholesale/Distributor", LEFT(RawData[[#This Row],[Month]], 4)="2025"),RawData[[#This Row],[List Price]]*(1-'2 - Diagnostics'!$B$1),RawData[[#This Row],[Net Price]])</f>
        <v>9.3275400000000008</v>
      </c>
      <c r="P3165">
        <f>RawData[[#This Row],[Units]]*RawData[[#This Row],[Counterfactual Net Price]]</f>
        <v>37076.971500000007</v>
      </c>
    </row>
    <row r="3166" spans="1:16">
      <c r="A3166" t="s">
        <v>266</v>
      </c>
      <c r="B3166" t="s">
        <v>265</v>
      </c>
      <c r="C3166" t="s">
        <v>237</v>
      </c>
      <c r="D3166" t="s">
        <v>229</v>
      </c>
      <c r="E3166" t="s">
        <v>242</v>
      </c>
      <c r="F3166">
        <v>5010</v>
      </c>
      <c r="G3166" s="44">
        <v>9.9600000000000009</v>
      </c>
      <c r="H3166" s="42">
        <v>7.3599999999999999E-2</v>
      </c>
      <c r="I3166" s="45">
        <v>5.3692000000000002</v>
      </c>
      <c r="J3166" s="44">
        <f t="shared" si="245"/>
        <v>9.2269440000000014</v>
      </c>
      <c r="K3166" s="43">
        <f t="shared" si="246"/>
        <v>46226.989440000005</v>
      </c>
      <c r="L3166" s="43">
        <f t="shared" si="247"/>
        <v>26899.692000000003</v>
      </c>
      <c r="M3166" s="43">
        <f t="shared" si="248"/>
        <v>19327.297440000002</v>
      </c>
      <c r="N3166" s="42">
        <f t="shared" si="249"/>
        <v>0.41809552545241413</v>
      </c>
      <c r="O3166">
        <f>IF(AND(RawData[[#This Row],[Channel]]="Wholesale/Distributor", LEFT(RawData[[#This Row],[Month]], 4)="2025"),RawData[[#This Row],[List Price]]*(1-'2 - Diagnostics'!$B$1),RawData[[#This Row],[Net Price]])</f>
        <v>9.2269440000000014</v>
      </c>
      <c r="P3166">
        <f>RawData[[#This Row],[Units]]*RawData[[#This Row],[Counterfactual Net Price]]</f>
        <v>46226.989440000005</v>
      </c>
    </row>
    <row r="3167" spans="1:16">
      <c r="A3167" t="s">
        <v>266</v>
      </c>
      <c r="B3167" t="s">
        <v>265</v>
      </c>
      <c r="C3167" t="s">
        <v>237</v>
      </c>
      <c r="D3167" t="s">
        <v>229</v>
      </c>
      <c r="E3167" t="s">
        <v>241</v>
      </c>
      <c r="F3167">
        <v>7601</v>
      </c>
      <c r="G3167" s="44">
        <v>9.9600000000000009</v>
      </c>
      <c r="H3167" s="42">
        <v>7.2499999999999995E-2</v>
      </c>
      <c r="I3167" s="45">
        <v>5.4069000000000003</v>
      </c>
      <c r="J3167" s="44">
        <f t="shared" si="245"/>
        <v>9.2379000000000016</v>
      </c>
      <c r="K3167" s="43">
        <f t="shared" si="246"/>
        <v>70217.277900000016</v>
      </c>
      <c r="L3167" s="43">
        <f t="shared" si="247"/>
        <v>41097.846900000004</v>
      </c>
      <c r="M3167" s="43">
        <f t="shared" si="248"/>
        <v>29119.431000000011</v>
      </c>
      <c r="N3167" s="42">
        <f t="shared" si="249"/>
        <v>0.41470464066508628</v>
      </c>
      <c r="O3167">
        <f>IF(AND(RawData[[#This Row],[Channel]]="Wholesale/Distributor", LEFT(RawData[[#This Row],[Month]], 4)="2025"),RawData[[#This Row],[List Price]]*(1-'2 - Diagnostics'!$B$1),RawData[[#This Row],[Net Price]])</f>
        <v>9.2379000000000016</v>
      </c>
      <c r="P3167">
        <f>RawData[[#This Row],[Units]]*RawData[[#This Row],[Counterfactual Net Price]]</f>
        <v>70217.277900000016</v>
      </c>
    </row>
    <row r="3168" spans="1:16">
      <c r="A3168" t="s">
        <v>266</v>
      </c>
      <c r="B3168" t="s">
        <v>265</v>
      </c>
      <c r="C3168" t="s">
        <v>237</v>
      </c>
      <c r="D3168" t="s">
        <v>229</v>
      </c>
      <c r="E3168" t="s">
        <v>240</v>
      </c>
      <c r="F3168">
        <v>7223</v>
      </c>
      <c r="G3168" s="44">
        <v>9.9600000000000009</v>
      </c>
      <c r="H3168" s="42">
        <v>4.3200000000000002E-2</v>
      </c>
      <c r="I3168" s="45">
        <v>5.4447000000000001</v>
      </c>
      <c r="J3168" s="44">
        <f t="shared" si="245"/>
        <v>9.5297280000000004</v>
      </c>
      <c r="K3168" s="43">
        <f t="shared" si="246"/>
        <v>68833.225344000006</v>
      </c>
      <c r="L3168" s="43">
        <f t="shared" si="247"/>
        <v>39327.068100000004</v>
      </c>
      <c r="M3168" s="43">
        <f t="shared" si="248"/>
        <v>29506.157244000002</v>
      </c>
      <c r="N3168" s="42">
        <f t="shared" si="249"/>
        <v>0.42866155256477412</v>
      </c>
      <c r="O3168">
        <f>IF(AND(RawData[[#This Row],[Channel]]="Wholesale/Distributor", LEFT(RawData[[#This Row],[Month]], 4)="2025"),RawData[[#This Row],[List Price]]*(1-'2 - Diagnostics'!$B$1),RawData[[#This Row],[Net Price]])</f>
        <v>9.5297280000000004</v>
      </c>
      <c r="P3168">
        <f>RawData[[#This Row],[Units]]*RawData[[#This Row],[Counterfactual Net Price]]</f>
        <v>68833.225344000006</v>
      </c>
    </row>
    <row r="3169" spans="1:16">
      <c r="A3169" t="s">
        <v>266</v>
      </c>
      <c r="B3169" t="s">
        <v>265</v>
      </c>
      <c r="C3169" t="s">
        <v>237</v>
      </c>
      <c r="D3169" t="s">
        <v>229</v>
      </c>
      <c r="E3169" t="s">
        <v>236</v>
      </c>
      <c r="F3169">
        <v>5332</v>
      </c>
      <c r="G3169" s="44">
        <v>9.9600000000000009</v>
      </c>
      <c r="H3169" s="42">
        <v>4.2500000000000003E-2</v>
      </c>
      <c r="I3169" s="45">
        <v>5.4824000000000002</v>
      </c>
      <c r="J3169" s="44">
        <f t="shared" si="245"/>
        <v>9.5367000000000015</v>
      </c>
      <c r="K3169" s="43">
        <f t="shared" si="246"/>
        <v>50849.684400000006</v>
      </c>
      <c r="L3169" s="43">
        <f t="shared" si="247"/>
        <v>29232.156800000001</v>
      </c>
      <c r="M3169" s="43">
        <f t="shared" si="248"/>
        <v>21617.527600000005</v>
      </c>
      <c r="N3169" s="42">
        <f t="shared" si="249"/>
        <v>0.42512609183470179</v>
      </c>
      <c r="O3169">
        <f>IF(AND(RawData[[#This Row],[Channel]]="Wholesale/Distributor", LEFT(RawData[[#This Row],[Month]], 4)="2025"),RawData[[#This Row],[List Price]]*(1-'2 - Diagnostics'!$B$1),RawData[[#This Row],[Net Price]])</f>
        <v>9.5367000000000015</v>
      </c>
      <c r="P3169">
        <f>RawData[[#This Row],[Units]]*RawData[[#This Row],[Counterfactual Net Price]]</f>
        <v>50849.684400000006</v>
      </c>
    </row>
    <row r="3170" spans="1:16">
      <c r="A3170" t="s">
        <v>264</v>
      </c>
      <c r="B3170" t="s">
        <v>263</v>
      </c>
      <c r="C3170" t="s">
        <v>237</v>
      </c>
      <c r="D3170" t="s">
        <v>228</v>
      </c>
      <c r="E3170" t="s">
        <v>262</v>
      </c>
      <c r="F3170">
        <v>15706</v>
      </c>
      <c r="G3170" s="44">
        <v>7.99</v>
      </c>
      <c r="H3170" s="42">
        <v>7.9600000000000004E-2</v>
      </c>
      <c r="I3170" s="45">
        <v>4.3146000000000004</v>
      </c>
      <c r="J3170" s="44">
        <f t="shared" si="245"/>
        <v>7.3539960000000004</v>
      </c>
      <c r="K3170" s="43">
        <f t="shared" si="246"/>
        <v>115501.86117600001</v>
      </c>
      <c r="L3170" s="43">
        <f t="shared" si="247"/>
        <v>67765.107600000003</v>
      </c>
      <c r="M3170" s="43">
        <f t="shared" si="248"/>
        <v>47736.753576000003</v>
      </c>
      <c r="N3170" s="42">
        <f t="shared" si="249"/>
        <v>0.41329856584093871</v>
      </c>
      <c r="O3170">
        <f>IF(AND(RawData[[#This Row],[Channel]]="Wholesale/Distributor", LEFT(RawData[[#This Row],[Month]], 4)="2025"),RawData[[#This Row],[List Price]]*(1-'2 - Diagnostics'!$B$1),RawData[[#This Row],[Net Price]])</f>
        <v>7.3539960000000004</v>
      </c>
      <c r="P3170">
        <f>RawData[[#This Row],[Units]]*RawData[[#This Row],[Counterfactual Net Price]]</f>
        <v>115501.86117600001</v>
      </c>
    </row>
    <row r="3171" spans="1:16">
      <c r="A3171" t="s">
        <v>264</v>
      </c>
      <c r="B3171" t="s">
        <v>263</v>
      </c>
      <c r="C3171" t="s">
        <v>237</v>
      </c>
      <c r="D3171" t="s">
        <v>228</v>
      </c>
      <c r="E3171" t="s">
        <v>261</v>
      </c>
      <c r="F3171">
        <v>20561</v>
      </c>
      <c r="G3171" s="44">
        <v>7.99</v>
      </c>
      <c r="H3171" s="42">
        <v>0.10050000000000001</v>
      </c>
      <c r="I3171" s="45">
        <v>4.3146000000000004</v>
      </c>
      <c r="J3171" s="44">
        <f t="shared" si="245"/>
        <v>7.1870050000000001</v>
      </c>
      <c r="K3171" s="43">
        <f t="shared" si="246"/>
        <v>147772.00980500001</v>
      </c>
      <c r="L3171" s="43">
        <f t="shared" si="247"/>
        <v>88712.490600000005</v>
      </c>
      <c r="M3171" s="43">
        <f t="shared" si="248"/>
        <v>59059.519205000004</v>
      </c>
      <c r="N3171" s="42">
        <f t="shared" si="249"/>
        <v>0.39966648137854366</v>
      </c>
      <c r="O3171">
        <f>IF(AND(RawData[[#This Row],[Channel]]="Wholesale/Distributor", LEFT(RawData[[#This Row],[Month]], 4)="2025"),RawData[[#This Row],[List Price]]*(1-'2 - Diagnostics'!$B$1),RawData[[#This Row],[Net Price]])</f>
        <v>7.1870050000000001</v>
      </c>
      <c r="P3171">
        <f>RawData[[#This Row],[Units]]*RawData[[#This Row],[Counterfactual Net Price]]</f>
        <v>147772.00980500001</v>
      </c>
    </row>
    <row r="3172" spans="1:16">
      <c r="A3172" t="s">
        <v>264</v>
      </c>
      <c r="B3172" t="s">
        <v>263</v>
      </c>
      <c r="C3172" t="s">
        <v>237</v>
      </c>
      <c r="D3172" t="s">
        <v>228</v>
      </c>
      <c r="E3172" t="s">
        <v>260</v>
      </c>
      <c r="F3172">
        <v>18577</v>
      </c>
      <c r="G3172" s="44">
        <v>7.99</v>
      </c>
      <c r="H3172" s="42">
        <v>8.7300000000000003E-2</v>
      </c>
      <c r="I3172" s="45">
        <v>4.3146000000000004</v>
      </c>
      <c r="J3172" s="44">
        <f t="shared" si="245"/>
        <v>7.2924730000000002</v>
      </c>
      <c r="K3172" s="43">
        <f t="shared" si="246"/>
        <v>135472.27092100002</v>
      </c>
      <c r="L3172" s="43">
        <f t="shared" si="247"/>
        <v>80152.324200000003</v>
      </c>
      <c r="M3172" s="43">
        <f t="shared" si="248"/>
        <v>55319.946721000015</v>
      </c>
      <c r="N3172" s="42">
        <f t="shared" si="249"/>
        <v>0.40834885504546953</v>
      </c>
      <c r="O3172">
        <f>IF(AND(RawData[[#This Row],[Channel]]="Wholesale/Distributor", LEFT(RawData[[#This Row],[Month]], 4)="2025"),RawData[[#This Row],[List Price]]*(1-'2 - Diagnostics'!$B$1),RawData[[#This Row],[Net Price]])</f>
        <v>7.2924730000000002</v>
      </c>
      <c r="P3172">
        <f>RawData[[#This Row],[Units]]*RawData[[#This Row],[Counterfactual Net Price]]</f>
        <v>135472.27092100002</v>
      </c>
    </row>
    <row r="3173" spans="1:16">
      <c r="A3173" t="s">
        <v>264</v>
      </c>
      <c r="B3173" t="s">
        <v>263</v>
      </c>
      <c r="C3173" t="s">
        <v>237</v>
      </c>
      <c r="D3173" t="s">
        <v>228</v>
      </c>
      <c r="E3173" t="s">
        <v>259</v>
      </c>
      <c r="F3173">
        <v>20662</v>
      </c>
      <c r="G3173" s="44">
        <v>7.99</v>
      </c>
      <c r="H3173" s="42">
        <v>8.7900000000000006E-2</v>
      </c>
      <c r="I3173" s="45">
        <v>4.3146000000000004</v>
      </c>
      <c r="J3173" s="44">
        <f t="shared" si="245"/>
        <v>7.2876790000000007</v>
      </c>
      <c r="K3173" s="43">
        <f t="shared" si="246"/>
        <v>150578.02349800002</v>
      </c>
      <c r="L3173" s="43">
        <f t="shared" si="247"/>
        <v>89148.265200000009</v>
      </c>
      <c r="M3173" s="43">
        <f t="shared" si="248"/>
        <v>61429.758298000015</v>
      </c>
      <c r="N3173" s="42">
        <f t="shared" si="249"/>
        <v>0.40795965354676028</v>
      </c>
      <c r="O3173">
        <f>IF(AND(RawData[[#This Row],[Channel]]="Wholesale/Distributor", LEFT(RawData[[#This Row],[Month]], 4)="2025"),RawData[[#This Row],[List Price]]*(1-'2 - Diagnostics'!$B$1),RawData[[#This Row],[Net Price]])</f>
        <v>7.2876790000000007</v>
      </c>
      <c r="P3173">
        <f>RawData[[#This Row],[Units]]*RawData[[#This Row],[Counterfactual Net Price]]</f>
        <v>150578.02349800002</v>
      </c>
    </row>
    <row r="3174" spans="1:16">
      <c r="A3174" t="s">
        <v>264</v>
      </c>
      <c r="B3174" t="s">
        <v>263</v>
      </c>
      <c r="C3174" t="s">
        <v>237</v>
      </c>
      <c r="D3174" t="s">
        <v>228</v>
      </c>
      <c r="E3174" t="s">
        <v>258</v>
      </c>
      <c r="F3174">
        <v>15083</v>
      </c>
      <c r="G3174" s="44">
        <v>7.99</v>
      </c>
      <c r="H3174" s="42">
        <v>0.1178</v>
      </c>
      <c r="I3174" s="45">
        <v>4.3146000000000004</v>
      </c>
      <c r="J3174" s="44">
        <f t="shared" si="245"/>
        <v>7.0487780000000004</v>
      </c>
      <c r="K3174" s="43">
        <f t="shared" si="246"/>
        <v>106316.71857400001</v>
      </c>
      <c r="L3174" s="43">
        <f t="shared" si="247"/>
        <v>65077.111800000006</v>
      </c>
      <c r="M3174" s="43">
        <f t="shared" si="248"/>
        <v>41239.606774000007</v>
      </c>
      <c r="N3174" s="42">
        <f t="shared" si="249"/>
        <v>0.38789390160961235</v>
      </c>
      <c r="O3174">
        <f>IF(AND(RawData[[#This Row],[Channel]]="Wholesale/Distributor", LEFT(RawData[[#This Row],[Month]], 4)="2025"),RawData[[#This Row],[List Price]]*(1-'2 - Diagnostics'!$B$1),RawData[[#This Row],[Net Price]])</f>
        <v>7.0487780000000004</v>
      </c>
      <c r="P3174">
        <f>RawData[[#This Row],[Units]]*RawData[[#This Row],[Counterfactual Net Price]]</f>
        <v>106316.71857400001</v>
      </c>
    </row>
    <row r="3175" spans="1:16">
      <c r="A3175" t="s">
        <v>264</v>
      </c>
      <c r="B3175" t="s">
        <v>263</v>
      </c>
      <c r="C3175" t="s">
        <v>237</v>
      </c>
      <c r="D3175" t="s">
        <v>228</v>
      </c>
      <c r="E3175" t="s">
        <v>257</v>
      </c>
      <c r="F3175">
        <v>15680</v>
      </c>
      <c r="G3175" s="44">
        <v>7.99</v>
      </c>
      <c r="H3175" s="42">
        <v>9.6500000000000002E-2</v>
      </c>
      <c r="I3175" s="45">
        <v>4.3146000000000004</v>
      </c>
      <c r="J3175" s="44">
        <f t="shared" si="245"/>
        <v>7.2189649999999999</v>
      </c>
      <c r="K3175" s="43">
        <f t="shared" si="246"/>
        <v>113193.37119999999</v>
      </c>
      <c r="L3175" s="43">
        <f t="shared" si="247"/>
        <v>67652.928</v>
      </c>
      <c r="M3175" s="43">
        <f t="shared" si="248"/>
        <v>45540.443199999994</v>
      </c>
      <c r="N3175" s="42">
        <f t="shared" si="249"/>
        <v>0.40232429441062534</v>
      </c>
      <c r="O3175">
        <f>IF(AND(RawData[[#This Row],[Channel]]="Wholesale/Distributor", LEFT(RawData[[#This Row],[Month]], 4)="2025"),RawData[[#This Row],[List Price]]*(1-'2 - Diagnostics'!$B$1),RawData[[#This Row],[Net Price]])</f>
        <v>7.2189649999999999</v>
      </c>
      <c r="P3175">
        <f>RawData[[#This Row],[Units]]*RawData[[#This Row],[Counterfactual Net Price]]</f>
        <v>113193.37119999999</v>
      </c>
    </row>
    <row r="3176" spans="1:16">
      <c r="A3176" t="s">
        <v>264</v>
      </c>
      <c r="B3176" t="s">
        <v>263</v>
      </c>
      <c r="C3176" t="s">
        <v>237</v>
      </c>
      <c r="D3176" t="s">
        <v>228</v>
      </c>
      <c r="E3176" t="s">
        <v>256</v>
      </c>
      <c r="F3176">
        <v>15047</v>
      </c>
      <c r="G3176" s="44">
        <v>7.99</v>
      </c>
      <c r="H3176" s="42">
        <v>0.10009999999999999</v>
      </c>
      <c r="I3176" s="45">
        <v>4.3146000000000004</v>
      </c>
      <c r="J3176" s="44">
        <f t="shared" si="245"/>
        <v>7.1902010000000001</v>
      </c>
      <c r="K3176" s="43">
        <f t="shared" si="246"/>
        <v>108190.954447</v>
      </c>
      <c r="L3176" s="43">
        <f t="shared" si="247"/>
        <v>64921.78620000001</v>
      </c>
      <c r="M3176" s="43">
        <f t="shared" si="248"/>
        <v>43269.168246999987</v>
      </c>
      <c r="N3176" s="42">
        <f t="shared" si="249"/>
        <v>0.39993332592510267</v>
      </c>
      <c r="O3176">
        <f>IF(AND(RawData[[#This Row],[Channel]]="Wholesale/Distributor", LEFT(RawData[[#This Row],[Month]], 4)="2025"),RawData[[#This Row],[List Price]]*(1-'2 - Diagnostics'!$B$1),RawData[[#This Row],[Net Price]])</f>
        <v>7.1902010000000001</v>
      </c>
      <c r="P3176">
        <f>RawData[[#This Row],[Units]]*RawData[[#This Row],[Counterfactual Net Price]]</f>
        <v>108190.954447</v>
      </c>
    </row>
    <row r="3177" spans="1:16">
      <c r="A3177" t="s">
        <v>264</v>
      </c>
      <c r="B3177" t="s">
        <v>263</v>
      </c>
      <c r="C3177" t="s">
        <v>237</v>
      </c>
      <c r="D3177" t="s">
        <v>228</v>
      </c>
      <c r="E3177" t="s">
        <v>255</v>
      </c>
      <c r="F3177">
        <v>16634</v>
      </c>
      <c r="G3177" s="44">
        <v>7.99</v>
      </c>
      <c r="H3177" s="42">
        <v>8.77E-2</v>
      </c>
      <c r="I3177" s="45">
        <v>4.3146000000000004</v>
      </c>
      <c r="J3177" s="44">
        <f t="shared" si="245"/>
        <v>7.2892770000000002</v>
      </c>
      <c r="K3177" s="43">
        <f t="shared" si="246"/>
        <v>121249.833618</v>
      </c>
      <c r="L3177" s="43">
        <f t="shared" si="247"/>
        <v>71769.056400000001</v>
      </c>
      <c r="M3177" s="43">
        <f t="shared" si="248"/>
        <v>49480.777218000003</v>
      </c>
      <c r="N3177" s="42">
        <f t="shared" si="249"/>
        <v>0.40808944426175603</v>
      </c>
      <c r="O3177">
        <f>IF(AND(RawData[[#This Row],[Channel]]="Wholesale/Distributor", LEFT(RawData[[#This Row],[Month]], 4)="2025"),RawData[[#This Row],[List Price]]*(1-'2 - Diagnostics'!$B$1),RawData[[#This Row],[Net Price]])</f>
        <v>7.2892770000000002</v>
      </c>
      <c r="P3177">
        <f>RawData[[#This Row],[Units]]*RawData[[#This Row],[Counterfactual Net Price]]</f>
        <v>121249.833618</v>
      </c>
    </row>
    <row r="3178" spans="1:16">
      <c r="A3178" t="s">
        <v>264</v>
      </c>
      <c r="B3178" t="s">
        <v>263</v>
      </c>
      <c r="C3178" t="s">
        <v>237</v>
      </c>
      <c r="D3178" t="s">
        <v>228</v>
      </c>
      <c r="E3178" t="s">
        <v>254</v>
      </c>
      <c r="F3178">
        <v>21639</v>
      </c>
      <c r="G3178" s="44">
        <v>7.99</v>
      </c>
      <c r="H3178" s="42">
        <v>9.1300000000000006E-2</v>
      </c>
      <c r="I3178" s="45">
        <v>4.3146000000000004</v>
      </c>
      <c r="J3178" s="44">
        <f t="shared" si="245"/>
        <v>7.2605129999999996</v>
      </c>
      <c r="K3178" s="43">
        <f t="shared" si="246"/>
        <v>157110.24080699999</v>
      </c>
      <c r="L3178" s="43">
        <f t="shared" si="247"/>
        <v>93363.629400000005</v>
      </c>
      <c r="M3178" s="43">
        <f t="shared" si="248"/>
        <v>63746.611406999989</v>
      </c>
      <c r="N3178" s="42">
        <f t="shared" si="249"/>
        <v>0.40574447012215248</v>
      </c>
      <c r="O3178">
        <f>IF(AND(RawData[[#This Row],[Channel]]="Wholesale/Distributor", LEFT(RawData[[#This Row],[Month]], 4)="2025"),RawData[[#This Row],[List Price]]*(1-'2 - Diagnostics'!$B$1),RawData[[#This Row],[Net Price]])</f>
        <v>7.2605129999999996</v>
      </c>
      <c r="P3178">
        <f>RawData[[#This Row],[Units]]*RawData[[#This Row],[Counterfactual Net Price]]</f>
        <v>157110.24080699999</v>
      </c>
    </row>
    <row r="3179" spans="1:16">
      <c r="A3179" t="s">
        <v>264</v>
      </c>
      <c r="B3179" t="s">
        <v>263</v>
      </c>
      <c r="C3179" t="s">
        <v>237</v>
      </c>
      <c r="D3179" t="s">
        <v>228</v>
      </c>
      <c r="E3179" t="s">
        <v>253</v>
      </c>
      <c r="F3179">
        <v>30939</v>
      </c>
      <c r="G3179" s="44">
        <v>7.99</v>
      </c>
      <c r="H3179" s="42">
        <v>9.7199999999999995E-2</v>
      </c>
      <c r="I3179" s="45">
        <v>4.3146000000000004</v>
      </c>
      <c r="J3179" s="44">
        <f t="shared" si="245"/>
        <v>7.2133720000000006</v>
      </c>
      <c r="K3179" s="43">
        <f t="shared" si="246"/>
        <v>223174.51630800002</v>
      </c>
      <c r="L3179" s="43">
        <f t="shared" si="247"/>
        <v>133489.4094</v>
      </c>
      <c r="M3179" s="43">
        <f t="shared" si="248"/>
        <v>89685.106908000016</v>
      </c>
      <c r="N3179" s="42">
        <f t="shared" si="249"/>
        <v>0.40186087727071335</v>
      </c>
      <c r="O3179">
        <f>IF(AND(RawData[[#This Row],[Channel]]="Wholesale/Distributor", LEFT(RawData[[#This Row],[Month]], 4)="2025"),RawData[[#This Row],[List Price]]*(1-'2 - Diagnostics'!$B$1),RawData[[#This Row],[Net Price]])</f>
        <v>7.2133720000000006</v>
      </c>
      <c r="P3179">
        <f>RawData[[#This Row],[Units]]*RawData[[#This Row],[Counterfactual Net Price]]</f>
        <v>223174.51630800002</v>
      </c>
    </row>
    <row r="3180" spans="1:16">
      <c r="A3180" t="s">
        <v>264</v>
      </c>
      <c r="B3180" t="s">
        <v>263</v>
      </c>
      <c r="C3180" t="s">
        <v>237</v>
      </c>
      <c r="D3180" t="s">
        <v>228</v>
      </c>
      <c r="E3180" t="s">
        <v>252</v>
      </c>
      <c r="F3180">
        <v>31378</v>
      </c>
      <c r="G3180" s="44">
        <v>7.99</v>
      </c>
      <c r="H3180" s="42">
        <v>0.111</v>
      </c>
      <c r="I3180" s="45">
        <v>4.3146000000000004</v>
      </c>
      <c r="J3180" s="44">
        <f t="shared" si="245"/>
        <v>7.10311</v>
      </c>
      <c r="K3180" s="43">
        <f t="shared" si="246"/>
        <v>222881.38558</v>
      </c>
      <c r="L3180" s="43">
        <f t="shared" si="247"/>
        <v>135383.51880000002</v>
      </c>
      <c r="M3180" s="43">
        <f t="shared" si="248"/>
        <v>87497.866779999982</v>
      </c>
      <c r="N3180" s="42">
        <f t="shared" si="249"/>
        <v>0.39257592800899876</v>
      </c>
      <c r="O3180">
        <f>IF(AND(RawData[[#This Row],[Channel]]="Wholesale/Distributor", LEFT(RawData[[#This Row],[Month]], 4)="2025"),RawData[[#This Row],[List Price]]*(1-'2 - Diagnostics'!$B$1),RawData[[#This Row],[Net Price]])</f>
        <v>7.10311</v>
      </c>
      <c r="P3180">
        <f>RawData[[#This Row],[Units]]*RawData[[#This Row],[Counterfactual Net Price]]</f>
        <v>222881.38558</v>
      </c>
    </row>
    <row r="3181" spans="1:16">
      <c r="A3181" t="s">
        <v>264</v>
      </c>
      <c r="B3181" t="s">
        <v>263</v>
      </c>
      <c r="C3181" t="s">
        <v>237</v>
      </c>
      <c r="D3181" t="s">
        <v>228</v>
      </c>
      <c r="E3181" t="s">
        <v>251</v>
      </c>
      <c r="F3181">
        <v>26251</v>
      </c>
      <c r="G3181" s="44">
        <v>7.99</v>
      </c>
      <c r="H3181" s="42">
        <v>8.7400000000000005E-2</v>
      </c>
      <c r="I3181" s="45">
        <v>4.3146000000000004</v>
      </c>
      <c r="J3181" s="44">
        <f t="shared" si="245"/>
        <v>7.2916739999999995</v>
      </c>
      <c r="K3181" s="43">
        <f t="shared" si="246"/>
        <v>191413.73417399998</v>
      </c>
      <c r="L3181" s="43">
        <f t="shared" si="247"/>
        <v>113262.56460000001</v>
      </c>
      <c r="M3181" s="43">
        <f t="shared" si="248"/>
        <v>78151.16957399997</v>
      </c>
      <c r="N3181" s="42">
        <f t="shared" si="249"/>
        <v>0.40828402366863892</v>
      </c>
      <c r="O3181">
        <f>IF(AND(RawData[[#This Row],[Channel]]="Wholesale/Distributor", LEFT(RawData[[#This Row],[Month]], 4)="2025"),RawData[[#This Row],[List Price]]*(1-'2 - Diagnostics'!$B$1),RawData[[#This Row],[Net Price]])</f>
        <v>7.2916739999999995</v>
      </c>
      <c r="P3181">
        <f>RawData[[#This Row],[Units]]*RawData[[#This Row],[Counterfactual Net Price]]</f>
        <v>191413.73417399998</v>
      </c>
    </row>
    <row r="3182" spans="1:16">
      <c r="A3182" t="s">
        <v>264</v>
      </c>
      <c r="B3182" t="s">
        <v>263</v>
      </c>
      <c r="C3182" t="s">
        <v>237</v>
      </c>
      <c r="D3182" t="s">
        <v>228</v>
      </c>
      <c r="E3182" t="s">
        <v>250</v>
      </c>
      <c r="F3182">
        <v>16287</v>
      </c>
      <c r="G3182" s="44">
        <v>8.15</v>
      </c>
      <c r="H3182" s="42">
        <v>0.12770000000000001</v>
      </c>
      <c r="I3182" s="45">
        <v>4.3470000000000004</v>
      </c>
      <c r="J3182" s="44">
        <f t="shared" si="245"/>
        <v>7.1092449999999996</v>
      </c>
      <c r="K3182" s="43">
        <f t="shared" si="246"/>
        <v>115788.273315</v>
      </c>
      <c r="L3182" s="43">
        <f t="shared" si="247"/>
        <v>70799.589000000007</v>
      </c>
      <c r="M3182" s="43">
        <f t="shared" si="248"/>
        <v>44988.684314999991</v>
      </c>
      <c r="N3182" s="42">
        <f t="shared" si="249"/>
        <v>0.38854266521972441</v>
      </c>
      <c r="O3182">
        <f>IF(AND(RawData[[#This Row],[Channel]]="Wholesale/Distributor", LEFT(RawData[[#This Row],[Month]], 4)="2025"),RawData[[#This Row],[List Price]]*(1-'2 - Diagnostics'!$B$1),RawData[[#This Row],[Net Price]])</f>
        <v>7.1092449999999996</v>
      </c>
      <c r="P3182">
        <f>RawData[[#This Row],[Units]]*RawData[[#This Row],[Counterfactual Net Price]]</f>
        <v>115788.273315</v>
      </c>
    </row>
    <row r="3183" spans="1:16">
      <c r="A3183" t="s">
        <v>264</v>
      </c>
      <c r="B3183" t="s">
        <v>263</v>
      </c>
      <c r="C3183" t="s">
        <v>237</v>
      </c>
      <c r="D3183" t="s">
        <v>228</v>
      </c>
      <c r="E3183" t="s">
        <v>249</v>
      </c>
      <c r="F3183">
        <v>18372</v>
      </c>
      <c r="G3183" s="44">
        <v>8.15</v>
      </c>
      <c r="H3183" s="42">
        <v>0.10050000000000001</v>
      </c>
      <c r="I3183" s="45">
        <v>4.3792999999999997</v>
      </c>
      <c r="J3183" s="44">
        <f t="shared" si="245"/>
        <v>7.3309249999999997</v>
      </c>
      <c r="K3183" s="43">
        <f t="shared" si="246"/>
        <v>134683.75409999999</v>
      </c>
      <c r="L3183" s="43">
        <f t="shared" si="247"/>
        <v>80456.499599999996</v>
      </c>
      <c r="M3183" s="43">
        <f t="shared" si="248"/>
        <v>54227.254499999995</v>
      </c>
      <c r="N3183" s="42">
        <f t="shared" si="249"/>
        <v>0.40262654439924017</v>
      </c>
      <c r="O3183">
        <f>IF(AND(RawData[[#This Row],[Channel]]="Wholesale/Distributor", LEFT(RawData[[#This Row],[Month]], 4)="2025"),RawData[[#This Row],[List Price]]*(1-'2 - Diagnostics'!$B$1),RawData[[#This Row],[Net Price]])</f>
        <v>7.3309249999999997</v>
      </c>
      <c r="P3183">
        <f>RawData[[#This Row],[Units]]*RawData[[#This Row],[Counterfactual Net Price]]</f>
        <v>134683.75409999999</v>
      </c>
    </row>
    <row r="3184" spans="1:16">
      <c r="A3184" t="s">
        <v>264</v>
      </c>
      <c r="B3184" t="s">
        <v>263</v>
      </c>
      <c r="C3184" t="s">
        <v>237</v>
      </c>
      <c r="D3184" t="s">
        <v>228</v>
      </c>
      <c r="E3184" t="s">
        <v>248</v>
      </c>
      <c r="F3184">
        <v>18025</v>
      </c>
      <c r="G3184" s="44">
        <v>8.15</v>
      </c>
      <c r="H3184" s="42">
        <v>9.4799999999999995E-2</v>
      </c>
      <c r="I3184" s="45">
        <v>4.4116999999999997</v>
      </c>
      <c r="J3184" s="44">
        <f t="shared" si="245"/>
        <v>7.3773800000000005</v>
      </c>
      <c r="K3184" s="43">
        <f t="shared" si="246"/>
        <v>132977.2745</v>
      </c>
      <c r="L3184" s="43">
        <f t="shared" si="247"/>
        <v>79520.892500000002</v>
      </c>
      <c r="M3184" s="43">
        <f t="shared" si="248"/>
        <v>53456.381999999998</v>
      </c>
      <c r="N3184" s="42">
        <f t="shared" si="249"/>
        <v>0.40199637269599775</v>
      </c>
      <c r="O3184">
        <f>IF(AND(RawData[[#This Row],[Channel]]="Wholesale/Distributor", LEFT(RawData[[#This Row],[Month]], 4)="2025"),RawData[[#This Row],[List Price]]*(1-'2 - Diagnostics'!$B$1),RawData[[#This Row],[Net Price]])</f>
        <v>7.3773800000000005</v>
      </c>
      <c r="P3184">
        <f>RawData[[#This Row],[Units]]*RawData[[#This Row],[Counterfactual Net Price]]</f>
        <v>132977.2745</v>
      </c>
    </row>
    <row r="3185" spans="1:16">
      <c r="A3185" t="s">
        <v>264</v>
      </c>
      <c r="B3185" t="s">
        <v>263</v>
      </c>
      <c r="C3185" t="s">
        <v>237</v>
      </c>
      <c r="D3185" t="s">
        <v>228</v>
      </c>
      <c r="E3185" t="s">
        <v>247</v>
      </c>
      <c r="F3185">
        <v>21950</v>
      </c>
      <c r="G3185" s="44">
        <v>8.15</v>
      </c>
      <c r="H3185" s="42">
        <v>8.4900000000000003E-2</v>
      </c>
      <c r="I3185" s="45">
        <v>4.444</v>
      </c>
      <c r="J3185" s="44">
        <f t="shared" si="245"/>
        <v>7.4580650000000004</v>
      </c>
      <c r="K3185" s="43">
        <f t="shared" si="246"/>
        <v>163704.52675000002</v>
      </c>
      <c r="L3185" s="43">
        <f t="shared" si="247"/>
        <v>97545.8</v>
      </c>
      <c r="M3185" s="43">
        <f t="shared" si="248"/>
        <v>66158.726750000016</v>
      </c>
      <c r="N3185" s="42">
        <f t="shared" si="249"/>
        <v>0.40413498675594817</v>
      </c>
      <c r="O3185">
        <f>IF(AND(RawData[[#This Row],[Channel]]="Wholesale/Distributor", LEFT(RawData[[#This Row],[Month]], 4)="2025"),RawData[[#This Row],[List Price]]*(1-'2 - Diagnostics'!$B$1),RawData[[#This Row],[Net Price]])</f>
        <v>7.4580650000000004</v>
      </c>
      <c r="P3185">
        <f>RawData[[#This Row],[Units]]*RawData[[#This Row],[Counterfactual Net Price]]</f>
        <v>163704.52675000002</v>
      </c>
    </row>
    <row r="3186" spans="1:16">
      <c r="A3186" t="s">
        <v>264</v>
      </c>
      <c r="B3186" t="s">
        <v>263</v>
      </c>
      <c r="C3186" t="s">
        <v>237</v>
      </c>
      <c r="D3186" t="s">
        <v>228</v>
      </c>
      <c r="E3186" t="s">
        <v>246</v>
      </c>
      <c r="F3186">
        <v>14980</v>
      </c>
      <c r="G3186" s="44">
        <v>8.15</v>
      </c>
      <c r="H3186" s="42">
        <v>0.1242</v>
      </c>
      <c r="I3186" s="45">
        <v>4.4763999999999999</v>
      </c>
      <c r="J3186" s="44">
        <f t="shared" si="245"/>
        <v>7.1377700000000006</v>
      </c>
      <c r="K3186" s="43">
        <f t="shared" si="246"/>
        <v>106923.79460000001</v>
      </c>
      <c r="L3186" s="43">
        <f t="shared" si="247"/>
        <v>67056.471999999994</v>
      </c>
      <c r="M3186" s="43">
        <f t="shared" si="248"/>
        <v>39867.322600000014</v>
      </c>
      <c r="N3186" s="42">
        <f t="shared" si="249"/>
        <v>0.37285734900396073</v>
      </c>
      <c r="O3186">
        <f>IF(AND(RawData[[#This Row],[Channel]]="Wholesale/Distributor", LEFT(RawData[[#This Row],[Month]], 4)="2025"),RawData[[#This Row],[List Price]]*(1-'2 - Diagnostics'!$B$1),RawData[[#This Row],[Net Price]])</f>
        <v>7.1377700000000006</v>
      </c>
      <c r="P3186">
        <f>RawData[[#This Row],[Units]]*RawData[[#This Row],[Counterfactual Net Price]]</f>
        <v>106923.79460000001</v>
      </c>
    </row>
    <row r="3187" spans="1:16">
      <c r="A3187" t="s">
        <v>264</v>
      </c>
      <c r="B3187" t="s">
        <v>263</v>
      </c>
      <c r="C3187" t="s">
        <v>237</v>
      </c>
      <c r="D3187" t="s">
        <v>228</v>
      </c>
      <c r="E3187" t="s">
        <v>245</v>
      </c>
      <c r="F3187">
        <v>15809</v>
      </c>
      <c r="G3187" s="44">
        <v>8.15</v>
      </c>
      <c r="H3187" s="42">
        <v>0.1318</v>
      </c>
      <c r="I3187" s="45">
        <v>4.5087999999999999</v>
      </c>
      <c r="J3187" s="44">
        <f t="shared" si="245"/>
        <v>7.0758299999999998</v>
      </c>
      <c r="K3187" s="43">
        <f t="shared" si="246"/>
        <v>111861.79647</v>
      </c>
      <c r="L3187" s="43">
        <f t="shared" si="247"/>
        <v>71279.619200000001</v>
      </c>
      <c r="M3187" s="43">
        <f t="shared" si="248"/>
        <v>40582.17727</v>
      </c>
      <c r="N3187" s="42">
        <f t="shared" si="249"/>
        <v>0.36278853505525149</v>
      </c>
      <c r="O3187">
        <f>IF(AND(RawData[[#This Row],[Channel]]="Wholesale/Distributor", LEFT(RawData[[#This Row],[Month]], 4)="2025"),RawData[[#This Row],[List Price]]*(1-'2 - Diagnostics'!$B$1),RawData[[#This Row],[Net Price]])</f>
        <v>7.0758299999999998</v>
      </c>
      <c r="P3187">
        <f>RawData[[#This Row],[Units]]*RawData[[#This Row],[Counterfactual Net Price]]</f>
        <v>111861.79647</v>
      </c>
    </row>
    <row r="3188" spans="1:16">
      <c r="A3188" t="s">
        <v>264</v>
      </c>
      <c r="B3188" t="s">
        <v>263</v>
      </c>
      <c r="C3188" t="s">
        <v>237</v>
      </c>
      <c r="D3188" t="s">
        <v>228</v>
      </c>
      <c r="E3188" t="s">
        <v>244</v>
      </c>
      <c r="F3188">
        <v>13806</v>
      </c>
      <c r="G3188" s="44">
        <v>8.39</v>
      </c>
      <c r="H3188" s="42">
        <v>0.1019</v>
      </c>
      <c r="I3188" s="45">
        <v>4.5411000000000001</v>
      </c>
      <c r="J3188" s="44">
        <f t="shared" si="245"/>
        <v>7.5350590000000004</v>
      </c>
      <c r="K3188" s="43">
        <f t="shared" si="246"/>
        <v>104029.024554</v>
      </c>
      <c r="L3188" s="43">
        <f t="shared" si="247"/>
        <v>62694.426599999999</v>
      </c>
      <c r="M3188" s="43">
        <f t="shared" si="248"/>
        <v>41334.597954000004</v>
      </c>
      <c r="N3188" s="42">
        <f t="shared" si="249"/>
        <v>0.39733716749928571</v>
      </c>
      <c r="O3188">
        <f>IF(AND(RawData[[#This Row],[Channel]]="Wholesale/Distributor", LEFT(RawData[[#This Row],[Month]], 4)="2025"),RawData[[#This Row],[List Price]]*(1-'2 - Diagnostics'!$B$1),RawData[[#This Row],[Net Price]])</f>
        <v>7.5350590000000004</v>
      </c>
      <c r="P3188">
        <f>RawData[[#This Row],[Units]]*RawData[[#This Row],[Counterfactual Net Price]]</f>
        <v>104029.024554</v>
      </c>
    </row>
    <row r="3189" spans="1:16">
      <c r="A3189" t="s">
        <v>264</v>
      </c>
      <c r="B3189" t="s">
        <v>263</v>
      </c>
      <c r="C3189" t="s">
        <v>237</v>
      </c>
      <c r="D3189" t="s">
        <v>228</v>
      </c>
      <c r="E3189" t="s">
        <v>243</v>
      </c>
      <c r="F3189">
        <v>15296</v>
      </c>
      <c r="G3189" s="44">
        <v>8.39</v>
      </c>
      <c r="H3189" s="42">
        <v>0.1021</v>
      </c>
      <c r="I3189" s="45">
        <v>4.5735000000000001</v>
      </c>
      <c r="J3189" s="44">
        <f t="shared" si="245"/>
        <v>7.5333810000000012</v>
      </c>
      <c r="K3189" s="43">
        <f t="shared" si="246"/>
        <v>115230.59577600002</v>
      </c>
      <c r="L3189" s="43">
        <f t="shared" si="247"/>
        <v>69956.256000000008</v>
      </c>
      <c r="M3189" s="43">
        <f t="shared" si="248"/>
        <v>45274.339776000008</v>
      </c>
      <c r="N3189" s="42">
        <f t="shared" si="249"/>
        <v>0.39290207146034434</v>
      </c>
      <c r="O3189">
        <f>IF(AND(RawData[[#This Row],[Channel]]="Wholesale/Distributor", LEFT(RawData[[#This Row],[Month]], 4)="2025"),RawData[[#This Row],[List Price]]*(1-'2 - Diagnostics'!$B$1),RawData[[#This Row],[Net Price]])</f>
        <v>7.5333810000000012</v>
      </c>
      <c r="P3189">
        <f>RawData[[#This Row],[Units]]*RawData[[#This Row],[Counterfactual Net Price]]</f>
        <v>115230.59577600002</v>
      </c>
    </row>
    <row r="3190" spans="1:16">
      <c r="A3190" t="s">
        <v>264</v>
      </c>
      <c r="B3190" t="s">
        <v>263</v>
      </c>
      <c r="C3190" t="s">
        <v>237</v>
      </c>
      <c r="D3190" t="s">
        <v>228</v>
      </c>
      <c r="E3190" t="s">
        <v>242</v>
      </c>
      <c r="F3190">
        <v>16387</v>
      </c>
      <c r="G3190" s="44">
        <v>8.39</v>
      </c>
      <c r="H3190" s="42">
        <v>0.1103</v>
      </c>
      <c r="I3190" s="45">
        <v>4.6058000000000003</v>
      </c>
      <c r="J3190" s="44">
        <f t="shared" si="245"/>
        <v>7.4645830000000011</v>
      </c>
      <c r="K3190" s="43">
        <f t="shared" si="246"/>
        <v>122322.12162100001</v>
      </c>
      <c r="L3190" s="43">
        <f t="shared" si="247"/>
        <v>75475.244600000005</v>
      </c>
      <c r="M3190" s="43">
        <f t="shared" si="248"/>
        <v>46846.877021000008</v>
      </c>
      <c r="N3190" s="42">
        <f t="shared" si="249"/>
        <v>0.38297959845848056</v>
      </c>
      <c r="O3190">
        <f>IF(AND(RawData[[#This Row],[Channel]]="Wholesale/Distributor", LEFT(RawData[[#This Row],[Month]], 4)="2025"),RawData[[#This Row],[List Price]]*(1-'2 - Diagnostics'!$B$1),RawData[[#This Row],[Net Price]])</f>
        <v>7.4645830000000011</v>
      </c>
      <c r="P3190">
        <f>RawData[[#This Row],[Units]]*RawData[[#This Row],[Counterfactual Net Price]]</f>
        <v>122322.12162100001</v>
      </c>
    </row>
    <row r="3191" spans="1:16">
      <c r="A3191" t="s">
        <v>264</v>
      </c>
      <c r="B3191" t="s">
        <v>263</v>
      </c>
      <c r="C3191" t="s">
        <v>237</v>
      </c>
      <c r="D3191" t="s">
        <v>228</v>
      </c>
      <c r="E3191" t="s">
        <v>241</v>
      </c>
      <c r="F3191">
        <v>28246</v>
      </c>
      <c r="G3191" s="44">
        <v>8.39</v>
      </c>
      <c r="H3191" s="42">
        <v>9.9099999999999994E-2</v>
      </c>
      <c r="I3191" s="45">
        <v>4.6382000000000003</v>
      </c>
      <c r="J3191" s="44">
        <f t="shared" si="245"/>
        <v>7.5585510000000005</v>
      </c>
      <c r="K3191" s="43">
        <f t="shared" si="246"/>
        <v>213498.831546</v>
      </c>
      <c r="L3191" s="43">
        <f t="shared" si="247"/>
        <v>131010.5972</v>
      </c>
      <c r="M3191" s="43">
        <f t="shared" si="248"/>
        <v>82488.234345999997</v>
      </c>
      <c r="N3191" s="42">
        <f t="shared" si="249"/>
        <v>0.38636386788949362</v>
      </c>
      <c r="O3191">
        <f>IF(AND(RawData[[#This Row],[Channel]]="Wholesale/Distributor", LEFT(RawData[[#This Row],[Month]], 4)="2025"),RawData[[#This Row],[List Price]]*(1-'2 - Diagnostics'!$B$1),RawData[[#This Row],[Net Price]])</f>
        <v>7.5585510000000005</v>
      </c>
      <c r="P3191">
        <f>RawData[[#This Row],[Units]]*RawData[[#This Row],[Counterfactual Net Price]]</f>
        <v>213498.831546</v>
      </c>
    </row>
    <row r="3192" spans="1:16">
      <c r="A3192" t="s">
        <v>264</v>
      </c>
      <c r="B3192" t="s">
        <v>263</v>
      </c>
      <c r="C3192" t="s">
        <v>237</v>
      </c>
      <c r="D3192" t="s">
        <v>228</v>
      </c>
      <c r="E3192" t="s">
        <v>240</v>
      </c>
      <c r="F3192">
        <v>28600</v>
      </c>
      <c r="G3192" s="44">
        <v>8.39</v>
      </c>
      <c r="H3192" s="42">
        <v>8.6599999999999996E-2</v>
      </c>
      <c r="I3192" s="45">
        <v>4.6706000000000003</v>
      </c>
      <c r="J3192" s="44">
        <f t="shared" si="245"/>
        <v>7.6634260000000003</v>
      </c>
      <c r="K3192" s="43">
        <f t="shared" si="246"/>
        <v>219173.98360000001</v>
      </c>
      <c r="L3192" s="43">
        <f t="shared" si="247"/>
        <v>133579.16</v>
      </c>
      <c r="M3192" s="43">
        <f t="shared" si="248"/>
        <v>85594.823600000003</v>
      </c>
      <c r="N3192" s="42">
        <f t="shared" si="249"/>
        <v>0.39053368558657708</v>
      </c>
      <c r="O3192">
        <f>IF(AND(RawData[[#This Row],[Channel]]="Wholesale/Distributor", LEFT(RawData[[#This Row],[Month]], 4)="2025"),RawData[[#This Row],[List Price]]*(1-'2 - Diagnostics'!$B$1),RawData[[#This Row],[Net Price]])</f>
        <v>7.6634260000000003</v>
      </c>
      <c r="P3192">
        <f>RawData[[#This Row],[Units]]*RawData[[#This Row],[Counterfactual Net Price]]</f>
        <v>219173.98360000001</v>
      </c>
    </row>
    <row r="3193" spans="1:16">
      <c r="A3193" t="s">
        <v>264</v>
      </c>
      <c r="B3193" t="s">
        <v>263</v>
      </c>
      <c r="C3193" t="s">
        <v>237</v>
      </c>
      <c r="D3193" t="s">
        <v>228</v>
      </c>
      <c r="E3193" t="s">
        <v>236</v>
      </c>
      <c r="F3193">
        <v>25282</v>
      </c>
      <c r="G3193" s="44">
        <v>8.39</v>
      </c>
      <c r="H3193" s="42">
        <v>8.2400000000000001E-2</v>
      </c>
      <c r="I3193" s="45">
        <v>4.7028999999999996</v>
      </c>
      <c r="J3193" s="44">
        <f t="shared" si="245"/>
        <v>7.698664</v>
      </c>
      <c r="K3193" s="43">
        <f t="shared" si="246"/>
        <v>194637.62324799999</v>
      </c>
      <c r="L3193" s="43">
        <f t="shared" si="247"/>
        <v>118898.71779999998</v>
      </c>
      <c r="M3193" s="43">
        <f t="shared" si="248"/>
        <v>75738.905448000005</v>
      </c>
      <c r="N3193" s="42">
        <f t="shared" si="249"/>
        <v>0.38912777593618847</v>
      </c>
      <c r="O3193">
        <f>IF(AND(RawData[[#This Row],[Channel]]="Wholesale/Distributor", LEFT(RawData[[#This Row],[Month]], 4)="2025"),RawData[[#This Row],[List Price]]*(1-'2 - Diagnostics'!$B$1),RawData[[#This Row],[Net Price]])</f>
        <v>7.698664</v>
      </c>
      <c r="P3193">
        <f>RawData[[#This Row],[Units]]*RawData[[#This Row],[Counterfactual Net Price]]</f>
        <v>194637.62324799999</v>
      </c>
    </row>
    <row r="3194" spans="1:16">
      <c r="A3194" t="s">
        <v>264</v>
      </c>
      <c r="B3194" t="s">
        <v>263</v>
      </c>
      <c r="C3194" t="s">
        <v>237</v>
      </c>
      <c r="D3194" t="s">
        <v>231</v>
      </c>
      <c r="E3194" t="s">
        <v>262</v>
      </c>
      <c r="F3194">
        <v>13471</v>
      </c>
      <c r="G3194" s="44">
        <v>7.99</v>
      </c>
      <c r="H3194" s="42">
        <v>0.16109999999999999</v>
      </c>
      <c r="I3194" s="45">
        <v>4.3146000000000004</v>
      </c>
      <c r="J3194" s="44">
        <f t="shared" si="245"/>
        <v>6.7028109999999996</v>
      </c>
      <c r="K3194" s="43">
        <f t="shared" si="246"/>
        <v>90293.566980999996</v>
      </c>
      <c r="L3194" s="43">
        <f t="shared" si="247"/>
        <v>58121.976600000009</v>
      </c>
      <c r="M3194" s="43">
        <f t="shared" si="248"/>
        <v>32171.590380999987</v>
      </c>
      <c r="N3194" s="42">
        <f t="shared" si="249"/>
        <v>0.35629991655739646</v>
      </c>
      <c r="O3194">
        <f>IF(AND(RawData[[#This Row],[Channel]]="Wholesale/Distributor", LEFT(RawData[[#This Row],[Month]], 4)="2025"),RawData[[#This Row],[List Price]]*(1-'2 - Diagnostics'!$B$1),RawData[[#This Row],[Net Price]])</f>
        <v>6.7028109999999996</v>
      </c>
      <c r="P3194">
        <f>RawData[[#This Row],[Units]]*RawData[[#This Row],[Counterfactual Net Price]]</f>
        <v>90293.566980999996</v>
      </c>
    </row>
    <row r="3195" spans="1:16">
      <c r="A3195" t="s">
        <v>264</v>
      </c>
      <c r="B3195" t="s">
        <v>263</v>
      </c>
      <c r="C3195" t="s">
        <v>237</v>
      </c>
      <c r="D3195" t="s">
        <v>231</v>
      </c>
      <c r="E3195" t="s">
        <v>261</v>
      </c>
      <c r="F3195">
        <v>17736</v>
      </c>
      <c r="G3195" s="44">
        <v>7.99</v>
      </c>
      <c r="H3195" s="42">
        <v>0.1074</v>
      </c>
      <c r="I3195" s="45">
        <v>4.3146000000000004</v>
      </c>
      <c r="J3195" s="44">
        <f t="shared" si="245"/>
        <v>7.1318740000000007</v>
      </c>
      <c r="K3195" s="43">
        <f t="shared" si="246"/>
        <v>126490.91726400002</v>
      </c>
      <c r="L3195" s="43">
        <f t="shared" si="247"/>
        <v>76523.745600000009</v>
      </c>
      <c r="M3195" s="43">
        <f t="shared" si="248"/>
        <v>49967.171664000009</v>
      </c>
      <c r="N3195" s="42">
        <f t="shared" si="249"/>
        <v>0.39502576742101725</v>
      </c>
      <c r="O3195">
        <f>IF(AND(RawData[[#This Row],[Channel]]="Wholesale/Distributor", LEFT(RawData[[#This Row],[Month]], 4)="2025"),RawData[[#This Row],[List Price]]*(1-'2 - Diagnostics'!$B$1),RawData[[#This Row],[Net Price]])</f>
        <v>7.1318740000000007</v>
      </c>
      <c r="P3195">
        <f>RawData[[#This Row],[Units]]*RawData[[#This Row],[Counterfactual Net Price]]</f>
        <v>126490.91726400002</v>
      </c>
    </row>
    <row r="3196" spans="1:16">
      <c r="A3196" t="s">
        <v>264</v>
      </c>
      <c r="B3196" t="s">
        <v>263</v>
      </c>
      <c r="C3196" t="s">
        <v>237</v>
      </c>
      <c r="D3196" t="s">
        <v>231</v>
      </c>
      <c r="E3196" t="s">
        <v>260</v>
      </c>
      <c r="F3196">
        <v>15461</v>
      </c>
      <c r="G3196" s="44">
        <v>7.99</v>
      </c>
      <c r="H3196" s="42">
        <v>0.1363</v>
      </c>
      <c r="I3196" s="45">
        <v>4.3146000000000004</v>
      </c>
      <c r="J3196" s="44">
        <f t="shared" si="245"/>
        <v>6.900963</v>
      </c>
      <c r="K3196" s="43">
        <f t="shared" si="246"/>
        <v>106695.78894299999</v>
      </c>
      <c r="L3196" s="43">
        <f t="shared" si="247"/>
        <v>66708.030600000013</v>
      </c>
      <c r="M3196" s="43">
        <f t="shared" si="248"/>
        <v>39987.75834299998</v>
      </c>
      <c r="N3196" s="42">
        <f t="shared" si="249"/>
        <v>0.37478291073289322</v>
      </c>
      <c r="O3196">
        <f>IF(AND(RawData[[#This Row],[Channel]]="Wholesale/Distributor", LEFT(RawData[[#This Row],[Month]], 4)="2025"),RawData[[#This Row],[List Price]]*(1-'2 - Diagnostics'!$B$1),RawData[[#This Row],[Net Price]])</f>
        <v>6.900963</v>
      </c>
      <c r="P3196">
        <f>RawData[[#This Row],[Units]]*RawData[[#This Row],[Counterfactual Net Price]]</f>
        <v>106695.78894299999</v>
      </c>
    </row>
    <row r="3197" spans="1:16">
      <c r="A3197" t="s">
        <v>264</v>
      </c>
      <c r="B3197" t="s">
        <v>263</v>
      </c>
      <c r="C3197" t="s">
        <v>237</v>
      </c>
      <c r="D3197" t="s">
        <v>231</v>
      </c>
      <c r="E3197" t="s">
        <v>259</v>
      </c>
      <c r="F3197">
        <v>16747</v>
      </c>
      <c r="G3197" s="44">
        <v>7.99</v>
      </c>
      <c r="H3197" s="42">
        <v>0.109</v>
      </c>
      <c r="I3197" s="45">
        <v>4.3146000000000004</v>
      </c>
      <c r="J3197" s="44">
        <f t="shared" si="245"/>
        <v>7.1190899999999999</v>
      </c>
      <c r="K3197" s="43">
        <f t="shared" si="246"/>
        <v>119223.40023</v>
      </c>
      <c r="L3197" s="43">
        <f t="shared" si="247"/>
        <v>72256.606200000009</v>
      </c>
      <c r="M3197" s="43">
        <f t="shared" si="248"/>
        <v>46966.79402999999</v>
      </c>
      <c r="N3197" s="42">
        <f t="shared" si="249"/>
        <v>0.39393939393939387</v>
      </c>
      <c r="O3197">
        <f>IF(AND(RawData[[#This Row],[Channel]]="Wholesale/Distributor", LEFT(RawData[[#This Row],[Month]], 4)="2025"),RawData[[#This Row],[List Price]]*(1-'2 - Diagnostics'!$B$1),RawData[[#This Row],[Net Price]])</f>
        <v>7.1190899999999999</v>
      </c>
      <c r="P3197">
        <f>RawData[[#This Row],[Units]]*RawData[[#This Row],[Counterfactual Net Price]]</f>
        <v>119223.40023</v>
      </c>
    </row>
    <row r="3198" spans="1:16">
      <c r="A3198" t="s">
        <v>264</v>
      </c>
      <c r="B3198" t="s">
        <v>263</v>
      </c>
      <c r="C3198" t="s">
        <v>237</v>
      </c>
      <c r="D3198" t="s">
        <v>231</v>
      </c>
      <c r="E3198" t="s">
        <v>258</v>
      </c>
      <c r="F3198">
        <v>14141</v>
      </c>
      <c r="G3198" s="44">
        <v>7.99</v>
      </c>
      <c r="H3198" s="42">
        <v>0.1298</v>
      </c>
      <c r="I3198" s="45">
        <v>4.3146000000000004</v>
      </c>
      <c r="J3198" s="44">
        <f t="shared" si="245"/>
        <v>6.9528980000000002</v>
      </c>
      <c r="K3198" s="43">
        <f t="shared" si="246"/>
        <v>98320.930617999999</v>
      </c>
      <c r="L3198" s="43">
        <f t="shared" si="247"/>
        <v>61012.758600000008</v>
      </c>
      <c r="M3198" s="43">
        <f t="shared" si="248"/>
        <v>37308.17201799999</v>
      </c>
      <c r="N3198" s="42">
        <f t="shared" si="249"/>
        <v>0.37945299931050325</v>
      </c>
      <c r="O3198">
        <f>IF(AND(RawData[[#This Row],[Channel]]="Wholesale/Distributor", LEFT(RawData[[#This Row],[Month]], 4)="2025"),RawData[[#This Row],[List Price]]*(1-'2 - Diagnostics'!$B$1),RawData[[#This Row],[Net Price]])</f>
        <v>6.9528980000000002</v>
      </c>
      <c r="P3198">
        <f>RawData[[#This Row],[Units]]*RawData[[#This Row],[Counterfactual Net Price]]</f>
        <v>98320.930617999999</v>
      </c>
    </row>
    <row r="3199" spans="1:16">
      <c r="A3199" t="s">
        <v>264</v>
      </c>
      <c r="B3199" t="s">
        <v>263</v>
      </c>
      <c r="C3199" t="s">
        <v>237</v>
      </c>
      <c r="D3199" t="s">
        <v>231</v>
      </c>
      <c r="E3199" t="s">
        <v>257</v>
      </c>
      <c r="F3199">
        <v>14748</v>
      </c>
      <c r="G3199" s="44">
        <v>7.99</v>
      </c>
      <c r="H3199" s="42">
        <v>0.12620000000000001</v>
      </c>
      <c r="I3199" s="45">
        <v>4.3146000000000004</v>
      </c>
      <c r="J3199" s="44">
        <f t="shared" si="245"/>
        <v>6.981662</v>
      </c>
      <c r="K3199" s="43">
        <f t="shared" si="246"/>
        <v>102965.55117599999</v>
      </c>
      <c r="L3199" s="43">
        <f t="shared" si="247"/>
        <v>63631.720800000003</v>
      </c>
      <c r="M3199" s="43">
        <f t="shared" si="248"/>
        <v>39333.830375999991</v>
      </c>
      <c r="N3199" s="42">
        <f t="shared" si="249"/>
        <v>0.38200961318379484</v>
      </c>
      <c r="O3199">
        <f>IF(AND(RawData[[#This Row],[Channel]]="Wholesale/Distributor", LEFT(RawData[[#This Row],[Month]], 4)="2025"),RawData[[#This Row],[List Price]]*(1-'2 - Diagnostics'!$B$1),RawData[[#This Row],[Net Price]])</f>
        <v>6.981662</v>
      </c>
      <c r="P3199">
        <f>RawData[[#This Row],[Units]]*RawData[[#This Row],[Counterfactual Net Price]]</f>
        <v>102965.55117599999</v>
      </c>
    </row>
    <row r="3200" spans="1:16">
      <c r="A3200" t="s">
        <v>264</v>
      </c>
      <c r="B3200" t="s">
        <v>263</v>
      </c>
      <c r="C3200" t="s">
        <v>237</v>
      </c>
      <c r="D3200" t="s">
        <v>231</v>
      </c>
      <c r="E3200" t="s">
        <v>256</v>
      </c>
      <c r="F3200">
        <v>13241</v>
      </c>
      <c r="G3200" s="44">
        <v>7.99</v>
      </c>
      <c r="H3200" s="42">
        <v>0.111</v>
      </c>
      <c r="I3200" s="45">
        <v>4.3146000000000004</v>
      </c>
      <c r="J3200" s="44">
        <f t="shared" si="245"/>
        <v>7.10311</v>
      </c>
      <c r="K3200" s="43">
        <f t="shared" si="246"/>
        <v>94052.279510000008</v>
      </c>
      <c r="L3200" s="43">
        <f t="shared" si="247"/>
        <v>57129.618600000009</v>
      </c>
      <c r="M3200" s="43">
        <f t="shared" si="248"/>
        <v>36922.660909999999</v>
      </c>
      <c r="N3200" s="42">
        <f t="shared" si="249"/>
        <v>0.39257592800899882</v>
      </c>
      <c r="O3200">
        <f>IF(AND(RawData[[#This Row],[Channel]]="Wholesale/Distributor", LEFT(RawData[[#This Row],[Month]], 4)="2025"),RawData[[#This Row],[List Price]]*(1-'2 - Diagnostics'!$B$1),RawData[[#This Row],[Net Price]])</f>
        <v>7.10311</v>
      </c>
      <c r="P3200">
        <f>RawData[[#This Row],[Units]]*RawData[[#This Row],[Counterfactual Net Price]]</f>
        <v>94052.279510000008</v>
      </c>
    </row>
    <row r="3201" spans="1:16">
      <c r="A3201" t="s">
        <v>264</v>
      </c>
      <c r="B3201" t="s">
        <v>263</v>
      </c>
      <c r="C3201" t="s">
        <v>237</v>
      </c>
      <c r="D3201" t="s">
        <v>231</v>
      </c>
      <c r="E3201" t="s">
        <v>255</v>
      </c>
      <c r="F3201">
        <v>12779</v>
      </c>
      <c r="G3201" s="44">
        <v>7.99</v>
      </c>
      <c r="H3201" s="42">
        <v>0.14080000000000001</v>
      </c>
      <c r="I3201" s="45">
        <v>4.3146000000000004</v>
      </c>
      <c r="J3201" s="44">
        <f t="shared" si="245"/>
        <v>6.8650079999999996</v>
      </c>
      <c r="K3201" s="43">
        <f t="shared" si="246"/>
        <v>87727.937231999997</v>
      </c>
      <c r="L3201" s="43">
        <f t="shared" si="247"/>
        <v>55136.273400000005</v>
      </c>
      <c r="M3201" s="43">
        <f t="shared" si="248"/>
        <v>32591.663831999991</v>
      </c>
      <c r="N3201" s="42">
        <f t="shared" si="249"/>
        <v>0.37150837988826807</v>
      </c>
      <c r="O3201">
        <f>IF(AND(RawData[[#This Row],[Channel]]="Wholesale/Distributor", LEFT(RawData[[#This Row],[Month]], 4)="2025"),RawData[[#This Row],[List Price]]*(1-'2 - Diagnostics'!$B$1),RawData[[#This Row],[Net Price]])</f>
        <v>6.8650079999999996</v>
      </c>
      <c r="P3201">
        <f>RawData[[#This Row],[Units]]*RawData[[#This Row],[Counterfactual Net Price]]</f>
        <v>87727.937231999997</v>
      </c>
    </row>
    <row r="3202" spans="1:16">
      <c r="A3202" t="s">
        <v>264</v>
      </c>
      <c r="B3202" t="s">
        <v>263</v>
      </c>
      <c r="C3202" t="s">
        <v>237</v>
      </c>
      <c r="D3202" t="s">
        <v>231</v>
      </c>
      <c r="E3202" t="s">
        <v>254</v>
      </c>
      <c r="F3202">
        <v>17284</v>
      </c>
      <c r="G3202" s="44">
        <v>7.99</v>
      </c>
      <c r="H3202" s="42">
        <v>0.11559999999999999</v>
      </c>
      <c r="I3202" s="45">
        <v>4.3146000000000004</v>
      </c>
      <c r="J3202" s="44">
        <f t="shared" ref="J3202:J3265" si="250">G3202*(1-H3202)</f>
        <v>7.0663559999999999</v>
      </c>
      <c r="K3202" s="43">
        <f t="shared" ref="K3202:K3265" si="251">F3202*J3202</f>
        <v>122134.897104</v>
      </c>
      <c r="L3202" s="43">
        <f t="shared" ref="L3202:L3265" si="252">F3202*I3202</f>
        <v>74573.546400000007</v>
      </c>
      <c r="M3202" s="43">
        <f t="shared" ref="M3202:M3265" si="253">K3202-L3202</f>
        <v>47561.350703999997</v>
      </c>
      <c r="N3202" s="42">
        <f t="shared" ref="N3202:N3265" si="254">IFERROR(M3202/K3202,"")</f>
        <v>0.38941655359565802</v>
      </c>
      <c r="O3202">
        <f>IF(AND(RawData[[#This Row],[Channel]]="Wholesale/Distributor", LEFT(RawData[[#This Row],[Month]], 4)="2025"),RawData[[#This Row],[List Price]]*(1-'2 - Diagnostics'!$B$1),RawData[[#This Row],[Net Price]])</f>
        <v>7.0663559999999999</v>
      </c>
      <c r="P3202">
        <f>RawData[[#This Row],[Units]]*RawData[[#This Row],[Counterfactual Net Price]]</f>
        <v>122134.897104</v>
      </c>
    </row>
    <row r="3203" spans="1:16">
      <c r="A3203" t="s">
        <v>264</v>
      </c>
      <c r="B3203" t="s">
        <v>263</v>
      </c>
      <c r="C3203" t="s">
        <v>237</v>
      </c>
      <c r="D3203" t="s">
        <v>231</v>
      </c>
      <c r="E3203" t="s">
        <v>253</v>
      </c>
      <c r="F3203">
        <v>23755</v>
      </c>
      <c r="G3203" s="44">
        <v>7.99</v>
      </c>
      <c r="H3203" s="42">
        <v>0.10929999999999999</v>
      </c>
      <c r="I3203" s="45">
        <v>4.3146000000000004</v>
      </c>
      <c r="J3203" s="44">
        <f t="shared" si="250"/>
        <v>7.1166930000000006</v>
      </c>
      <c r="K3203" s="43">
        <f t="shared" si="251"/>
        <v>169057.04221500002</v>
      </c>
      <c r="L3203" s="43">
        <f t="shared" si="252"/>
        <v>102493.323</v>
      </c>
      <c r="M3203" s="43">
        <f t="shared" si="253"/>
        <v>66563.719215000019</v>
      </c>
      <c r="N3203" s="42">
        <f t="shared" si="254"/>
        <v>0.39373526439878753</v>
      </c>
      <c r="O3203">
        <f>IF(AND(RawData[[#This Row],[Channel]]="Wholesale/Distributor", LEFT(RawData[[#This Row],[Month]], 4)="2025"),RawData[[#This Row],[List Price]]*(1-'2 - Diagnostics'!$B$1),RawData[[#This Row],[Net Price]])</f>
        <v>7.1166930000000006</v>
      </c>
      <c r="P3203">
        <f>RawData[[#This Row],[Units]]*RawData[[#This Row],[Counterfactual Net Price]]</f>
        <v>169057.04221500002</v>
      </c>
    </row>
    <row r="3204" spans="1:16">
      <c r="A3204" t="s">
        <v>264</v>
      </c>
      <c r="B3204" t="s">
        <v>263</v>
      </c>
      <c r="C3204" t="s">
        <v>237</v>
      </c>
      <c r="D3204" t="s">
        <v>231</v>
      </c>
      <c r="E3204" t="s">
        <v>252</v>
      </c>
      <c r="F3204">
        <v>24925</v>
      </c>
      <c r="G3204" s="44">
        <v>7.99</v>
      </c>
      <c r="H3204" s="42">
        <v>0.1426</v>
      </c>
      <c r="I3204" s="45">
        <v>4.3146000000000004</v>
      </c>
      <c r="J3204" s="44">
        <f t="shared" si="250"/>
        <v>6.8506260000000001</v>
      </c>
      <c r="K3204" s="43">
        <f t="shared" si="251"/>
        <v>170751.85305000001</v>
      </c>
      <c r="L3204" s="43">
        <f t="shared" si="252"/>
        <v>107541.40500000001</v>
      </c>
      <c r="M3204" s="43">
        <f t="shared" si="253"/>
        <v>63210.448049999992</v>
      </c>
      <c r="N3204" s="42">
        <f t="shared" si="254"/>
        <v>0.37018894331700486</v>
      </c>
      <c r="O3204">
        <f>IF(AND(RawData[[#This Row],[Channel]]="Wholesale/Distributor", LEFT(RawData[[#This Row],[Month]], 4)="2025"),RawData[[#This Row],[List Price]]*(1-'2 - Diagnostics'!$B$1),RawData[[#This Row],[Net Price]])</f>
        <v>6.8506260000000001</v>
      </c>
      <c r="P3204">
        <f>RawData[[#This Row],[Units]]*RawData[[#This Row],[Counterfactual Net Price]]</f>
        <v>170751.85305000001</v>
      </c>
    </row>
    <row r="3205" spans="1:16">
      <c r="A3205" t="s">
        <v>264</v>
      </c>
      <c r="B3205" t="s">
        <v>263</v>
      </c>
      <c r="C3205" t="s">
        <v>237</v>
      </c>
      <c r="D3205" t="s">
        <v>231</v>
      </c>
      <c r="E3205" t="s">
        <v>251</v>
      </c>
      <c r="F3205">
        <v>20026</v>
      </c>
      <c r="G3205" s="44">
        <v>7.99</v>
      </c>
      <c r="H3205" s="42">
        <v>0.1263</v>
      </c>
      <c r="I3205" s="45">
        <v>4.3146000000000004</v>
      </c>
      <c r="J3205" s="44">
        <f t="shared" si="250"/>
        <v>6.9808630000000003</v>
      </c>
      <c r="K3205" s="43">
        <f t="shared" si="251"/>
        <v>139798.76243800001</v>
      </c>
      <c r="L3205" s="43">
        <f t="shared" si="252"/>
        <v>86404.179600000003</v>
      </c>
      <c r="M3205" s="43">
        <f t="shared" si="253"/>
        <v>53394.582838000002</v>
      </c>
      <c r="N3205" s="42">
        <f t="shared" si="254"/>
        <v>0.38193888062263937</v>
      </c>
      <c r="O3205">
        <f>IF(AND(RawData[[#This Row],[Channel]]="Wholesale/Distributor", LEFT(RawData[[#This Row],[Month]], 4)="2025"),RawData[[#This Row],[List Price]]*(1-'2 - Diagnostics'!$B$1),RawData[[#This Row],[Net Price]])</f>
        <v>6.9808630000000003</v>
      </c>
      <c r="P3205">
        <f>RawData[[#This Row],[Units]]*RawData[[#This Row],[Counterfactual Net Price]]</f>
        <v>139798.76243800001</v>
      </c>
    </row>
    <row r="3206" spans="1:16">
      <c r="A3206" t="s">
        <v>264</v>
      </c>
      <c r="B3206" t="s">
        <v>263</v>
      </c>
      <c r="C3206" t="s">
        <v>237</v>
      </c>
      <c r="D3206" t="s">
        <v>231</v>
      </c>
      <c r="E3206" t="s">
        <v>250</v>
      </c>
      <c r="F3206">
        <v>11857</v>
      </c>
      <c r="G3206" s="44">
        <v>8.15</v>
      </c>
      <c r="H3206" s="42">
        <v>0.1203</v>
      </c>
      <c r="I3206" s="45">
        <v>4.3470000000000004</v>
      </c>
      <c r="J3206" s="44">
        <f t="shared" si="250"/>
        <v>7.1695550000000008</v>
      </c>
      <c r="K3206" s="43">
        <f t="shared" si="251"/>
        <v>85009.413635000004</v>
      </c>
      <c r="L3206" s="43">
        <f t="shared" si="252"/>
        <v>51542.379000000008</v>
      </c>
      <c r="M3206" s="43">
        <f t="shared" si="253"/>
        <v>33467.034634999996</v>
      </c>
      <c r="N3206" s="42">
        <f t="shared" si="254"/>
        <v>0.393686219019172</v>
      </c>
      <c r="O3206">
        <f>IF(AND(RawData[[#This Row],[Channel]]="Wholesale/Distributor", LEFT(RawData[[#This Row],[Month]], 4)="2025"),RawData[[#This Row],[List Price]]*(1-'2 - Diagnostics'!$B$1),RawData[[#This Row],[Net Price]])</f>
        <v>7.1695550000000008</v>
      </c>
      <c r="P3206">
        <f>RawData[[#This Row],[Units]]*RawData[[#This Row],[Counterfactual Net Price]]</f>
        <v>85009.413635000004</v>
      </c>
    </row>
    <row r="3207" spans="1:16">
      <c r="A3207" t="s">
        <v>264</v>
      </c>
      <c r="B3207" t="s">
        <v>263</v>
      </c>
      <c r="C3207" t="s">
        <v>237</v>
      </c>
      <c r="D3207" t="s">
        <v>231</v>
      </c>
      <c r="E3207" t="s">
        <v>249</v>
      </c>
      <c r="F3207">
        <v>17862</v>
      </c>
      <c r="G3207" s="44">
        <v>8.15</v>
      </c>
      <c r="H3207" s="42">
        <v>0.13109999999999999</v>
      </c>
      <c r="I3207" s="45">
        <v>4.3792999999999997</v>
      </c>
      <c r="J3207" s="44">
        <f t="shared" si="250"/>
        <v>7.0815350000000006</v>
      </c>
      <c r="K3207" s="43">
        <f t="shared" si="251"/>
        <v>126490.37817000001</v>
      </c>
      <c r="L3207" s="43">
        <f t="shared" si="252"/>
        <v>78223.056599999996</v>
      </c>
      <c r="M3207" s="43">
        <f t="shared" si="253"/>
        <v>48267.321570000015</v>
      </c>
      <c r="N3207" s="42">
        <f t="shared" si="254"/>
        <v>0.38158887868237618</v>
      </c>
      <c r="O3207">
        <f>IF(AND(RawData[[#This Row],[Channel]]="Wholesale/Distributor", LEFT(RawData[[#This Row],[Month]], 4)="2025"),RawData[[#This Row],[List Price]]*(1-'2 - Diagnostics'!$B$1),RawData[[#This Row],[Net Price]])</f>
        <v>7.0815350000000006</v>
      </c>
      <c r="P3207">
        <f>RawData[[#This Row],[Units]]*RawData[[#This Row],[Counterfactual Net Price]]</f>
        <v>126490.37817000001</v>
      </c>
    </row>
    <row r="3208" spans="1:16">
      <c r="A3208" t="s">
        <v>264</v>
      </c>
      <c r="B3208" t="s">
        <v>263</v>
      </c>
      <c r="C3208" t="s">
        <v>237</v>
      </c>
      <c r="D3208" t="s">
        <v>231</v>
      </c>
      <c r="E3208" t="s">
        <v>248</v>
      </c>
      <c r="F3208">
        <v>14788</v>
      </c>
      <c r="G3208" s="44">
        <v>8.15</v>
      </c>
      <c r="H3208" s="42">
        <v>0.12529999999999999</v>
      </c>
      <c r="I3208" s="45">
        <v>4.4116999999999997</v>
      </c>
      <c r="J3208" s="44">
        <f t="shared" si="250"/>
        <v>7.1288050000000007</v>
      </c>
      <c r="K3208" s="43">
        <f t="shared" si="251"/>
        <v>105420.76834000001</v>
      </c>
      <c r="L3208" s="43">
        <f t="shared" si="252"/>
        <v>65240.219599999997</v>
      </c>
      <c r="M3208" s="43">
        <f t="shared" si="253"/>
        <v>40180.548740000013</v>
      </c>
      <c r="N3208" s="42">
        <f t="shared" si="254"/>
        <v>0.38114452562526269</v>
      </c>
      <c r="O3208">
        <f>IF(AND(RawData[[#This Row],[Channel]]="Wholesale/Distributor", LEFT(RawData[[#This Row],[Month]], 4)="2025"),RawData[[#This Row],[List Price]]*(1-'2 - Diagnostics'!$B$1),RawData[[#This Row],[Net Price]])</f>
        <v>7.1288050000000007</v>
      </c>
      <c r="P3208">
        <f>RawData[[#This Row],[Units]]*RawData[[#This Row],[Counterfactual Net Price]]</f>
        <v>105420.76834000001</v>
      </c>
    </row>
    <row r="3209" spans="1:16">
      <c r="A3209" t="s">
        <v>264</v>
      </c>
      <c r="B3209" t="s">
        <v>263</v>
      </c>
      <c r="C3209" t="s">
        <v>237</v>
      </c>
      <c r="D3209" t="s">
        <v>231</v>
      </c>
      <c r="E3209" t="s">
        <v>247</v>
      </c>
      <c r="F3209">
        <v>14799</v>
      </c>
      <c r="G3209" s="44">
        <v>8.15</v>
      </c>
      <c r="H3209" s="42">
        <v>0.1148</v>
      </c>
      <c r="I3209" s="45">
        <v>4.444</v>
      </c>
      <c r="J3209" s="44">
        <f t="shared" si="250"/>
        <v>7.2143800000000002</v>
      </c>
      <c r="K3209" s="43">
        <f t="shared" si="251"/>
        <v>106765.60962</v>
      </c>
      <c r="L3209" s="43">
        <f t="shared" si="252"/>
        <v>65766.755999999994</v>
      </c>
      <c r="M3209" s="43">
        <f t="shared" si="253"/>
        <v>40998.853620000009</v>
      </c>
      <c r="N3209" s="42">
        <f t="shared" si="254"/>
        <v>0.38400805058785376</v>
      </c>
      <c r="O3209">
        <f>IF(AND(RawData[[#This Row],[Channel]]="Wholesale/Distributor", LEFT(RawData[[#This Row],[Month]], 4)="2025"),RawData[[#This Row],[List Price]]*(1-'2 - Diagnostics'!$B$1),RawData[[#This Row],[Net Price]])</f>
        <v>7.2143800000000002</v>
      </c>
      <c r="P3209">
        <f>RawData[[#This Row],[Units]]*RawData[[#This Row],[Counterfactual Net Price]]</f>
        <v>106765.60962</v>
      </c>
    </row>
    <row r="3210" spans="1:16">
      <c r="A3210" t="s">
        <v>264</v>
      </c>
      <c r="B3210" t="s">
        <v>263</v>
      </c>
      <c r="C3210" t="s">
        <v>237</v>
      </c>
      <c r="D3210" t="s">
        <v>231</v>
      </c>
      <c r="E3210" t="s">
        <v>246</v>
      </c>
      <c r="F3210">
        <v>14930</v>
      </c>
      <c r="G3210" s="44">
        <v>8.15</v>
      </c>
      <c r="H3210" s="42">
        <v>0.12790000000000001</v>
      </c>
      <c r="I3210" s="45">
        <v>4.4763999999999999</v>
      </c>
      <c r="J3210" s="44">
        <f t="shared" si="250"/>
        <v>7.107615</v>
      </c>
      <c r="K3210" s="43">
        <f t="shared" si="251"/>
        <v>106116.69194999999</v>
      </c>
      <c r="L3210" s="43">
        <f t="shared" si="252"/>
        <v>66832.652000000002</v>
      </c>
      <c r="M3210" s="43">
        <f t="shared" si="253"/>
        <v>39284.039949999991</v>
      </c>
      <c r="N3210" s="42">
        <f t="shared" si="254"/>
        <v>0.37019661306922219</v>
      </c>
      <c r="O3210">
        <f>IF(AND(RawData[[#This Row],[Channel]]="Wholesale/Distributor", LEFT(RawData[[#This Row],[Month]], 4)="2025"),RawData[[#This Row],[List Price]]*(1-'2 - Diagnostics'!$B$1),RawData[[#This Row],[Net Price]])</f>
        <v>7.107615</v>
      </c>
      <c r="P3210">
        <f>RawData[[#This Row],[Units]]*RawData[[#This Row],[Counterfactual Net Price]]</f>
        <v>106116.69194999999</v>
      </c>
    </row>
    <row r="3211" spans="1:16">
      <c r="A3211" t="s">
        <v>264</v>
      </c>
      <c r="B3211" t="s">
        <v>263</v>
      </c>
      <c r="C3211" t="s">
        <v>237</v>
      </c>
      <c r="D3211" t="s">
        <v>231</v>
      </c>
      <c r="E3211" t="s">
        <v>245</v>
      </c>
      <c r="F3211">
        <v>14579</v>
      </c>
      <c r="G3211" s="44">
        <v>8.15</v>
      </c>
      <c r="H3211" s="42">
        <v>0.12859999999999999</v>
      </c>
      <c r="I3211" s="45">
        <v>4.5087999999999999</v>
      </c>
      <c r="J3211" s="44">
        <f t="shared" si="250"/>
        <v>7.1019100000000002</v>
      </c>
      <c r="K3211" s="43">
        <f t="shared" si="251"/>
        <v>103538.74589000001</v>
      </c>
      <c r="L3211" s="43">
        <f t="shared" si="252"/>
        <v>65733.795199999993</v>
      </c>
      <c r="M3211" s="43">
        <f t="shared" si="253"/>
        <v>37804.950690000012</v>
      </c>
      <c r="N3211" s="42">
        <f t="shared" si="254"/>
        <v>0.36512853584458277</v>
      </c>
      <c r="O3211">
        <f>IF(AND(RawData[[#This Row],[Channel]]="Wholesale/Distributor", LEFT(RawData[[#This Row],[Month]], 4)="2025"),RawData[[#This Row],[List Price]]*(1-'2 - Diagnostics'!$B$1),RawData[[#This Row],[Net Price]])</f>
        <v>7.1019100000000002</v>
      </c>
      <c r="P3211">
        <f>RawData[[#This Row],[Units]]*RawData[[#This Row],[Counterfactual Net Price]]</f>
        <v>103538.74589000001</v>
      </c>
    </row>
    <row r="3212" spans="1:16">
      <c r="A3212" t="s">
        <v>264</v>
      </c>
      <c r="B3212" t="s">
        <v>263</v>
      </c>
      <c r="C3212" t="s">
        <v>237</v>
      </c>
      <c r="D3212" t="s">
        <v>231</v>
      </c>
      <c r="E3212" t="s">
        <v>244</v>
      </c>
      <c r="F3212">
        <v>12087</v>
      </c>
      <c r="G3212" s="44">
        <v>8.39</v>
      </c>
      <c r="H3212" s="42">
        <v>0.1396</v>
      </c>
      <c r="I3212" s="45">
        <v>4.5411000000000001</v>
      </c>
      <c r="J3212" s="44">
        <f t="shared" si="250"/>
        <v>7.2187560000000008</v>
      </c>
      <c r="K3212" s="43">
        <f t="shared" si="251"/>
        <v>87253.103772000017</v>
      </c>
      <c r="L3212" s="43">
        <f t="shared" si="252"/>
        <v>54888.275699999998</v>
      </c>
      <c r="M3212" s="43">
        <f t="shared" si="253"/>
        <v>32364.828072000018</v>
      </c>
      <c r="N3212" s="42">
        <f t="shared" si="254"/>
        <v>0.37093039299292024</v>
      </c>
      <c r="O3212">
        <f>IF(AND(RawData[[#This Row],[Channel]]="Wholesale/Distributor", LEFT(RawData[[#This Row],[Month]], 4)="2025"),RawData[[#This Row],[List Price]]*(1-'2 - Diagnostics'!$B$1),RawData[[#This Row],[Net Price]])</f>
        <v>7.2187560000000008</v>
      </c>
      <c r="P3212">
        <f>RawData[[#This Row],[Units]]*RawData[[#This Row],[Counterfactual Net Price]]</f>
        <v>87253.103772000017</v>
      </c>
    </row>
    <row r="3213" spans="1:16">
      <c r="A3213" t="s">
        <v>264</v>
      </c>
      <c r="B3213" t="s">
        <v>263</v>
      </c>
      <c r="C3213" t="s">
        <v>237</v>
      </c>
      <c r="D3213" t="s">
        <v>231</v>
      </c>
      <c r="E3213" t="s">
        <v>243</v>
      </c>
      <c r="F3213">
        <v>11082</v>
      </c>
      <c r="G3213" s="44">
        <v>8.39</v>
      </c>
      <c r="H3213" s="42">
        <v>0.1331</v>
      </c>
      <c r="I3213" s="45">
        <v>4.5735000000000001</v>
      </c>
      <c r="J3213" s="44">
        <f t="shared" si="250"/>
        <v>7.2732910000000004</v>
      </c>
      <c r="K3213" s="43">
        <f t="shared" si="251"/>
        <v>80602.610862000001</v>
      </c>
      <c r="L3213" s="43">
        <f t="shared" si="252"/>
        <v>50683.527000000002</v>
      </c>
      <c r="M3213" s="43">
        <f t="shared" si="253"/>
        <v>29919.083861999999</v>
      </c>
      <c r="N3213" s="42">
        <f t="shared" si="254"/>
        <v>0.37119249044208458</v>
      </c>
      <c r="O3213">
        <f>IF(AND(RawData[[#This Row],[Channel]]="Wholesale/Distributor", LEFT(RawData[[#This Row],[Month]], 4)="2025"),RawData[[#This Row],[List Price]]*(1-'2 - Diagnostics'!$B$1),RawData[[#This Row],[Net Price]])</f>
        <v>7.2732910000000004</v>
      </c>
      <c r="P3213">
        <f>RawData[[#This Row],[Units]]*RawData[[#This Row],[Counterfactual Net Price]]</f>
        <v>80602.610862000001</v>
      </c>
    </row>
    <row r="3214" spans="1:16">
      <c r="A3214" t="s">
        <v>264</v>
      </c>
      <c r="B3214" t="s">
        <v>263</v>
      </c>
      <c r="C3214" t="s">
        <v>237</v>
      </c>
      <c r="D3214" t="s">
        <v>231</v>
      </c>
      <c r="E3214" t="s">
        <v>242</v>
      </c>
      <c r="F3214">
        <v>15850</v>
      </c>
      <c r="G3214" s="44">
        <v>8.39</v>
      </c>
      <c r="H3214" s="42">
        <v>0.15229999999999999</v>
      </c>
      <c r="I3214" s="45">
        <v>4.6058000000000003</v>
      </c>
      <c r="J3214" s="44">
        <f t="shared" si="250"/>
        <v>7.1122030000000009</v>
      </c>
      <c r="K3214" s="43">
        <f t="shared" si="251"/>
        <v>112728.41755000001</v>
      </c>
      <c r="L3214" s="43">
        <f t="shared" si="252"/>
        <v>73001.930000000008</v>
      </c>
      <c r="M3214" s="43">
        <f t="shared" si="253"/>
        <v>39726.487550000005</v>
      </c>
      <c r="N3214" s="42">
        <f t="shared" si="254"/>
        <v>0.35240881060340939</v>
      </c>
      <c r="O3214">
        <f>IF(AND(RawData[[#This Row],[Channel]]="Wholesale/Distributor", LEFT(RawData[[#This Row],[Month]], 4)="2025"),RawData[[#This Row],[List Price]]*(1-'2 - Diagnostics'!$B$1),RawData[[#This Row],[Net Price]])</f>
        <v>7.1122030000000009</v>
      </c>
      <c r="P3214">
        <f>RawData[[#This Row],[Units]]*RawData[[#This Row],[Counterfactual Net Price]]</f>
        <v>112728.41755000001</v>
      </c>
    </row>
    <row r="3215" spans="1:16">
      <c r="A3215" t="s">
        <v>264</v>
      </c>
      <c r="B3215" t="s">
        <v>263</v>
      </c>
      <c r="C3215" t="s">
        <v>237</v>
      </c>
      <c r="D3215" t="s">
        <v>231</v>
      </c>
      <c r="E3215" t="s">
        <v>241</v>
      </c>
      <c r="F3215">
        <v>25063</v>
      </c>
      <c r="G3215" s="44">
        <v>8.39</v>
      </c>
      <c r="H3215" s="42">
        <v>0.113</v>
      </c>
      <c r="I3215" s="45">
        <v>4.6382000000000003</v>
      </c>
      <c r="J3215" s="44">
        <f t="shared" si="250"/>
        <v>7.4419300000000002</v>
      </c>
      <c r="K3215" s="43">
        <f t="shared" si="251"/>
        <v>186517.09159</v>
      </c>
      <c r="L3215" s="43">
        <f t="shared" si="252"/>
        <v>116247.2066</v>
      </c>
      <c r="M3215" s="43">
        <f t="shared" si="253"/>
        <v>70269.884989999991</v>
      </c>
      <c r="N3215" s="42">
        <f t="shared" si="254"/>
        <v>0.376747698513692</v>
      </c>
      <c r="O3215">
        <f>IF(AND(RawData[[#This Row],[Channel]]="Wholesale/Distributor", LEFT(RawData[[#This Row],[Month]], 4)="2025"),RawData[[#This Row],[List Price]]*(1-'2 - Diagnostics'!$B$1),RawData[[#This Row],[Net Price]])</f>
        <v>7.4419300000000002</v>
      </c>
      <c r="P3215">
        <f>RawData[[#This Row],[Units]]*RawData[[#This Row],[Counterfactual Net Price]]</f>
        <v>186517.09159</v>
      </c>
    </row>
    <row r="3216" spans="1:16">
      <c r="A3216" t="s">
        <v>264</v>
      </c>
      <c r="B3216" t="s">
        <v>263</v>
      </c>
      <c r="C3216" t="s">
        <v>237</v>
      </c>
      <c r="D3216" t="s">
        <v>231</v>
      </c>
      <c r="E3216" t="s">
        <v>240</v>
      </c>
      <c r="F3216">
        <v>27166</v>
      </c>
      <c r="G3216" s="44">
        <v>8.39</v>
      </c>
      <c r="H3216" s="42">
        <v>0.12609999999999999</v>
      </c>
      <c r="I3216" s="45">
        <v>4.6706000000000003</v>
      </c>
      <c r="J3216" s="44">
        <f t="shared" si="250"/>
        <v>7.332021000000001</v>
      </c>
      <c r="K3216" s="43">
        <f t="shared" si="251"/>
        <v>199181.68248600003</v>
      </c>
      <c r="L3216" s="43">
        <f t="shared" si="252"/>
        <v>126881.51960000001</v>
      </c>
      <c r="M3216" s="43">
        <f t="shared" si="253"/>
        <v>72300.16288600002</v>
      </c>
      <c r="N3216" s="42">
        <f t="shared" si="254"/>
        <v>0.3629860034497992</v>
      </c>
      <c r="O3216">
        <f>IF(AND(RawData[[#This Row],[Channel]]="Wholesale/Distributor", LEFT(RawData[[#This Row],[Month]], 4)="2025"),RawData[[#This Row],[List Price]]*(1-'2 - Diagnostics'!$B$1),RawData[[#This Row],[Net Price]])</f>
        <v>7.332021000000001</v>
      </c>
      <c r="P3216">
        <f>RawData[[#This Row],[Units]]*RawData[[#This Row],[Counterfactual Net Price]]</f>
        <v>199181.68248600003</v>
      </c>
    </row>
    <row r="3217" spans="1:16">
      <c r="A3217" t="s">
        <v>264</v>
      </c>
      <c r="B3217" t="s">
        <v>263</v>
      </c>
      <c r="C3217" t="s">
        <v>237</v>
      </c>
      <c r="D3217" t="s">
        <v>231</v>
      </c>
      <c r="E3217" t="s">
        <v>236</v>
      </c>
      <c r="F3217">
        <v>19154</v>
      </c>
      <c r="G3217" s="44">
        <v>8.39</v>
      </c>
      <c r="H3217" s="42">
        <v>0.13300000000000001</v>
      </c>
      <c r="I3217" s="45">
        <v>4.7028999999999996</v>
      </c>
      <c r="J3217" s="44">
        <f t="shared" si="250"/>
        <v>7.2741300000000004</v>
      </c>
      <c r="K3217" s="43">
        <f t="shared" si="251"/>
        <v>139328.68601999999</v>
      </c>
      <c r="L3217" s="43">
        <f t="shared" si="252"/>
        <v>90079.34659999999</v>
      </c>
      <c r="M3217" s="43">
        <f t="shared" si="253"/>
        <v>49249.339420000004</v>
      </c>
      <c r="N3217" s="42">
        <f t="shared" si="254"/>
        <v>0.35347594832646656</v>
      </c>
      <c r="O3217">
        <f>IF(AND(RawData[[#This Row],[Channel]]="Wholesale/Distributor", LEFT(RawData[[#This Row],[Month]], 4)="2025"),RawData[[#This Row],[List Price]]*(1-'2 - Diagnostics'!$B$1),RawData[[#This Row],[Net Price]])</f>
        <v>7.2741300000000004</v>
      </c>
      <c r="P3217">
        <f>RawData[[#This Row],[Units]]*RawData[[#This Row],[Counterfactual Net Price]]</f>
        <v>139328.68601999999</v>
      </c>
    </row>
    <row r="3218" spans="1:16">
      <c r="A3218" t="s">
        <v>264</v>
      </c>
      <c r="B3218" t="s">
        <v>263</v>
      </c>
      <c r="C3218" t="s">
        <v>237</v>
      </c>
      <c r="D3218" t="s">
        <v>230</v>
      </c>
      <c r="E3218" t="s">
        <v>262</v>
      </c>
      <c r="F3218">
        <v>8296</v>
      </c>
      <c r="G3218" s="44">
        <v>7.99</v>
      </c>
      <c r="H3218" s="42">
        <v>0.2031</v>
      </c>
      <c r="I3218" s="45">
        <v>4.3146000000000004</v>
      </c>
      <c r="J3218" s="44">
        <f t="shared" si="250"/>
        <v>6.3672309999999994</v>
      </c>
      <c r="K3218" s="43">
        <f t="shared" si="251"/>
        <v>52822.548375999992</v>
      </c>
      <c r="L3218" s="43">
        <f t="shared" si="252"/>
        <v>35793.921600000001</v>
      </c>
      <c r="M3218" s="43">
        <f t="shared" si="253"/>
        <v>17028.62677599999</v>
      </c>
      <c r="N3218" s="42">
        <f t="shared" si="254"/>
        <v>0.32237420002509709</v>
      </c>
      <c r="O3218">
        <f>IF(AND(RawData[[#This Row],[Channel]]="Wholesale/Distributor", LEFT(RawData[[#This Row],[Month]], 4)="2025"),RawData[[#This Row],[List Price]]*(1-'2 - Diagnostics'!$B$1),RawData[[#This Row],[Net Price]])</f>
        <v>6.3672309999999994</v>
      </c>
      <c r="P3218">
        <f>RawData[[#This Row],[Units]]*RawData[[#This Row],[Counterfactual Net Price]]</f>
        <v>52822.548375999992</v>
      </c>
    </row>
    <row r="3219" spans="1:16">
      <c r="A3219" t="s">
        <v>264</v>
      </c>
      <c r="B3219" t="s">
        <v>263</v>
      </c>
      <c r="C3219" t="s">
        <v>237</v>
      </c>
      <c r="D3219" t="s">
        <v>230</v>
      </c>
      <c r="E3219" t="s">
        <v>261</v>
      </c>
      <c r="F3219">
        <v>10643</v>
      </c>
      <c r="G3219" s="44">
        <v>7.99</v>
      </c>
      <c r="H3219" s="42">
        <v>0.18310000000000001</v>
      </c>
      <c r="I3219" s="45">
        <v>4.3146000000000004</v>
      </c>
      <c r="J3219" s="44">
        <f t="shared" si="250"/>
        <v>6.527031</v>
      </c>
      <c r="K3219" s="43">
        <f t="shared" si="251"/>
        <v>69467.190933000005</v>
      </c>
      <c r="L3219" s="43">
        <f t="shared" si="252"/>
        <v>45920.287800000006</v>
      </c>
      <c r="M3219" s="43">
        <f t="shared" si="253"/>
        <v>23546.903133</v>
      </c>
      <c r="N3219" s="42">
        <f t="shared" si="254"/>
        <v>0.33896437752478881</v>
      </c>
      <c r="O3219">
        <f>IF(AND(RawData[[#This Row],[Channel]]="Wholesale/Distributor", LEFT(RawData[[#This Row],[Month]], 4)="2025"),RawData[[#This Row],[List Price]]*(1-'2 - Diagnostics'!$B$1),RawData[[#This Row],[Net Price]])</f>
        <v>6.527031</v>
      </c>
      <c r="P3219">
        <f>RawData[[#This Row],[Units]]*RawData[[#This Row],[Counterfactual Net Price]]</f>
        <v>69467.190933000005</v>
      </c>
    </row>
    <row r="3220" spans="1:16">
      <c r="A3220" t="s">
        <v>264</v>
      </c>
      <c r="B3220" t="s">
        <v>263</v>
      </c>
      <c r="C3220" t="s">
        <v>237</v>
      </c>
      <c r="D3220" t="s">
        <v>230</v>
      </c>
      <c r="E3220" t="s">
        <v>260</v>
      </c>
      <c r="F3220">
        <v>11050</v>
      </c>
      <c r="G3220" s="44">
        <v>7.99</v>
      </c>
      <c r="H3220" s="42">
        <v>0.19639999999999999</v>
      </c>
      <c r="I3220" s="45">
        <v>4.3146000000000004</v>
      </c>
      <c r="J3220" s="44">
        <f t="shared" si="250"/>
        <v>6.4207640000000001</v>
      </c>
      <c r="K3220" s="43">
        <f t="shared" si="251"/>
        <v>70949.442200000005</v>
      </c>
      <c r="L3220" s="43">
        <f t="shared" si="252"/>
        <v>47676.33</v>
      </c>
      <c r="M3220" s="43">
        <f t="shared" si="253"/>
        <v>23273.112200000003</v>
      </c>
      <c r="N3220" s="42">
        <f t="shared" si="254"/>
        <v>0.3280238924838228</v>
      </c>
      <c r="O3220">
        <f>IF(AND(RawData[[#This Row],[Channel]]="Wholesale/Distributor", LEFT(RawData[[#This Row],[Month]], 4)="2025"),RawData[[#This Row],[List Price]]*(1-'2 - Diagnostics'!$B$1),RawData[[#This Row],[Net Price]])</f>
        <v>6.4207640000000001</v>
      </c>
      <c r="P3220">
        <f>RawData[[#This Row],[Units]]*RawData[[#This Row],[Counterfactual Net Price]]</f>
        <v>70949.442200000005</v>
      </c>
    </row>
    <row r="3221" spans="1:16">
      <c r="A3221" t="s">
        <v>264</v>
      </c>
      <c r="B3221" t="s">
        <v>263</v>
      </c>
      <c r="C3221" t="s">
        <v>237</v>
      </c>
      <c r="D3221" t="s">
        <v>230</v>
      </c>
      <c r="E3221" t="s">
        <v>259</v>
      </c>
      <c r="F3221">
        <v>11487</v>
      </c>
      <c r="G3221" s="44">
        <v>7.99</v>
      </c>
      <c r="H3221" s="42">
        <v>0.20130000000000001</v>
      </c>
      <c r="I3221" s="45">
        <v>4.3146000000000004</v>
      </c>
      <c r="J3221" s="44">
        <f t="shared" si="250"/>
        <v>6.3816129999999998</v>
      </c>
      <c r="K3221" s="43">
        <f t="shared" si="251"/>
        <v>73305.588531000001</v>
      </c>
      <c r="L3221" s="43">
        <f t="shared" si="252"/>
        <v>49561.810200000007</v>
      </c>
      <c r="M3221" s="43">
        <f t="shared" si="253"/>
        <v>23743.778330999994</v>
      </c>
      <c r="N3221" s="42">
        <f t="shared" si="254"/>
        <v>0.32390133967697499</v>
      </c>
      <c r="O3221">
        <f>IF(AND(RawData[[#This Row],[Channel]]="Wholesale/Distributor", LEFT(RawData[[#This Row],[Month]], 4)="2025"),RawData[[#This Row],[List Price]]*(1-'2 - Diagnostics'!$B$1),RawData[[#This Row],[Net Price]])</f>
        <v>6.3816129999999998</v>
      </c>
      <c r="P3221">
        <f>RawData[[#This Row],[Units]]*RawData[[#This Row],[Counterfactual Net Price]]</f>
        <v>73305.588531000001</v>
      </c>
    </row>
    <row r="3222" spans="1:16">
      <c r="A3222" t="s">
        <v>264</v>
      </c>
      <c r="B3222" t="s">
        <v>263</v>
      </c>
      <c r="C3222" t="s">
        <v>237</v>
      </c>
      <c r="D3222" t="s">
        <v>230</v>
      </c>
      <c r="E3222" t="s">
        <v>258</v>
      </c>
      <c r="F3222">
        <v>9290</v>
      </c>
      <c r="G3222" s="44">
        <v>7.99</v>
      </c>
      <c r="H3222" s="42">
        <v>0.1825</v>
      </c>
      <c r="I3222" s="45">
        <v>4.3146000000000004</v>
      </c>
      <c r="J3222" s="44">
        <f t="shared" si="250"/>
        <v>6.5318250000000004</v>
      </c>
      <c r="K3222" s="43">
        <f t="shared" si="251"/>
        <v>60680.654250000007</v>
      </c>
      <c r="L3222" s="43">
        <f t="shared" si="252"/>
        <v>40082.634000000005</v>
      </c>
      <c r="M3222" s="43">
        <f t="shared" si="253"/>
        <v>20598.020250000001</v>
      </c>
      <c r="N3222" s="42">
        <f t="shared" si="254"/>
        <v>0.33944954128440363</v>
      </c>
      <c r="O3222">
        <f>IF(AND(RawData[[#This Row],[Channel]]="Wholesale/Distributor", LEFT(RawData[[#This Row],[Month]], 4)="2025"),RawData[[#This Row],[List Price]]*(1-'2 - Diagnostics'!$B$1),RawData[[#This Row],[Net Price]])</f>
        <v>6.5318250000000004</v>
      </c>
      <c r="P3222">
        <f>RawData[[#This Row],[Units]]*RawData[[#This Row],[Counterfactual Net Price]]</f>
        <v>60680.654250000007</v>
      </c>
    </row>
    <row r="3223" spans="1:16">
      <c r="A3223" t="s">
        <v>264</v>
      </c>
      <c r="B3223" t="s">
        <v>263</v>
      </c>
      <c r="C3223" t="s">
        <v>237</v>
      </c>
      <c r="D3223" t="s">
        <v>230</v>
      </c>
      <c r="E3223" t="s">
        <v>257</v>
      </c>
      <c r="F3223">
        <v>9145</v>
      </c>
      <c r="G3223" s="44">
        <v>7.99</v>
      </c>
      <c r="H3223" s="42">
        <v>0.17860000000000001</v>
      </c>
      <c r="I3223" s="45">
        <v>4.3146000000000004</v>
      </c>
      <c r="J3223" s="44">
        <f t="shared" si="250"/>
        <v>6.5629860000000004</v>
      </c>
      <c r="K3223" s="43">
        <f t="shared" si="251"/>
        <v>60018.506970000002</v>
      </c>
      <c r="L3223" s="43">
        <f t="shared" si="252"/>
        <v>39457.017000000007</v>
      </c>
      <c r="M3223" s="43">
        <f t="shared" si="253"/>
        <v>20561.489969999995</v>
      </c>
      <c r="N3223" s="42">
        <f t="shared" si="254"/>
        <v>0.34258582907231544</v>
      </c>
      <c r="O3223">
        <f>IF(AND(RawData[[#This Row],[Channel]]="Wholesale/Distributor", LEFT(RawData[[#This Row],[Month]], 4)="2025"),RawData[[#This Row],[List Price]]*(1-'2 - Diagnostics'!$B$1),RawData[[#This Row],[Net Price]])</f>
        <v>6.5629860000000004</v>
      </c>
      <c r="P3223">
        <f>RawData[[#This Row],[Units]]*RawData[[#This Row],[Counterfactual Net Price]]</f>
        <v>60018.506970000002</v>
      </c>
    </row>
    <row r="3224" spans="1:16">
      <c r="A3224" t="s">
        <v>264</v>
      </c>
      <c r="B3224" t="s">
        <v>263</v>
      </c>
      <c r="C3224" t="s">
        <v>237</v>
      </c>
      <c r="D3224" t="s">
        <v>230</v>
      </c>
      <c r="E3224" t="s">
        <v>256</v>
      </c>
      <c r="F3224">
        <v>7938</v>
      </c>
      <c r="G3224" s="44">
        <v>7.99</v>
      </c>
      <c r="H3224" s="42">
        <v>0.20580000000000001</v>
      </c>
      <c r="I3224" s="45">
        <v>4.3146000000000004</v>
      </c>
      <c r="J3224" s="44">
        <f t="shared" si="250"/>
        <v>6.3456580000000002</v>
      </c>
      <c r="K3224" s="43">
        <f t="shared" si="251"/>
        <v>50371.833204000002</v>
      </c>
      <c r="L3224" s="43">
        <f t="shared" si="252"/>
        <v>34249.294800000003</v>
      </c>
      <c r="M3224" s="43">
        <f t="shared" si="253"/>
        <v>16122.538403999999</v>
      </c>
      <c r="N3224" s="42">
        <f t="shared" si="254"/>
        <v>0.32007051120624525</v>
      </c>
      <c r="O3224">
        <f>IF(AND(RawData[[#This Row],[Channel]]="Wholesale/Distributor", LEFT(RawData[[#This Row],[Month]], 4)="2025"),RawData[[#This Row],[List Price]]*(1-'2 - Diagnostics'!$B$1),RawData[[#This Row],[Net Price]])</f>
        <v>6.3456580000000002</v>
      </c>
      <c r="P3224">
        <f>RawData[[#This Row],[Units]]*RawData[[#This Row],[Counterfactual Net Price]]</f>
        <v>50371.833204000002</v>
      </c>
    </row>
    <row r="3225" spans="1:16">
      <c r="A3225" t="s">
        <v>264</v>
      </c>
      <c r="B3225" t="s">
        <v>263</v>
      </c>
      <c r="C3225" t="s">
        <v>237</v>
      </c>
      <c r="D3225" t="s">
        <v>230</v>
      </c>
      <c r="E3225" t="s">
        <v>255</v>
      </c>
      <c r="F3225">
        <v>9922</v>
      </c>
      <c r="G3225" s="44">
        <v>7.99</v>
      </c>
      <c r="H3225" s="42">
        <v>0.1799</v>
      </c>
      <c r="I3225" s="45">
        <v>4.3146000000000004</v>
      </c>
      <c r="J3225" s="44">
        <f t="shared" si="250"/>
        <v>6.5525990000000007</v>
      </c>
      <c r="K3225" s="43">
        <f t="shared" si="251"/>
        <v>65014.887278000009</v>
      </c>
      <c r="L3225" s="43">
        <f t="shared" si="252"/>
        <v>42809.461200000005</v>
      </c>
      <c r="M3225" s="43">
        <f t="shared" si="253"/>
        <v>22205.426078000004</v>
      </c>
      <c r="N3225" s="42">
        <f t="shared" si="254"/>
        <v>0.34154371418119744</v>
      </c>
      <c r="O3225">
        <f>IF(AND(RawData[[#This Row],[Channel]]="Wholesale/Distributor", LEFT(RawData[[#This Row],[Month]], 4)="2025"),RawData[[#This Row],[List Price]]*(1-'2 - Diagnostics'!$B$1),RawData[[#This Row],[Net Price]])</f>
        <v>6.5525990000000007</v>
      </c>
      <c r="P3225">
        <f>RawData[[#This Row],[Units]]*RawData[[#This Row],[Counterfactual Net Price]]</f>
        <v>65014.887278000009</v>
      </c>
    </row>
    <row r="3226" spans="1:16">
      <c r="A3226" t="s">
        <v>264</v>
      </c>
      <c r="B3226" t="s">
        <v>263</v>
      </c>
      <c r="C3226" t="s">
        <v>237</v>
      </c>
      <c r="D3226" t="s">
        <v>230</v>
      </c>
      <c r="E3226" t="s">
        <v>254</v>
      </c>
      <c r="F3226">
        <v>10065</v>
      </c>
      <c r="G3226" s="44">
        <v>7.99</v>
      </c>
      <c r="H3226" s="42">
        <v>0.2019</v>
      </c>
      <c r="I3226" s="45">
        <v>4.3146000000000004</v>
      </c>
      <c r="J3226" s="44">
        <f t="shared" si="250"/>
        <v>6.3768190000000002</v>
      </c>
      <c r="K3226" s="43">
        <f t="shared" si="251"/>
        <v>64182.683235000004</v>
      </c>
      <c r="L3226" s="43">
        <f t="shared" si="252"/>
        <v>43426.449000000008</v>
      </c>
      <c r="M3226" s="43">
        <f t="shared" si="253"/>
        <v>20756.234234999996</v>
      </c>
      <c r="N3226" s="42">
        <f t="shared" si="254"/>
        <v>0.3233930585139706</v>
      </c>
      <c r="O3226">
        <f>IF(AND(RawData[[#This Row],[Channel]]="Wholesale/Distributor", LEFT(RawData[[#This Row],[Month]], 4)="2025"),RawData[[#This Row],[List Price]]*(1-'2 - Diagnostics'!$B$1),RawData[[#This Row],[Net Price]])</f>
        <v>6.3768190000000002</v>
      </c>
      <c r="P3226">
        <f>RawData[[#This Row],[Units]]*RawData[[#This Row],[Counterfactual Net Price]]</f>
        <v>64182.683235000004</v>
      </c>
    </row>
    <row r="3227" spans="1:16">
      <c r="A3227" t="s">
        <v>264</v>
      </c>
      <c r="B3227" t="s">
        <v>263</v>
      </c>
      <c r="C3227" t="s">
        <v>237</v>
      </c>
      <c r="D3227" t="s">
        <v>230</v>
      </c>
      <c r="E3227" t="s">
        <v>253</v>
      </c>
      <c r="F3227">
        <v>16205</v>
      </c>
      <c r="G3227" s="44">
        <v>7.99</v>
      </c>
      <c r="H3227" s="42">
        <v>0.1847</v>
      </c>
      <c r="I3227" s="45">
        <v>4.3146000000000004</v>
      </c>
      <c r="J3227" s="44">
        <f t="shared" si="250"/>
        <v>6.5142470000000001</v>
      </c>
      <c r="K3227" s="43">
        <f t="shared" si="251"/>
        <v>105563.37263500001</v>
      </c>
      <c r="L3227" s="43">
        <f t="shared" si="252"/>
        <v>69918.093000000008</v>
      </c>
      <c r="M3227" s="43">
        <f t="shared" si="253"/>
        <v>35645.279634999999</v>
      </c>
      <c r="N3227" s="42">
        <f t="shared" si="254"/>
        <v>0.33766711639887154</v>
      </c>
      <c r="O3227">
        <f>IF(AND(RawData[[#This Row],[Channel]]="Wholesale/Distributor", LEFT(RawData[[#This Row],[Month]], 4)="2025"),RawData[[#This Row],[List Price]]*(1-'2 - Diagnostics'!$B$1),RawData[[#This Row],[Net Price]])</f>
        <v>6.5142470000000001</v>
      </c>
      <c r="P3227">
        <f>RawData[[#This Row],[Units]]*RawData[[#This Row],[Counterfactual Net Price]]</f>
        <v>105563.37263500001</v>
      </c>
    </row>
    <row r="3228" spans="1:16">
      <c r="A3228" t="s">
        <v>264</v>
      </c>
      <c r="B3228" t="s">
        <v>263</v>
      </c>
      <c r="C3228" t="s">
        <v>237</v>
      </c>
      <c r="D3228" t="s">
        <v>230</v>
      </c>
      <c r="E3228" t="s">
        <v>252</v>
      </c>
      <c r="F3228">
        <v>15967</v>
      </c>
      <c r="G3228" s="44">
        <v>7.99</v>
      </c>
      <c r="H3228" s="42">
        <v>0.185</v>
      </c>
      <c r="I3228" s="45">
        <v>4.3146000000000004</v>
      </c>
      <c r="J3228" s="44">
        <f t="shared" si="250"/>
        <v>6.5118499999999999</v>
      </c>
      <c r="K3228" s="43">
        <f t="shared" si="251"/>
        <v>103974.70895</v>
      </c>
      <c r="L3228" s="43">
        <f t="shared" si="252"/>
        <v>68891.218200000003</v>
      </c>
      <c r="M3228" s="43">
        <f t="shared" si="253"/>
        <v>35083.490749999997</v>
      </c>
      <c r="N3228" s="42">
        <f t="shared" si="254"/>
        <v>0.33742331288343558</v>
      </c>
      <c r="O3228">
        <f>IF(AND(RawData[[#This Row],[Channel]]="Wholesale/Distributor", LEFT(RawData[[#This Row],[Month]], 4)="2025"),RawData[[#This Row],[List Price]]*(1-'2 - Diagnostics'!$B$1),RawData[[#This Row],[Net Price]])</f>
        <v>6.5118499999999999</v>
      </c>
      <c r="P3228">
        <f>RawData[[#This Row],[Units]]*RawData[[#This Row],[Counterfactual Net Price]]</f>
        <v>103974.70895</v>
      </c>
    </row>
    <row r="3229" spans="1:16">
      <c r="A3229" t="s">
        <v>264</v>
      </c>
      <c r="B3229" t="s">
        <v>263</v>
      </c>
      <c r="C3229" t="s">
        <v>237</v>
      </c>
      <c r="D3229" t="s">
        <v>230</v>
      </c>
      <c r="E3229" t="s">
        <v>251</v>
      </c>
      <c r="F3229">
        <v>13345</v>
      </c>
      <c r="G3229" s="44">
        <v>7.99</v>
      </c>
      <c r="H3229" s="42">
        <v>0.17</v>
      </c>
      <c r="I3229" s="45">
        <v>4.3146000000000004</v>
      </c>
      <c r="J3229" s="44">
        <f t="shared" si="250"/>
        <v>6.6316999999999995</v>
      </c>
      <c r="K3229" s="43">
        <f t="shared" si="251"/>
        <v>88500.036499999987</v>
      </c>
      <c r="L3229" s="43">
        <f t="shared" si="252"/>
        <v>57578.337000000007</v>
      </c>
      <c r="M3229" s="43">
        <f t="shared" si="253"/>
        <v>30921.699499999981</v>
      </c>
      <c r="N3229" s="42">
        <f t="shared" si="254"/>
        <v>0.34939759036144563</v>
      </c>
      <c r="O3229">
        <f>IF(AND(RawData[[#This Row],[Channel]]="Wholesale/Distributor", LEFT(RawData[[#This Row],[Month]], 4)="2025"),RawData[[#This Row],[List Price]]*(1-'2 - Diagnostics'!$B$1),RawData[[#This Row],[Net Price]])</f>
        <v>6.6316999999999995</v>
      </c>
      <c r="P3229">
        <f>RawData[[#This Row],[Units]]*RawData[[#This Row],[Counterfactual Net Price]]</f>
        <v>88500.036499999987</v>
      </c>
    </row>
    <row r="3230" spans="1:16">
      <c r="A3230" t="s">
        <v>264</v>
      </c>
      <c r="B3230" t="s">
        <v>263</v>
      </c>
      <c r="C3230" t="s">
        <v>237</v>
      </c>
      <c r="D3230" t="s">
        <v>230</v>
      </c>
      <c r="E3230" t="s">
        <v>250</v>
      </c>
      <c r="F3230">
        <v>8406</v>
      </c>
      <c r="G3230" s="44">
        <v>8.15</v>
      </c>
      <c r="H3230" s="42">
        <v>0.184</v>
      </c>
      <c r="I3230" s="45">
        <v>4.3470000000000004</v>
      </c>
      <c r="J3230" s="44">
        <f t="shared" si="250"/>
        <v>6.6504000000000012</v>
      </c>
      <c r="K3230" s="43">
        <f t="shared" si="251"/>
        <v>55903.262400000007</v>
      </c>
      <c r="L3230" s="43">
        <f t="shared" si="252"/>
        <v>36540.882000000005</v>
      </c>
      <c r="M3230" s="43">
        <f t="shared" si="253"/>
        <v>19362.380400000002</v>
      </c>
      <c r="N3230" s="42">
        <f t="shared" si="254"/>
        <v>0.34635510645976181</v>
      </c>
      <c r="O3230">
        <f>IF(AND(RawData[[#This Row],[Channel]]="Wholesale/Distributor", LEFT(RawData[[#This Row],[Month]], 4)="2025"),RawData[[#This Row],[List Price]]*(1-'2 - Diagnostics'!$B$1),RawData[[#This Row],[Net Price]])</f>
        <v>6.6504000000000012</v>
      </c>
      <c r="P3230">
        <f>RawData[[#This Row],[Units]]*RawData[[#This Row],[Counterfactual Net Price]]</f>
        <v>55903.262400000007</v>
      </c>
    </row>
    <row r="3231" spans="1:16">
      <c r="A3231" t="s">
        <v>264</v>
      </c>
      <c r="B3231" t="s">
        <v>263</v>
      </c>
      <c r="C3231" t="s">
        <v>237</v>
      </c>
      <c r="D3231" t="s">
        <v>230</v>
      </c>
      <c r="E3231" t="s">
        <v>249</v>
      </c>
      <c r="F3231">
        <v>10021</v>
      </c>
      <c r="G3231" s="44">
        <v>8.15</v>
      </c>
      <c r="H3231" s="42">
        <v>0.19359999999999999</v>
      </c>
      <c r="I3231" s="45">
        <v>4.3792999999999997</v>
      </c>
      <c r="J3231" s="44">
        <f t="shared" si="250"/>
        <v>6.5721600000000002</v>
      </c>
      <c r="K3231" s="43">
        <f t="shared" si="251"/>
        <v>65859.615359999996</v>
      </c>
      <c r="L3231" s="43">
        <f t="shared" si="252"/>
        <v>43884.965299999996</v>
      </c>
      <c r="M3231" s="43">
        <f t="shared" si="253"/>
        <v>21974.65006</v>
      </c>
      <c r="N3231" s="42">
        <f t="shared" si="254"/>
        <v>0.33365894926477752</v>
      </c>
      <c r="O3231">
        <f>IF(AND(RawData[[#This Row],[Channel]]="Wholesale/Distributor", LEFT(RawData[[#This Row],[Month]], 4)="2025"),RawData[[#This Row],[List Price]]*(1-'2 - Diagnostics'!$B$1),RawData[[#This Row],[Net Price]])</f>
        <v>6.5721600000000002</v>
      </c>
      <c r="P3231">
        <f>RawData[[#This Row],[Units]]*RawData[[#This Row],[Counterfactual Net Price]]</f>
        <v>65859.615359999996</v>
      </c>
    </row>
    <row r="3232" spans="1:16">
      <c r="A3232" t="s">
        <v>264</v>
      </c>
      <c r="B3232" t="s">
        <v>263</v>
      </c>
      <c r="C3232" t="s">
        <v>237</v>
      </c>
      <c r="D3232" t="s">
        <v>230</v>
      </c>
      <c r="E3232" t="s">
        <v>248</v>
      </c>
      <c r="F3232">
        <v>11219</v>
      </c>
      <c r="G3232" s="44">
        <v>8.15</v>
      </c>
      <c r="H3232" s="42">
        <v>0.19450000000000001</v>
      </c>
      <c r="I3232" s="45">
        <v>4.4116999999999997</v>
      </c>
      <c r="J3232" s="44">
        <f t="shared" si="250"/>
        <v>6.5648249999999999</v>
      </c>
      <c r="K3232" s="43">
        <f t="shared" si="251"/>
        <v>73650.771674999996</v>
      </c>
      <c r="L3232" s="43">
        <f t="shared" si="252"/>
        <v>49494.862299999993</v>
      </c>
      <c r="M3232" s="43">
        <f t="shared" si="253"/>
        <v>24155.909375000003</v>
      </c>
      <c r="N3232" s="42">
        <f t="shared" si="254"/>
        <v>0.32797903980684945</v>
      </c>
      <c r="O3232">
        <f>IF(AND(RawData[[#This Row],[Channel]]="Wholesale/Distributor", LEFT(RawData[[#This Row],[Month]], 4)="2025"),RawData[[#This Row],[List Price]]*(1-'2 - Diagnostics'!$B$1),RawData[[#This Row],[Net Price]])</f>
        <v>6.5648249999999999</v>
      </c>
      <c r="P3232">
        <f>RawData[[#This Row],[Units]]*RawData[[#This Row],[Counterfactual Net Price]]</f>
        <v>73650.771674999996</v>
      </c>
    </row>
    <row r="3233" spans="1:16">
      <c r="A3233" t="s">
        <v>264</v>
      </c>
      <c r="B3233" t="s">
        <v>263</v>
      </c>
      <c r="C3233" t="s">
        <v>237</v>
      </c>
      <c r="D3233" t="s">
        <v>230</v>
      </c>
      <c r="E3233" t="s">
        <v>247</v>
      </c>
      <c r="F3233">
        <v>10573</v>
      </c>
      <c r="G3233" s="44">
        <v>8.15</v>
      </c>
      <c r="H3233" s="42">
        <v>0.1913</v>
      </c>
      <c r="I3233" s="45">
        <v>4.444</v>
      </c>
      <c r="J3233" s="44">
        <f t="shared" si="250"/>
        <v>6.5909050000000002</v>
      </c>
      <c r="K3233" s="43">
        <f t="shared" si="251"/>
        <v>69685.638565000001</v>
      </c>
      <c r="L3233" s="43">
        <f t="shared" si="252"/>
        <v>46986.411999999997</v>
      </c>
      <c r="M3233" s="43">
        <f t="shared" si="253"/>
        <v>22699.226565000004</v>
      </c>
      <c r="N3233" s="42">
        <f t="shared" si="254"/>
        <v>0.325737512526732</v>
      </c>
      <c r="O3233">
        <f>IF(AND(RawData[[#This Row],[Channel]]="Wholesale/Distributor", LEFT(RawData[[#This Row],[Month]], 4)="2025"),RawData[[#This Row],[List Price]]*(1-'2 - Diagnostics'!$B$1),RawData[[#This Row],[Net Price]])</f>
        <v>6.5909050000000002</v>
      </c>
      <c r="P3233">
        <f>RawData[[#This Row],[Units]]*RawData[[#This Row],[Counterfactual Net Price]]</f>
        <v>69685.638565000001</v>
      </c>
    </row>
    <row r="3234" spans="1:16">
      <c r="A3234" t="s">
        <v>264</v>
      </c>
      <c r="B3234" t="s">
        <v>263</v>
      </c>
      <c r="C3234" t="s">
        <v>237</v>
      </c>
      <c r="D3234" t="s">
        <v>230</v>
      </c>
      <c r="E3234" t="s">
        <v>246</v>
      </c>
      <c r="F3234">
        <v>8869</v>
      </c>
      <c r="G3234" s="44">
        <v>8.15</v>
      </c>
      <c r="H3234" s="42">
        <v>0.1615</v>
      </c>
      <c r="I3234" s="45">
        <v>4.4763999999999999</v>
      </c>
      <c r="J3234" s="44">
        <f t="shared" si="250"/>
        <v>6.8337750000000002</v>
      </c>
      <c r="K3234" s="43">
        <f t="shared" si="251"/>
        <v>60608.750475000001</v>
      </c>
      <c r="L3234" s="43">
        <f t="shared" si="252"/>
        <v>39701.191599999998</v>
      </c>
      <c r="M3234" s="43">
        <f t="shared" si="253"/>
        <v>20907.558875000002</v>
      </c>
      <c r="N3234" s="42">
        <f t="shared" si="254"/>
        <v>0.34495941116001044</v>
      </c>
      <c r="O3234">
        <f>IF(AND(RawData[[#This Row],[Channel]]="Wholesale/Distributor", LEFT(RawData[[#This Row],[Month]], 4)="2025"),RawData[[#This Row],[List Price]]*(1-'2 - Diagnostics'!$B$1),RawData[[#This Row],[Net Price]])</f>
        <v>6.8337750000000002</v>
      </c>
      <c r="P3234">
        <f>RawData[[#This Row],[Units]]*RawData[[#This Row],[Counterfactual Net Price]]</f>
        <v>60608.750475000001</v>
      </c>
    </row>
    <row r="3235" spans="1:16">
      <c r="A3235" t="s">
        <v>264</v>
      </c>
      <c r="B3235" t="s">
        <v>263</v>
      </c>
      <c r="C3235" t="s">
        <v>237</v>
      </c>
      <c r="D3235" t="s">
        <v>230</v>
      </c>
      <c r="E3235" t="s">
        <v>245</v>
      </c>
      <c r="F3235">
        <v>8723</v>
      </c>
      <c r="G3235" s="44">
        <v>8.15</v>
      </c>
      <c r="H3235" s="42">
        <v>0.1822</v>
      </c>
      <c r="I3235" s="45">
        <v>4.5087999999999999</v>
      </c>
      <c r="J3235" s="44">
        <f t="shared" si="250"/>
        <v>6.6650700000000001</v>
      </c>
      <c r="K3235" s="43">
        <f t="shared" si="251"/>
        <v>58139.405610000002</v>
      </c>
      <c r="L3235" s="43">
        <f t="shared" si="252"/>
        <v>39330.2624</v>
      </c>
      <c r="M3235" s="43">
        <f t="shared" si="253"/>
        <v>18809.143210000002</v>
      </c>
      <c r="N3235" s="42">
        <f t="shared" si="254"/>
        <v>0.3235179825568224</v>
      </c>
      <c r="O3235">
        <f>IF(AND(RawData[[#This Row],[Channel]]="Wholesale/Distributor", LEFT(RawData[[#This Row],[Month]], 4)="2025"),RawData[[#This Row],[List Price]]*(1-'2 - Diagnostics'!$B$1),RawData[[#This Row],[Net Price]])</f>
        <v>6.6650700000000001</v>
      </c>
      <c r="P3235">
        <f>RawData[[#This Row],[Units]]*RawData[[#This Row],[Counterfactual Net Price]]</f>
        <v>58139.405610000002</v>
      </c>
    </row>
    <row r="3236" spans="1:16">
      <c r="A3236" t="s">
        <v>264</v>
      </c>
      <c r="B3236" t="s">
        <v>263</v>
      </c>
      <c r="C3236" t="s">
        <v>237</v>
      </c>
      <c r="D3236" t="s">
        <v>230</v>
      </c>
      <c r="E3236" t="s">
        <v>244</v>
      </c>
      <c r="F3236">
        <v>9264</v>
      </c>
      <c r="G3236" s="44">
        <v>8.39</v>
      </c>
      <c r="H3236" s="42">
        <v>0.2019</v>
      </c>
      <c r="I3236" s="45">
        <v>4.5411000000000001</v>
      </c>
      <c r="J3236" s="44">
        <f t="shared" si="250"/>
        <v>6.6960590000000009</v>
      </c>
      <c r="K3236" s="43">
        <f t="shared" si="251"/>
        <v>62032.290576000007</v>
      </c>
      <c r="L3236" s="43">
        <f t="shared" si="252"/>
        <v>42068.750400000004</v>
      </c>
      <c r="M3236" s="43">
        <f t="shared" si="253"/>
        <v>19963.540176000002</v>
      </c>
      <c r="N3236" s="42">
        <f t="shared" si="254"/>
        <v>0.32182497197231985</v>
      </c>
      <c r="O3236">
        <f>IF(AND(RawData[[#This Row],[Channel]]="Wholesale/Distributor", LEFT(RawData[[#This Row],[Month]], 4)="2025"),RawData[[#This Row],[List Price]]*(1-'2 - Diagnostics'!$B$1),RawData[[#This Row],[Net Price]])</f>
        <v>6.6960590000000009</v>
      </c>
      <c r="P3236">
        <f>RawData[[#This Row],[Units]]*RawData[[#This Row],[Counterfactual Net Price]]</f>
        <v>62032.290576000007</v>
      </c>
    </row>
    <row r="3237" spans="1:16">
      <c r="A3237" t="s">
        <v>264</v>
      </c>
      <c r="B3237" t="s">
        <v>263</v>
      </c>
      <c r="C3237" t="s">
        <v>237</v>
      </c>
      <c r="D3237" t="s">
        <v>230</v>
      </c>
      <c r="E3237" t="s">
        <v>243</v>
      </c>
      <c r="F3237">
        <v>9260</v>
      </c>
      <c r="G3237" s="44">
        <v>8.39</v>
      </c>
      <c r="H3237" s="42">
        <v>0.1837</v>
      </c>
      <c r="I3237" s="45">
        <v>4.5735000000000001</v>
      </c>
      <c r="J3237" s="44">
        <f t="shared" si="250"/>
        <v>6.8487570000000009</v>
      </c>
      <c r="K3237" s="43">
        <f t="shared" si="251"/>
        <v>63419.48982000001</v>
      </c>
      <c r="L3237" s="43">
        <f t="shared" si="252"/>
        <v>42350.61</v>
      </c>
      <c r="M3237" s="43">
        <f t="shared" si="253"/>
        <v>21068.879820000009</v>
      </c>
      <c r="N3237" s="42">
        <f t="shared" si="254"/>
        <v>0.3322145901803788</v>
      </c>
      <c r="O3237">
        <f>IF(AND(RawData[[#This Row],[Channel]]="Wholesale/Distributor", LEFT(RawData[[#This Row],[Month]], 4)="2025"),RawData[[#This Row],[List Price]]*(1-'2 - Diagnostics'!$B$1),RawData[[#This Row],[Net Price]])</f>
        <v>6.8487570000000009</v>
      </c>
      <c r="P3237">
        <f>RawData[[#This Row],[Units]]*RawData[[#This Row],[Counterfactual Net Price]]</f>
        <v>63419.48982000001</v>
      </c>
    </row>
    <row r="3238" spans="1:16">
      <c r="A3238" t="s">
        <v>264</v>
      </c>
      <c r="B3238" t="s">
        <v>263</v>
      </c>
      <c r="C3238" t="s">
        <v>237</v>
      </c>
      <c r="D3238" t="s">
        <v>230</v>
      </c>
      <c r="E3238" t="s">
        <v>242</v>
      </c>
      <c r="F3238">
        <v>10409</v>
      </c>
      <c r="G3238" s="44">
        <v>8.39</v>
      </c>
      <c r="H3238" s="42">
        <v>0.16489999999999999</v>
      </c>
      <c r="I3238" s="45">
        <v>4.6058000000000003</v>
      </c>
      <c r="J3238" s="44">
        <f t="shared" si="250"/>
        <v>7.0064890000000002</v>
      </c>
      <c r="K3238" s="43">
        <f t="shared" si="251"/>
        <v>72930.544001000002</v>
      </c>
      <c r="L3238" s="43">
        <f t="shared" si="252"/>
        <v>47941.772200000007</v>
      </c>
      <c r="M3238" s="43">
        <f t="shared" si="253"/>
        <v>24988.771800999995</v>
      </c>
      <c r="N3238" s="42">
        <f t="shared" si="254"/>
        <v>0.34263794605258063</v>
      </c>
      <c r="O3238">
        <f>IF(AND(RawData[[#This Row],[Channel]]="Wholesale/Distributor", LEFT(RawData[[#This Row],[Month]], 4)="2025"),RawData[[#This Row],[List Price]]*(1-'2 - Diagnostics'!$B$1),RawData[[#This Row],[Net Price]])</f>
        <v>7.0064890000000002</v>
      </c>
      <c r="P3238">
        <f>RawData[[#This Row],[Units]]*RawData[[#This Row],[Counterfactual Net Price]]</f>
        <v>72930.544001000002</v>
      </c>
    </row>
    <row r="3239" spans="1:16">
      <c r="A3239" t="s">
        <v>264</v>
      </c>
      <c r="B3239" t="s">
        <v>263</v>
      </c>
      <c r="C3239" t="s">
        <v>237</v>
      </c>
      <c r="D3239" t="s">
        <v>230</v>
      </c>
      <c r="E3239" t="s">
        <v>241</v>
      </c>
      <c r="F3239">
        <v>13342</v>
      </c>
      <c r="G3239" s="44">
        <v>8.39</v>
      </c>
      <c r="H3239" s="42">
        <v>0.16689999999999999</v>
      </c>
      <c r="I3239" s="45">
        <v>4.6382000000000003</v>
      </c>
      <c r="J3239" s="44">
        <f t="shared" si="250"/>
        <v>6.9897090000000004</v>
      </c>
      <c r="K3239" s="43">
        <f t="shared" si="251"/>
        <v>93256.697478000002</v>
      </c>
      <c r="L3239" s="43">
        <f t="shared" si="252"/>
        <v>61882.864400000006</v>
      </c>
      <c r="M3239" s="43">
        <f t="shared" si="253"/>
        <v>31373.833077999996</v>
      </c>
      <c r="N3239" s="42">
        <f t="shared" si="254"/>
        <v>0.33642444914373398</v>
      </c>
      <c r="O3239">
        <f>IF(AND(RawData[[#This Row],[Channel]]="Wholesale/Distributor", LEFT(RawData[[#This Row],[Month]], 4)="2025"),RawData[[#This Row],[List Price]]*(1-'2 - Diagnostics'!$B$1),RawData[[#This Row],[Net Price]])</f>
        <v>6.9897090000000004</v>
      </c>
      <c r="P3239">
        <f>RawData[[#This Row],[Units]]*RawData[[#This Row],[Counterfactual Net Price]]</f>
        <v>93256.697478000002</v>
      </c>
    </row>
    <row r="3240" spans="1:16">
      <c r="A3240" t="s">
        <v>264</v>
      </c>
      <c r="B3240" t="s">
        <v>263</v>
      </c>
      <c r="C3240" t="s">
        <v>237</v>
      </c>
      <c r="D3240" t="s">
        <v>230</v>
      </c>
      <c r="E3240" t="s">
        <v>240</v>
      </c>
      <c r="F3240">
        <v>16118</v>
      </c>
      <c r="G3240" s="44">
        <v>8.39</v>
      </c>
      <c r="H3240" s="42">
        <v>0.1484</v>
      </c>
      <c r="I3240" s="45">
        <v>4.6706000000000003</v>
      </c>
      <c r="J3240" s="44">
        <f t="shared" si="250"/>
        <v>7.1449240000000005</v>
      </c>
      <c r="K3240" s="43">
        <f t="shared" si="251"/>
        <v>115161.88503200001</v>
      </c>
      <c r="L3240" s="43">
        <f t="shared" si="252"/>
        <v>75280.730800000005</v>
      </c>
      <c r="M3240" s="43">
        <f t="shared" si="253"/>
        <v>39881.154232000001</v>
      </c>
      <c r="N3240" s="42">
        <f t="shared" si="254"/>
        <v>0.34630515314088717</v>
      </c>
      <c r="O3240">
        <f>IF(AND(RawData[[#This Row],[Channel]]="Wholesale/Distributor", LEFT(RawData[[#This Row],[Month]], 4)="2025"),RawData[[#This Row],[List Price]]*(1-'2 - Diagnostics'!$B$1),RawData[[#This Row],[Net Price]])</f>
        <v>7.1449240000000005</v>
      </c>
      <c r="P3240">
        <f>RawData[[#This Row],[Units]]*RawData[[#This Row],[Counterfactual Net Price]]</f>
        <v>115161.88503200001</v>
      </c>
    </row>
    <row r="3241" spans="1:16">
      <c r="A3241" t="s">
        <v>264</v>
      </c>
      <c r="B3241" t="s">
        <v>263</v>
      </c>
      <c r="C3241" t="s">
        <v>237</v>
      </c>
      <c r="D3241" t="s">
        <v>230</v>
      </c>
      <c r="E3241" t="s">
        <v>236</v>
      </c>
      <c r="F3241">
        <v>12727</v>
      </c>
      <c r="G3241" s="44">
        <v>8.39</v>
      </c>
      <c r="H3241" s="42">
        <v>0.17630000000000001</v>
      </c>
      <c r="I3241" s="45">
        <v>4.7028999999999996</v>
      </c>
      <c r="J3241" s="44">
        <f t="shared" si="250"/>
        <v>6.9108430000000007</v>
      </c>
      <c r="K3241" s="43">
        <f t="shared" si="251"/>
        <v>87954.298861000003</v>
      </c>
      <c r="L3241" s="43">
        <f t="shared" si="252"/>
        <v>59853.808299999997</v>
      </c>
      <c r="M3241" s="43">
        <f t="shared" si="253"/>
        <v>28100.490561000006</v>
      </c>
      <c r="N3241" s="42">
        <f t="shared" si="254"/>
        <v>0.31948967730854261</v>
      </c>
      <c r="O3241">
        <f>IF(AND(RawData[[#This Row],[Channel]]="Wholesale/Distributor", LEFT(RawData[[#This Row],[Month]], 4)="2025"),RawData[[#This Row],[List Price]]*(1-'2 - Diagnostics'!$B$1),RawData[[#This Row],[Net Price]])</f>
        <v>6.9108430000000007</v>
      </c>
      <c r="P3241">
        <f>RawData[[#This Row],[Units]]*RawData[[#This Row],[Counterfactual Net Price]]</f>
        <v>87954.298861000003</v>
      </c>
    </row>
    <row r="3242" spans="1:16">
      <c r="A3242" t="s">
        <v>264</v>
      </c>
      <c r="B3242" t="s">
        <v>263</v>
      </c>
      <c r="C3242" t="s">
        <v>237</v>
      </c>
      <c r="D3242" t="s">
        <v>232</v>
      </c>
      <c r="E3242" t="s">
        <v>262</v>
      </c>
      <c r="F3242">
        <v>6781</v>
      </c>
      <c r="G3242" s="44">
        <v>7.99</v>
      </c>
      <c r="H3242" s="42">
        <v>4.3400000000000001E-2</v>
      </c>
      <c r="I3242" s="45">
        <v>4.3146000000000004</v>
      </c>
      <c r="J3242" s="44">
        <f t="shared" si="250"/>
        <v>7.6432340000000005</v>
      </c>
      <c r="K3242" s="43">
        <f t="shared" si="251"/>
        <v>51828.769754000001</v>
      </c>
      <c r="L3242" s="43">
        <f t="shared" si="252"/>
        <v>29257.302600000003</v>
      </c>
      <c r="M3242" s="43">
        <f t="shared" si="253"/>
        <v>22571.467153999998</v>
      </c>
      <c r="N3242" s="42">
        <f t="shared" si="254"/>
        <v>0.43550073175831067</v>
      </c>
      <c r="O3242">
        <f>IF(AND(RawData[[#This Row],[Channel]]="Wholesale/Distributor", LEFT(RawData[[#This Row],[Month]], 4)="2025"),RawData[[#This Row],[List Price]]*(1-'2 - Diagnostics'!$B$1),RawData[[#This Row],[Net Price]])</f>
        <v>7.6432340000000005</v>
      </c>
      <c r="P3242">
        <f>RawData[[#This Row],[Units]]*RawData[[#This Row],[Counterfactual Net Price]]</f>
        <v>51828.769754000001</v>
      </c>
    </row>
    <row r="3243" spans="1:16">
      <c r="A3243" t="s">
        <v>264</v>
      </c>
      <c r="B3243" t="s">
        <v>263</v>
      </c>
      <c r="C3243" t="s">
        <v>237</v>
      </c>
      <c r="D3243" t="s">
        <v>232</v>
      </c>
      <c r="E3243" t="s">
        <v>261</v>
      </c>
      <c r="F3243">
        <v>8302</v>
      </c>
      <c r="G3243" s="44">
        <v>7.99</v>
      </c>
      <c r="H3243" s="42">
        <v>6.7199999999999996E-2</v>
      </c>
      <c r="I3243" s="45">
        <v>4.3146000000000004</v>
      </c>
      <c r="J3243" s="44">
        <f t="shared" si="250"/>
        <v>7.4530719999999997</v>
      </c>
      <c r="K3243" s="43">
        <f t="shared" si="251"/>
        <v>61875.403743999996</v>
      </c>
      <c r="L3243" s="43">
        <f t="shared" si="252"/>
        <v>35819.809200000003</v>
      </c>
      <c r="M3243" s="43">
        <f t="shared" si="253"/>
        <v>26055.594543999992</v>
      </c>
      <c r="N3243" s="42">
        <f t="shared" si="254"/>
        <v>0.42109777015437383</v>
      </c>
      <c r="O3243">
        <f>IF(AND(RawData[[#This Row],[Channel]]="Wholesale/Distributor", LEFT(RawData[[#This Row],[Month]], 4)="2025"),RawData[[#This Row],[List Price]]*(1-'2 - Diagnostics'!$B$1),RawData[[#This Row],[Net Price]])</f>
        <v>7.4530719999999997</v>
      </c>
      <c r="P3243">
        <f>RawData[[#This Row],[Units]]*RawData[[#This Row],[Counterfactual Net Price]]</f>
        <v>61875.403743999996</v>
      </c>
    </row>
    <row r="3244" spans="1:16">
      <c r="A3244" t="s">
        <v>264</v>
      </c>
      <c r="B3244" t="s">
        <v>263</v>
      </c>
      <c r="C3244" t="s">
        <v>237</v>
      </c>
      <c r="D3244" t="s">
        <v>232</v>
      </c>
      <c r="E3244" t="s">
        <v>260</v>
      </c>
      <c r="F3244">
        <v>8899</v>
      </c>
      <c r="G3244" s="44">
        <v>7.99</v>
      </c>
      <c r="H3244" s="42">
        <v>4.4400000000000002E-2</v>
      </c>
      <c r="I3244" s="45">
        <v>4.3146000000000004</v>
      </c>
      <c r="J3244" s="44">
        <f t="shared" si="250"/>
        <v>7.6352440000000001</v>
      </c>
      <c r="K3244" s="43">
        <f t="shared" si="251"/>
        <v>67946.036355999997</v>
      </c>
      <c r="L3244" s="43">
        <f t="shared" si="252"/>
        <v>38395.625400000004</v>
      </c>
      <c r="M3244" s="43">
        <f t="shared" si="253"/>
        <v>29550.410955999992</v>
      </c>
      <c r="N3244" s="42">
        <f t="shared" si="254"/>
        <v>0.43491000418585174</v>
      </c>
      <c r="O3244">
        <f>IF(AND(RawData[[#This Row],[Channel]]="Wholesale/Distributor", LEFT(RawData[[#This Row],[Month]], 4)="2025"),RawData[[#This Row],[List Price]]*(1-'2 - Diagnostics'!$B$1),RawData[[#This Row],[Net Price]])</f>
        <v>7.6352440000000001</v>
      </c>
      <c r="P3244">
        <f>RawData[[#This Row],[Units]]*RawData[[#This Row],[Counterfactual Net Price]]</f>
        <v>67946.036355999997</v>
      </c>
    </row>
    <row r="3245" spans="1:16">
      <c r="A3245" t="s">
        <v>264</v>
      </c>
      <c r="B3245" t="s">
        <v>263</v>
      </c>
      <c r="C3245" t="s">
        <v>237</v>
      </c>
      <c r="D3245" t="s">
        <v>232</v>
      </c>
      <c r="E3245" t="s">
        <v>259</v>
      </c>
      <c r="F3245">
        <v>8867</v>
      </c>
      <c r="G3245" s="44">
        <v>7.99</v>
      </c>
      <c r="H3245" s="42">
        <v>4.9700000000000001E-2</v>
      </c>
      <c r="I3245" s="45">
        <v>4.3146000000000004</v>
      </c>
      <c r="J3245" s="44">
        <f t="shared" si="250"/>
        <v>7.5928970000000007</v>
      </c>
      <c r="K3245" s="43">
        <f t="shared" si="251"/>
        <v>67326.217699000001</v>
      </c>
      <c r="L3245" s="43">
        <f t="shared" si="252"/>
        <v>38257.558200000007</v>
      </c>
      <c r="M3245" s="43">
        <f t="shared" si="253"/>
        <v>29068.659498999994</v>
      </c>
      <c r="N3245" s="42">
        <f t="shared" si="254"/>
        <v>0.43175839208670935</v>
      </c>
      <c r="O3245">
        <f>IF(AND(RawData[[#This Row],[Channel]]="Wholesale/Distributor", LEFT(RawData[[#This Row],[Month]], 4)="2025"),RawData[[#This Row],[List Price]]*(1-'2 - Diagnostics'!$B$1),RawData[[#This Row],[Net Price]])</f>
        <v>7.5928970000000007</v>
      </c>
      <c r="P3245">
        <f>RawData[[#This Row],[Units]]*RawData[[#This Row],[Counterfactual Net Price]]</f>
        <v>67326.217699000001</v>
      </c>
    </row>
    <row r="3246" spans="1:16">
      <c r="A3246" t="s">
        <v>264</v>
      </c>
      <c r="B3246" t="s">
        <v>263</v>
      </c>
      <c r="C3246" t="s">
        <v>237</v>
      </c>
      <c r="D3246" t="s">
        <v>232</v>
      </c>
      <c r="E3246" t="s">
        <v>258</v>
      </c>
      <c r="F3246">
        <v>6898</v>
      </c>
      <c r="G3246" s="44">
        <v>7.99</v>
      </c>
      <c r="H3246" s="42">
        <v>4.2299999999999997E-2</v>
      </c>
      <c r="I3246" s="45">
        <v>4.3146000000000004</v>
      </c>
      <c r="J3246" s="44">
        <f t="shared" si="250"/>
        <v>7.6520229999999998</v>
      </c>
      <c r="K3246" s="43">
        <f t="shared" si="251"/>
        <v>52783.654653999998</v>
      </c>
      <c r="L3246" s="43">
        <f t="shared" si="252"/>
        <v>29762.110800000002</v>
      </c>
      <c r="M3246" s="43">
        <f t="shared" si="253"/>
        <v>23021.543853999996</v>
      </c>
      <c r="N3246" s="42">
        <f t="shared" si="254"/>
        <v>0.43614910723608641</v>
      </c>
      <c r="O3246">
        <f>IF(AND(RawData[[#This Row],[Channel]]="Wholesale/Distributor", LEFT(RawData[[#This Row],[Month]], 4)="2025"),RawData[[#This Row],[List Price]]*(1-'2 - Diagnostics'!$B$1),RawData[[#This Row],[Net Price]])</f>
        <v>7.6520229999999998</v>
      </c>
      <c r="P3246">
        <f>RawData[[#This Row],[Units]]*RawData[[#This Row],[Counterfactual Net Price]]</f>
        <v>52783.654653999998</v>
      </c>
    </row>
    <row r="3247" spans="1:16">
      <c r="A3247" t="s">
        <v>264</v>
      </c>
      <c r="B3247" t="s">
        <v>263</v>
      </c>
      <c r="C3247" t="s">
        <v>237</v>
      </c>
      <c r="D3247" t="s">
        <v>232</v>
      </c>
      <c r="E3247" t="s">
        <v>257</v>
      </c>
      <c r="F3247">
        <v>7372</v>
      </c>
      <c r="G3247" s="44">
        <v>7.99</v>
      </c>
      <c r="H3247" s="42">
        <v>4.58E-2</v>
      </c>
      <c r="I3247" s="45">
        <v>4.3146000000000004</v>
      </c>
      <c r="J3247" s="44">
        <f t="shared" si="250"/>
        <v>7.6240580000000007</v>
      </c>
      <c r="K3247" s="43">
        <f t="shared" si="251"/>
        <v>56204.555576000006</v>
      </c>
      <c r="L3247" s="43">
        <f t="shared" si="252"/>
        <v>31807.231200000002</v>
      </c>
      <c r="M3247" s="43">
        <f t="shared" si="253"/>
        <v>24397.324376000004</v>
      </c>
      <c r="N3247" s="42">
        <f t="shared" si="254"/>
        <v>0.43408090547055128</v>
      </c>
      <c r="O3247">
        <f>IF(AND(RawData[[#This Row],[Channel]]="Wholesale/Distributor", LEFT(RawData[[#This Row],[Month]], 4)="2025"),RawData[[#This Row],[List Price]]*(1-'2 - Diagnostics'!$B$1),RawData[[#This Row],[Net Price]])</f>
        <v>7.6240580000000007</v>
      </c>
      <c r="P3247">
        <f>RawData[[#This Row],[Units]]*RawData[[#This Row],[Counterfactual Net Price]]</f>
        <v>56204.555576000006</v>
      </c>
    </row>
    <row r="3248" spans="1:16">
      <c r="A3248" t="s">
        <v>264</v>
      </c>
      <c r="B3248" t="s">
        <v>263</v>
      </c>
      <c r="C3248" t="s">
        <v>237</v>
      </c>
      <c r="D3248" t="s">
        <v>232</v>
      </c>
      <c r="E3248" t="s">
        <v>256</v>
      </c>
      <c r="F3248">
        <v>5983</v>
      </c>
      <c r="G3248" s="44">
        <v>7.99</v>
      </c>
      <c r="H3248" s="42">
        <v>4.9599999999999998E-2</v>
      </c>
      <c r="I3248" s="45">
        <v>4.3146000000000004</v>
      </c>
      <c r="J3248" s="44">
        <f t="shared" si="250"/>
        <v>7.5936960000000004</v>
      </c>
      <c r="K3248" s="43">
        <f t="shared" si="251"/>
        <v>45433.083168000005</v>
      </c>
      <c r="L3248" s="43">
        <f t="shared" si="252"/>
        <v>25814.251800000002</v>
      </c>
      <c r="M3248" s="43">
        <f t="shared" si="253"/>
        <v>19618.831368000003</v>
      </c>
      <c r="N3248" s="42">
        <f t="shared" si="254"/>
        <v>0.43181818181818182</v>
      </c>
      <c r="O3248">
        <f>IF(AND(RawData[[#This Row],[Channel]]="Wholesale/Distributor", LEFT(RawData[[#This Row],[Month]], 4)="2025"),RawData[[#This Row],[List Price]]*(1-'2 - Diagnostics'!$B$1),RawData[[#This Row],[Net Price]])</f>
        <v>7.5936960000000004</v>
      </c>
      <c r="P3248">
        <f>RawData[[#This Row],[Units]]*RawData[[#This Row],[Counterfactual Net Price]]</f>
        <v>45433.083168000005</v>
      </c>
    </row>
    <row r="3249" spans="1:16">
      <c r="A3249" t="s">
        <v>264</v>
      </c>
      <c r="B3249" t="s">
        <v>263</v>
      </c>
      <c r="C3249" t="s">
        <v>237</v>
      </c>
      <c r="D3249" t="s">
        <v>232</v>
      </c>
      <c r="E3249" t="s">
        <v>255</v>
      </c>
      <c r="F3249">
        <v>7350</v>
      </c>
      <c r="G3249" s="44">
        <v>7.99</v>
      </c>
      <c r="H3249" s="42">
        <v>3.0300000000000001E-2</v>
      </c>
      <c r="I3249" s="45">
        <v>4.3146000000000004</v>
      </c>
      <c r="J3249" s="44">
        <f t="shared" si="250"/>
        <v>7.747903</v>
      </c>
      <c r="K3249" s="43">
        <f t="shared" si="251"/>
        <v>56947.087050000002</v>
      </c>
      <c r="L3249" s="43">
        <f t="shared" si="252"/>
        <v>31712.310000000005</v>
      </c>
      <c r="M3249" s="43">
        <f t="shared" si="253"/>
        <v>25234.777049999997</v>
      </c>
      <c r="N3249" s="42">
        <f t="shared" si="254"/>
        <v>0.44312674022893672</v>
      </c>
      <c r="O3249">
        <f>IF(AND(RawData[[#This Row],[Channel]]="Wholesale/Distributor", LEFT(RawData[[#This Row],[Month]], 4)="2025"),RawData[[#This Row],[List Price]]*(1-'2 - Diagnostics'!$B$1),RawData[[#This Row],[Net Price]])</f>
        <v>7.747903</v>
      </c>
      <c r="P3249">
        <f>RawData[[#This Row],[Units]]*RawData[[#This Row],[Counterfactual Net Price]]</f>
        <v>56947.087050000002</v>
      </c>
    </row>
    <row r="3250" spans="1:16">
      <c r="A3250" t="s">
        <v>264</v>
      </c>
      <c r="B3250" t="s">
        <v>263</v>
      </c>
      <c r="C3250" t="s">
        <v>237</v>
      </c>
      <c r="D3250" t="s">
        <v>232</v>
      </c>
      <c r="E3250" t="s">
        <v>254</v>
      </c>
      <c r="F3250">
        <v>8481</v>
      </c>
      <c r="G3250" s="44">
        <v>7.99</v>
      </c>
      <c r="H3250" s="42">
        <v>5.8700000000000002E-2</v>
      </c>
      <c r="I3250" s="45">
        <v>4.3146000000000004</v>
      </c>
      <c r="J3250" s="44">
        <f t="shared" si="250"/>
        <v>7.5209870000000008</v>
      </c>
      <c r="K3250" s="43">
        <f t="shared" si="251"/>
        <v>63785.490747000003</v>
      </c>
      <c r="L3250" s="43">
        <f t="shared" si="252"/>
        <v>36592.122600000002</v>
      </c>
      <c r="M3250" s="43">
        <f t="shared" si="253"/>
        <v>27193.368147000001</v>
      </c>
      <c r="N3250" s="42">
        <f t="shared" si="254"/>
        <v>0.42632529480505682</v>
      </c>
      <c r="O3250">
        <f>IF(AND(RawData[[#This Row],[Channel]]="Wholesale/Distributor", LEFT(RawData[[#This Row],[Month]], 4)="2025"),RawData[[#This Row],[List Price]]*(1-'2 - Diagnostics'!$B$1),RawData[[#This Row],[Net Price]])</f>
        <v>7.5209870000000008</v>
      </c>
      <c r="P3250">
        <f>RawData[[#This Row],[Units]]*RawData[[#This Row],[Counterfactual Net Price]]</f>
        <v>63785.490747000003</v>
      </c>
    </row>
    <row r="3251" spans="1:16">
      <c r="A3251" t="s">
        <v>264</v>
      </c>
      <c r="B3251" t="s">
        <v>263</v>
      </c>
      <c r="C3251" t="s">
        <v>237</v>
      </c>
      <c r="D3251" t="s">
        <v>232</v>
      </c>
      <c r="E3251" t="s">
        <v>253</v>
      </c>
      <c r="F3251">
        <v>12952</v>
      </c>
      <c r="G3251" s="44">
        <v>7.99</v>
      </c>
      <c r="H3251" s="42">
        <v>7.2300000000000003E-2</v>
      </c>
      <c r="I3251" s="45">
        <v>4.3146000000000004</v>
      </c>
      <c r="J3251" s="44">
        <f t="shared" si="250"/>
        <v>7.4123229999999998</v>
      </c>
      <c r="K3251" s="43">
        <f t="shared" si="251"/>
        <v>96004.407496</v>
      </c>
      <c r="L3251" s="43">
        <f t="shared" si="252"/>
        <v>55882.699200000003</v>
      </c>
      <c r="M3251" s="43">
        <f t="shared" si="253"/>
        <v>40121.708295999997</v>
      </c>
      <c r="N3251" s="42">
        <f t="shared" si="254"/>
        <v>0.41791527433437531</v>
      </c>
      <c r="O3251">
        <f>IF(AND(RawData[[#This Row],[Channel]]="Wholesale/Distributor", LEFT(RawData[[#This Row],[Month]], 4)="2025"),RawData[[#This Row],[List Price]]*(1-'2 - Diagnostics'!$B$1),RawData[[#This Row],[Net Price]])</f>
        <v>7.4123229999999998</v>
      </c>
      <c r="P3251">
        <f>RawData[[#This Row],[Units]]*RawData[[#This Row],[Counterfactual Net Price]]</f>
        <v>96004.407496</v>
      </c>
    </row>
    <row r="3252" spans="1:16">
      <c r="A3252" t="s">
        <v>264</v>
      </c>
      <c r="B3252" t="s">
        <v>263</v>
      </c>
      <c r="C3252" t="s">
        <v>237</v>
      </c>
      <c r="D3252" t="s">
        <v>232</v>
      </c>
      <c r="E3252" t="s">
        <v>252</v>
      </c>
      <c r="F3252">
        <v>14535</v>
      </c>
      <c r="G3252" s="44">
        <v>7.99</v>
      </c>
      <c r="H3252" s="42">
        <v>6.4500000000000002E-2</v>
      </c>
      <c r="I3252" s="45">
        <v>4.3146000000000004</v>
      </c>
      <c r="J3252" s="44">
        <f t="shared" si="250"/>
        <v>7.4746449999999998</v>
      </c>
      <c r="K3252" s="43">
        <f t="shared" si="251"/>
        <v>108643.965075</v>
      </c>
      <c r="L3252" s="43">
        <f t="shared" si="252"/>
        <v>62712.711000000003</v>
      </c>
      <c r="M3252" s="43">
        <f t="shared" si="253"/>
        <v>45931.254074999997</v>
      </c>
      <c r="N3252" s="42">
        <f t="shared" si="254"/>
        <v>0.42276857295563869</v>
      </c>
      <c r="O3252">
        <f>IF(AND(RawData[[#This Row],[Channel]]="Wholesale/Distributor", LEFT(RawData[[#This Row],[Month]], 4)="2025"),RawData[[#This Row],[List Price]]*(1-'2 - Diagnostics'!$B$1),RawData[[#This Row],[Net Price]])</f>
        <v>7.4746449999999998</v>
      </c>
      <c r="P3252">
        <f>RawData[[#This Row],[Units]]*RawData[[#This Row],[Counterfactual Net Price]]</f>
        <v>108643.965075</v>
      </c>
    </row>
    <row r="3253" spans="1:16">
      <c r="A3253" t="s">
        <v>264</v>
      </c>
      <c r="B3253" t="s">
        <v>263</v>
      </c>
      <c r="C3253" t="s">
        <v>237</v>
      </c>
      <c r="D3253" t="s">
        <v>232</v>
      </c>
      <c r="E3253" t="s">
        <v>251</v>
      </c>
      <c r="F3253">
        <v>13078</v>
      </c>
      <c r="G3253" s="44">
        <v>7.99</v>
      </c>
      <c r="H3253" s="42">
        <v>5.7599999999999998E-2</v>
      </c>
      <c r="I3253" s="45">
        <v>4.3146000000000004</v>
      </c>
      <c r="J3253" s="44">
        <f t="shared" si="250"/>
        <v>7.529776</v>
      </c>
      <c r="K3253" s="43">
        <f t="shared" si="251"/>
        <v>98474.410527999993</v>
      </c>
      <c r="L3253" s="43">
        <f t="shared" si="252"/>
        <v>56426.338800000005</v>
      </c>
      <c r="M3253" s="43">
        <f t="shared" si="253"/>
        <v>42048.071727999988</v>
      </c>
      <c r="N3253" s="42">
        <f t="shared" si="254"/>
        <v>0.42699490662139211</v>
      </c>
      <c r="O3253">
        <f>IF(AND(RawData[[#This Row],[Channel]]="Wholesale/Distributor", LEFT(RawData[[#This Row],[Month]], 4)="2025"),RawData[[#This Row],[List Price]]*(1-'2 - Diagnostics'!$B$1),RawData[[#This Row],[Net Price]])</f>
        <v>7.529776</v>
      </c>
      <c r="P3253">
        <f>RawData[[#This Row],[Units]]*RawData[[#This Row],[Counterfactual Net Price]]</f>
        <v>98474.410527999993</v>
      </c>
    </row>
    <row r="3254" spans="1:16">
      <c r="A3254" t="s">
        <v>264</v>
      </c>
      <c r="B3254" t="s">
        <v>263</v>
      </c>
      <c r="C3254" t="s">
        <v>237</v>
      </c>
      <c r="D3254" t="s">
        <v>232</v>
      </c>
      <c r="E3254" t="s">
        <v>250</v>
      </c>
      <c r="F3254">
        <v>6894</v>
      </c>
      <c r="G3254" s="44">
        <v>8.15</v>
      </c>
      <c r="H3254" s="42">
        <v>5.9700000000000003E-2</v>
      </c>
      <c r="I3254" s="45">
        <v>4.3470000000000004</v>
      </c>
      <c r="J3254" s="44">
        <f t="shared" si="250"/>
        <v>7.6634450000000003</v>
      </c>
      <c r="K3254" s="43">
        <f t="shared" si="251"/>
        <v>52831.789830000002</v>
      </c>
      <c r="L3254" s="43">
        <f t="shared" si="252"/>
        <v>29968.218000000004</v>
      </c>
      <c r="M3254" s="43">
        <f t="shared" si="253"/>
        <v>22863.571829999997</v>
      </c>
      <c r="N3254" s="42">
        <f t="shared" si="254"/>
        <v>0.43276163657467359</v>
      </c>
      <c r="O3254">
        <f>IF(AND(RawData[[#This Row],[Channel]]="Wholesale/Distributor", LEFT(RawData[[#This Row],[Month]], 4)="2025"),RawData[[#This Row],[List Price]]*(1-'2 - Diagnostics'!$B$1),RawData[[#This Row],[Net Price]])</f>
        <v>7.6634450000000003</v>
      </c>
      <c r="P3254">
        <f>RawData[[#This Row],[Units]]*RawData[[#This Row],[Counterfactual Net Price]]</f>
        <v>52831.789830000002</v>
      </c>
    </row>
    <row r="3255" spans="1:16">
      <c r="A3255" t="s">
        <v>264</v>
      </c>
      <c r="B3255" t="s">
        <v>263</v>
      </c>
      <c r="C3255" t="s">
        <v>237</v>
      </c>
      <c r="D3255" t="s">
        <v>232</v>
      </c>
      <c r="E3255" t="s">
        <v>249</v>
      </c>
      <c r="F3255">
        <v>8090</v>
      </c>
      <c r="G3255" s="44">
        <v>8.15</v>
      </c>
      <c r="H3255" s="42">
        <v>5.11E-2</v>
      </c>
      <c r="I3255" s="45">
        <v>4.3792999999999997</v>
      </c>
      <c r="J3255" s="44">
        <f t="shared" si="250"/>
        <v>7.7335349999999998</v>
      </c>
      <c r="K3255" s="43">
        <f t="shared" si="251"/>
        <v>62564.298149999995</v>
      </c>
      <c r="L3255" s="43">
        <f t="shared" si="252"/>
        <v>35428.536999999997</v>
      </c>
      <c r="M3255" s="43">
        <f t="shared" si="253"/>
        <v>27135.761149999998</v>
      </c>
      <c r="N3255" s="42">
        <f t="shared" si="254"/>
        <v>0.4337259739562826</v>
      </c>
      <c r="O3255">
        <f>IF(AND(RawData[[#This Row],[Channel]]="Wholesale/Distributor", LEFT(RawData[[#This Row],[Month]], 4)="2025"),RawData[[#This Row],[List Price]]*(1-'2 - Diagnostics'!$B$1),RawData[[#This Row],[Net Price]])</f>
        <v>7.7335349999999998</v>
      </c>
      <c r="P3255">
        <f>RawData[[#This Row],[Units]]*RawData[[#This Row],[Counterfactual Net Price]]</f>
        <v>62564.298149999995</v>
      </c>
    </row>
    <row r="3256" spans="1:16">
      <c r="A3256" t="s">
        <v>264</v>
      </c>
      <c r="B3256" t="s">
        <v>263</v>
      </c>
      <c r="C3256" t="s">
        <v>237</v>
      </c>
      <c r="D3256" t="s">
        <v>232</v>
      </c>
      <c r="E3256" t="s">
        <v>248</v>
      </c>
      <c r="F3256">
        <v>8038</v>
      </c>
      <c r="G3256" s="44">
        <v>8.15</v>
      </c>
      <c r="H3256" s="42">
        <v>5.3999999999999999E-2</v>
      </c>
      <c r="I3256" s="45">
        <v>4.4116999999999997</v>
      </c>
      <c r="J3256" s="44">
        <f t="shared" si="250"/>
        <v>7.7099000000000002</v>
      </c>
      <c r="K3256" s="43">
        <f t="shared" si="251"/>
        <v>61972.176200000002</v>
      </c>
      <c r="L3256" s="43">
        <f t="shared" si="252"/>
        <v>35461.244599999998</v>
      </c>
      <c r="M3256" s="43">
        <f t="shared" si="253"/>
        <v>26510.931600000004</v>
      </c>
      <c r="N3256" s="42">
        <f t="shared" si="254"/>
        <v>0.42778764964526134</v>
      </c>
      <c r="O3256">
        <f>IF(AND(RawData[[#This Row],[Channel]]="Wholesale/Distributor", LEFT(RawData[[#This Row],[Month]], 4)="2025"),RawData[[#This Row],[List Price]]*(1-'2 - Diagnostics'!$B$1),RawData[[#This Row],[Net Price]])</f>
        <v>7.7099000000000002</v>
      </c>
      <c r="P3256">
        <f>RawData[[#This Row],[Units]]*RawData[[#This Row],[Counterfactual Net Price]]</f>
        <v>61972.176200000002</v>
      </c>
    </row>
    <row r="3257" spans="1:16">
      <c r="A3257" t="s">
        <v>264</v>
      </c>
      <c r="B3257" t="s">
        <v>263</v>
      </c>
      <c r="C3257" t="s">
        <v>237</v>
      </c>
      <c r="D3257" t="s">
        <v>232</v>
      </c>
      <c r="E3257" t="s">
        <v>247</v>
      </c>
      <c r="F3257">
        <v>8418</v>
      </c>
      <c r="G3257" s="44">
        <v>8.15</v>
      </c>
      <c r="H3257" s="42">
        <v>4.3099999999999999E-2</v>
      </c>
      <c r="I3257" s="45">
        <v>4.444</v>
      </c>
      <c r="J3257" s="44">
        <f t="shared" si="250"/>
        <v>7.7987349999999998</v>
      </c>
      <c r="K3257" s="43">
        <f t="shared" si="251"/>
        <v>65649.751229999994</v>
      </c>
      <c r="L3257" s="43">
        <f t="shared" si="252"/>
        <v>37409.591999999997</v>
      </c>
      <c r="M3257" s="43">
        <f t="shared" si="253"/>
        <v>28240.159229999997</v>
      </c>
      <c r="N3257" s="42">
        <f t="shared" si="254"/>
        <v>0.43016399454526921</v>
      </c>
      <c r="O3257">
        <f>IF(AND(RawData[[#This Row],[Channel]]="Wholesale/Distributor", LEFT(RawData[[#This Row],[Month]], 4)="2025"),RawData[[#This Row],[List Price]]*(1-'2 - Diagnostics'!$B$1),RawData[[#This Row],[Net Price]])</f>
        <v>7.7987349999999998</v>
      </c>
      <c r="P3257">
        <f>RawData[[#This Row],[Units]]*RawData[[#This Row],[Counterfactual Net Price]]</f>
        <v>65649.751229999994</v>
      </c>
    </row>
    <row r="3258" spans="1:16">
      <c r="A3258" t="s">
        <v>264</v>
      </c>
      <c r="B3258" t="s">
        <v>263</v>
      </c>
      <c r="C3258" t="s">
        <v>237</v>
      </c>
      <c r="D3258" t="s">
        <v>232</v>
      </c>
      <c r="E3258" t="s">
        <v>246</v>
      </c>
      <c r="F3258">
        <v>7426</v>
      </c>
      <c r="G3258" s="44">
        <v>8.15</v>
      </c>
      <c r="H3258" s="42">
        <v>4.8599999999999997E-2</v>
      </c>
      <c r="I3258" s="45">
        <v>4.4763999999999999</v>
      </c>
      <c r="J3258" s="44">
        <f t="shared" si="250"/>
        <v>7.7539100000000003</v>
      </c>
      <c r="K3258" s="43">
        <f t="shared" si="251"/>
        <v>57580.535660000001</v>
      </c>
      <c r="L3258" s="43">
        <f t="shared" si="252"/>
        <v>33241.746399999996</v>
      </c>
      <c r="M3258" s="43">
        <f t="shared" si="253"/>
        <v>24338.789260000005</v>
      </c>
      <c r="N3258" s="42">
        <f t="shared" si="254"/>
        <v>0.42269126156996928</v>
      </c>
      <c r="O3258">
        <f>IF(AND(RawData[[#This Row],[Channel]]="Wholesale/Distributor", LEFT(RawData[[#This Row],[Month]], 4)="2025"),RawData[[#This Row],[List Price]]*(1-'2 - Diagnostics'!$B$1),RawData[[#This Row],[Net Price]])</f>
        <v>7.7539100000000003</v>
      </c>
      <c r="P3258">
        <f>RawData[[#This Row],[Units]]*RawData[[#This Row],[Counterfactual Net Price]]</f>
        <v>57580.535660000001</v>
      </c>
    </row>
    <row r="3259" spans="1:16">
      <c r="A3259" t="s">
        <v>264</v>
      </c>
      <c r="B3259" t="s">
        <v>263</v>
      </c>
      <c r="C3259" t="s">
        <v>237</v>
      </c>
      <c r="D3259" t="s">
        <v>232</v>
      </c>
      <c r="E3259" t="s">
        <v>245</v>
      </c>
      <c r="F3259">
        <v>5896</v>
      </c>
      <c r="G3259" s="44">
        <v>8.15</v>
      </c>
      <c r="H3259" s="42">
        <v>3.5400000000000001E-2</v>
      </c>
      <c r="I3259" s="45">
        <v>4.5087999999999999</v>
      </c>
      <c r="J3259" s="44">
        <f t="shared" si="250"/>
        <v>7.8614900000000008</v>
      </c>
      <c r="K3259" s="43">
        <f t="shared" si="251"/>
        <v>46351.345040000007</v>
      </c>
      <c r="L3259" s="43">
        <f t="shared" si="252"/>
        <v>26583.8848</v>
      </c>
      <c r="M3259" s="43">
        <f t="shared" si="253"/>
        <v>19767.460240000008</v>
      </c>
      <c r="N3259" s="42">
        <f t="shared" si="254"/>
        <v>0.42647004575468528</v>
      </c>
      <c r="O3259">
        <f>IF(AND(RawData[[#This Row],[Channel]]="Wholesale/Distributor", LEFT(RawData[[#This Row],[Month]], 4)="2025"),RawData[[#This Row],[List Price]]*(1-'2 - Diagnostics'!$B$1),RawData[[#This Row],[Net Price]])</f>
        <v>7.8614900000000008</v>
      </c>
      <c r="P3259">
        <f>RawData[[#This Row],[Units]]*RawData[[#This Row],[Counterfactual Net Price]]</f>
        <v>46351.345040000007</v>
      </c>
    </row>
    <row r="3260" spans="1:16">
      <c r="A3260" t="s">
        <v>264</v>
      </c>
      <c r="B3260" t="s">
        <v>263</v>
      </c>
      <c r="C3260" t="s">
        <v>237</v>
      </c>
      <c r="D3260" t="s">
        <v>232</v>
      </c>
      <c r="E3260" t="s">
        <v>244</v>
      </c>
      <c r="F3260">
        <v>5900</v>
      </c>
      <c r="G3260" s="44">
        <v>8.39</v>
      </c>
      <c r="H3260" s="42">
        <v>4.1200000000000001E-2</v>
      </c>
      <c r="I3260" s="45">
        <v>4.5411000000000001</v>
      </c>
      <c r="J3260" s="44">
        <f t="shared" si="250"/>
        <v>8.0443320000000007</v>
      </c>
      <c r="K3260" s="43">
        <f t="shared" si="251"/>
        <v>47461.558800000006</v>
      </c>
      <c r="L3260" s="43">
        <f t="shared" si="252"/>
        <v>26792.49</v>
      </c>
      <c r="M3260" s="43">
        <f t="shared" si="253"/>
        <v>20669.068800000005</v>
      </c>
      <c r="N3260" s="42">
        <f t="shared" si="254"/>
        <v>0.43549072813006728</v>
      </c>
      <c r="O3260">
        <f>IF(AND(RawData[[#This Row],[Channel]]="Wholesale/Distributor", LEFT(RawData[[#This Row],[Month]], 4)="2025"),RawData[[#This Row],[List Price]]*(1-'2 - Diagnostics'!$B$1),RawData[[#This Row],[Net Price]])</f>
        <v>8.0443320000000007</v>
      </c>
      <c r="P3260">
        <f>RawData[[#This Row],[Units]]*RawData[[#This Row],[Counterfactual Net Price]]</f>
        <v>47461.558800000006</v>
      </c>
    </row>
    <row r="3261" spans="1:16">
      <c r="A3261" t="s">
        <v>264</v>
      </c>
      <c r="B3261" t="s">
        <v>263</v>
      </c>
      <c r="C3261" t="s">
        <v>237</v>
      </c>
      <c r="D3261" t="s">
        <v>232</v>
      </c>
      <c r="E3261" t="s">
        <v>243</v>
      </c>
      <c r="F3261">
        <v>7426</v>
      </c>
      <c r="G3261" s="44">
        <v>8.39</v>
      </c>
      <c r="H3261" s="42">
        <v>5.2200000000000003E-2</v>
      </c>
      <c r="I3261" s="45">
        <v>4.5735000000000001</v>
      </c>
      <c r="J3261" s="44">
        <f t="shared" si="250"/>
        <v>7.9520420000000005</v>
      </c>
      <c r="K3261" s="43">
        <f t="shared" si="251"/>
        <v>59051.863892000001</v>
      </c>
      <c r="L3261" s="43">
        <f t="shared" si="252"/>
        <v>33962.811000000002</v>
      </c>
      <c r="M3261" s="43">
        <f t="shared" si="253"/>
        <v>25089.052892</v>
      </c>
      <c r="N3261" s="42">
        <f t="shared" si="254"/>
        <v>0.42486470770652368</v>
      </c>
      <c r="O3261">
        <f>IF(AND(RawData[[#This Row],[Channel]]="Wholesale/Distributor", LEFT(RawData[[#This Row],[Month]], 4)="2025"),RawData[[#This Row],[List Price]]*(1-'2 - Diagnostics'!$B$1),RawData[[#This Row],[Net Price]])</f>
        <v>7.9520420000000005</v>
      </c>
      <c r="P3261">
        <f>RawData[[#This Row],[Units]]*RawData[[#This Row],[Counterfactual Net Price]]</f>
        <v>59051.863892000001</v>
      </c>
    </row>
    <row r="3262" spans="1:16">
      <c r="A3262" t="s">
        <v>264</v>
      </c>
      <c r="B3262" t="s">
        <v>263</v>
      </c>
      <c r="C3262" t="s">
        <v>237</v>
      </c>
      <c r="D3262" t="s">
        <v>232</v>
      </c>
      <c r="E3262" t="s">
        <v>242</v>
      </c>
      <c r="F3262">
        <v>9048</v>
      </c>
      <c r="G3262" s="44">
        <v>8.39</v>
      </c>
      <c r="H3262" s="42">
        <v>5.7500000000000002E-2</v>
      </c>
      <c r="I3262" s="45">
        <v>4.6058000000000003</v>
      </c>
      <c r="J3262" s="44">
        <f t="shared" si="250"/>
        <v>7.9075750000000005</v>
      </c>
      <c r="K3262" s="43">
        <f t="shared" si="251"/>
        <v>71547.738599999997</v>
      </c>
      <c r="L3262" s="43">
        <f t="shared" si="252"/>
        <v>41673.278400000003</v>
      </c>
      <c r="M3262" s="43">
        <f t="shared" si="253"/>
        <v>29874.460199999994</v>
      </c>
      <c r="N3262" s="42">
        <f t="shared" si="254"/>
        <v>0.41754583421592578</v>
      </c>
      <c r="O3262">
        <f>IF(AND(RawData[[#This Row],[Channel]]="Wholesale/Distributor", LEFT(RawData[[#This Row],[Month]], 4)="2025"),RawData[[#This Row],[List Price]]*(1-'2 - Diagnostics'!$B$1),RawData[[#This Row],[Net Price]])</f>
        <v>7.9075750000000005</v>
      </c>
      <c r="P3262">
        <f>RawData[[#This Row],[Units]]*RawData[[#This Row],[Counterfactual Net Price]]</f>
        <v>71547.738599999997</v>
      </c>
    </row>
    <row r="3263" spans="1:16">
      <c r="A3263" t="s">
        <v>264</v>
      </c>
      <c r="B3263" t="s">
        <v>263</v>
      </c>
      <c r="C3263" t="s">
        <v>237</v>
      </c>
      <c r="D3263" t="s">
        <v>232</v>
      </c>
      <c r="E3263" t="s">
        <v>241</v>
      </c>
      <c r="F3263">
        <v>13362</v>
      </c>
      <c r="G3263" s="44">
        <v>8.39</v>
      </c>
      <c r="H3263" s="42">
        <v>5.6099999999999997E-2</v>
      </c>
      <c r="I3263" s="45">
        <v>4.6382000000000003</v>
      </c>
      <c r="J3263" s="44">
        <f t="shared" si="250"/>
        <v>7.9193210000000001</v>
      </c>
      <c r="K3263" s="43">
        <f t="shared" si="251"/>
        <v>105817.967202</v>
      </c>
      <c r="L3263" s="43">
        <f t="shared" si="252"/>
        <v>61975.628400000001</v>
      </c>
      <c r="M3263" s="43">
        <f t="shared" si="253"/>
        <v>43842.338801999998</v>
      </c>
      <c r="N3263" s="42">
        <f t="shared" si="254"/>
        <v>0.41431847503087699</v>
      </c>
      <c r="O3263">
        <f>IF(AND(RawData[[#This Row],[Channel]]="Wholesale/Distributor", LEFT(RawData[[#This Row],[Month]], 4)="2025"),RawData[[#This Row],[List Price]]*(1-'2 - Diagnostics'!$B$1),RawData[[#This Row],[Net Price]])</f>
        <v>7.9193210000000001</v>
      </c>
      <c r="P3263">
        <f>RawData[[#This Row],[Units]]*RawData[[#This Row],[Counterfactual Net Price]]</f>
        <v>105817.967202</v>
      </c>
    </row>
    <row r="3264" spans="1:16">
      <c r="A3264" t="s">
        <v>264</v>
      </c>
      <c r="B3264" t="s">
        <v>263</v>
      </c>
      <c r="C3264" t="s">
        <v>237</v>
      </c>
      <c r="D3264" t="s">
        <v>232</v>
      </c>
      <c r="E3264" t="s">
        <v>240</v>
      </c>
      <c r="F3264">
        <v>13426</v>
      </c>
      <c r="G3264" s="44">
        <v>8.39</v>
      </c>
      <c r="H3264" s="42">
        <v>6.0999999999999999E-2</v>
      </c>
      <c r="I3264" s="45">
        <v>4.6706000000000003</v>
      </c>
      <c r="J3264" s="44">
        <f t="shared" si="250"/>
        <v>7.878210000000001</v>
      </c>
      <c r="K3264" s="43">
        <f t="shared" si="251"/>
        <v>105772.84746000002</v>
      </c>
      <c r="L3264" s="43">
        <f t="shared" si="252"/>
        <v>62707.475600000005</v>
      </c>
      <c r="M3264" s="43">
        <f t="shared" si="253"/>
        <v>43065.371860000014</v>
      </c>
      <c r="N3264" s="42">
        <f t="shared" si="254"/>
        <v>0.40714959362596331</v>
      </c>
      <c r="O3264">
        <f>IF(AND(RawData[[#This Row],[Channel]]="Wholesale/Distributor", LEFT(RawData[[#This Row],[Month]], 4)="2025"),RawData[[#This Row],[List Price]]*(1-'2 - Diagnostics'!$B$1),RawData[[#This Row],[Net Price]])</f>
        <v>7.878210000000001</v>
      </c>
      <c r="P3264">
        <f>RawData[[#This Row],[Units]]*RawData[[#This Row],[Counterfactual Net Price]]</f>
        <v>105772.84746000002</v>
      </c>
    </row>
    <row r="3265" spans="1:16">
      <c r="A3265" t="s">
        <v>264</v>
      </c>
      <c r="B3265" t="s">
        <v>263</v>
      </c>
      <c r="C3265" t="s">
        <v>237</v>
      </c>
      <c r="D3265" t="s">
        <v>232</v>
      </c>
      <c r="E3265" t="s">
        <v>236</v>
      </c>
      <c r="F3265">
        <v>11522</v>
      </c>
      <c r="G3265" s="44">
        <v>8.39</v>
      </c>
      <c r="H3265" s="42">
        <v>5.3800000000000001E-2</v>
      </c>
      <c r="I3265" s="45">
        <v>4.7028999999999996</v>
      </c>
      <c r="J3265" s="44">
        <f t="shared" si="250"/>
        <v>7.9386180000000008</v>
      </c>
      <c r="K3265" s="43">
        <f t="shared" si="251"/>
        <v>91468.756596000007</v>
      </c>
      <c r="L3265" s="43">
        <f t="shared" si="252"/>
        <v>54186.813799999996</v>
      </c>
      <c r="M3265" s="43">
        <f t="shared" si="253"/>
        <v>37281.94279600001</v>
      </c>
      <c r="N3265" s="42">
        <f t="shared" si="254"/>
        <v>0.40759210230294501</v>
      </c>
      <c r="O3265">
        <f>IF(AND(RawData[[#This Row],[Channel]]="Wholesale/Distributor", LEFT(RawData[[#This Row],[Month]], 4)="2025"),RawData[[#This Row],[List Price]]*(1-'2 - Diagnostics'!$B$1),RawData[[#This Row],[Net Price]])</f>
        <v>7.9386180000000008</v>
      </c>
      <c r="P3265">
        <f>RawData[[#This Row],[Units]]*RawData[[#This Row],[Counterfactual Net Price]]</f>
        <v>91468.756596000007</v>
      </c>
    </row>
    <row r="3266" spans="1:16">
      <c r="A3266" t="s">
        <v>264</v>
      </c>
      <c r="B3266" t="s">
        <v>263</v>
      </c>
      <c r="C3266" t="s">
        <v>237</v>
      </c>
      <c r="D3266" t="s">
        <v>226</v>
      </c>
      <c r="E3266" t="s">
        <v>262</v>
      </c>
      <c r="F3266">
        <v>10830</v>
      </c>
      <c r="G3266" s="44">
        <v>7.99</v>
      </c>
      <c r="H3266" s="42">
        <v>5.4800000000000001E-2</v>
      </c>
      <c r="I3266" s="45">
        <v>4.3146000000000004</v>
      </c>
      <c r="J3266" s="44">
        <f t="shared" ref="J3266:J3329" si="255">G3266*(1-H3266)</f>
        <v>7.5521480000000007</v>
      </c>
      <c r="K3266" s="43">
        <f t="shared" ref="K3266:K3329" si="256">F3266*J3266</f>
        <v>81789.76284000001</v>
      </c>
      <c r="L3266" s="43">
        <f t="shared" ref="L3266:L3329" si="257">F3266*I3266</f>
        <v>46727.118000000002</v>
      </c>
      <c r="M3266" s="43">
        <f t="shared" ref="M3266:M3329" si="258">K3266-L3266</f>
        <v>35062.644840000008</v>
      </c>
      <c r="N3266" s="42">
        <f t="shared" ref="N3266:N3329" si="259">IFERROR(M3266/K3266,"")</f>
        <v>0.42869234024545072</v>
      </c>
      <c r="O3266">
        <f>IF(AND(RawData[[#This Row],[Channel]]="Wholesale/Distributor", LEFT(RawData[[#This Row],[Month]], 4)="2025"),RawData[[#This Row],[List Price]]*(1-'2 - Diagnostics'!$B$1),RawData[[#This Row],[Net Price]])</f>
        <v>7.5521480000000007</v>
      </c>
      <c r="P3266">
        <f>RawData[[#This Row],[Units]]*RawData[[#This Row],[Counterfactual Net Price]]</f>
        <v>81789.76284000001</v>
      </c>
    </row>
    <row r="3267" spans="1:16">
      <c r="A3267" t="s">
        <v>264</v>
      </c>
      <c r="B3267" t="s">
        <v>263</v>
      </c>
      <c r="C3267" t="s">
        <v>237</v>
      </c>
      <c r="D3267" t="s">
        <v>226</v>
      </c>
      <c r="E3267" t="s">
        <v>261</v>
      </c>
      <c r="F3267">
        <v>12035</v>
      </c>
      <c r="G3267" s="44">
        <v>7.99</v>
      </c>
      <c r="H3267" s="42">
        <v>8.5400000000000004E-2</v>
      </c>
      <c r="I3267" s="45">
        <v>4.3146000000000004</v>
      </c>
      <c r="J3267" s="44">
        <f t="shared" si="255"/>
        <v>7.3076540000000003</v>
      </c>
      <c r="K3267" s="43">
        <f t="shared" si="256"/>
        <v>87947.615890000001</v>
      </c>
      <c r="L3267" s="43">
        <f t="shared" si="257"/>
        <v>51926.211000000003</v>
      </c>
      <c r="M3267" s="43">
        <f t="shared" si="258"/>
        <v>36021.404889999998</v>
      </c>
      <c r="N3267" s="42">
        <f t="shared" si="259"/>
        <v>0.40957795757708287</v>
      </c>
      <c r="O3267">
        <f>IF(AND(RawData[[#This Row],[Channel]]="Wholesale/Distributor", LEFT(RawData[[#This Row],[Month]], 4)="2025"),RawData[[#This Row],[List Price]]*(1-'2 - Diagnostics'!$B$1),RawData[[#This Row],[Net Price]])</f>
        <v>7.3076540000000003</v>
      </c>
      <c r="P3267">
        <f>RawData[[#This Row],[Units]]*RawData[[#This Row],[Counterfactual Net Price]]</f>
        <v>87947.615890000001</v>
      </c>
    </row>
    <row r="3268" spans="1:16">
      <c r="A3268" t="s">
        <v>264</v>
      </c>
      <c r="B3268" t="s">
        <v>263</v>
      </c>
      <c r="C3268" t="s">
        <v>237</v>
      </c>
      <c r="D3268" t="s">
        <v>226</v>
      </c>
      <c r="E3268" t="s">
        <v>260</v>
      </c>
      <c r="F3268">
        <v>13276</v>
      </c>
      <c r="G3268" s="44">
        <v>7.99</v>
      </c>
      <c r="H3268" s="42">
        <v>0.11360000000000001</v>
      </c>
      <c r="I3268" s="45">
        <v>4.3146000000000004</v>
      </c>
      <c r="J3268" s="44">
        <f t="shared" si="255"/>
        <v>7.0823359999999997</v>
      </c>
      <c r="K3268" s="43">
        <f t="shared" si="256"/>
        <v>94025.092735999991</v>
      </c>
      <c r="L3268" s="43">
        <f t="shared" si="257"/>
        <v>57280.629600000007</v>
      </c>
      <c r="M3268" s="43">
        <f t="shared" si="258"/>
        <v>36744.463135999984</v>
      </c>
      <c r="N3268" s="42">
        <f t="shared" si="259"/>
        <v>0.39079422382671469</v>
      </c>
      <c r="O3268">
        <f>IF(AND(RawData[[#This Row],[Channel]]="Wholesale/Distributor", LEFT(RawData[[#This Row],[Month]], 4)="2025"),RawData[[#This Row],[List Price]]*(1-'2 - Diagnostics'!$B$1),RawData[[#This Row],[Net Price]])</f>
        <v>7.0823359999999997</v>
      </c>
      <c r="P3268">
        <f>RawData[[#This Row],[Units]]*RawData[[#This Row],[Counterfactual Net Price]]</f>
        <v>94025.092735999991</v>
      </c>
    </row>
    <row r="3269" spans="1:16">
      <c r="A3269" t="s">
        <v>264</v>
      </c>
      <c r="B3269" t="s">
        <v>263</v>
      </c>
      <c r="C3269" t="s">
        <v>237</v>
      </c>
      <c r="D3269" t="s">
        <v>226</v>
      </c>
      <c r="E3269" t="s">
        <v>259</v>
      </c>
      <c r="F3269">
        <v>11564</v>
      </c>
      <c r="G3269" s="44">
        <v>7.99</v>
      </c>
      <c r="H3269" s="42">
        <v>0.11119999999999999</v>
      </c>
      <c r="I3269" s="45">
        <v>4.3146000000000004</v>
      </c>
      <c r="J3269" s="44">
        <f t="shared" si="255"/>
        <v>7.1015120000000005</v>
      </c>
      <c r="K3269" s="43">
        <f t="shared" si="256"/>
        <v>82121.884768000004</v>
      </c>
      <c r="L3269" s="43">
        <f t="shared" si="257"/>
        <v>49894.034400000004</v>
      </c>
      <c r="M3269" s="43">
        <f t="shared" si="258"/>
        <v>32227.850367999999</v>
      </c>
      <c r="N3269" s="42">
        <f t="shared" si="259"/>
        <v>0.39243924392439239</v>
      </c>
      <c r="O3269">
        <f>IF(AND(RawData[[#This Row],[Channel]]="Wholesale/Distributor", LEFT(RawData[[#This Row],[Month]], 4)="2025"),RawData[[#This Row],[List Price]]*(1-'2 - Diagnostics'!$B$1),RawData[[#This Row],[Net Price]])</f>
        <v>7.1015120000000005</v>
      </c>
      <c r="P3269">
        <f>RawData[[#This Row],[Units]]*RawData[[#This Row],[Counterfactual Net Price]]</f>
        <v>82121.884768000004</v>
      </c>
    </row>
    <row r="3270" spans="1:16">
      <c r="A3270" t="s">
        <v>264</v>
      </c>
      <c r="B3270" t="s">
        <v>263</v>
      </c>
      <c r="C3270" t="s">
        <v>237</v>
      </c>
      <c r="D3270" t="s">
        <v>226</v>
      </c>
      <c r="E3270" t="s">
        <v>258</v>
      </c>
      <c r="F3270">
        <v>9667</v>
      </c>
      <c r="G3270" s="44">
        <v>7.99</v>
      </c>
      <c r="H3270" s="42">
        <v>7.2900000000000006E-2</v>
      </c>
      <c r="I3270" s="45">
        <v>4.3146000000000004</v>
      </c>
      <c r="J3270" s="44">
        <f t="shared" si="255"/>
        <v>7.4075290000000003</v>
      </c>
      <c r="K3270" s="43">
        <f t="shared" si="256"/>
        <v>71608.582842999997</v>
      </c>
      <c r="L3270" s="43">
        <f t="shared" si="257"/>
        <v>41709.238200000007</v>
      </c>
      <c r="M3270" s="43">
        <f t="shared" si="258"/>
        <v>29899.344642999989</v>
      </c>
      <c r="N3270" s="42">
        <f t="shared" si="259"/>
        <v>0.41753856110451937</v>
      </c>
      <c r="O3270">
        <f>IF(AND(RawData[[#This Row],[Channel]]="Wholesale/Distributor", LEFT(RawData[[#This Row],[Month]], 4)="2025"),RawData[[#This Row],[List Price]]*(1-'2 - Diagnostics'!$B$1),RawData[[#This Row],[Net Price]])</f>
        <v>7.4075290000000003</v>
      </c>
      <c r="P3270">
        <f>RawData[[#This Row],[Units]]*RawData[[#This Row],[Counterfactual Net Price]]</f>
        <v>71608.582842999997</v>
      </c>
    </row>
    <row r="3271" spans="1:16">
      <c r="A3271" t="s">
        <v>264</v>
      </c>
      <c r="B3271" t="s">
        <v>263</v>
      </c>
      <c r="C3271" t="s">
        <v>237</v>
      </c>
      <c r="D3271" t="s">
        <v>226</v>
      </c>
      <c r="E3271" t="s">
        <v>257</v>
      </c>
      <c r="F3271">
        <v>9782</v>
      </c>
      <c r="G3271" s="44">
        <v>7.99</v>
      </c>
      <c r="H3271" s="42">
        <v>8.5199999999999998E-2</v>
      </c>
      <c r="I3271" s="45">
        <v>4.3146000000000004</v>
      </c>
      <c r="J3271" s="44">
        <f t="shared" si="255"/>
        <v>7.3092520000000007</v>
      </c>
      <c r="K3271" s="43">
        <f t="shared" si="256"/>
        <v>71499.10306400001</v>
      </c>
      <c r="L3271" s="43">
        <f t="shared" si="257"/>
        <v>42205.417200000004</v>
      </c>
      <c r="M3271" s="43">
        <f t="shared" si="258"/>
        <v>29293.685864000006</v>
      </c>
      <c r="N3271" s="42">
        <f t="shared" si="259"/>
        <v>0.40970703979011808</v>
      </c>
      <c r="O3271">
        <f>IF(AND(RawData[[#This Row],[Channel]]="Wholesale/Distributor", LEFT(RawData[[#This Row],[Month]], 4)="2025"),RawData[[#This Row],[List Price]]*(1-'2 - Diagnostics'!$B$1),RawData[[#This Row],[Net Price]])</f>
        <v>7.3092520000000007</v>
      </c>
      <c r="P3271">
        <f>RawData[[#This Row],[Units]]*RawData[[#This Row],[Counterfactual Net Price]]</f>
        <v>71499.10306400001</v>
      </c>
    </row>
    <row r="3272" spans="1:16">
      <c r="A3272" t="s">
        <v>264</v>
      </c>
      <c r="B3272" t="s">
        <v>263</v>
      </c>
      <c r="C3272" t="s">
        <v>237</v>
      </c>
      <c r="D3272" t="s">
        <v>226</v>
      </c>
      <c r="E3272" t="s">
        <v>256</v>
      </c>
      <c r="F3272">
        <v>8339</v>
      </c>
      <c r="G3272" s="44">
        <v>7.99</v>
      </c>
      <c r="H3272" s="42">
        <v>9.9699999999999997E-2</v>
      </c>
      <c r="I3272" s="45">
        <v>4.3146000000000004</v>
      </c>
      <c r="J3272" s="44">
        <f t="shared" si="255"/>
        <v>7.193397</v>
      </c>
      <c r="K3272" s="43">
        <f t="shared" si="256"/>
        <v>59985.737583000002</v>
      </c>
      <c r="L3272" s="43">
        <f t="shared" si="257"/>
        <v>35979.449400000005</v>
      </c>
      <c r="M3272" s="43">
        <f t="shared" si="258"/>
        <v>24006.288182999997</v>
      </c>
      <c r="N3272" s="42">
        <f t="shared" si="259"/>
        <v>0.4001999333555481</v>
      </c>
      <c r="O3272">
        <f>IF(AND(RawData[[#This Row],[Channel]]="Wholesale/Distributor", LEFT(RawData[[#This Row],[Month]], 4)="2025"),RawData[[#This Row],[List Price]]*(1-'2 - Diagnostics'!$B$1),RawData[[#This Row],[Net Price]])</f>
        <v>7.193397</v>
      </c>
      <c r="P3272">
        <f>RawData[[#This Row],[Units]]*RawData[[#This Row],[Counterfactual Net Price]]</f>
        <v>59985.737583000002</v>
      </c>
    </row>
    <row r="3273" spans="1:16">
      <c r="A3273" t="s">
        <v>264</v>
      </c>
      <c r="B3273" t="s">
        <v>263</v>
      </c>
      <c r="C3273" t="s">
        <v>237</v>
      </c>
      <c r="D3273" t="s">
        <v>226</v>
      </c>
      <c r="E3273" t="s">
        <v>255</v>
      </c>
      <c r="F3273">
        <v>11031</v>
      </c>
      <c r="G3273" s="44">
        <v>7.99</v>
      </c>
      <c r="H3273" s="42">
        <v>0.10580000000000001</v>
      </c>
      <c r="I3273" s="45">
        <v>4.3146000000000004</v>
      </c>
      <c r="J3273" s="44">
        <f t="shared" si="255"/>
        <v>7.1446579999999997</v>
      </c>
      <c r="K3273" s="43">
        <f t="shared" si="256"/>
        <v>78812.722397999998</v>
      </c>
      <c r="L3273" s="43">
        <f t="shared" si="257"/>
        <v>47594.352600000006</v>
      </c>
      <c r="M3273" s="43">
        <f t="shared" si="258"/>
        <v>31218.369797999992</v>
      </c>
      <c r="N3273" s="42">
        <f t="shared" si="259"/>
        <v>0.39610825318720638</v>
      </c>
      <c r="O3273">
        <f>IF(AND(RawData[[#This Row],[Channel]]="Wholesale/Distributor", LEFT(RawData[[#This Row],[Month]], 4)="2025"),RawData[[#This Row],[List Price]]*(1-'2 - Diagnostics'!$B$1),RawData[[#This Row],[Net Price]])</f>
        <v>7.1446579999999997</v>
      </c>
      <c r="P3273">
        <f>RawData[[#This Row],[Units]]*RawData[[#This Row],[Counterfactual Net Price]]</f>
        <v>78812.722397999998</v>
      </c>
    </row>
    <row r="3274" spans="1:16">
      <c r="A3274" t="s">
        <v>264</v>
      </c>
      <c r="B3274" t="s">
        <v>263</v>
      </c>
      <c r="C3274" t="s">
        <v>237</v>
      </c>
      <c r="D3274" t="s">
        <v>226</v>
      </c>
      <c r="E3274" t="s">
        <v>254</v>
      </c>
      <c r="F3274">
        <v>11912</v>
      </c>
      <c r="G3274" s="44">
        <v>7.99</v>
      </c>
      <c r="H3274" s="42">
        <v>8.9399999999999993E-2</v>
      </c>
      <c r="I3274" s="45">
        <v>4.3146000000000004</v>
      </c>
      <c r="J3274" s="44">
        <f t="shared" si="255"/>
        <v>7.2756939999999997</v>
      </c>
      <c r="K3274" s="43">
        <f t="shared" si="256"/>
        <v>86668.066928</v>
      </c>
      <c r="L3274" s="43">
        <f t="shared" si="257"/>
        <v>51395.515200000002</v>
      </c>
      <c r="M3274" s="43">
        <f t="shared" si="258"/>
        <v>35272.551727999999</v>
      </c>
      <c r="N3274" s="42">
        <f t="shared" si="259"/>
        <v>0.40698440588622886</v>
      </c>
      <c r="O3274">
        <f>IF(AND(RawData[[#This Row],[Channel]]="Wholesale/Distributor", LEFT(RawData[[#This Row],[Month]], 4)="2025"),RawData[[#This Row],[List Price]]*(1-'2 - Diagnostics'!$B$1),RawData[[#This Row],[Net Price]])</f>
        <v>7.2756939999999997</v>
      </c>
      <c r="P3274">
        <f>RawData[[#This Row],[Units]]*RawData[[#This Row],[Counterfactual Net Price]]</f>
        <v>86668.066928</v>
      </c>
    </row>
    <row r="3275" spans="1:16">
      <c r="A3275" t="s">
        <v>264</v>
      </c>
      <c r="B3275" t="s">
        <v>263</v>
      </c>
      <c r="C3275" t="s">
        <v>237</v>
      </c>
      <c r="D3275" t="s">
        <v>226</v>
      </c>
      <c r="E3275" t="s">
        <v>253</v>
      </c>
      <c r="F3275">
        <v>18096</v>
      </c>
      <c r="G3275" s="44">
        <v>7.99</v>
      </c>
      <c r="H3275" s="42">
        <v>0.1153</v>
      </c>
      <c r="I3275" s="45">
        <v>4.3146000000000004</v>
      </c>
      <c r="J3275" s="44">
        <f t="shared" si="255"/>
        <v>7.068753000000001</v>
      </c>
      <c r="K3275" s="43">
        <f t="shared" si="256"/>
        <v>127916.15428800002</v>
      </c>
      <c r="L3275" s="43">
        <f t="shared" si="257"/>
        <v>78077.001600000003</v>
      </c>
      <c r="M3275" s="43">
        <f t="shared" si="258"/>
        <v>49839.152688000016</v>
      </c>
      <c r="N3275" s="42">
        <f t="shared" si="259"/>
        <v>0.38962360122075285</v>
      </c>
      <c r="O3275">
        <f>IF(AND(RawData[[#This Row],[Channel]]="Wholesale/Distributor", LEFT(RawData[[#This Row],[Month]], 4)="2025"),RawData[[#This Row],[List Price]]*(1-'2 - Diagnostics'!$B$1),RawData[[#This Row],[Net Price]])</f>
        <v>7.068753000000001</v>
      </c>
      <c r="P3275">
        <f>RawData[[#This Row],[Units]]*RawData[[#This Row],[Counterfactual Net Price]]</f>
        <v>127916.15428800002</v>
      </c>
    </row>
    <row r="3276" spans="1:16">
      <c r="A3276" t="s">
        <v>264</v>
      </c>
      <c r="B3276" t="s">
        <v>263</v>
      </c>
      <c r="C3276" t="s">
        <v>237</v>
      </c>
      <c r="D3276" t="s">
        <v>226</v>
      </c>
      <c r="E3276" t="s">
        <v>252</v>
      </c>
      <c r="F3276">
        <v>15475</v>
      </c>
      <c r="G3276" s="44">
        <v>7.99</v>
      </c>
      <c r="H3276" s="42">
        <v>7.5600000000000001E-2</v>
      </c>
      <c r="I3276" s="45">
        <v>4.3146000000000004</v>
      </c>
      <c r="J3276" s="44">
        <f t="shared" si="255"/>
        <v>7.3859560000000002</v>
      </c>
      <c r="K3276" s="43">
        <f t="shared" si="256"/>
        <v>114297.6691</v>
      </c>
      <c r="L3276" s="43">
        <f t="shared" si="257"/>
        <v>66768.435000000012</v>
      </c>
      <c r="M3276" s="43">
        <f t="shared" si="258"/>
        <v>47529.234099999987</v>
      </c>
      <c r="N3276" s="42">
        <f t="shared" si="259"/>
        <v>0.41583729987018597</v>
      </c>
      <c r="O3276">
        <f>IF(AND(RawData[[#This Row],[Channel]]="Wholesale/Distributor", LEFT(RawData[[#This Row],[Month]], 4)="2025"),RawData[[#This Row],[List Price]]*(1-'2 - Diagnostics'!$B$1),RawData[[#This Row],[Net Price]])</f>
        <v>7.3859560000000002</v>
      </c>
      <c r="P3276">
        <f>RawData[[#This Row],[Units]]*RawData[[#This Row],[Counterfactual Net Price]]</f>
        <v>114297.6691</v>
      </c>
    </row>
    <row r="3277" spans="1:16">
      <c r="A3277" t="s">
        <v>264</v>
      </c>
      <c r="B3277" t="s">
        <v>263</v>
      </c>
      <c r="C3277" t="s">
        <v>237</v>
      </c>
      <c r="D3277" t="s">
        <v>226</v>
      </c>
      <c r="E3277" t="s">
        <v>251</v>
      </c>
      <c r="F3277">
        <v>15801</v>
      </c>
      <c r="G3277" s="44">
        <v>7.99</v>
      </c>
      <c r="H3277" s="42">
        <v>7.3700000000000002E-2</v>
      </c>
      <c r="I3277" s="45">
        <v>4.3146000000000004</v>
      </c>
      <c r="J3277" s="44">
        <f t="shared" si="255"/>
        <v>7.4011370000000003</v>
      </c>
      <c r="K3277" s="43">
        <f t="shared" si="256"/>
        <v>116945.365737</v>
      </c>
      <c r="L3277" s="43">
        <f t="shared" si="257"/>
        <v>68174.994600000005</v>
      </c>
      <c r="M3277" s="43">
        <f t="shared" si="258"/>
        <v>48770.371136999995</v>
      </c>
      <c r="N3277" s="42">
        <f t="shared" si="259"/>
        <v>0.41703551765086899</v>
      </c>
      <c r="O3277">
        <f>IF(AND(RawData[[#This Row],[Channel]]="Wholesale/Distributor", LEFT(RawData[[#This Row],[Month]], 4)="2025"),RawData[[#This Row],[List Price]]*(1-'2 - Diagnostics'!$B$1),RawData[[#This Row],[Net Price]])</f>
        <v>7.4011370000000003</v>
      </c>
      <c r="P3277">
        <f>RawData[[#This Row],[Units]]*RawData[[#This Row],[Counterfactual Net Price]]</f>
        <v>116945.365737</v>
      </c>
    </row>
    <row r="3278" spans="1:16">
      <c r="A3278" t="s">
        <v>264</v>
      </c>
      <c r="B3278" t="s">
        <v>263</v>
      </c>
      <c r="C3278" t="s">
        <v>237</v>
      </c>
      <c r="D3278" t="s">
        <v>226</v>
      </c>
      <c r="E3278" t="s">
        <v>250</v>
      </c>
      <c r="F3278">
        <v>9668</v>
      </c>
      <c r="G3278" s="44">
        <v>8.15</v>
      </c>
      <c r="H3278" s="42">
        <v>0.1031</v>
      </c>
      <c r="I3278" s="45">
        <v>4.3470000000000004</v>
      </c>
      <c r="J3278" s="44">
        <f t="shared" si="255"/>
        <v>7.3097350000000008</v>
      </c>
      <c r="K3278" s="43">
        <f t="shared" si="256"/>
        <v>70670.517980000004</v>
      </c>
      <c r="L3278" s="43">
        <f t="shared" si="257"/>
        <v>42026.796000000002</v>
      </c>
      <c r="M3278" s="43">
        <f t="shared" si="258"/>
        <v>28643.721980000002</v>
      </c>
      <c r="N3278" s="42">
        <f t="shared" si="259"/>
        <v>0.40531359891979668</v>
      </c>
      <c r="O3278">
        <f>IF(AND(RawData[[#This Row],[Channel]]="Wholesale/Distributor", LEFT(RawData[[#This Row],[Month]], 4)="2025"),RawData[[#This Row],[List Price]]*(1-'2 - Diagnostics'!$B$1),RawData[[#This Row],[Net Price]])</f>
        <v>7.416500000000001</v>
      </c>
      <c r="P3278">
        <f>RawData[[#This Row],[Units]]*RawData[[#This Row],[Counterfactual Net Price]]</f>
        <v>71702.722000000009</v>
      </c>
    </row>
    <row r="3279" spans="1:16">
      <c r="A3279" t="s">
        <v>264</v>
      </c>
      <c r="B3279" t="s">
        <v>263</v>
      </c>
      <c r="C3279" t="s">
        <v>237</v>
      </c>
      <c r="D3279" t="s">
        <v>226</v>
      </c>
      <c r="E3279" t="s">
        <v>249</v>
      </c>
      <c r="F3279">
        <v>11602</v>
      </c>
      <c r="G3279" s="44">
        <v>8.15</v>
      </c>
      <c r="H3279" s="42">
        <v>0.121</v>
      </c>
      <c r="I3279" s="45">
        <v>4.3792999999999997</v>
      </c>
      <c r="J3279" s="44">
        <f t="shared" si="255"/>
        <v>7.1638500000000001</v>
      </c>
      <c r="K3279" s="43">
        <f t="shared" si="256"/>
        <v>83114.987699999998</v>
      </c>
      <c r="L3279" s="43">
        <f t="shared" si="257"/>
        <v>50808.638599999998</v>
      </c>
      <c r="M3279" s="43">
        <f t="shared" si="258"/>
        <v>32306.349099999999</v>
      </c>
      <c r="N3279" s="42">
        <f t="shared" si="259"/>
        <v>0.38869462649273784</v>
      </c>
      <c r="O3279">
        <f>IF(AND(RawData[[#This Row],[Channel]]="Wholesale/Distributor", LEFT(RawData[[#This Row],[Month]], 4)="2025"),RawData[[#This Row],[List Price]]*(1-'2 - Diagnostics'!$B$1),RawData[[#This Row],[Net Price]])</f>
        <v>7.416500000000001</v>
      </c>
      <c r="P3279">
        <f>RawData[[#This Row],[Units]]*RawData[[#This Row],[Counterfactual Net Price]]</f>
        <v>86046.233000000007</v>
      </c>
    </row>
    <row r="3280" spans="1:16">
      <c r="A3280" t="s">
        <v>264</v>
      </c>
      <c r="B3280" t="s">
        <v>263</v>
      </c>
      <c r="C3280" t="s">
        <v>237</v>
      </c>
      <c r="D3280" t="s">
        <v>226</v>
      </c>
      <c r="E3280" t="s">
        <v>248</v>
      </c>
      <c r="F3280">
        <v>12697</v>
      </c>
      <c r="G3280" s="44">
        <v>8.15</v>
      </c>
      <c r="H3280" s="42">
        <v>0.13150000000000001</v>
      </c>
      <c r="I3280" s="45">
        <v>4.4116999999999997</v>
      </c>
      <c r="J3280" s="44">
        <f t="shared" si="255"/>
        <v>7.0782750000000005</v>
      </c>
      <c r="K3280" s="43">
        <f t="shared" si="256"/>
        <v>89872.857675000007</v>
      </c>
      <c r="L3280" s="43">
        <f t="shared" si="257"/>
        <v>56015.354899999998</v>
      </c>
      <c r="M3280" s="43">
        <f t="shared" si="258"/>
        <v>33857.502775000008</v>
      </c>
      <c r="N3280" s="42">
        <f t="shared" si="259"/>
        <v>0.37672667422500544</v>
      </c>
      <c r="O3280">
        <f>IF(AND(RawData[[#This Row],[Channel]]="Wholesale/Distributor", LEFT(RawData[[#This Row],[Month]], 4)="2025"),RawData[[#This Row],[List Price]]*(1-'2 - Diagnostics'!$B$1),RawData[[#This Row],[Net Price]])</f>
        <v>7.416500000000001</v>
      </c>
      <c r="P3280">
        <f>RawData[[#This Row],[Units]]*RawData[[#This Row],[Counterfactual Net Price]]</f>
        <v>94167.300500000012</v>
      </c>
    </row>
    <row r="3281" spans="1:16">
      <c r="A3281" t="s">
        <v>264</v>
      </c>
      <c r="B3281" t="s">
        <v>263</v>
      </c>
      <c r="C3281" t="s">
        <v>237</v>
      </c>
      <c r="D3281" t="s">
        <v>226</v>
      </c>
      <c r="E3281" t="s">
        <v>247</v>
      </c>
      <c r="F3281">
        <v>12337</v>
      </c>
      <c r="G3281" s="44">
        <v>8.15</v>
      </c>
      <c r="H3281" s="42">
        <v>0.14749999999999999</v>
      </c>
      <c r="I3281" s="45">
        <v>4.444</v>
      </c>
      <c r="J3281" s="44">
        <f t="shared" si="255"/>
        <v>6.9478750000000007</v>
      </c>
      <c r="K3281" s="43">
        <f t="shared" si="256"/>
        <v>85715.933875000002</v>
      </c>
      <c r="L3281" s="43">
        <f t="shared" si="257"/>
        <v>54825.627999999997</v>
      </c>
      <c r="M3281" s="43">
        <f t="shared" si="258"/>
        <v>30890.305875000005</v>
      </c>
      <c r="N3281" s="42">
        <f t="shared" si="259"/>
        <v>0.36037997229368696</v>
      </c>
      <c r="O3281">
        <f>IF(AND(RawData[[#This Row],[Channel]]="Wholesale/Distributor", LEFT(RawData[[#This Row],[Month]], 4)="2025"),RawData[[#This Row],[List Price]]*(1-'2 - Diagnostics'!$B$1),RawData[[#This Row],[Net Price]])</f>
        <v>7.416500000000001</v>
      </c>
      <c r="P3281">
        <f>RawData[[#This Row],[Units]]*RawData[[#This Row],[Counterfactual Net Price]]</f>
        <v>91497.36050000001</v>
      </c>
    </row>
    <row r="3282" spans="1:16">
      <c r="A3282" t="s">
        <v>264</v>
      </c>
      <c r="B3282" t="s">
        <v>263</v>
      </c>
      <c r="C3282" t="s">
        <v>237</v>
      </c>
      <c r="D3282" t="s">
        <v>226</v>
      </c>
      <c r="E3282" t="s">
        <v>246</v>
      </c>
      <c r="F3282">
        <v>10419</v>
      </c>
      <c r="G3282" s="44">
        <v>8.15</v>
      </c>
      <c r="H3282" s="42">
        <v>0.1389</v>
      </c>
      <c r="I3282" s="45">
        <v>4.4763999999999999</v>
      </c>
      <c r="J3282" s="44">
        <f t="shared" si="255"/>
        <v>7.0179650000000002</v>
      </c>
      <c r="K3282" s="43">
        <f t="shared" si="256"/>
        <v>73120.177335</v>
      </c>
      <c r="L3282" s="43">
        <f t="shared" si="257"/>
        <v>46639.611599999997</v>
      </c>
      <c r="M3282" s="43">
        <f t="shared" si="258"/>
        <v>26480.565735000004</v>
      </c>
      <c r="N3282" s="42">
        <f t="shared" si="259"/>
        <v>0.36215127889637527</v>
      </c>
      <c r="O3282">
        <f>IF(AND(RawData[[#This Row],[Channel]]="Wholesale/Distributor", LEFT(RawData[[#This Row],[Month]], 4)="2025"),RawData[[#This Row],[List Price]]*(1-'2 - Diagnostics'!$B$1),RawData[[#This Row],[Net Price]])</f>
        <v>7.416500000000001</v>
      </c>
      <c r="P3282">
        <f>RawData[[#This Row],[Units]]*RawData[[#This Row],[Counterfactual Net Price]]</f>
        <v>77272.513500000015</v>
      </c>
    </row>
    <row r="3283" spans="1:16">
      <c r="A3283" t="s">
        <v>264</v>
      </c>
      <c r="B3283" t="s">
        <v>263</v>
      </c>
      <c r="C3283" t="s">
        <v>237</v>
      </c>
      <c r="D3283" t="s">
        <v>226</v>
      </c>
      <c r="E3283" t="s">
        <v>245</v>
      </c>
      <c r="F3283">
        <v>10164</v>
      </c>
      <c r="G3283" s="44">
        <v>8.15</v>
      </c>
      <c r="H3283" s="42">
        <v>0.17319999999999999</v>
      </c>
      <c r="I3283" s="45">
        <v>4.5087999999999999</v>
      </c>
      <c r="J3283" s="44">
        <f t="shared" si="255"/>
        <v>6.7384200000000005</v>
      </c>
      <c r="K3283" s="43">
        <f t="shared" si="256"/>
        <v>68489.30088000001</v>
      </c>
      <c r="L3283" s="43">
        <f t="shared" si="257"/>
        <v>45827.443200000002</v>
      </c>
      <c r="M3283" s="43">
        <f t="shared" si="258"/>
        <v>22661.857680000008</v>
      </c>
      <c r="N3283" s="42">
        <f t="shared" si="259"/>
        <v>0.33088172004713279</v>
      </c>
      <c r="O3283">
        <f>IF(AND(RawData[[#This Row],[Channel]]="Wholesale/Distributor", LEFT(RawData[[#This Row],[Month]], 4)="2025"),RawData[[#This Row],[List Price]]*(1-'2 - Diagnostics'!$B$1),RawData[[#This Row],[Net Price]])</f>
        <v>7.416500000000001</v>
      </c>
      <c r="P3283">
        <f>RawData[[#This Row],[Units]]*RawData[[#This Row],[Counterfactual Net Price]]</f>
        <v>75381.306000000011</v>
      </c>
    </row>
    <row r="3284" spans="1:16">
      <c r="A3284" t="s">
        <v>264</v>
      </c>
      <c r="B3284" t="s">
        <v>263</v>
      </c>
      <c r="C3284" t="s">
        <v>237</v>
      </c>
      <c r="D3284" t="s">
        <v>226</v>
      </c>
      <c r="E3284" t="s">
        <v>244</v>
      </c>
      <c r="F3284">
        <v>10085</v>
      </c>
      <c r="G3284" s="44">
        <v>8.39</v>
      </c>
      <c r="H3284" s="42">
        <v>0.2039</v>
      </c>
      <c r="I3284" s="45">
        <v>4.5411000000000001</v>
      </c>
      <c r="J3284" s="44">
        <f t="shared" si="255"/>
        <v>6.6792790000000011</v>
      </c>
      <c r="K3284" s="43">
        <f t="shared" si="256"/>
        <v>67360.528715000008</v>
      </c>
      <c r="L3284" s="43">
        <f t="shared" si="257"/>
        <v>45796.993500000004</v>
      </c>
      <c r="M3284" s="43">
        <f t="shared" si="258"/>
        <v>21563.535215000004</v>
      </c>
      <c r="N3284" s="42">
        <f t="shared" si="259"/>
        <v>0.32012122865357173</v>
      </c>
      <c r="O3284">
        <f>IF(AND(RawData[[#This Row],[Channel]]="Wholesale/Distributor", LEFT(RawData[[#This Row],[Month]], 4)="2025"),RawData[[#This Row],[List Price]]*(1-'2 - Diagnostics'!$B$1),RawData[[#This Row],[Net Price]])</f>
        <v>7.6349000000000009</v>
      </c>
      <c r="P3284">
        <f>RawData[[#This Row],[Units]]*RawData[[#This Row],[Counterfactual Net Price]]</f>
        <v>76997.96650000001</v>
      </c>
    </row>
    <row r="3285" spans="1:16">
      <c r="A3285" t="s">
        <v>264</v>
      </c>
      <c r="B3285" t="s">
        <v>263</v>
      </c>
      <c r="C3285" t="s">
        <v>237</v>
      </c>
      <c r="D3285" t="s">
        <v>226</v>
      </c>
      <c r="E3285" t="s">
        <v>243</v>
      </c>
      <c r="F3285">
        <v>11279</v>
      </c>
      <c r="G3285" s="44">
        <v>8.39</v>
      </c>
      <c r="H3285" s="42">
        <v>0.1948</v>
      </c>
      <c r="I3285" s="45">
        <v>4.5735000000000001</v>
      </c>
      <c r="J3285" s="44">
        <f t="shared" si="255"/>
        <v>6.7556280000000006</v>
      </c>
      <c r="K3285" s="43">
        <f t="shared" si="256"/>
        <v>76196.728212000002</v>
      </c>
      <c r="L3285" s="43">
        <f t="shared" si="257"/>
        <v>51584.506500000003</v>
      </c>
      <c r="M3285" s="43">
        <f t="shared" si="258"/>
        <v>24612.221711999999</v>
      </c>
      <c r="N3285" s="42">
        <f t="shared" si="259"/>
        <v>0.32300890457556275</v>
      </c>
      <c r="O3285">
        <f>IF(AND(RawData[[#This Row],[Channel]]="Wholesale/Distributor", LEFT(RawData[[#This Row],[Month]], 4)="2025"),RawData[[#This Row],[List Price]]*(1-'2 - Diagnostics'!$B$1),RawData[[#This Row],[Net Price]])</f>
        <v>7.6349000000000009</v>
      </c>
      <c r="P3285">
        <f>RawData[[#This Row],[Units]]*RawData[[#This Row],[Counterfactual Net Price]]</f>
        <v>86114.037100000016</v>
      </c>
    </row>
    <row r="3286" spans="1:16">
      <c r="A3286" t="s">
        <v>264</v>
      </c>
      <c r="B3286" t="s">
        <v>263</v>
      </c>
      <c r="C3286" t="s">
        <v>237</v>
      </c>
      <c r="D3286" t="s">
        <v>226</v>
      </c>
      <c r="E3286" t="s">
        <v>242</v>
      </c>
      <c r="F3286">
        <v>11846</v>
      </c>
      <c r="G3286" s="44">
        <v>8.39</v>
      </c>
      <c r="H3286" s="42">
        <v>0.2064</v>
      </c>
      <c r="I3286" s="45">
        <v>4.6058000000000003</v>
      </c>
      <c r="J3286" s="44">
        <f t="shared" si="255"/>
        <v>6.6583040000000002</v>
      </c>
      <c r="K3286" s="43">
        <f t="shared" si="256"/>
        <v>78874.269184000004</v>
      </c>
      <c r="L3286" s="43">
        <f t="shared" si="257"/>
        <v>54560.306800000006</v>
      </c>
      <c r="M3286" s="43">
        <f t="shared" si="258"/>
        <v>24313.962383999999</v>
      </c>
      <c r="N3286" s="42">
        <f t="shared" si="259"/>
        <v>0.30826228420931212</v>
      </c>
      <c r="O3286">
        <f>IF(AND(RawData[[#This Row],[Channel]]="Wholesale/Distributor", LEFT(RawData[[#This Row],[Month]], 4)="2025"),RawData[[#This Row],[List Price]]*(1-'2 - Diagnostics'!$B$1),RawData[[#This Row],[Net Price]])</f>
        <v>7.6349000000000009</v>
      </c>
      <c r="P3286">
        <f>RawData[[#This Row],[Units]]*RawData[[#This Row],[Counterfactual Net Price]]</f>
        <v>90443.025400000013</v>
      </c>
    </row>
    <row r="3287" spans="1:16">
      <c r="A3287" t="s">
        <v>264</v>
      </c>
      <c r="B3287" t="s">
        <v>263</v>
      </c>
      <c r="C3287" t="s">
        <v>237</v>
      </c>
      <c r="D3287" t="s">
        <v>226</v>
      </c>
      <c r="E3287" t="s">
        <v>241</v>
      </c>
      <c r="F3287">
        <v>17067</v>
      </c>
      <c r="G3287" s="44">
        <v>8.39</v>
      </c>
      <c r="H3287" s="42">
        <v>0.25879999999999997</v>
      </c>
      <c r="I3287" s="45">
        <v>4.6382000000000003</v>
      </c>
      <c r="J3287" s="44">
        <f t="shared" si="255"/>
        <v>6.218668000000001</v>
      </c>
      <c r="K3287" s="43">
        <f t="shared" si="256"/>
        <v>106134.00675600002</v>
      </c>
      <c r="L3287" s="43">
        <f t="shared" si="257"/>
        <v>79160.159400000004</v>
      </c>
      <c r="M3287" s="43">
        <f t="shared" si="258"/>
        <v>26973.847356000013</v>
      </c>
      <c r="N3287" s="42">
        <f t="shared" si="259"/>
        <v>0.25414895923049768</v>
      </c>
      <c r="O3287">
        <f>IF(AND(RawData[[#This Row],[Channel]]="Wholesale/Distributor", LEFT(RawData[[#This Row],[Month]], 4)="2025"),RawData[[#This Row],[List Price]]*(1-'2 - Diagnostics'!$B$1),RawData[[#This Row],[Net Price]])</f>
        <v>7.6349000000000009</v>
      </c>
      <c r="P3287">
        <f>RawData[[#This Row],[Units]]*RawData[[#This Row],[Counterfactual Net Price]]</f>
        <v>130304.83830000002</v>
      </c>
    </row>
    <row r="3288" spans="1:16">
      <c r="A3288" t="s">
        <v>264</v>
      </c>
      <c r="B3288" t="s">
        <v>263</v>
      </c>
      <c r="C3288" t="s">
        <v>237</v>
      </c>
      <c r="D3288" t="s">
        <v>226</v>
      </c>
      <c r="E3288" t="s">
        <v>240</v>
      </c>
      <c r="F3288">
        <v>21102</v>
      </c>
      <c r="G3288" s="44">
        <v>8.39</v>
      </c>
      <c r="H3288" s="42">
        <v>0.23780000000000001</v>
      </c>
      <c r="I3288" s="45">
        <v>4.6706000000000003</v>
      </c>
      <c r="J3288" s="44">
        <f t="shared" si="255"/>
        <v>6.3948580000000002</v>
      </c>
      <c r="K3288" s="43">
        <f t="shared" si="256"/>
        <v>134944.29351600001</v>
      </c>
      <c r="L3288" s="43">
        <f t="shared" si="257"/>
        <v>98559.001200000013</v>
      </c>
      <c r="M3288" s="43">
        <f t="shared" si="258"/>
        <v>36385.292315999992</v>
      </c>
      <c r="N3288" s="42">
        <f t="shared" si="259"/>
        <v>0.26963194491574316</v>
      </c>
      <c r="O3288">
        <f>IF(AND(RawData[[#This Row],[Channel]]="Wholesale/Distributor", LEFT(RawData[[#This Row],[Month]], 4)="2025"),RawData[[#This Row],[List Price]]*(1-'2 - Diagnostics'!$B$1),RawData[[#This Row],[Net Price]])</f>
        <v>7.6349000000000009</v>
      </c>
      <c r="P3288">
        <f>RawData[[#This Row],[Units]]*RawData[[#This Row],[Counterfactual Net Price]]</f>
        <v>161111.65980000002</v>
      </c>
    </row>
    <row r="3289" spans="1:16">
      <c r="A3289" t="s">
        <v>264</v>
      </c>
      <c r="B3289" t="s">
        <v>263</v>
      </c>
      <c r="C3289" t="s">
        <v>237</v>
      </c>
      <c r="D3289" t="s">
        <v>226</v>
      </c>
      <c r="E3289" t="s">
        <v>236</v>
      </c>
      <c r="F3289">
        <v>15135</v>
      </c>
      <c r="G3289" s="44">
        <v>8.39</v>
      </c>
      <c r="H3289" s="42">
        <v>0.26889999999999997</v>
      </c>
      <c r="I3289" s="45">
        <v>4.7028999999999996</v>
      </c>
      <c r="J3289" s="44">
        <f t="shared" si="255"/>
        <v>6.1339290000000011</v>
      </c>
      <c r="K3289" s="43">
        <f t="shared" si="256"/>
        <v>92837.015415000016</v>
      </c>
      <c r="L3289" s="43">
        <f t="shared" si="257"/>
        <v>71178.391499999998</v>
      </c>
      <c r="M3289" s="43">
        <f t="shared" si="258"/>
        <v>21658.623915000018</v>
      </c>
      <c r="N3289" s="42">
        <f t="shared" si="259"/>
        <v>0.23329728792100479</v>
      </c>
      <c r="O3289">
        <f>IF(AND(RawData[[#This Row],[Channel]]="Wholesale/Distributor", LEFT(RawData[[#This Row],[Month]], 4)="2025"),RawData[[#This Row],[List Price]]*(1-'2 - Diagnostics'!$B$1),RawData[[#This Row],[Net Price]])</f>
        <v>7.6349000000000009</v>
      </c>
      <c r="P3289">
        <f>RawData[[#This Row],[Units]]*RawData[[#This Row],[Counterfactual Net Price]]</f>
        <v>115554.21150000002</v>
      </c>
    </row>
    <row r="3290" spans="1:16">
      <c r="A3290" t="s">
        <v>264</v>
      </c>
      <c r="B3290" t="s">
        <v>263</v>
      </c>
      <c r="C3290" t="s">
        <v>237</v>
      </c>
      <c r="D3290" t="s">
        <v>229</v>
      </c>
      <c r="E3290" t="s">
        <v>262</v>
      </c>
      <c r="F3290">
        <v>4778</v>
      </c>
      <c r="G3290" s="44">
        <v>7.99</v>
      </c>
      <c r="H3290" s="42">
        <v>4.36E-2</v>
      </c>
      <c r="I3290" s="45">
        <v>4.3146000000000004</v>
      </c>
      <c r="J3290" s="44">
        <f t="shared" si="255"/>
        <v>7.6416360000000001</v>
      </c>
      <c r="K3290" s="43">
        <f t="shared" si="256"/>
        <v>36511.736808000001</v>
      </c>
      <c r="L3290" s="43">
        <f t="shared" si="257"/>
        <v>20615.158800000001</v>
      </c>
      <c r="M3290" s="43">
        <f t="shared" si="258"/>
        <v>15896.578008</v>
      </c>
      <c r="N3290" s="42">
        <f t="shared" si="259"/>
        <v>0.43538268506900879</v>
      </c>
      <c r="O3290">
        <f>IF(AND(RawData[[#This Row],[Channel]]="Wholesale/Distributor", LEFT(RawData[[#This Row],[Month]], 4)="2025"),RawData[[#This Row],[List Price]]*(1-'2 - Diagnostics'!$B$1),RawData[[#This Row],[Net Price]])</f>
        <v>7.6416360000000001</v>
      </c>
      <c r="P3290">
        <f>RawData[[#This Row],[Units]]*RawData[[#This Row],[Counterfactual Net Price]]</f>
        <v>36511.736808000001</v>
      </c>
    </row>
    <row r="3291" spans="1:16">
      <c r="A3291" t="s">
        <v>264</v>
      </c>
      <c r="B3291" t="s">
        <v>263</v>
      </c>
      <c r="C3291" t="s">
        <v>237</v>
      </c>
      <c r="D3291" t="s">
        <v>229</v>
      </c>
      <c r="E3291" t="s">
        <v>261</v>
      </c>
      <c r="F3291">
        <v>5034</v>
      </c>
      <c r="G3291" s="44">
        <v>7.99</v>
      </c>
      <c r="H3291" s="42">
        <v>7.7299999999999994E-2</v>
      </c>
      <c r="I3291" s="45">
        <v>4.3146000000000004</v>
      </c>
      <c r="J3291" s="44">
        <f t="shared" si="255"/>
        <v>7.3723729999999996</v>
      </c>
      <c r="K3291" s="43">
        <f t="shared" si="256"/>
        <v>37112.525682</v>
      </c>
      <c r="L3291" s="43">
        <f t="shared" si="257"/>
        <v>21719.696400000001</v>
      </c>
      <c r="M3291" s="43">
        <f t="shared" si="258"/>
        <v>15392.829281999999</v>
      </c>
      <c r="N3291" s="42">
        <f t="shared" si="259"/>
        <v>0.41476102741952964</v>
      </c>
      <c r="O3291">
        <f>IF(AND(RawData[[#This Row],[Channel]]="Wholesale/Distributor", LEFT(RawData[[#This Row],[Month]], 4)="2025"),RawData[[#This Row],[List Price]]*(1-'2 - Diagnostics'!$B$1),RawData[[#This Row],[Net Price]])</f>
        <v>7.3723729999999996</v>
      </c>
      <c r="P3291">
        <f>RawData[[#This Row],[Units]]*RawData[[#This Row],[Counterfactual Net Price]]</f>
        <v>37112.525682</v>
      </c>
    </row>
    <row r="3292" spans="1:16">
      <c r="A3292" t="s">
        <v>264</v>
      </c>
      <c r="B3292" t="s">
        <v>263</v>
      </c>
      <c r="C3292" t="s">
        <v>237</v>
      </c>
      <c r="D3292" t="s">
        <v>229</v>
      </c>
      <c r="E3292" t="s">
        <v>260</v>
      </c>
      <c r="F3292">
        <v>4896</v>
      </c>
      <c r="G3292" s="44">
        <v>7.99</v>
      </c>
      <c r="H3292" s="42">
        <v>6.3299999999999995E-2</v>
      </c>
      <c r="I3292" s="45">
        <v>4.3146000000000004</v>
      </c>
      <c r="J3292" s="44">
        <f t="shared" si="255"/>
        <v>7.4842329999999997</v>
      </c>
      <c r="K3292" s="43">
        <f t="shared" si="256"/>
        <v>36642.804768000002</v>
      </c>
      <c r="L3292" s="43">
        <f t="shared" si="257"/>
        <v>21124.281600000002</v>
      </c>
      <c r="M3292" s="43">
        <f t="shared" si="258"/>
        <v>15518.523168</v>
      </c>
      <c r="N3292" s="42">
        <f t="shared" si="259"/>
        <v>0.42350806021138038</v>
      </c>
      <c r="O3292">
        <f>IF(AND(RawData[[#This Row],[Channel]]="Wholesale/Distributor", LEFT(RawData[[#This Row],[Month]], 4)="2025"),RawData[[#This Row],[List Price]]*(1-'2 - Diagnostics'!$B$1),RawData[[#This Row],[Net Price]])</f>
        <v>7.4842329999999997</v>
      </c>
      <c r="P3292">
        <f>RawData[[#This Row],[Units]]*RawData[[#This Row],[Counterfactual Net Price]]</f>
        <v>36642.804768000002</v>
      </c>
    </row>
    <row r="3293" spans="1:16">
      <c r="A3293" t="s">
        <v>264</v>
      </c>
      <c r="B3293" t="s">
        <v>263</v>
      </c>
      <c r="C3293" t="s">
        <v>237</v>
      </c>
      <c r="D3293" t="s">
        <v>229</v>
      </c>
      <c r="E3293" t="s">
        <v>259</v>
      </c>
      <c r="F3293">
        <v>6007</v>
      </c>
      <c r="G3293" s="44">
        <v>7.99</v>
      </c>
      <c r="H3293" s="42">
        <v>7.6200000000000004E-2</v>
      </c>
      <c r="I3293" s="45">
        <v>4.3146000000000004</v>
      </c>
      <c r="J3293" s="44">
        <f t="shared" si="255"/>
        <v>7.3811619999999998</v>
      </c>
      <c r="K3293" s="43">
        <f t="shared" si="256"/>
        <v>44338.640134000001</v>
      </c>
      <c r="L3293" s="43">
        <f t="shared" si="257"/>
        <v>25917.802200000002</v>
      </c>
      <c r="M3293" s="43">
        <f t="shared" si="258"/>
        <v>18420.837933999999</v>
      </c>
      <c r="N3293" s="42">
        <f t="shared" si="259"/>
        <v>0.41545789131846717</v>
      </c>
      <c r="O3293">
        <f>IF(AND(RawData[[#This Row],[Channel]]="Wholesale/Distributor", LEFT(RawData[[#This Row],[Month]], 4)="2025"),RawData[[#This Row],[List Price]]*(1-'2 - Diagnostics'!$B$1),RawData[[#This Row],[Net Price]])</f>
        <v>7.3811619999999998</v>
      </c>
      <c r="P3293">
        <f>RawData[[#This Row],[Units]]*RawData[[#This Row],[Counterfactual Net Price]]</f>
        <v>44338.640134000001</v>
      </c>
    </row>
    <row r="3294" spans="1:16">
      <c r="A3294" t="s">
        <v>264</v>
      </c>
      <c r="B3294" t="s">
        <v>263</v>
      </c>
      <c r="C3294" t="s">
        <v>237</v>
      </c>
      <c r="D3294" t="s">
        <v>229</v>
      </c>
      <c r="E3294" t="s">
        <v>258</v>
      </c>
      <c r="F3294">
        <v>4812</v>
      </c>
      <c r="G3294" s="44">
        <v>7.99</v>
      </c>
      <c r="H3294" s="42">
        <v>6.4500000000000002E-2</v>
      </c>
      <c r="I3294" s="45">
        <v>4.3146000000000004</v>
      </c>
      <c r="J3294" s="44">
        <f t="shared" si="255"/>
        <v>7.4746449999999998</v>
      </c>
      <c r="K3294" s="43">
        <f t="shared" si="256"/>
        <v>35967.991739999998</v>
      </c>
      <c r="L3294" s="43">
        <f t="shared" si="257"/>
        <v>20761.855200000002</v>
      </c>
      <c r="M3294" s="43">
        <f t="shared" si="258"/>
        <v>15206.136539999996</v>
      </c>
      <c r="N3294" s="42">
        <f t="shared" si="259"/>
        <v>0.42276857295563863</v>
      </c>
      <c r="O3294">
        <f>IF(AND(RawData[[#This Row],[Channel]]="Wholesale/Distributor", LEFT(RawData[[#This Row],[Month]], 4)="2025"),RawData[[#This Row],[List Price]]*(1-'2 - Diagnostics'!$B$1),RawData[[#This Row],[Net Price]])</f>
        <v>7.4746449999999998</v>
      </c>
      <c r="P3294">
        <f>RawData[[#This Row],[Units]]*RawData[[#This Row],[Counterfactual Net Price]]</f>
        <v>35967.991739999998</v>
      </c>
    </row>
    <row r="3295" spans="1:16">
      <c r="A3295" t="s">
        <v>264</v>
      </c>
      <c r="B3295" t="s">
        <v>263</v>
      </c>
      <c r="C3295" t="s">
        <v>237</v>
      </c>
      <c r="D3295" t="s">
        <v>229</v>
      </c>
      <c r="E3295" t="s">
        <v>257</v>
      </c>
      <c r="F3295">
        <v>4861</v>
      </c>
      <c r="G3295" s="44">
        <v>7.99</v>
      </c>
      <c r="H3295" s="42">
        <v>7.4300000000000005E-2</v>
      </c>
      <c r="I3295" s="45">
        <v>4.3146000000000004</v>
      </c>
      <c r="J3295" s="44">
        <f t="shared" si="255"/>
        <v>7.3963429999999999</v>
      </c>
      <c r="K3295" s="43">
        <f t="shared" si="256"/>
        <v>35953.623323</v>
      </c>
      <c r="L3295" s="43">
        <f t="shared" si="257"/>
        <v>20973.270600000003</v>
      </c>
      <c r="M3295" s="43">
        <f t="shared" si="258"/>
        <v>14980.352722999996</v>
      </c>
      <c r="N3295" s="42">
        <f t="shared" si="259"/>
        <v>0.41665766447013064</v>
      </c>
      <c r="O3295">
        <f>IF(AND(RawData[[#This Row],[Channel]]="Wholesale/Distributor", LEFT(RawData[[#This Row],[Month]], 4)="2025"),RawData[[#This Row],[List Price]]*(1-'2 - Diagnostics'!$B$1),RawData[[#This Row],[Net Price]])</f>
        <v>7.3963429999999999</v>
      </c>
      <c r="P3295">
        <f>RawData[[#This Row],[Units]]*RawData[[#This Row],[Counterfactual Net Price]]</f>
        <v>35953.623323</v>
      </c>
    </row>
    <row r="3296" spans="1:16">
      <c r="A3296" t="s">
        <v>264</v>
      </c>
      <c r="B3296" t="s">
        <v>263</v>
      </c>
      <c r="C3296" t="s">
        <v>237</v>
      </c>
      <c r="D3296" t="s">
        <v>229</v>
      </c>
      <c r="E3296" t="s">
        <v>256</v>
      </c>
      <c r="F3296">
        <v>4124</v>
      </c>
      <c r="G3296" s="44">
        <v>7.99</v>
      </c>
      <c r="H3296" s="42">
        <v>7.0599999999999996E-2</v>
      </c>
      <c r="I3296" s="45">
        <v>4.3146000000000004</v>
      </c>
      <c r="J3296" s="44">
        <f t="shared" si="255"/>
        <v>7.4259060000000003</v>
      </c>
      <c r="K3296" s="43">
        <f t="shared" si="256"/>
        <v>30624.436344000002</v>
      </c>
      <c r="L3296" s="43">
        <f t="shared" si="257"/>
        <v>17793.410400000001</v>
      </c>
      <c r="M3296" s="43">
        <f t="shared" si="258"/>
        <v>12831.025944000001</v>
      </c>
      <c r="N3296" s="42">
        <f t="shared" si="259"/>
        <v>0.41897998708844414</v>
      </c>
      <c r="O3296">
        <f>IF(AND(RawData[[#This Row],[Channel]]="Wholesale/Distributor", LEFT(RawData[[#This Row],[Month]], 4)="2025"),RawData[[#This Row],[List Price]]*(1-'2 - Diagnostics'!$B$1),RawData[[#This Row],[Net Price]])</f>
        <v>7.4259060000000003</v>
      </c>
      <c r="P3296">
        <f>RawData[[#This Row],[Units]]*RawData[[#This Row],[Counterfactual Net Price]]</f>
        <v>30624.436344000002</v>
      </c>
    </row>
    <row r="3297" spans="1:16">
      <c r="A3297" t="s">
        <v>264</v>
      </c>
      <c r="B3297" t="s">
        <v>263</v>
      </c>
      <c r="C3297" t="s">
        <v>237</v>
      </c>
      <c r="D3297" t="s">
        <v>229</v>
      </c>
      <c r="E3297" t="s">
        <v>255</v>
      </c>
      <c r="F3297">
        <v>4990</v>
      </c>
      <c r="G3297" s="44">
        <v>7.99</v>
      </c>
      <c r="H3297" s="42">
        <v>9.5799999999999996E-2</v>
      </c>
      <c r="I3297" s="45">
        <v>4.3146000000000004</v>
      </c>
      <c r="J3297" s="44">
        <f t="shared" si="255"/>
        <v>7.224558</v>
      </c>
      <c r="K3297" s="43">
        <f t="shared" si="256"/>
        <v>36050.544419999998</v>
      </c>
      <c r="L3297" s="43">
        <f t="shared" si="257"/>
        <v>21529.854000000003</v>
      </c>
      <c r="M3297" s="43">
        <f t="shared" si="258"/>
        <v>14520.690419999995</v>
      </c>
      <c r="N3297" s="42">
        <f t="shared" si="259"/>
        <v>0.40278699402786983</v>
      </c>
      <c r="O3297">
        <f>IF(AND(RawData[[#This Row],[Channel]]="Wholesale/Distributor", LEFT(RawData[[#This Row],[Month]], 4)="2025"),RawData[[#This Row],[List Price]]*(1-'2 - Diagnostics'!$B$1),RawData[[#This Row],[Net Price]])</f>
        <v>7.224558</v>
      </c>
      <c r="P3297">
        <f>RawData[[#This Row],[Units]]*RawData[[#This Row],[Counterfactual Net Price]]</f>
        <v>36050.544419999998</v>
      </c>
    </row>
    <row r="3298" spans="1:16">
      <c r="A3298" t="s">
        <v>264</v>
      </c>
      <c r="B3298" t="s">
        <v>263</v>
      </c>
      <c r="C3298" t="s">
        <v>237</v>
      </c>
      <c r="D3298" t="s">
        <v>229</v>
      </c>
      <c r="E3298" t="s">
        <v>254</v>
      </c>
      <c r="F3298">
        <v>5982</v>
      </c>
      <c r="G3298" s="44">
        <v>7.99</v>
      </c>
      <c r="H3298" s="42">
        <v>8.8200000000000001E-2</v>
      </c>
      <c r="I3298" s="45">
        <v>4.3146000000000004</v>
      </c>
      <c r="J3298" s="44">
        <f t="shared" si="255"/>
        <v>7.2852819999999996</v>
      </c>
      <c r="K3298" s="43">
        <f t="shared" si="256"/>
        <v>43580.556923999997</v>
      </c>
      <c r="L3298" s="43">
        <f t="shared" si="257"/>
        <v>25809.937200000004</v>
      </c>
      <c r="M3298" s="43">
        <f t="shared" si="258"/>
        <v>17770.619723999993</v>
      </c>
      <c r="N3298" s="42">
        <f t="shared" si="259"/>
        <v>0.40776486071506896</v>
      </c>
      <c r="O3298">
        <f>IF(AND(RawData[[#This Row],[Channel]]="Wholesale/Distributor", LEFT(RawData[[#This Row],[Month]], 4)="2025"),RawData[[#This Row],[List Price]]*(1-'2 - Diagnostics'!$B$1),RawData[[#This Row],[Net Price]])</f>
        <v>7.2852819999999996</v>
      </c>
      <c r="P3298">
        <f>RawData[[#This Row],[Units]]*RawData[[#This Row],[Counterfactual Net Price]]</f>
        <v>43580.556923999997</v>
      </c>
    </row>
    <row r="3299" spans="1:16">
      <c r="A3299" t="s">
        <v>264</v>
      </c>
      <c r="B3299" t="s">
        <v>263</v>
      </c>
      <c r="C3299" t="s">
        <v>237</v>
      </c>
      <c r="D3299" t="s">
        <v>229</v>
      </c>
      <c r="E3299" t="s">
        <v>253</v>
      </c>
      <c r="F3299">
        <v>8012</v>
      </c>
      <c r="G3299" s="44">
        <v>7.99</v>
      </c>
      <c r="H3299" s="42">
        <v>6.2100000000000002E-2</v>
      </c>
      <c r="I3299" s="45">
        <v>4.3146000000000004</v>
      </c>
      <c r="J3299" s="44">
        <f t="shared" si="255"/>
        <v>7.4938209999999996</v>
      </c>
      <c r="K3299" s="43">
        <f t="shared" si="256"/>
        <v>60040.493852</v>
      </c>
      <c r="L3299" s="43">
        <f t="shared" si="257"/>
        <v>34568.575200000007</v>
      </c>
      <c r="M3299" s="43">
        <f t="shared" si="258"/>
        <v>25471.918651999993</v>
      </c>
      <c r="N3299" s="42">
        <f t="shared" si="259"/>
        <v>0.42424565518712004</v>
      </c>
      <c r="O3299">
        <f>IF(AND(RawData[[#This Row],[Channel]]="Wholesale/Distributor", LEFT(RawData[[#This Row],[Month]], 4)="2025"),RawData[[#This Row],[List Price]]*(1-'2 - Diagnostics'!$B$1),RawData[[#This Row],[Net Price]])</f>
        <v>7.4938209999999996</v>
      </c>
      <c r="P3299">
        <f>RawData[[#This Row],[Units]]*RawData[[#This Row],[Counterfactual Net Price]]</f>
        <v>60040.493852</v>
      </c>
    </row>
    <row r="3300" spans="1:16">
      <c r="A3300" t="s">
        <v>264</v>
      </c>
      <c r="B3300" t="s">
        <v>263</v>
      </c>
      <c r="C3300" t="s">
        <v>237</v>
      </c>
      <c r="D3300" t="s">
        <v>229</v>
      </c>
      <c r="E3300" t="s">
        <v>252</v>
      </c>
      <c r="F3300">
        <v>8763</v>
      </c>
      <c r="G3300" s="44">
        <v>7.99</v>
      </c>
      <c r="H3300" s="42">
        <v>6.7799999999999999E-2</v>
      </c>
      <c r="I3300" s="45">
        <v>4.3146000000000004</v>
      </c>
      <c r="J3300" s="44">
        <f t="shared" si="255"/>
        <v>7.4482780000000002</v>
      </c>
      <c r="K3300" s="43">
        <f t="shared" si="256"/>
        <v>65269.260114000004</v>
      </c>
      <c r="L3300" s="43">
        <f t="shared" si="257"/>
        <v>37808.839800000002</v>
      </c>
      <c r="M3300" s="43">
        <f t="shared" si="258"/>
        <v>27460.420314000003</v>
      </c>
      <c r="N3300" s="42">
        <f t="shared" si="259"/>
        <v>0.4207251662733319</v>
      </c>
      <c r="O3300">
        <f>IF(AND(RawData[[#This Row],[Channel]]="Wholesale/Distributor", LEFT(RawData[[#This Row],[Month]], 4)="2025"),RawData[[#This Row],[List Price]]*(1-'2 - Diagnostics'!$B$1),RawData[[#This Row],[Net Price]])</f>
        <v>7.4482780000000002</v>
      </c>
      <c r="P3300">
        <f>RawData[[#This Row],[Units]]*RawData[[#This Row],[Counterfactual Net Price]]</f>
        <v>65269.260114000004</v>
      </c>
    </row>
    <row r="3301" spans="1:16">
      <c r="A3301" t="s">
        <v>264</v>
      </c>
      <c r="B3301" t="s">
        <v>263</v>
      </c>
      <c r="C3301" t="s">
        <v>237</v>
      </c>
      <c r="D3301" t="s">
        <v>229</v>
      </c>
      <c r="E3301" t="s">
        <v>251</v>
      </c>
      <c r="F3301">
        <v>6776</v>
      </c>
      <c r="G3301" s="44">
        <v>7.99</v>
      </c>
      <c r="H3301" s="42">
        <v>8.8999999999999996E-2</v>
      </c>
      <c r="I3301" s="45">
        <v>4.3146000000000004</v>
      </c>
      <c r="J3301" s="44">
        <f t="shared" si="255"/>
        <v>7.2788900000000005</v>
      </c>
      <c r="K3301" s="43">
        <f t="shared" si="256"/>
        <v>49321.75864</v>
      </c>
      <c r="L3301" s="43">
        <f t="shared" si="257"/>
        <v>29235.729600000002</v>
      </c>
      <c r="M3301" s="43">
        <f t="shared" si="258"/>
        <v>20086.029039999998</v>
      </c>
      <c r="N3301" s="42">
        <f t="shared" si="259"/>
        <v>0.40724478594950597</v>
      </c>
      <c r="O3301">
        <f>IF(AND(RawData[[#This Row],[Channel]]="Wholesale/Distributor", LEFT(RawData[[#This Row],[Month]], 4)="2025"),RawData[[#This Row],[List Price]]*(1-'2 - Diagnostics'!$B$1),RawData[[#This Row],[Net Price]])</f>
        <v>7.2788900000000005</v>
      </c>
      <c r="P3301">
        <f>RawData[[#This Row],[Units]]*RawData[[#This Row],[Counterfactual Net Price]]</f>
        <v>49321.75864</v>
      </c>
    </row>
    <row r="3302" spans="1:16">
      <c r="A3302" t="s">
        <v>264</v>
      </c>
      <c r="B3302" t="s">
        <v>263</v>
      </c>
      <c r="C3302" t="s">
        <v>237</v>
      </c>
      <c r="D3302" t="s">
        <v>229</v>
      </c>
      <c r="E3302" t="s">
        <v>250</v>
      </c>
      <c r="F3302">
        <v>4825</v>
      </c>
      <c r="G3302" s="44">
        <v>8.15</v>
      </c>
      <c r="H3302" s="42">
        <v>6.54E-2</v>
      </c>
      <c r="I3302" s="45">
        <v>4.3470000000000004</v>
      </c>
      <c r="J3302" s="44">
        <f t="shared" si="255"/>
        <v>7.6169900000000004</v>
      </c>
      <c r="K3302" s="43">
        <f t="shared" si="256"/>
        <v>36751.976750000002</v>
      </c>
      <c r="L3302" s="43">
        <f t="shared" si="257"/>
        <v>20974.275000000001</v>
      </c>
      <c r="M3302" s="43">
        <f t="shared" si="258"/>
        <v>15777.70175</v>
      </c>
      <c r="N3302" s="42">
        <f t="shared" si="259"/>
        <v>0.42930212590537731</v>
      </c>
      <c r="O3302">
        <f>IF(AND(RawData[[#This Row],[Channel]]="Wholesale/Distributor", LEFT(RawData[[#This Row],[Month]], 4)="2025"),RawData[[#This Row],[List Price]]*(1-'2 - Diagnostics'!$B$1),RawData[[#This Row],[Net Price]])</f>
        <v>7.6169900000000004</v>
      </c>
      <c r="P3302">
        <f>RawData[[#This Row],[Units]]*RawData[[#This Row],[Counterfactual Net Price]]</f>
        <v>36751.976750000002</v>
      </c>
    </row>
    <row r="3303" spans="1:16">
      <c r="A3303" t="s">
        <v>264</v>
      </c>
      <c r="B3303" t="s">
        <v>263</v>
      </c>
      <c r="C3303" t="s">
        <v>237</v>
      </c>
      <c r="D3303" t="s">
        <v>229</v>
      </c>
      <c r="E3303" t="s">
        <v>249</v>
      </c>
      <c r="F3303">
        <v>5865</v>
      </c>
      <c r="G3303" s="44">
        <v>8.15</v>
      </c>
      <c r="H3303" s="42">
        <v>7.3300000000000004E-2</v>
      </c>
      <c r="I3303" s="45">
        <v>4.3792999999999997</v>
      </c>
      <c r="J3303" s="44">
        <f t="shared" si="255"/>
        <v>7.5526049999999998</v>
      </c>
      <c r="K3303" s="43">
        <f t="shared" si="256"/>
        <v>44296.028324999999</v>
      </c>
      <c r="L3303" s="43">
        <f t="shared" si="257"/>
        <v>25684.594499999999</v>
      </c>
      <c r="M3303" s="43">
        <f t="shared" si="258"/>
        <v>18611.433825</v>
      </c>
      <c r="N3303" s="42">
        <f t="shared" si="259"/>
        <v>0.42016032878721976</v>
      </c>
      <c r="O3303">
        <f>IF(AND(RawData[[#This Row],[Channel]]="Wholesale/Distributor", LEFT(RawData[[#This Row],[Month]], 4)="2025"),RawData[[#This Row],[List Price]]*(1-'2 - Diagnostics'!$B$1),RawData[[#This Row],[Net Price]])</f>
        <v>7.5526049999999998</v>
      </c>
      <c r="P3303">
        <f>RawData[[#This Row],[Units]]*RawData[[#This Row],[Counterfactual Net Price]]</f>
        <v>44296.028324999999</v>
      </c>
    </row>
    <row r="3304" spans="1:16">
      <c r="A3304" t="s">
        <v>264</v>
      </c>
      <c r="B3304" t="s">
        <v>263</v>
      </c>
      <c r="C3304" t="s">
        <v>237</v>
      </c>
      <c r="D3304" t="s">
        <v>229</v>
      </c>
      <c r="E3304" t="s">
        <v>248</v>
      </c>
      <c r="F3304">
        <v>5896</v>
      </c>
      <c r="G3304" s="44">
        <v>8.15</v>
      </c>
      <c r="H3304" s="42">
        <v>4.9799999999999997E-2</v>
      </c>
      <c r="I3304" s="45">
        <v>4.4116999999999997</v>
      </c>
      <c r="J3304" s="44">
        <f t="shared" si="255"/>
        <v>7.7441300000000011</v>
      </c>
      <c r="K3304" s="43">
        <f t="shared" si="256"/>
        <v>45659.390480000009</v>
      </c>
      <c r="L3304" s="43">
        <f t="shared" si="257"/>
        <v>26011.3832</v>
      </c>
      <c r="M3304" s="43">
        <f t="shared" si="258"/>
        <v>19648.007280000009</v>
      </c>
      <c r="N3304" s="42">
        <f t="shared" si="259"/>
        <v>0.43031689808926255</v>
      </c>
      <c r="O3304">
        <f>IF(AND(RawData[[#This Row],[Channel]]="Wholesale/Distributor", LEFT(RawData[[#This Row],[Month]], 4)="2025"),RawData[[#This Row],[List Price]]*(1-'2 - Diagnostics'!$B$1),RawData[[#This Row],[Net Price]])</f>
        <v>7.7441300000000011</v>
      </c>
      <c r="P3304">
        <f>RawData[[#This Row],[Units]]*RawData[[#This Row],[Counterfactual Net Price]]</f>
        <v>45659.390480000009</v>
      </c>
    </row>
    <row r="3305" spans="1:16">
      <c r="A3305" t="s">
        <v>264</v>
      </c>
      <c r="B3305" t="s">
        <v>263</v>
      </c>
      <c r="C3305" t="s">
        <v>237</v>
      </c>
      <c r="D3305" t="s">
        <v>229</v>
      </c>
      <c r="E3305" t="s">
        <v>247</v>
      </c>
      <c r="F3305">
        <v>5821</v>
      </c>
      <c r="G3305" s="44">
        <v>8.15</v>
      </c>
      <c r="H3305" s="42">
        <v>6.9099999999999995E-2</v>
      </c>
      <c r="I3305" s="45">
        <v>4.444</v>
      </c>
      <c r="J3305" s="44">
        <f t="shared" si="255"/>
        <v>7.5868350000000007</v>
      </c>
      <c r="K3305" s="43">
        <f t="shared" si="256"/>
        <v>44162.966535000007</v>
      </c>
      <c r="L3305" s="43">
        <f t="shared" si="257"/>
        <v>25868.524000000001</v>
      </c>
      <c r="M3305" s="43">
        <f t="shared" si="258"/>
        <v>18294.442535000006</v>
      </c>
      <c r="N3305" s="42">
        <f t="shared" si="259"/>
        <v>0.41424849756189513</v>
      </c>
      <c r="O3305">
        <f>IF(AND(RawData[[#This Row],[Channel]]="Wholesale/Distributor", LEFT(RawData[[#This Row],[Month]], 4)="2025"),RawData[[#This Row],[List Price]]*(1-'2 - Diagnostics'!$B$1),RawData[[#This Row],[Net Price]])</f>
        <v>7.5868350000000007</v>
      </c>
      <c r="P3305">
        <f>RawData[[#This Row],[Units]]*RawData[[#This Row],[Counterfactual Net Price]]</f>
        <v>44162.966535000007</v>
      </c>
    </row>
    <row r="3306" spans="1:16">
      <c r="A3306" t="s">
        <v>264</v>
      </c>
      <c r="B3306" t="s">
        <v>263</v>
      </c>
      <c r="C3306" t="s">
        <v>237</v>
      </c>
      <c r="D3306" t="s">
        <v>229</v>
      </c>
      <c r="E3306" t="s">
        <v>246</v>
      </c>
      <c r="F3306">
        <v>5021</v>
      </c>
      <c r="G3306" s="44">
        <v>8.15</v>
      </c>
      <c r="H3306" s="42">
        <v>6.0600000000000001E-2</v>
      </c>
      <c r="I3306" s="45">
        <v>4.4763999999999999</v>
      </c>
      <c r="J3306" s="44">
        <f t="shared" si="255"/>
        <v>7.6561100000000009</v>
      </c>
      <c r="K3306" s="43">
        <f t="shared" si="256"/>
        <v>38441.328310000004</v>
      </c>
      <c r="L3306" s="43">
        <f t="shared" si="257"/>
        <v>22476.004399999998</v>
      </c>
      <c r="M3306" s="43">
        <f t="shared" si="258"/>
        <v>15965.323910000006</v>
      </c>
      <c r="N3306" s="42">
        <f t="shared" si="259"/>
        <v>0.41531665558619207</v>
      </c>
      <c r="O3306">
        <f>IF(AND(RawData[[#This Row],[Channel]]="Wholesale/Distributor", LEFT(RawData[[#This Row],[Month]], 4)="2025"),RawData[[#This Row],[List Price]]*(1-'2 - Diagnostics'!$B$1),RawData[[#This Row],[Net Price]])</f>
        <v>7.6561100000000009</v>
      </c>
      <c r="P3306">
        <f>RawData[[#This Row],[Units]]*RawData[[#This Row],[Counterfactual Net Price]]</f>
        <v>38441.328310000004</v>
      </c>
    </row>
    <row r="3307" spans="1:16">
      <c r="A3307" t="s">
        <v>264</v>
      </c>
      <c r="B3307" t="s">
        <v>263</v>
      </c>
      <c r="C3307" t="s">
        <v>237</v>
      </c>
      <c r="D3307" t="s">
        <v>229</v>
      </c>
      <c r="E3307" t="s">
        <v>245</v>
      </c>
      <c r="F3307">
        <v>3749</v>
      </c>
      <c r="G3307" s="44">
        <v>8.15</v>
      </c>
      <c r="H3307" s="42">
        <v>5.3800000000000001E-2</v>
      </c>
      <c r="I3307" s="45">
        <v>4.5087999999999999</v>
      </c>
      <c r="J3307" s="44">
        <f t="shared" si="255"/>
        <v>7.7115300000000007</v>
      </c>
      <c r="K3307" s="43">
        <f t="shared" si="256"/>
        <v>28910.525970000002</v>
      </c>
      <c r="L3307" s="43">
        <f t="shared" si="257"/>
        <v>16903.4912</v>
      </c>
      <c r="M3307" s="43">
        <f t="shared" si="258"/>
        <v>12007.034770000002</v>
      </c>
      <c r="N3307" s="42">
        <f t="shared" si="259"/>
        <v>0.41531706418829989</v>
      </c>
      <c r="O3307">
        <f>IF(AND(RawData[[#This Row],[Channel]]="Wholesale/Distributor", LEFT(RawData[[#This Row],[Month]], 4)="2025"),RawData[[#This Row],[List Price]]*(1-'2 - Diagnostics'!$B$1),RawData[[#This Row],[Net Price]])</f>
        <v>7.7115300000000007</v>
      </c>
      <c r="P3307">
        <f>RawData[[#This Row],[Units]]*RawData[[#This Row],[Counterfactual Net Price]]</f>
        <v>28910.525970000002</v>
      </c>
    </row>
    <row r="3308" spans="1:16">
      <c r="A3308" t="s">
        <v>264</v>
      </c>
      <c r="B3308" t="s">
        <v>263</v>
      </c>
      <c r="C3308" t="s">
        <v>237</v>
      </c>
      <c r="D3308" t="s">
        <v>229</v>
      </c>
      <c r="E3308" t="s">
        <v>244</v>
      </c>
      <c r="F3308">
        <v>4259</v>
      </c>
      <c r="G3308" s="44">
        <v>8.39</v>
      </c>
      <c r="H3308" s="42">
        <v>7.0999999999999994E-2</v>
      </c>
      <c r="I3308" s="45">
        <v>4.5411000000000001</v>
      </c>
      <c r="J3308" s="44">
        <f t="shared" si="255"/>
        <v>7.7943100000000012</v>
      </c>
      <c r="K3308" s="43">
        <f t="shared" si="256"/>
        <v>33195.966290000004</v>
      </c>
      <c r="L3308" s="43">
        <f t="shared" si="257"/>
        <v>19340.544900000001</v>
      </c>
      <c r="M3308" s="43">
        <f t="shared" si="258"/>
        <v>13855.421390000003</v>
      </c>
      <c r="N3308" s="42">
        <f t="shared" si="259"/>
        <v>0.41738268044252796</v>
      </c>
      <c r="O3308">
        <f>IF(AND(RawData[[#This Row],[Channel]]="Wholesale/Distributor", LEFT(RawData[[#This Row],[Month]], 4)="2025"),RawData[[#This Row],[List Price]]*(1-'2 - Diagnostics'!$B$1),RawData[[#This Row],[Net Price]])</f>
        <v>7.7943100000000012</v>
      </c>
      <c r="P3308">
        <f>RawData[[#This Row],[Units]]*RawData[[#This Row],[Counterfactual Net Price]]</f>
        <v>33195.966290000004</v>
      </c>
    </row>
    <row r="3309" spans="1:16">
      <c r="A3309" t="s">
        <v>264</v>
      </c>
      <c r="B3309" t="s">
        <v>263</v>
      </c>
      <c r="C3309" t="s">
        <v>237</v>
      </c>
      <c r="D3309" t="s">
        <v>229</v>
      </c>
      <c r="E3309" t="s">
        <v>243</v>
      </c>
      <c r="F3309">
        <v>5378</v>
      </c>
      <c r="G3309" s="44">
        <v>8.39</v>
      </c>
      <c r="H3309" s="42">
        <v>7.8700000000000006E-2</v>
      </c>
      <c r="I3309" s="45">
        <v>4.5735000000000001</v>
      </c>
      <c r="J3309" s="44">
        <f t="shared" si="255"/>
        <v>7.7297070000000003</v>
      </c>
      <c r="K3309" s="43">
        <f t="shared" si="256"/>
        <v>41570.364246000005</v>
      </c>
      <c r="L3309" s="43">
        <f t="shared" si="257"/>
        <v>24596.282999999999</v>
      </c>
      <c r="M3309" s="43">
        <f t="shared" si="258"/>
        <v>16974.081246000005</v>
      </c>
      <c r="N3309" s="42">
        <f t="shared" si="259"/>
        <v>0.4083216867081767</v>
      </c>
      <c r="O3309">
        <f>IF(AND(RawData[[#This Row],[Channel]]="Wholesale/Distributor", LEFT(RawData[[#This Row],[Month]], 4)="2025"),RawData[[#This Row],[List Price]]*(1-'2 - Diagnostics'!$B$1),RawData[[#This Row],[Net Price]])</f>
        <v>7.7297070000000003</v>
      </c>
      <c r="P3309">
        <f>RawData[[#This Row],[Units]]*RawData[[#This Row],[Counterfactual Net Price]]</f>
        <v>41570.364246000005</v>
      </c>
    </row>
    <row r="3310" spans="1:16">
      <c r="A3310" t="s">
        <v>264</v>
      </c>
      <c r="B3310" t="s">
        <v>263</v>
      </c>
      <c r="C3310" t="s">
        <v>237</v>
      </c>
      <c r="D3310" t="s">
        <v>229</v>
      </c>
      <c r="E3310" t="s">
        <v>242</v>
      </c>
      <c r="F3310">
        <v>5645</v>
      </c>
      <c r="G3310" s="44">
        <v>8.39</v>
      </c>
      <c r="H3310" s="42">
        <v>6.9500000000000006E-2</v>
      </c>
      <c r="I3310" s="45">
        <v>4.6058000000000003</v>
      </c>
      <c r="J3310" s="44">
        <f t="shared" si="255"/>
        <v>7.8068950000000008</v>
      </c>
      <c r="K3310" s="43">
        <f t="shared" si="256"/>
        <v>44069.922275000004</v>
      </c>
      <c r="L3310" s="43">
        <f t="shared" si="257"/>
        <v>25999.741000000002</v>
      </c>
      <c r="M3310" s="43">
        <f t="shared" si="258"/>
        <v>18070.181275000003</v>
      </c>
      <c r="N3310" s="42">
        <f t="shared" si="259"/>
        <v>0.41003433503332631</v>
      </c>
      <c r="O3310">
        <f>IF(AND(RawData[[#This Row],[Channel]]="Wholesale/Distributor", LEFT(RawData[[#This Row],[Month]], 4)="2025"),RawData[[#This Row],[List Price]]*(1-'2 - Diagnostics'!$B$1),RawData[[#This Row],[Net Price]])</f>
        <v>7.8068950000000008</v>
      </c>
      <c r="P3310">
        <f>RawData[[#This Row],[Units]]*RawData[[#This Row],[Counterfactual Net Price]]</f>
        <v>44069.922275000004</v>
      </c>
    </row>
    <row r="3311" spans="1:16">
      <c r="A3311" t="s">
        <v>264</v>
      </c>
      <c r="B3311" t="s">
        <v>263</v>
      </c>
      <c r="C3311" t="s">
        <v>237</v>
      </c>
      <c r="D3311" t="s">
        <v>229</v>
      </c>
      <c r="E3311" t="s">
        <v>241</v>
      </c>
      <c r="F3311">
        <v>8927</v>
      </c>
      <c r="G3311" s="44">
        <v>8.39</v>
      </c>
      <c r="H3311" s="42">
        <v>6.1100000000000002E-2</v>
      </c>
      <c r="I3311" s="45">
        <v>4.6382000000000003</v>
      </c>
      <c r="J3311" s="44">
        <f t="shared" si="255"/>
        <v>7.8773710000000001</v>
      </c>
      <c r="K3311" s="43">
        <f t="shared" si="256"/>
        <v>70321.290917000006</v>
      </c>
      <c r="L3311" s="43">
        <f t="shared" si="257"/>
        <v>41405.2114</v>
      </c>
      <c r="M3311" s="43">
        <f t="shared" si="258"/>
        <v>28916.079517000006</v>
      </c>
      <c r="N3311" s="42">
        <f t="shared" si="259"/>
        <v>0.41119949790355187</v>
      </c>
      <c r="O3311">
        <f>IF(AND(RawData[[#This Row],[Channel]]="Wholesale/Distributor", LEFT(RawData[[#This Row],[Month]], 4)="2025"),RawData[[#This Row],[List Price]]*(1-'2 - Diagnostics'!$B$1),RawData[[#This Row],[Net Price]])</f>
        <v>7.8773710000000001</v>
      </c>
      <c r="P3311">
        <f>RawData[[#This Row],[Units]]*RawData[[#This Row],[Counterfactual Net Price]]</f>
        <v>70321.290917000006</v>
      </c>
    </row>
    <row r="3312" spans="1:16">
      <c r="A3312" t="s">
        <v>264</v>
      </c>
      <c r="B3312" t="s">
        <v>263</v>
      </c>
      <c r="C3312" t="s">
        <v>237</v>
      </c>
      <c r="D3312" t="s">
        <v>229</v>
      </c>
      <c r="E3312" t="s">
        <v>240</v>
      </c>
      <c r="F3312">
        <v>8734</v>
      </c>
      <c r="G3312" s="44">
        <v>8.39</v>
      </c>
      <c r="H3312" s="42">
        <v>5.3699999999999998E-2</v>
      </c>
      <c r="I3312" s="45">
        <v>4.6706000000000003</v>
      </c>
      <c r="J3312" s="44">
        <f t="shared" si="255"/>
        <v>7.9394570000000009</v>
      </c>
      <c r="K3312" s="43">
        <f t="shared" si="256"/>
        <v>69343.217438000007</v>
      </c>
      <c r="L3312" s="43">
        <f t="shared" si="257"/>
        <v>40793.020400000001</v>
      </c>
      <c r="M3312" s="43">
        <f t="shared" si="258"/>
        <v>28550.197038000006</v>
      </c>
      <c r="N3312" s="42">
        <f t="shared" si="259"/>
        <v>0.41172299314676059</v>
      </c>
      <c r="O3312">
        <f>IF(AND(RawData[[#This Row],[Channel]]="Wholesale/Distributor", LEFT(RawData[[#This Row],[Month]], 4)="2025"),RawData[[#This Row],[List Price]]*(1-'2 - Diagnostics'!$B$1),RawData[[#This Row],[Net Price]])</f>
        <v>7.9394570000000009</v>
      </c>
      <c r="P3312">
        <f>RawData[[#This Row],[Units]]*RawData[[#This Row],[Counterfactual Net Price]]</f>
        <v>69343.217438000007</v>
      </c>
    </row>
    <row r="3313" spans="1:16">
      <c r="A3313" t="s">
        <v>264</v>
      </c>
      <c r="B3313" t="s">
        <v>263</v>
      </c>
      <c r="C3313" t="s">
        <v>237</v>
      </c>
      <c r="D3313" t="s">
        <v>229</v>
      </c>
      <c r="E3313" t="s">
        <v>236</v>
      </c>
      <c r="F3313">
        <v>7934</v>
      </c>
      <c r="G3313" s="44">
        <v>8.39</v>
      </c>
      <c r="H3313" s="42">
        <v>7.5899999999999995E-2</v>
      </c>
      <c r="I3313" s="45">
        <v>4.7028999999999996</v>
      </c>
      <c r="J3313" s="44">
        <f t="shared" si="255"/>
        <v>7.7531990000000004</v>
      </c>
      <c r="K3313" s="43">
        <f t="shared" si="256"/>
        <v>61513.880866</v>
      </c>
      <c r="L3313" s="43">
        <f t="shared" si="257"/>
        <v>37312.808599999997</v>
      </c>
      <c r="M3313" s="43">
        <f t="shared" si="258"/>
        <v>24201.072266000003</v>
      </c>
      <c r="N3313" s="42">
        <f t="shared" si="259"/>
        <v>0.39342457223141059</v>
      </c>
      <c r="O3313">
        <f>IF(AND(RawData[[#This Row],[Channel]]="Wholesale/Distributor", LEFT(RawData[[#This Row],[Month]], 4)="2025"),RawData[[#This Row],[List Price]]*(1-'2 - Diagnostics'!$B$1),RawData[[#This Row],[Net Price]])</f>
        <v>7.7531990000000004</v>
      </c>
      <c r="P3313">
        <f>RawData[[#This Row],[Units]]*RawData[[#This Row],[Counterfactual Net Price]]</f>
        <v>61513.880866</v>
      </c>
    </row>
    <row r="3314" spans="1:16">
      <c r="A3314" t="s">
        <v>239</v>
      </c>
      <c r="B3314" t="s">
        <v>238</v>
      </c>
      <c r="C3314" t="s">
        <v>237</v>
      </c>
      <c r="D3314" t="s">
        <v>228</v>
      </c>
      <c r="E3314" t="s">
        <v>262</v>
      </c>
      <c r="F3314">
        <v>24237</v>
      </c>
      <c r="G3314" s="44">
        <v>10.99</v>
      </c>
      <c r="H3314" s="42">
        <v>9.8299999999999998E-2</v>
      </c>
      <c r="I3314" s="45">
        <v>5.7148000000000003</v>
      </c>
      <c r="J3314" s="44">
        <f t="shared" si="255"/>
        <v>9.9096829999999994</v>
      </c>
      <c r="K3314" s="43">
        <f t="shared" si="256"/>
        <v>240180.98687099997</v>
      </c>
      <c r="L3314" s="43">
        <f t="shared" si="257"/>
        <v>138509.60760000002</v>
      </c>
      <c r="M3314" s="43">
        <f t="shared" si="258"/>
        <v>101671.37927099995</v>
      </c>
      <c r="N3314" s="42">
        <f t="shared" si="259"/>
        <v>0.42331152267938327</v>
      </c>
      <c r="O3314">
        <f>IF(AND(RawData[[#This Row],[Channel]]="Wholesale/Distributor", LEFT(RawData[[#This Row],[Month]], 4)="2025"),RawData[[#This Row],[List Price]]*(1-'2 - Diagnostics'!$B$1),RawData[[#This Row],[Net Price]])</f>
        <v>9.9096829999999994</v>
      </c>
      <c r="P3314">
        <f>RawData[[#This Row],[Units]]*RawData[[#This Row],[Counterfactual Net Price]]</f>
        <v>240180.98687099997</v>
      </c>
    </row>
    <row r="3315" spans="1:16">
      <c r="A3315" t="s">
        <v>239</v>
      </c>
      <c r="B3315" t="s">
        <v>238</v>
      </c>
      <c r="C3315" t="s">
        <v>237</v>
      </c>
      <c r="D3315" t="s">
        <v>228</v>
      </c>
      <c r="E3315" t="s">
        <v>261</v>
      </c>
      <c r="F3315">
        <v>32624</v>
      </c>
      <c r="G3315" s="44">
        <v>10.99</v>
      </c>
      <c r="H3315" s="42">
        <v>9.6199999999999994E-2</v>
      </c>
      <c r="I3315" s="45">
        <v>5.7148000000000003</v>
      </c>
      <c r="J3315" s="44">
        <f t="shared" si="255"/>
        <v>9.9327620000000003</v>
      </c>
      <c r="K3315" s="43">
        <f t="shared" si="256"/>
        <v>324046.42748800002</v>
      </c>
      <c r="L3315" s="43">
        <f t="shared" si="257"/>
        <v>186439.63520000002</v>
      </c>
      <c r="M3315" s="43">
        <f t="shared" si="258"/>
        <v>137606.792288</v>
      </c>
      <c r="N3315" s="42">
        <f t="shared" si="259"/>
        <v>0.42465147156450539</v>
      </c>
      <c r="O3315">
        <f>IF(AND(RawData[[#This Row],[Channel]]="Wholesale/Distributor", LEFT(RawData[[#This Row],[Month]], 4)="2025"),RawData[[#This Row],[List Price]]*(1-'2 - Diagnostics'!$B$1),RawData[[#This Row],[Net Price]])</f>
        <v>9.9327620000000003</v>
      </c>
      <c r="P3315">
        <f>RawData[[#This Row],[Units]]*RawData[[#This Row],[Counterfactual Net Price]]</f>
        <v>324046.42748800002</v>
      </c>
    </row>
    <row r="3316" spans="1:16">
      <c r="A3316" t="s">
        <v>239</v>
      </c>
      <c r="B3316" t="s">
        <v>238</v>
      </c>
      <c r="C3316" t="s">
        <v>237</v>
      </c>
      <c r="D3316" t="s">
        <v>228</v>
      </c>
      <c r="E3316" t="s">
        <v>260</v>
      </c>
      <c r="F3316">
        <v>30321</v>
      </c>
      <c r="G3316" s="44">
        <v>10.99</v>
      </c>
      <c r="H3316" s="42">
        <v>9.0200000000000002E-2</v>
      </c>
      <c r="I3316" s="45">
        <v>5.7148000000000003</v>
      </c>
      <c r="J3316" s="44">
        <f t="shared" si="255"/>
        <v>9.9987019999999998</v>
      </c>
      <c r="K3316" s="43">
        <f t="shared" si="256"/>
        <v>303170.64334199997</v>
      </c>
      <c r="L3316" s="43">
        <f t="shared" si="257"/>
        <v>173278.45080000002</v>
      </c>
      <c r="M3316" s="43">
        <f t="shared" si="258"/>
        <v>129892.19254199995</v>
      </c>
      <c r="N3316" s="42">
        <f t="shared" si="259"/>
        <v>0.42844581226643208</v>
      </c>
      <c r="O3316">
        <f>IF(AND(RawData[[#This Row],[Channel]]="Wholesale/Distributor", LEFT(RawData[[#This Row],[Month]], 4)="2025"),RawData[[#This Row],[List Price]]*(1-'2 - Diagnostics'!$B$1),RawData[[#This Row],[Net Price]])</f>
        <v>9.9987019999999998</v>
      </c>
      <c r="P3316">
        <f>RawData[[#This Row],[Units]]*RawData[[#This Row],[Counterfactual Net Price]]</f>
        <v>303170.64334199997</v>
      </c>
    </row>
    <row r="3317" spans="1:16">
      <c r="A3317" t="s">
        <v>239</v>
      </c>
      <c r="B3317" t="s">
        <v>238</v>
      </c>
      <c r="C3317" t="s">
        <v>237</v>
      </c>
      <c r="D3317" t="s">
        <v>228</v>
      </c>
      <c r="E3317" t="s">
        <v>259</v>
      </c>
      <c r="F3317">
        <v>33783</v>
      </c>
      <c r="G3317" s="44">
        <v>10.99</v>
      </c>
      <c r="H3317" s="42">
        <v>9.4600000000000004E-2</v>
      </c>
      <c r="I3317" s="45">
        <v>5.7148000000000003</v>
      </c>
      <c r="J3317" s="44">
        <f t="shared" si="255"/>
        <v>9.9503459999999997</v>
      </c>
      <c r="K3317" s="43">
        <f t="shared" si="256"/>
        <v>336152.53891800001</v>
      </c>
      <c r="L3317" s="43">
        <f t="shared" si="257"/>
        <v>193063.08840000001</v>
      </c>
      <c r="M3317" s="43">
        <f t="shared" si="258"/>
        <v>143089.450518</v>
      </c>
      <c r="N3317" s="42">
        <f t="shared" si="259"/>
        <v>0.42566821294455487</v>
      </c>
      <c r="O3317">
        <f>IF(AND(RawData[[#This Row],[Channel]]="Wholesale/Distributor", LEFT(RawData[[#This Row],[Month]], 4)="2025"),RawData[[#This Row],[List Price]]*(1-'2 - Diagnostics'!$B$1),RawData[[#This Row],[Net Price]])</f>
        <v>9.9503459999999997</v>
      </c>
      <c r="P3317">
        <f>RawData[[#This Row],[Units]]*RawData[[#This Row],[Counterfactual Net Price]]</f>
        <v>336152.53891800001</v>
      </c>
    </row>
    <row r="3318" spans="1:16">
      <c r="A3318" t="s">
        <v>239</v>
      </c>
      <c r="B3318" t="s">
        <v>238</v>
      </c>
      <c r="C3318" t="s">
        <v>237</v>
      </c>
      <c r="D3318" t="s">
        <v>228</v>
      </c>
      <c r="E3318" t="s">
        <v>258</v>
      </c>
      <c r="F3318">
        <v>26142</v>
      </c>
      <c r="G3318" s="44">
        <v>10.99</v>
      </c>
      <c r="H3318" s="42">
        <v>0.08</v>
      </c>
      <c r="I3318" s="45">
        <v>5.7148000000000003</v>
      </c>
      <c r="J3318" s="44">
        <f t="shared" si="255"/>
        <v>10.110800000000001</v>
      </c>
      <c r="K3318" s="43">
        <f t="shared" si="256"/>
        <v>264316.53360000002</v>
      </c>
      <c r="L3318" s="43">
        <f t="shared" si="257"/>
        <v>149396.30160000001</v>
      </c>
      <c r="M3318" s="43">
        <f t="shared" si="258"/>
        <v>114920.23200000002</v>
      </c>
      <c r="N3318" s="42">
        <f t="shared" si="259"/>
        <v>0.43478260869565222</v>
      </c>
      <c r="O3318">
        <f>IF(AND(RawData[[#This Row],[Channel]]="Wholesale/Distributor", LEFT(RawData[[#This Row],[Month]], 4)="2025"),RawData[[#This Row],[List Price]]*(1-'2 - Diagnostics'!$B$1),RawData[[#This Row],[Net Price]])</f>
        <v>10.110800000000001</v>
      </c>
      <c r="P3318">
        <f>RawData[[#This Row],[Units]]*RawData[[#This Row],[Counterfactual Net Price]]</f>
        <v>264316.53360000002</v>
      </c>
    </row>
    <row r="3319" spans="1:16">
      <c r="A3319" t="s">
        <v>239</v>
      </c>
      <c r="B3319" t="s">
        <v>238</v>
      </c>
      <c r="C3319" t="s">
        <v>237</v>
      </c>
      <c r="D3319" t="s">
        <v>228</v>
      </c>
      <c r="E3319" t="s">
        <v>257</v>
      </c>
      <c r="F3319">
        <v>25639</v>
      </c>
      <c r="G3319" s="44">
        <v>10.99</v>
      </c>
      <c r="H3319" s="42">
        <v>9.7299999999999998E-2</v>
      </c>
      <c r="I3319" s="45">
        <v>5.7148000000000003</v>
      </c>
      <c r="J3319" s="44">
        <f t="shared" si="255"/>
        <v>9.9206730000000007</v>
      </c>
      <c r="K3319" s="43">
        <f t="shared" si="256"/>
        <v>254356.13504700002</v>
      </c>
      <c r="L3319" s="43">
        <f t="shared" si="257"/>
        <v>146521.75720000002</v>
      </c>
      <c r="M3319" s="43">
        <f t="shared" si="258"/>
        <v>107834.377847</v>
      </c>
      <c r="N3319" s="42">
        <f t="shared" si="259"/>
        <v>0.4239503711088955</v>
      </c>
      <c r="O3319">
        <f>IF(AND(RawData[[#This Row],[Channel]]="Wholesale/Distributor", LEFT(RawData[[#This Row],[Month]], 4)="2025"),RawData[[#This Row],[List Price]]*(1-'2 - Diagnostics'!$B$1),RawData[[#This Row],[Net Price]])</f>
        <v>9.9206730000000007</v>
      </c>
      <c r="P3319">
        <f>RawData[[#This Row],[Units]]*RawData[[#This Row],[Counterfactual Net Price]]</f>
        <v>254356.13504700002</v>
      </c>
    </row>
    <row r="3320" spans="1:16">
      <c r="A3320" t="s">
        <v>239</v>
      </c>
      <c r="B3320" t="s">
        <v>238</v>
      </c>
      <c r="C3320" t="s">
        <v>237</v>
      </c>
      <c r="D3320" t="s">
        <v>228</v>
      </c>
      <c r="E3320" t="s">
        <v>256</v>
      </c>
      <c r="F3320">
        <v>23460</v>
      </c>
      <c r="G3320" s="44">
        <v>10.99</v>
      </c>
      <c r="H3320" s="42">
        <v>0.10299999999999999</v>
      </c>
      <c r="I3320" s="45">
        <v>5.7148000000000003</v>
      </c>
      <c r="J3320" s="44">
        <f t="shared" si="255"/>
        <v>9.8580300000000012</v>
      </c>
      <c r="K3320" s="43">
        <f t="shared" si="256"/>
        <v>231269.38380000004</v>
      </c>
      <c r="L3320" s="43">
        <f t="shared" si="257"/>
        <v>134069.20800000001</v>
      </c>
      <c r="M3320" s="43">
        <f t="shared" si="258"/>
        <v>97200.175800000026</v>
      </c>
      <c r="N3320" s="42">
        <f t="shared" si="259"/>
        <v>0.4202898550724638</v>
      </c>
      <c r="O3320">
        <f>IF(AND(RawData[[#This Row],[Channel]]="Wholesale/Distributor", LEFT(RawData[[#This Row],[Month]], 4)="2025"),RawData[[#This Row],[List Price]]*(1-'2 - Diagnostics'!$B$1),RawData[[#This Row],[Net Price]])</f>
        <v>9.8580300000000012</v>
      </c>
      <c r="P3320">
        <f>RawData[[#This Row],[Units]]*RawData[[#This Row],[Counterfactual Net Price]]</f>
        <v>231269.38380000004</v>
      </c>
    </row>
    <row r="3321" spans="1:16">
      <c r="A3321" t="s">
        <v>239</v>
      </c>
      <c r="B3321" t="s">
        <v>238</v>
      </c>
      <c r="C3321" t="s">
        <v>237</v>
      </c>
      <c r="D3321" t="s">
        <v>228</v>
      </c>
      <c r="E3321" t="s">
        <v>255</v>
      </c>
      <c r="F3321">
        <v>28414</v>
      </c>
      <c r="G3321" s="44">
        <v>10.99</v>
      </c>
      <c r="H3321" s="42">
        <v>0.1105</v>
      </c>
      <c r="I3321" s="45">
        <v>5.7148000000000003</v>
      </c>
      <c r="J3321" s="44">
        <f t="shared" si="255"/>
        <v>9.7756050000000005</v>
      </c>
      <c r="K3321" s="43">
        <f t="shared" si="256"/>
        <v>277764.04047000001</v>
      </c>
      <c r="L3321" s="43">
        <f t="shared" si="257"/>
        <v>162380.3272</v>
      </c>
      <c r="M3321" s="43">
        <f t="shared" si="258"/>
        <v>115383.71327000001</v>
      </c>
      <c r="N3321" s="42">
        <f t="shared" si="259"/>
        <v>0.41540191118605962</v>
      </c>
      <c r="O3321">
        <f>IF(AND(RawData[[#This Row],[Channel]]="Wholesale/Distributor", LEFT(RawData[[#This Row],[Month]], 4)="2025"),RawData[[#This Row],[List Price]]*(1-'2 - Diagnostics'!$B$1),RawData[[#This Row],[Net Price]])</f>
        <v>9.7756050000000005</v>
      </c>
      <c r="P3321">
        <f>RawData[[#This Row],[Units]]*RawData[[#This Row],[Counterfactual Net Price]]</f>
        <v>277764.04047000001</v>
      </c>
    </row>
    <row r="3322" spans="1:16">
      <c r="A3322" t="s">
        <v>239</v>
      </c>
      <c r="B3322" t="s">
        <v>238</v>
      </c>
      <c r="C3322" t="s">
        <v>237</v>
      </c>
      <c r="D3322" t="s">
        <v>228</v>
      </c>
      <c r="E3322" t="s">
        <v>254</v>
      </c>
      <c r="F3322">
        <v>32719</v>
      </c>
      <c r="G3322" s="44">
        <v>10.99</v>
      </c>
      <c r="H3322" s="42">
        <v>9.64E-2</v>
      </c>
      <c r="I3322" s="45">
        <v>5.7148000000000003</v>
      </c>
      <c r="J3322" s="44">
        <f t="shared" si="255"/>
        <v>9.9305640000000004</v>
      </c>
      <c r="K3322" s="43">
        <f t="shared" si="256"/>
        <v>324918.12351599999</v>
      </c>
      <c r="L3322" s="43">
        <f t="shared" si="257"/>
        <v>186982.54120000001</v>
      </c>
      <c r="M3322" s="43">
        <f t="shared" si="258"/>
        <v>137935.58231599999</v>
      </c>
      <c r="N3322" s="42">
        <f t="shared" si="259"/>
        <v>0.42452412571934478</v>
      </c>
      <c r="O3322">
        <f>IF(AND(RawData[[#This Row],[Channel]]="Wholesale/Distributor", LEFT(RawData[[#This Row],[Month]], 4)="2025"),RawData[[#This Row],[List Price]]*(1-'2 - Diagnostics'!$B$1),RawData[[#This Row],[Net Price]])</f>
        <v>9.9305640000000004</v>
      </c>
      <c r="P3322">
        <f>RawData[[#This Row],[Units]]*RawData[[#This Row],[Counterfactual Net Price]]</f>
        <v>324918.12351599999</v>
      </c>
    </row>
    <row r="3323" spans="1:16">
      <c r="A3323" t="s">
        <v>239</v>
      </c>
      <c r="B3323" t="s">
        <v>238</v>
      </c>
      <c r="C3323" t="s">
        <v>237</v>
      </c>
      <c r="D3323" t="s">
        <v>228</v>
      </c>
      <c r="E3323" t="s">
        <v>253</v>
      </c>
      <c r="F3323">
        <v>44654</v>
      </c>
      <c r="G3323" s="44">
        <v>10.99</v>
      </c>
      <c r="H3323" s="42">
        <v>8.43E-2</v>
      </c>
      <c r="I3323" s="45">
        <v>5.7148000000000003</v>
      </c>
      <c r="J3323" s="44">
        <f t="shared" si="255"/>
        <v>10.063542999999999</v>
      </c>
      <c r="K3323" s="43">
        <f t="shared" si="256"/>
        <v>449377.44912199996</v>
      </c>
      <c r="L3323" s="43">
        <f t="shared" si="257"/>
        <v>255188.67920000001</v>
      </c>
      <c r="M3323" s="43">
        <f t="shared" si="258"/>
        <v>194188.76992199995</v>
      </c>
      <c r="N3323" s="42">
        <f t="shared" si="259"/>
        <v>0.43212842634050447</v>
      </c>
      <c r="O3323">
        <f>IF(AND(RawData[[#This Row],[Channel]]="Wholesale/Distributor", LEFT(RawData[[#This Row],[Month]], 4)="2025"),RawData[[#This Row],[List Price]]*(1-'2 - Diagnostics'!$B$1),RawData[[#This Row],[Net Price]])</f>
        <v>10.063542999999999</v>
      </c>
      <c r="P3323">
        <f>RawData[[#This Row],[Units]]*RawData[[#This Row],[Counterfactual Net Price]]</f>
        <v>449377.44912199996</v>
      </c>
    </row>
    <row r="3324" spans="1:16">
      <c r="A3324" t="s">
        <v>239</v>
      </c>
      <c r="B3324" t="s">
        <v>238</v>
      </c>
      <c r="C3324" t="s">
        <v>237</v>
      </c>
      <c r="D3324" t="s">
        <v>228</v>
      </c>
      <c r="E3324" t="s">
        <v>252</v>
      </c>
      <c r="F3324">
        <v>47445</v>
      </c>
      <c r="G3324" s="44">
        <v>10.99</v>
      </c>
      <c r="H3324" s="42">
        <v>0.1003</v>
      </c>
      <c r="I3324" s="45">
        <v>5.7148000000000003</v>
      </c>
      <c r="J3324" s="44">
        <f t="shared" si="255"/>
        <v>9.8877030000000001</v>
      </c>
      <c r="K3324" s="43">
        <f t="shared" si="256"/>
        <v>469122.06883499998</v>
      </c>
      <c r="L3324" s="43">
        <f t="shared" si="257"/>
        <v>271138.68599999999</v>
      </c>
      <c r="M3324" s="43">
        <f t="shared" si="258"/>
        <v>197983.382835</v>
      </c>
      <c r="N3324" s="42">
        <f t="shared" si="259"/>
        <v>0.42202956541069248</v>
      </c>
      <c r="O3324">
        <f>IF(AND(RawData[[#This Row],[Channel]]="Wholesale/Distributor", LEFT(RawData[[#This Row],[Month]], 4)="2025"),RawData[[#This Row],[List Price]]*(1-'2 - Diagnostics'!$B$1),RawData[[#This Row],[Net Price]])</f>
        <v>9.8877030000000001</v>
      </c>
      <c r="P3324">
        <f>RawData[[#This Row],[Units]]*RawData[[#This Row],[Counterfactual Net Price]]</f>
        <v>469122.06883499998</v>
      </c>
    </row>
    <row r="3325" spans="1:16">
      <c r="A3325" t="s">
        <v>239</v>
      </c>
      <c r="B3325" t="s">
        <v>238</v>
      </c>
      <c r="C3325" t="s">
        <v>237</v>
      </c>
      <c r="D3325" t="s">
        <v>228</v>
      </c>
      <c r="E3325" t="s">
        <v>251</v>
      </c>
      <c r="F3325">
        <v>38271</v>
      </c>
      <c r="G3325" s="44">
        <v>10.99</v>
      </c>
      <c r="H3325" s="42">
        <v>0.1014</v>
      </c>
      <c r="I3325" s="45">
        <v>5.7148000000000003</v>
      </c>
      <c r="J3325" s="44">
        <f t="shared" si="255"/>
        <v>9.8756140000000006</v>
      </c>
      <c r="K3325" s="43">
        <f t="shared" si="256"/>
        <v>377949.62339399999</v>
      </c>
      <c r="L3325" s="43">
        <f t="shared" si="257"/>
        <v>218711.11080000002</v>
      </c>
      <c r="M3325" s="43">
        <f t="shared" si="258"/>
        <v>159238.51259399997</v>
      </c>
      <c r="N3325" s="42">
        <f t="shared" si="259"/>
        <v>0.42132205653238364</v>
      </c>
      <c r="O3325">
        <f>IF(AND(RawData[[#This Row],[Channel]]="Wholesale/Distributor", LEFT(RawData[[#This Row],[Month]], 4)="2025"),RawData[[#This Row],[List Price]]*(1-'2 - Diagnostics'!$B$1),RawData[[#This Row],[Net Price]])</f>
        <v>9.8756140000000006</v>
      </c>
      <c r="P3325">
        <f>RawData[[#This Row],[Units]]*RawData[[#This Row],[Counterfactual Net Price]]</f>
        <v>377949.62339399999</v>
      </c>
    </row>
    <row r="3326" spans="1:16">
      <c r="A3326" t="s">
        <v>239</v>
      </c>
      <c r="B3326" t="s">
        <v>238</v>
      </c>
      <c r="C3326" t="s">
        <v>237</v>
      </c>
      <c r="D3326" t="s">
        <v>228</v>
      </c>
      <c r="E3326" t="s">
        <v>250</v>
      </c>
      <c r="F3326">
        <v>23539</v>
      </c>
      <c r="G3326" s="44">
        <v>11.21</v>
      </c>
      <c r="H3326" s="42">
        <v>7.51E-2</v>
      </c>
      <c r="I3326" s="45">
        <v>5.7576999999999998</v>
      </c>
      <c r="J3326" s="44">
        <f t="shared" si="255"/>
        <v>10.368129000000001</v>
      </c>
      <c r="K3326" s="43">
        <f t="shared" si="256"/>
        <v>244055.38853100003</v>
      </c>
      <c r="L3326" s="43">
        <f t="shared" si="257"/>
        <v>135530.50029999999</v>
      </c>
      <c r="M3326" s="43">
        <f t="shared" si="258"/>
        <v>108524.88823100005</v>
      </c>
      <c r="N3326" s="42">
        <f t="shared" si="259"/>
        <v>0.44467319031235059</v>
      </c>
      <c r="O3326">
        <f>IF(AND(RawData[[#This Row],[Channel]]="Wholesale/Distributor", LEFT(RawData[[#This Row],[Month]], 4)="2025"),RawData[[#This Row],[List Price]]*(1-'2 - Diagnostics'!$B$1),RawData[[#This Row],[Net Price]])</f>
        <v>10.368129000000001</v>
      </c>
      <c r="P3326">
        <f>RawData[[#This Row],[Units]]*RawData[[#This Row],[Counterfactual Net Price]]</f>
        <v>244055.38853100003</v>
      </c>
    </row>
    <row r="3327" spans="1:16">
      <c r="A3327" t="s">
        <v>239</v>
      </c>
      <c r="B3327" t="s">
        <v>238</v>
      </c>
      <c r="C3327" t="s">
        <v>237</v>
      </c>
      <c r="D3327" t="s">
        <v>228</v>
      </c>
      <c r="E3327" t="s">
        <v>249</v>
      </c>
      <c r="F3327">
        <v>32974</v>
      </c>
      <c r="G3327" s="44">
        <v>11.21</v>
      </c>
      <c r="H3327" s="42">
        <v>9.2899999999999996E-2</v>
      </c>
      <c r="I3327" s="45">
        <v>5.8005000000000004</v>
      </c>
      <c r="J3327" s="44">
        <f t="shared" si="255"/>
        <v>10.168591000000001</v>
      </c>
      <c r="K3327" s="43">
        <f t="shared" si="256"/>
        <v>335299.11963400006</v>
      </c>
      <c r="L3327" s="43">
        <f t="shared" si="257"/>
        <v>191265.68700000001</v>
      </c>
      <c r="M3327" s="43">
        <f t="shared" si="258"/>
        <v>144033.43263400006</v>
      </c>
      <c r="N3327" s="42">
        <f t="shared" si="259"/>
        <v>0.42956698720599551</v>
      </c>
      <c r="O3327">
        <f>IF(AND(RawData[[#This Row],[Channel]]="Wholesale/Distributor", LEFT(RawData[[#This Row],[Month]], 4)="2025"),RawData[[#This Row],[List Price]]*(1-'2 - Diagnostics'!$B$1),RawData[[#This Row],[Net Price]])</f>
        <v>10.168591000000001</v>
      </c>
      <c r="P3327">
        <f>RawData[[#This Row],[Units]]*RawData[[#This Row],[Counterfactual Net Price]]</f>
        <v>335299.11963400006</v>
      </c>
    </row>
    <row r="3328" spans="1:16">
      <c r="A3328" t="s">
        <v>239</v>
      </c>
      <c r="B3328" t="s">
        <v>238</v>
      </c>
      <c r="C3328" t="s">
        <v>237</v>
      </c>
      <c r="D3328" t="s">
        <v>228</v>
      </c>
      <c r="E3328" t="s">
        <v>248</v>
      </c>
      <c r="F3328">
        <v>29358</v>
      </c>
      <c r="G3328" s="44">
        <v>11.21</v>
      </c>
      <c r="H3328" s="42">
        <v>8.3599999999999994E-2</v>
      </c>
      <c r="I3328" s="45">
        <v>5.8433999999999999</v>
      </c>
      <c r="J3328" s="44">
        <f t="shared" si="255"/>
        <v>10.272844000000001</v>
      </c>
      <c r="K3328" s="43">
        <f t="shared" si="256"/>
        <v>301590.15415200003</v>
      </c>
      <c r="L3328" s="43">
        <f t="shared" si="257"/>
        <v>171550.53719999999</v>
      </c>
      <c r="M3328" s="43">
        <f t="shared" si="258"/>
        <v>130039.61695200004</v>
      </c>
      <c r="N3328" s="42">
        <f t="shared" si="259"/>
        <v>0.4311799147344203</v>
      </c>
      <c r="O3328">
        <f>IF(AND(RawData[[#This Row],[Channel]]="Wholesale/Distributor", LEFT(RawData[[#This Row],[Month]], 4)="2025"),RawData[[#This Row],[List Price]]*(1-'2 - Diagnostics'!$B$1),RawData[[#This Row],[Net Price]])</f>
        <v>10.272844000000001</v>
      </c>
      <c r="P3328">
        <f>RawData[[#This Row],[Units]]*RawData[[#This Row],[Counterfactual Net Price]]</f>
        <v>301590.15415200003</v>
      </c>
    </row>
    <row r="3329" spans="1:16">
      <c r="A3329" t="s">
        <v>239</v>
      </c>
      <c r="B3329" t="s">
        <v>238</v>
      </c>
      <c r="C3329" t="s">
        <v>237</v>
      </c>
      <c r="D3329" t="s">
        <v>228</v>
      </c>
      <c r="E3329" t="s">
        <v>247</v>
      </c>
      <c r="F3329">
        <v>33637</v>
      </c>
      <c r="G3329" s="44">
        <v>11.21</v>
      </c>
      <c r="H3329" s="42">
        <v>0.1206</v>
      </c>
      <c r="I3329" s="45">
        <v>5.8861999999999997</v>
      </c>
      <c r="J3329" s="44">
        <f t="shared" si="255"/>
        <v>9.8580740000000002</v>
      </c>
      <c r="K3329" s="43">
        <f t="shared" si="256"/>
        <v>331596.03513800004</v>
      </c>
      <c r="L3329" s="43">
        <f t="shared" si="257"/>
        <v>197994.10939999999</v>
      </c>
      <c r="M3329" s="43">
        <f t="shared" si="258"/>
        <v>133601.92573800005</v>
      </c>
      <c r="N3329" s="42">
        <f t="shared" si="259"/>
        <v>0.40290567914178782</v>
      </c>
      <c r="O3329">
        <f>IF(AND(RawData[[#This Row],[Channel]]="Wholesale/Distributor", LEFT(RawData[[#This Row],[Month]], 4)="2025"),RawData[[#This Row],[List Price]]*(1-'2 - Diagnostics'!$B$1),RawData[[#This Row],[Net Price]])</f>
        <v>9.8580740000000002</v>
      </c>
      <c r="P3329">
        <f>RawData[[#This Row],[Units]]*RawData[[#This Row],[Counterfactual Net Price]]</f>
        <v>331596.03513800004</v>
      </c>
    </row>
    <row r="3330" spans="1:16">
      <c r="A3330" t="s">
        <v>239</v>
      </c>
      <c r="B3330" t="s">
        <v>238</v>
      </c>
      <c r="C3330" t="s">
        <v>237</v>
      </c>
      <c r="D3330" t="s">
        <v>228</v>
      </c>
      <c r="E3330" t="s">
        <v>246</v>
      </c>
      <c r="F3330">
        <v>25976</v>
      </c>
      <c r="G3330" s="44">
        <v>11.21</v>
      </c>
      <c r="H3330" s="42">
        <v>9.6799999999999997E-2</v>
      </c>
      <c r="I3330" s="45">
        <v>5.9291</v>
      </c>
      <c r="J3330" s="44">
        <f t="shared" ref="J3330:J3393" si="260">G3330*(1-H3330)</f>
        <v>10.124872000000002</v>
      </c>
      <c r="K3330" s="43">
        <f t="shared" ref="K3330:K3393" si="261">F3330*J3330</f>
        <v>263003.67507200007</v>
      </c>
      <c r="L3330" s="43">
        <f t="shared" ref="L3330:L3393" si="262">F3330*I3330</f>
        <v>154014.30160000001</v>
      </c>
      <c r="M3330" s="43">
        <f t="shared" ref="M3330:M3393" si="263">K3330-L3330</f>
        <v>108989.37347200006</v>
      </c>
      <c r="N3330" s="42">
        <f t="shared" ref="N3330:N3393" si="264">IFERROR(M3330/K3330,"")</f>
        <v>0.41440247343373837</v>
      </c>
      <c r="O3330">
        <f>IF(AND(RawData[[#This Row],[Channel]]="Wholesale/Distributor", LEFT(RawData[[#This Row],[Month]], 4)="2025"),RawData[[#This Row],[List Price]]*(1-'2 - Diagnostics'!$B$1),RawData[[#This Row],[Net Price]])</f>
        <v>10.124872000000002</v>
      </c>
      <c r="P3330">
        <f>RawData[[#This Row],[Units]]*RawData[[#This Row],[Counterfactual Net Price]]</f>
        <v>263003.67507200007</v>
      </c>
    </row>
    <row r="3331" spans="1:16">
      <c r="A3331" t="s">
        <v>239</v>
      </c>
      <c r="B3331" t="s">
        <v>238</v>
      </c>
      <c r="C3331" t="s">
        <v>237</v>
      </c>
      <c r="D3331" t="s">
        <v>228</v>
      </c>
      <c r="E3331" t="s">
        <v>245</v>
      </c>
      <c r="F3331">
        <v>27139</v>
      </c>
      <c r="G3331" s="44">
        <v>11.21</v>
      </c>
      <c r="H3331" s="42">
        <v>7.2800000000000004E-2</v>
      </c>
      <c r="I3331" s="45">
        <v>5.9720000000000004</v>
      </c>
      <c r="J3331" s="44">
        <f t="shared" si="260"/>
        <v>10.393912</v>
      </c>
      <c r="K3331" s="43">
        <f t="shared" si="261"/>
        <v>282080.37776800001</v>
      </c>
      <c r="L3331" s="43">
        <f t="shared" si="262"/>
        <v>162074.10800000001</v>
      </c>
      <c r="M3331" s="43">
        <f t="shared" si="263"/>
        <v>120006.269768</v>
      </c>
      <c r="N3331" s="42">
        <f t="shared" si="264"/>
        <v>0.42543288802137252</v>
      </c>
      <c r="O3331">
        <f>IF(AND(RawData[[#This Row],[Channel]]="Wholesale/Distributor", LEFT(RawData[[#This Row],[Month]], 4)="2025"),RawData[[#This Row],[List Price]]*(1-'2 - Diagnostics'!$B$1),RawData[[#This Row],[Net Price]])</f>
        <v>10.393912</v>
      </c>
      <c r="P3331">
        <f>RawData[[#This Row],[Units]]*RawData[[#This Row],[Counterfactual Net Price]]</f>
        <v>282080.37776800001</v>
      </c>
    </row>
    <row r="3332" spans="1:16">
      <c r="A3332" t="s">
        <v>239</v>
      </c>
      <c r="B3332" t="s">
        <v>238</v>
      </c>
      <c r="C3332" t="s">
        <v>237</v>
      </c>
      <c r="D3332" t="s">
        <v>228</v>
      </c>
      <c r="E3332" t="s">
        <v>244</v>
      </c>
      <c r="F3332">
        <v>27031</v>
      </c>
      <c r="G3332" s="44">
        <v>11.54</v>
      </c>
      <c r="H3332" s="42">
        <v>0.13669999999999999</v>
      </c>
      <c r="I3332" s="45">
        <v>6.0148000000000001</v>
      </c>
      <c r="J3332" s="44">
        <f t="shared" si="260"/>
        <v>9.9624819999999996</v>
      </c>
      <c r="K3332" s="43">
        <f t="shared" si="261"/>
        <v>269295.85094199999</v>
      </c>
      <c r="L3332" s="43">
        <f t="shared" si="262"/>
        <v>162586.0588</v>
      </c>
      <c r="M3332" s="43">
        <f t="shared" si="263"/>
        <v>106709.79214199999</v>
      </c>
      <c r="N3332" s="42">
        <f t="shared" si="264"/>
        <v>0.39625486901758011</v>
      </c>
      <c r="O3332">
        <f>IF(AND(RawData[[#This Row],[Channel]]="Wholesale/Distributor", LEFT(RawData[[#This Row],[Month]], 4)="2025"),RawData[[#This Row],[List Price]]*(1-'2 - Diagnostics'!$B$1),RawData[[#This Row],[Net Price]])</f>
        <v>9.9624819999999996</v>
      </c>
      <c r="P3332">
        <f>RawData[[#This Row],[Units]]*RawData[[#This Row],[Counterfactual Net Price]]</f>
        <v>269295.85094199999</v>
      </c>
    </row>
    <row r="3333" spans="1:16">
      <c r="A3333" t="s">
        <v>239</v>
      </c>
      <c r="B3333" t="s">
        <v>238</v>
      </c>
      <c r="C3333" t="s">
        <v>237</v>
      </c>
      <c r="D3333" t="s">
        <v>228</v>
      </c>
      <c r="E3333" t="s">
        <v>243</v>
      </c>
      <c r="F3333">
        <v>21666</v>
      </c>
      <c r="G3333" s="44">
        <v>11.54</v>
      </c>
      <c r="H3333" s="42">
        <v>9.8500000000000004E-2</v>
      </c>
      <c r="I3333" s="45">
        <v>6.0576999999999996</v>
      </c>
      <c r="J3333" s="44">
        <f t="shared" si="260"/>
        <v>10.403309999999999</v>
      </c>
      <c r="K3333" s="43">
        <f t="shared" si="261"/>
        <v>225398.11445999998</v>
      </c>
      <c r="L3333" s="43">
        <f t="shared" si="262"/>
        <v>131246.12820000001</v>
      </c>
      <c r="M3333" s="43">
        <f t="shared" si="263"/>
        <v>94151.986259999976</v>
      </c>
      <c r="N3333" s="42">
        <f t="shared" si="264"/>
        <v>0.41771416981710624</v>
      </c>
      <c r="O3333">
        <f>IF(AND(RawData[[#This Row],[Channel]]="Wholesale/Distributor", LEFT(RawData[[#This Row],[Month]], 4)="2025"),RawData[[#This Row],[List Price]]*(1-'2 - Diagnostics'!$B$1),RawData[[#This Row],[Net Price]])</f>
        <v>10.403309999999999</v>
      </c>
      <c r="P3333">
        <f>RawData[[#This Row],[Units]]*RawData[[#This Row],[Counterfactual Net Price]]</f>
        <v>225398.11445999998</v>
      </c>
    </row>
    <row r="3334" spans="1:16">
      <c r="A3334" t="s">
        <v>239</v>
      </c>
      <c r="B3334" t="s">
        <v>238</v>
      </c>
      <c r="C3334" t="s">
        <v>237</v>
      </c>
      <c r="D3334" t="s">
        <v>228</v>
      </c>
      <c r="E3334" t="s">
        <v>242</v>
      </c>
      <c r="F3334">
        <v>29616</v>
      </c>
      <c r="G3334" s="44">
        <v>11.54</v>
      </c>
      <c r="H3334" s="42">
        <v>9.6000000000000002E-2</v>
      </c>
      <c r="I3334" s="45">
        <v>6.1005000000000003</v>
      </c>
      <c r="J3334" s="44">
        <f t="shared" si="260"/>
        <v>10.43216</v>
      </c>
      <c r="K3334" s="43">
        <f t="shared" si="261"/>
        <v>308958.85055999999</v>
      </c>
      <c r="L3334" s="43">
        <f t="shared" si="262"/>
        <v>180672.408</v>
      </c>
      <c r="M3334" s="43">
        <f t="shared" si="263"/>
        <v>128286.44256</v>
      </c>
      <c r="N3334" s="42">
        <f t="shared" si="264"/>
        <v>0.41522177573963587</v>
      </c>
      <c r="O3334">
        <f>IF(AND(RawData[[#This Row],[Channel]]="Wholesale/Distributor", LEFT(RawData[[#This Row],[Month]], 4)="2025"),RawData[[#This Row],[List Price]]*(1-'2 - Diagnostics'!$B$1),RawData[[#This Row],[Net Price]])</f>
        <v>10.43216</v>
      </c>
      <c r="P3334">
        <f>RawData[[#This Row],[Units]]*RawData[[#This Row],[Counterfactual Net Price]]</f>
        <v>308958.85055999999</v>
      </c>
    </row>
    <row r="3335" spans="1:16">
      <c r="A3335" t="s">
        <v>239</v>
      </c>
      <c r="B3335" t="s">
        <v>238</v>
      </c>
      <c r="C3335" t="s">
        <v>237</v>
      </c>
      <c r="D3335" t="s">
        <v>228</v>
      </c>
      <c r="E3335" t="s">
        <v>241</v>
      </c>
      <c r="F3335">
        <v>44687</v>
      </c>
      <c r="G3335" s="44">
        <v>11.54</v>
      </c>
      <c r="H3335" s="42">
        <v>0.11219999999999999</v>
      </c>
      <c r="I3335" s="45">
        <v>6.1433999999999997</v>
      </c>
      <c r="J3335" s="44">
        <f t="shared" si="260"/>
        <v>10.245212</v>
      </c>
      <c r="K3335" s="43">
        <f t="shared" si="261"/>
        <v>457827.78864400001</v>
      </c>
      <c r="L3335" s="43">
        <f t="shared" si="262"/>
        <v>274530.11579999997</v>
      </c>
      <c r="M3335" s="43">
        <f t="shared" si="263"/>
        <v>183297.67284400004</v>
      </c>
      <c r="N3335" s="42">
        <f t="shared" si="264"/>
        <v>0.40036379920688814</v>
      </c>
      <c r="O3335">
        <f>IF(AND(RawData[[#This Row],[Channel]]="Wholesale/Distributor", LEFT(RawData[[#This Row],[Month]], 4)="2025"),RawData[[#This Row],[List Price]]*(1-'2 - Diagnostics'!$B$1),RawData[[#This Row],[Net Price]])</f>
        <v>10.245212</v>
      </c>
      <c r="P3335">
        <f>RawData[[#This Row],[Units]]*RawData[[#This Row],[Counterfactual Net Price]]</f>
        <v>457827.78864400001</v>
      </c>
    </row>
    <row r="3336" spans="1:16">
      <c r="A3336" t="s">
        <v>239</v>
      </c>
      <c r="B3336" t="s">
        <v>238</v>
      </c>
      <c r="C3336" t="s">
        <v>237</v>
      </c>
      <c r="D3336" t="s">
        <v>228</v>
      </c>
      <c r="E3336" t="s">
        <v>240</v>
      </c>
      <c r="F3336">
        <v>48619</v>
      </c>
      <c r="G3336" s="44">
        <v>11.54</v>
      </c>
      <c r="H3336" s="42">
        <v>8.6300000000000002E-2</v>
      </c>
      <c r="I3336" s="45">
        <v>6.1863000000000001</v>
      </c>
      <c r="J3336" s="44">
        <f t="shared" si="260"/>
        <v>10.544097999999998</v>
      </c>
      <c r="K3336" s="43">
        <f t="shared" si="261"/>
        <v>512643.50066199992</v>
      </c>
      <c r="L3336" s="43">
        <f t="shared" si="262"/>
        <v>300771.71970000002</v>
      </c>
      <c r="M3336" s="43">
        <f t="shared" si="263"/>
        <v>211871.7809619999</v>
      </c>
      <c r="N3336" s="42">
        <f t="shared" si="264"/>
        <v>0.41329263062615679</v>
      </c>
      <c r="O3336">
        <f>IF(AND(RawData[[#This Row],[Channel]]="Wholesale/Distributor", LEFT(RawData[[#This Row],[Month]], 4)="2025"),RawData[[#This Row],[List Price]]*(1-'2 - Diagnostics'!$B$1),RawData[[#This Row],[Net Price]])</f>
        <v>10.544097999999998</v>
      </c>
      <c r="P3336">
        <f>RawData[[#This Row],[Units]]*RawData[[#This Row],[Counterfactual Net Price]]</f>
        <v>512643.50066199992</v>
      </c>
    </row>
    <row r="3337" spans="1:16">
      <c r="A3337" t="s">
        <v>239</v>
      </c>
      <c r="B3337" t="s">
        <v>238</v>
      </c>
      <c r="C3337" t="s">
        <v>237</v>
      </c>
      <c r="D3337" t="s">
        <v>228</v>
      </c>
      <c r="E3337" t="s">
        <v>236</v>
      </c>
      <c r="F3337">
        <v>39612</v>
      </c>
      <c r="G3337" s="44">
        <v>11.54</v>
      </c>
      <c r="H3337" s="42">
        <v>0.1077</v>
      </c>
      <c r="I3337" s="45">
        <v>6.2290999999999999</v>
      </c>
      <c r="J3337" s="44">
        <f t="shared" si="260"/>
        <v>10.297141999999999</v>
      </c>
      <c r="K3337" s="43">
        <f t="shared" si="261"/>
        <v>407890.38890399999</v>
      </c>
      <c r="L3337" s="43">
        <f t="shared" si="262"/>
        <v>246747.10920000001</v>
      </c>
      <c r="M3337" s="43">
        <f t="shared" si="263"/>
        <v>161143.27970399999</v>
      </c>
      <c r="N3337" s="42">
        <f t="shared" si="264"/>
        <v>0.39506515497212719</v>
      </c>
      <c r="O3337">
        <f>IF(AND(RawData[[#This Row],[Channel]]="Wholesale/Distributor", LEFT(RawData[[#This Row],[Month]], 4)="2025"),RawData[[#This Row],[List Price]]*(1-'2 - Diagnostics'!$B$1),RawData[[#This Row],[Net Price]])</f>
        <v>10.297141999999999</v>
      </c>
      <c r="P3337">
        <f>RawData[[#This Row],[Units]]*RawData[[#This Row],[Counterfactual Net Price]]</f>
        <v>407890.38890399999</v>
      </c>
    </row>
    <row r="3338" spans="1:16">
      <c r="A3338" t="s">
        <v>239</v>
      </c>
      <c r="B3338" t="s">
        <v>238</v>
      </c>
      <c r="C3338" t="s">
        <v>237</v>
      </c>
      <c r="D3338" t="s">
        <v>231</v>
      </c>
      <c r="E3338" t="s">
        <v>262</v>
      </c>
      <c r="F3338">
        <v>19879</v>
      </c>
      <c r="G3338" s="44">
        <v>10.99</v>
      </c>
      <c r="H3338" s="42">
        <v>0.1053</v>
      </c>
      <c r="I3338" s="45">
        <v>5.7148000000000003</v>
      </c>
      <c r="J3338" s="44">
        <f t="shared" si="260"/>
        <v>9.8327530000000003</v>
      </c>
      <c r="K3338" s="43">
        <f t="shared" si="261"/>
        <v>195465.296887</v>
      </c>
      <c r="L3338" s="43">
        <f t="shared" si="262"/>
        <v>113604.5092</v>
      </c>
      <c r="M3338" s="43">
        <f t="shared" si="263"/>
        <v>81860.787687000004</v>
      </c>
      <c r="N3338" s="42">
        <f t="shared" si="264"/>
        <v>0.41879959763049068</v>
      </c>
      <c r="O3338">
        <f>IF(AND(RawData[[#This Row],[Channel]]="Wholesale/Distributor", LEFT(RawData[[#This Row],[Month]], 4)="2025"),RawData[[#This Row],[List Price]]*(1-'2 - Diagnostics'!$B$1),RawData[[#This Row],[Net Price]])</f>
        <v>9.8327530000000003</v>
      </c>
      <c r="P3338">
        <f>RawData[[#This Row],[Units]]*RawData[[#This Row],[Counterfactual Net Price]]</f>
        <v>195465.296887</v>
      </c>
    </row>
    <row r="3339" spans="1:16">
      <c r="A3339" t="s">
        <v>239</v>
      </c>
      <c r="B3339" t="s">
        <v>238</v>
      </c>
      <c r="C3339" t="s">
        <v>237</v>
      </c>
      <c r="D3339" t="s">
        <v>231</v>
      </c>
      <c r="E3339" t="s">
        <v>261</v>
      </c>
      <c r="F3339">
        <v>30510</v>
      </c>
      <c r="G3339" s="44">
        <v>10.99</v>
      </c>
      <c r="H3339" s="42">
        <v>0.12039999999999999</v>
      </c>
      <c r="I3339" s="45">
        <v>5.7148000000000003</v>
      </c>
      <c r="J3339" s="44">
        <f t="shared" si="260"/>
        <v>9.6668040000000008</v>
      </c>
      <c r="K3339" s="43">
        <f t="shared" si="261"/>
        <v>294934.19004000002</v>
      </c>
      <c r="L3339" s="43">
        <f t="shared" si="262"/>
        <v>174358.54800000001</v>
      </c>
      <c r="M3339" s="43">
        <f t="shared" si="263"/>
        <v>120575.64204000001</v>
      </c>
      <c r="N3339" s="42">
        <f t="shared" si="264"/>
        <v>0.40882219190541152</v>
      </c>
      <c r="O3339">
        <f>IF(AND(RawData[[#This Row],[Channel]]="Wholesale/Distributor", LEFT(RawData[[#This Row],[Month]], 4)="2025"),RawData[[#This Row],[List Price]]*(1-'2 - Diagnostics'!$B$1),RawData[[#This Row],[Net Price]])</f>
        <v>9.6668040000000008</v>
      </c>
      <c r="P3339">
        <f>RawData[[#This Row],[Units]]*RawData[[#This Row],[Counterfactual Net Price]]</f>
        <v>294934.19004000002</v>
      </c>
    </row>
    <row r="3340" spans="1:16">
      <c r="A3340" t="s">
        <v>239</v>
      </c>
      <c r="B3340" t="s">
        <v>238</v>
      </c>
      <c r="C3340" t="s">
        <v>237</v>
      </c>
      <c r="D3340" t="s">
        <v>231</v>
      </c>
      <c r="E3340" t="s">
        <v>260</v>
      </c>
      <c r="F3340">
        <v>26518</v>
      </c>
      <c r="G3340" s="44">
        <v>10.99</v>
      </c>
      <c r="H3340" s="42">
        <v>0.124</v>
      </c>
      <c r="I3340" s="45">
        <v>5.7148000000000003</v>
      </c>
      <c r="J3340" s="44">
        <f t="shared" si="260"/>
        <v>9.6272400000000005</v>
      </c>
      <c r="K3340" s="43">
        <f t="shared" si="261"/>
        <v>255295.15032000002</v>
      </c>
      <c r="L3340" s="43">
        <f t="shared" si="262"/>
        <v>151545.06640000001</v>
      </c>
      <c r="M3340" s="43">
        <f t="shared" si="263"/>
        <v>103750.08392</v>
      </c>
      <c r="N3340" s="42">
        <f t="shared" si="264"/>
        <v>0.40639269406392692</v>
      </c>
      <c r="O3340">
        <f>IF(AND(RawData[[#This Row],[Channel]]="Wholesale/Distributor", LEFT(RawData[[#This Row],[Month]], 4)="2025"),RawData[[#This Row],[List Price]]*(1-'2 - Diagnostics'!$B$1),RawData[[#This Row],[Net Price]])</f>
        <v>9.6272400000000005</v>
      </c>
      <c r="P3340">
        <f>RawData[[#This Row],[Units]]*RawData[[#This Row],[Counterfactual Net Price]]</f>
        <v>255295.15032000002</v>
      </c>
    </row>
    <row r="3341" spans="1:16">
      <c r="A3341" t="s">
        <v>239</v>
      </c>
      <c r="B3341" t="s">
        <v>238</v>
      </c>
      <c r="C3341" t="s">
        <v>237</v>
      </c>
      <c r="D3341" t="s">
        <v>231</v>
      </c>
      <c r="E3341" t="s">
        <v>259</v>
      </c>
      <c r="F3341">
        <v>29126</v>
      </c>
      <c r="G3341" s="44">
        <v>10.99</v>
      </c>
      <c r="H3341" s="42">
        <v>0.15659999999999999</v>
      </c>
      <c r="I3341" s="45">
        <v>5.7148000000000003</v>
      </c>
      <c r="J3341" s="44">
        <f t="shared" si="260"/>
        <v>9.2689660000000007</v>
      </c>
      <c r="K3341" s="43">
        <f t="shared" si="261"/>
        <v>269967.90371600003</v>
      </c>
      <c r="L3341" s="43">
        <f t="shared" si="262"/>
        <v>166449.2648</v>
      </c>
      <c r="M3341" s="43">
        <f t="shared" si="263"/>
        <v>103518.63891600003</v>
      </c>
      <c r="N3341" s="42">
        <f t="shared" si="264"/>
        <v>0.38344794877875271</v>
      </c>
      <c r="O3341">
        <f>IF(AND(RawData[[#This Row],[Channel]]="Wholesale/Distributor", LEFT(RawData[[#This Row],[Month]], 4)="2025"),RawData[[#This Row],[List Price]]*(1-'2 - Diagnostics'!$B$1),RawData[[#This Row],[Net Price]])</f>
        <v>9.2689660000000007</v>
      </c>
      <c r="P3341">
        <f>RawData[[#This Row],[Units]]*RawData[[#This Row],[Counterfactual Net Price]]</f>
        <v>269967.90371600003</v>
      </c>
    </row>
    <row r="3342" spans="1:16">
      <c r="A3342" t="s">
        <v>239</v>
      </c>
      <c r="B3342" t="s">
        <v>238</v>
      </c>
      <c r="C3342" t="s">
        <v>237</v>
      </c>
      <c r="D3342" t="s">
        <v>231</v>
      </c>
      <c r="E3342" t="s">
        <v>258</v>
      </c>
      <c r="F3342">
        <v>23882</v>
      </c>
      <c r="G3342" s="44">
        <v>10.99</v>
      </c>
      <c r="H3342" s="42">
        <v>0.1072</v>
      </c>
      <c r="I3342" s="45">
        <v>5.7148000000000003</v>
      </c>
      <c r="J3342" s="44">
        <f t="shared" si="260"/>
        <v>9.811872000000001</v>
      </c>
      <c r="K3342" s="43">
        <f t="shared" si="261"/>
        <v>234327.12710400001</v>
      </c>
      <c r="L3342" s="43">
        <f t="shared" si="262"/>
        <v>136480.8536</v>
      </c>
      <c r="M3342" s="43">
        <f t="shared" si="263"/>
        <v>97846.273504000012</v>
      </c>
      <c r="N3342" s="42">
        <f t="shared" si="264"/>
        <v>0.41756272401433692</v>
      </c>
      <c r="O3342">
        <f>IF(AND(RawData[[#This Row],[Channel]]="Wholesale/Distributor", LEFT(RawData[[#This Row],[Month]], 4)="2025"),RawData[[#This Row],[List Price]]*(1-'2 - Diagnostics'!$B$1),RawData[[#This Row],[Net Price]])</f>
        <v>9.811872000000001</v>
      </c>
      <c r="P3342">
        <f>RawData[[#This Row],[Units]]*RawData[[#This Row],[Counterfactual Net Price]]</f>
        <v>234327.12710400001</v>
      </c>
    </row>
    <row r="3343" spans="1:16">
      <c r="A3343" t="s">
        <v>239</v>
      </c>
      <c r="B3343" t="s">
        <v>238</v>
      </c>
      <c r="C3343" t="s">
        <v>237</v>
      </c>
      <c r="D3343" t="s">
        <v>231</v>
      </c>
      <c r="E3343" t="s">
        <v>257</v>
      </c>
      <c r="F3343">
        <v>19575</v>
      </c>
      <c r="G3343" s="44">
        <v>10.99</v>
      </c>
      <c r="H3343" s="42">
        <v>0.124</v>
      </c>
      <c r="I3343" s="45">
        <v>5.7148000000000003</v>
      </c>
      <c r="J3343" s="44">
        <f t="shared" si="260"/>
        <v>9.6272400000000005</v>
      </c>
      <c r="K3343" s="43">
        <f t="shared" si="261"/>
        <v>188453.223</v>
      </c>
      <c r="L3343" s="43">
        <f t="shared" si="262"/>
        <v>111867.21</v>
      </c>
      <c r="M3343" s="43">
        <f t="shared" si="263"/>
        <v>76586.012999999992</v>
      </c>
      <c r="N3343" s="42">
        <f t="shared" si="264"/>
        <v>0.40639269406392692</v>
      </c>
      <c r="O3343">
        <f>IF(AND(RawData[[#This Row],[Channel]]="Wholesale/Distributor", LEFT(RawData[[#This Row],[Month]], 4)="2025"),RawData[[#This Row],[List Price]]*(1-'2 - Diagnostics'!$B$1),RawData[[#This Row],[Net Price]])</f>
        <v>9.6272400000000005</v>
      </c>
      <c r="P3343">
        <f>RawData[[#This Row],[Units]]*RawData[[#This Row],[Counterfactual Net Price]]</f>
        <v>188453.223</v>
      </c>
    </row>
    <row r="3344" spans="1:16">
      <c r="A3344" t="s">
        <v>239</v>
      </c>
      <c r="B3344" t="s">
        <v>238</v>
      </c>
      <c r="C3344" t="s">
        <v>237</v>
      </c>
      <c r="D3344" t="s">
        <v>231</v>
      </c>
      <c r="E3344" t="s">
        <v>256</v>
      </c>
      <c r="F3344">
        <v>20017</v>
      </c>
      <c r="G3344" s="44">
        <v>10.99</v>
      </c>
      <c r="H3344" s="42">
        <v>0.1042</v>
      </c>
      <c r="I3344" s="45">
        <v>5.7148000000000003</v>
      </c>
      <c r="J3344" s="44">
        <f t="shared" si="260"/>
        <v>9.8448419999999999</v>
      </c>
      <c r="K3344" s="43">
        <f t="shared" si="261"/>
        <v>197064.20231399999</v>
      </c>
      <c r="L3344" s="43">
        <f t="shared" si="262"/>
        <v>114393.15160000001</v>
      </c>
      <c r="M3344" s="43">
        <f t="shared" si="263"/>
        <v>82671.050713999983</v>
      </c>
      <c r="N3344" s="42">
        <f t="shared" si="264"/>
        <v>0.41951328421522655</v>
      </c>
      <c r="O3344">
        <f>IF(AND(RawData[[#This Row],[Channel]]="Wholesale/Distributor", LEFT(RawData[[#This Row],[Month]], 4)="2025"),RawData[[#This Row],[List Price]]*(1-'2 - Diagnostics'!$B$1),RawData[[#This Row],[Net Price]])</f>
        <v>9.8448419999999999</v>
      </c>
      <c r="P3344">
        <f>RawData[[#This Row],[Units]]*RawData[[#This Row],[Counterfactual Net Price]]</f>
        <v>197064.20231399999</v>
      </c>
    </row>
    <row r="3345" spans="1:16">
      <c r="A3345" t="s">
        <v>239</v>
      </c>
      <c r="B3345" t="s">
        <v>238</v>
      </c>
      <c r="C3345" t="s">
        <v>237</v>
      </c>
      <c r="D3345" t="s">
        <v>231</v>
      </c>
      <c r="E3345" t="s">
        <v>255</v>
      </c>
      <c r="F3345">
        <v>24266</v>
      </c>
      <c r="G3345" s="44">
        <v>10.99</v>
      </c>
      <c r="H3345" s="42">
        <v>0.1137</v>
      </c>
      <c r="I3345" s="45">
        <v>5.7148000000000003</v>
      </c>
      <c r="J3345" s="44">
        <f t="shared" si="260"/>
        <v>9.740437</v>
      </c>
      <c r="K3345" s="43">
        <f t="shared" si="261"/>
        <v>236361.444242</v>
      </c>
      <c r="L3345" s="43">
        <f t="shared" si="262"/>
        <v>138675.33680000002</v>
      </c>
      <c r="M3345" s="43">
        <f t="shared" si="263"/>
        <v>97686.107441999979</v>
      </c>
      <c r="N3345" s="42">
        <f t="shared" si="264"/>
        <v>0.41329121065102103</v>
      </c>
      <c r="O3345">
        <f>IF(AND(RawData[[#This Row],[Channel]]="Wholesale/Distributor", LEFT(RawData[[#This Row],[Month]], 4)="2025"),RawData[[#This Row],[List Price]]*(1-'2 - Diagnostics'!$B$1),RawData[[#This Row],[Net Price]])</f>
        <v>9.740437</v>
      </c>
      <c r="P3345">
        <f>RawData[[#This Row],[Units]]*RawData[[#This Row],[Counterfactual Net Price]]</f>
        <v>236361.444242</v>
      </c>
    </row>
    <row r="3346" spans="1:16">
      <c r="A3346" t="s">
        <v>239</v>
      </c>
      <c r="B3346" t="s">
        <v>238</v>
      </c>
      <c r="C3346" t="s">
        <v>237</v>
      </c>
      <c r="D3346" t="s">
        <v>231</v>
      </c>
      <c r="E3346" t="s">
        <v>254</v>
      </c>
      <c r="F3346">
        <v>29574</v>
      </c>
      <c r="G3346" s="44">
        <v>10.99</v>
      </c>
      <c r="H3346" s="42">
        <v>0.1573</v>
      </c>
      <c r="I3346" s="45">
        <v>5.7148000000000003</v>
      </c>
      <c r="J3346" s="44">
        <f t="shared" si="260"/>
        <v>9.261273000000001</v>
      </c>
      <c r="K3346" s="43">
        <f t="shared" si="261"/>
        <v>273892.88770200004</v>
      </c>
      <c r="L3346" s="43">
        <f t="shared" si="262"/>
        <v>169009.4952</v>
      </c>
      <c r="M3346" s="43">
        <f t="shared" si="263"/>
        <v>104883.39250200003</v>
      </c>
      <c r="N3346" s="42">
        <f t="shared" si="264"/>
        <v>0.38293580159012702</v>
      </c>
      <c r="O3346">
        <f>IF(AND(RawData[[#This Row],[Channel]]="Wholesale/Distributor", LEFT(RawData[[#This Row],[Month]], 4)="2025"),RawData[[#This Row],[List Price]]*(1-'2 - Diagnostics'!$B$1),RawData[[#This Row],[Net Price]])</f>
        <v>9.261273000000001</v>
      </c>
      <c r="P3346">
        <f>RawData[[#This Row],[Units]]*RawData[[#This Row],[Counterfactual Net Price]]</f>
        <v>273892.88770200004</v>
      </c>
    </row>
    <row r="3347" spans="1:16">
      <c r="A3347" t="s">
        <v>239</v>
      </c>
      <c r="B3347" t="s">
        <v>238</v>
      </c>
      <c r="C3347" t="s">
        <v>237</v>
      </c>
      <c r="D3347" t="s">
        <v>231</v>
      </c>
      <c r="E3347" t="s">
        <v>253</v>
      </c>
      <c r="F3347">
        <v>38838</v>
      </c>
      <c r="G3347" s="44">
        <v>10.99</v>
      </c>
      <c r="H3347" s="42">
        <v>0.1366</v>
      </c>
      <c r="I3347" s="45">
        <v>5.7148000000000003</v>
      </c>
      <c r="J3347" s="44">
        <f t="shared" si="260"/>
        <v>9.488766</v>
      </c>
      <c r="K3347" s="43">
        <f t="shared" si="261"/>
        <v>368524.69390800002</v>
      </c>
      <c r="L3347" s="43">
        <f t="shared" si="262"/>
        <v>221951.40240000002</v>
      </c>
      <c r="M3347" s="43">
        <f t="shared" si="263"/>
        <v>146573.29150799999</v>
      </c>
      <c r="N3347" s="42">
        <f t="shared" si="264"/>
        <v>0.39772990502663885</v>
      </c>
      <c r="O3347">
        <f>IF(AND(RawData[[#This Row],[Channel]]="Wholesale/Distributor", LEFT(RawData[[#This Row],[Month]], 4)="2025"),RawData[[#This Row],[List Price]]*(1-'2 - Diagnostics'!$B$1),RawData[[#This Row],[Net Price]])</f>
        <v>9.488766</v>
      </c>
      <c r="P3347">
        <f>RawData[[#This Row],[Units]]*RawData[[#This Row],[Counterfactual Net Price]]</f>
        <v>368524.69390800002</v>
      </c>
    </row>
    <row r="3348" spans="1:16">
      <c r="A3348" t="s">
        <v>239</v>
      </c>
      <c r="B3348" t="s">
        <v>238</v>
      </c>
      <c r="C3348" t="s">
        <v>237</v>
      </c>
      <c r="D3348" t="s">
        <v>231</v>
      </c>
      <c r="E3348" t="s">
        <v>252</v>
      </c>
      <c r="F3348">
        <v>38447</v>
      </c>
      <c r="G3348" s="44">
        <v>10.99</v>
      </c>
      <c r="H3348" s="42">
        <v>0.1394</v>
      </c>
      <c r="I3348" s="45">
        <v>5.7148000000000003</v>
      </c>
      <c r="J3348" s="44">
        <f t="shared" si="260"/>
        <v>9.4579940000000011</v>
      </c>
      <c r="K3348" s="43">
        <f t="shared" si="261"/>
        <v>363631.49531800003</v>
      </c>
      <c r="L3348" s="43">
        <f t="shared" si="262"/>
        <v>219716.91560000001</v>
      </c>
      <c r="M3348" s="43">
        <f t="shared" si="263"/>
        <v>143914.57971800002</v>
      </c>
      <c r="N3348" s="42">
        <f t="shared" si="264"/>
        <v>0.39577039274924475</v>
      </c>
      <c r="O3348">
        <f>IF(AND(RawData[[#This Row],[Channel]]="Wholesale/Distributor", LEFT(RawData[[#This Row],[Month]], 4)="2025"),RawData[[#This Row],[List Price]]*(1-'2 - Diagnostics'!$B$1),RawData[[#This Row],[Net Price]])</f>
        <v>9.4579940000000011</v>
      </c>
      <c r="P3348">
        <f>RawData[[#This Row],[Units]]*RawData[[#This Row],[Counterfactual Net Price]]</f>
        <v>363631.49531800003</v>
      </c>
    </row>
    <row r="3349" spans="1:16">
      <c r="A3349" t="s">
        <v>239</v>
      </c>
      <c r="B3349" t="s">
        <v>238</v>
      </c>
      <c r="C3349" t="s">
        <v>237</v>
      </c>
      <c r="D3349" t="s">
        <v>231</v>
      </c>
      <c r="E3349" t="s">
        <v>251</v>
      </c>
      <c r="F3349">
        <v>33224</v>
      </c>
      <c r="G3349" s="44">
        <v>10.99</v>
      </c>
      <c r="H3349" s="42">
        <v>0.1137</v>
      </c>
      <c r="I3349" s="45">
        <v>5.7148000000000003</v>
      </c>
      <c r="J3349" s="44">
        <f t="shared" si="260"/>
        <v>9.740437</v>
      </c>
      <c r="K3349" s="43">
        <f t="shared" si="261"/>
        <v>323616.278888</v>
      </c>
      <c r="L3349" s="43">
        <f t="shared" si="262"/>
        <v>189868.51520000002</v>
      </c>
      <c r="M3349" s="43">
        <f t="shared" si="263"/>
        <v>133747.76368799998</v>
      </c>
      <c r="N3349" s="42">
        <f t="shared" si="264"/>
        <v>0.41329121065102103</v>
      </c>
      <c r="O3349">
        <f>IF(AND(RawData[[#This Row],[Channel]]="Wholesale/Distributor", LEFT(RawData[[#This Row],[Month]], 4)="2025"),RawData[[#This Row],[List Price]]*(1-'2 - Diagnostics'!$B$1),RawData[[#This Row],[Net Price]])</f>
        <v>9.740437</v>
      </c>
      <c r="P3349">
        <f>RawData[[#This Row],[Units]]*RawData[[#This Row],[Counterfactual Net Price]]</f>
        <v>323616.278888</v>
      </c>
    </row>
    <row r="3350" spans="1:16">
      <c r="A3350" t="s">
        <v>239</v>
      </c>
      <c r="B3350" t="s">
        <v>238</v>
      </c>
      <c r="C3350" t="s">
        <v>237</v>
      </c>
      <c r="D3350" t="s">
        <v>231</v>
      </c>
      <c r="E3350" t="s">
        <v>250</v>
      </c>
      <c r="F3350">
        <v>21024</v>
      </c>
      <c r="G3350" s="44">
        <v>11.21</v>
      </c>
      <c r="H3350" s="42">
        <v>0.123</v>
      </c>
      <c r="I3350" s="45">
        <v>5.7576999999999998</v>
      </c>
      <c r="J3350" s="44">
        <f t="shared" si="260"/>
        <v>9.8311700000000002</v>
      </c>
      <c r="K3350" s="43">
        <f t="shared" si="261"/>
        <v>206690.51808000001</v>
      </c>
      <c r="L3350" s="43">
        <f t="shared" si="262"/>
        <v>121049.8848</v>
      </c>
      <c r="M3350" s="43">
        <f t="shared" si="263"/>
        <v>85640.633280000009</v>
      </c>
      <c r="N3350" s="42">
        <f t="shared" si="264"/>
        <v>0.41434234175586426</v>
      </c>
      <c r="O3350">
        <f>IF(AND(RawData[[#This Row],[Channel]]="Wholesale/Distributor", LEFT(RawData[[#This Row],[Month]], 4)="2025"),RawData[[#This Row],[List Price]]*(1-'2 - Diagnostics'!$B$1),RawData[[#This Row],[Net Price]])</f>
        <v>9.8311700000000002</v>
      </c>
      <c r="P3350">
        <f>RawData[[#This Row],[Units]]*RawData[[#This Row],[Counterfactual Net Price]]</f>
        <v>206690.51808000001</v>
      </c>
    </row>
    <row r="3351" spans="1:16">
      <c r="A3351" t="s">
        <v>239</v>
      </c>
      <c r="B3351" t="s">
        <v>238</v>
      </c>
      <c r="C3351" t="s">
        <v>237</v>
      </c>
      <c r="D3351" t="s">
        <v>231</v>
      </c>
      <c r="E3351" t="s">
        <v>249</v>
      </c>
      <c r="F3351">
        <v>25904</v>
      </c>
      <c r="G3351" s="44">
        <v>11.21</v>
      </c>
      <c r="H3351" s="42">
        <v>0.14419999999999999</v>
      </c>
      <c r="I3351" s="45">
        <v>5.8005000000000004</v>
      </c>
      <c r="J3351" s="44">
        <f t="shared" si="260"/>
        <v>9.5935180000000013</v>
      </c>
      <c r="K3351" s="43">
        <f t="shared" si="261"/>
        <v>248510.49027200002</v>
      </c>
      <c r="L3351" s="43">
        <f t="shared" si="262"/>
        <v>150256.152</v>
      </c>
      <c r="M3351" s="43">
        <f t="shared" si="263"/>
        <v>98254.338272000023</v>
      </c>
      <c r="N3351" s="42">
        <f t="shared" si="264"/>
        <v>0.39537300081158971</v>
      </c>
      <c r="O3351">
        <f>IF(AND(RawData[[#This Row],[Channel]]="Wholesale/Distributor", LEFT(RawData[[#This Row],[Month]], 4)="2025"),RawData[[#This Row],[List Price]]*(1-'2 - Diagnostics'!$B$1),RawData[[#This Row],[Net Price]])</f>
        <v>9.5935180000000013</v>
      </c>
      <c r="P3351">
        <f>RawData[[#This Row],[Units]]*RawData[[#This Row],[Counterfactual Net Price]]</f>
        <v>248510.49027200002</v>
      </c>
    </row>
    <row r="3352" spans="1:16">
      <c r="A3352" t="s">
        <v>239</v>
      </c>
      <c r="B3352" t="s">
        <v>238</v>
      </c>
      <c r="C3352" t="s">
        <v>237</v>
      </c>
      <c r="D3352" t="s">
        <v>231</v>
      </c>
      <c r="E3352" t="s">
        <v>248</v>
      </c>
      <c r="F3352">
        <v>25050</v>
      </c>
      <c r="G3352" s="44">
        <v>11.21</v>
      </c>
      <c r="H3352" s="42">
        <v>0.156</v>
      </c>
      <c r="I3352" s="45">
        <v>5.8433999999999999</v>
      </c>
      <c r="J3352" s="44">
        <f t="shared" si="260"/>
        <v>9.4612400000000001</v>
      </c>
      <c r="K3352" s="43">
        <f t="shared" si="261"/>
        <v>237004.06200000001</v>
      </c>
      <c r="L3352" s="43">
        <f t="shared" si="262"/>
        <v>146377.16999999998</v>
      </c>
      <c r="M3352" s="43">
        <f t="shared" si="263"/>
        <v>90626.892000000022</v>
      </c>
      <c r="N3352" s="42">
        <f t="shared" si="264"/>
        <v>0.38238539557182788</v>
      </c>
      <c r="O3352">
        <f>IF(AND(RawData[[#This Row],[Channel]]="Wholesale/Distributor", LEFT(RawData[[#This Row],[Month]], 4)="2025"),RawData[[#This Row],[List Price]]*(1-'2 - Diagnostics'!$B$1),RawData[[#This Row],[Net Price]])</f>
        <v>9.4612400000000001</v>
      </c>
      <c r="P3352">
        <f>RawData[[#This Row],[Units]]*RawData[[#This Row],[Counterfactual Net Price]]</f>
        <v>237004.06200000001</v>
      </c>
    </row>
    <row r="3353" spans="1:16">
      <c r="A3353" t="s">
        <v>239</v>
      </c>
      <c r="B3353" t="s">
        <v>238</v>
      </c>
      <c r="C3353" t="s">
        <v>237</v>
      </c>
      <c r="D3353" t="s">
        <v>231</v>
      </c>
      <c r="E3353" t="s">
        <v>247</v>
      </c>
      <c r="F3353">
        <v>25194</v>
      </c>
      <c r="G3353" s="44">
        <v>11.21</v>
      </c>
      <c r="H3353" s="42">
        <v>0.1542</v>
      </c>
      <c r="I3353" s="45">
        <v>5.8861999999999997</v>
      </c>
      <c r="J3353" s="44">
        <f t="shared" si="260"/>
        <v>9.4814180000000015</v>
      </c>
      <c r="K3353" s="43">
        <f t="shared" si="261"/>
        <v>238874.84509200003</v>
      </c>
      <c r="L3353" s="43">
        <f t="shared" si="262"/>
        <v>148296.9228</v>
      </c>
      <c r="M3353" s="43">
        <f t="shared" si="263"/>
        <v>90577.922292000032</v>
      </c>
      <c r="N3353" s="42">
        <f t="shared" si="264"/>
        <v>0.37918568720417145</v>
      </c>
      <c r="O3353">
        <f>IF(AND(RawData[[#This Row],[Channel]]="Wholesale/Distributor", LEFT(RawData[[#This Row],[Month]], 4)="2025"),RawData[[#This Row],[List Price]]*(1-'2 - Diagnostics'!$B$1),RawData[[#This Row],[Net Price]])</f>
        <v>9.4814180000000015</v>
      </c>
      <c r="P3353">
        <f>RawData[[#This Row],[Units]]*RawData[[#This Row],[Counterfactual Net Price]]</f>
        <v>238874.84509200003</v>
      </c>
    </row>
    <row r="3354" spans="1:16">
      <c r="A3354" t="s">
        <v>239</v>
      </c>
      <c r="B3354" t="s">
        <v>238</v>
      </c>
      <c r="C3354" t="s">
        <v>237</v>
      </c>
      <c r="D3354" t="s">
        <v>231</v>
      </c>
      <c r="E3354" t="s">
        <v>246</v>
      </c>
      <c r="F3354">
        <v>21104</v>
      </c>
      <c r="G3354" s="44">
        <v>11.21</v>
      </c>
      <c r="H3354" s="42">
        <v>0.13</v>
      </c>
      <c r="I3354" s="45">
        <v>5.9291</v>
      </c>
      <c r="J3354" s="44">
        <f t="shared" si="260"/>
        <v>9.7527000000000008</v>
      </c>
      <c r="K3354" s="43">
        <f t="shared" si="261"/>
        <v>205820.98080000002</v>
      </c>
      <c r="L3354" s="43">
        <f t="shared" si="262"/>
        <v>125127.7264</v>
      </c>
      <c r="M3354" s="43">
        <f t="shared" si="263"/>
        <v>80693.25440000002</v>
      </c>
      <c r="N3354" s="42">
        <f t="shared" si="264"/>
        <v>0.39205553333948556</v>
      </c>
      <c r="O3354">
        <f>IF(AND(RawData[[#This Row],[Channel]]="Wholesale/Distributor", LEFT(RawData[[#This Row],[Month]], 4)="2025"),RawData[[#This Row],[List Price]]*(1-'2 - Diagnostics'!$B$1),RawData[[#This Row],[Net Price]])</f>
        <v>9.7527000000000008</v>
      </c>
      <c r="P3354">
        <f>RawData[[#This Row],[Units]]*RawData[[#This Row],[Counterfactual Net Price]]</f>
        <v>205820.98080000002</v>
      </c>
    </row>
    <row r="3355" spans="1:16">
      <c r="A3355" t="s">
        <v>239</v>
      </c>
      <c r="B3355" t="s">
        <v>238</v>
      </c>
      <c r="C3355" t="s">
        <v>237</v>
      </c>
      <c r="D3355" t="s">
        <v>231</v>
      </c>
      <c r="E3355" t="s">
        <v>245</v>
      </c>
      <c r="F3355">
        <v>20722</v>
      </c>
      <c r="G3355" s="44">
        <v>11.21</v>
      </c>
      <c r="H3355" s="42">
        <v>0.12479999999999999</v>
      </c>
      <c r="I3355" s="45">
        <v>5.9720000000000004</v>
      </c>
      <c r="J3355" s="44">
        <f t="shared" si="260"/>
        <v>9.8109920000000006</v>
      </c>
      <c r="K3355" s="43">
        <f t="shared" si="261"/>
        <v>203303.37622400001</v>
      </c>
      <c r="L3355" s="43">
        <f t="shared" si="262"/>
        <v>123751.78400000001</v>
      </c>
      <c r="M3355" s="43">
        <f t="shared" si="263"/>
        <v>79551.592223999993</v>
      </c>
      <c r="N3355" s="42">
        <f t="shared" si="264"/>
        <v>0.39129498831514686</v>
      </c>
      <c r="O3355">
        <f>IF(AND(RawData[[#This Row],[Channel]]="Wholesale/Distributor", LEFT(RawData[[#This Row],[Month]], 4)="2025"),RawData[[#This Row],[List Price]]*(1-'2 - Diagnostics'!$B$1),RawData[[#This Row],[Net Price]])</f>
        <v>9.8109920000000006</v>
      </c>
      <c r="P3355">
        <f>RawData[[#This Row],[Units]]*RawData[[#This Row],[Counterfactual Net Price]]</f>
        <v>203303.37622400001</v>
      </c>
    </row>
    <row r="3356" spans="1:16">
      <c r="A3356" t="s">
        <v>239</v>
      </c>
      <c r="B3356" t="s">
        <v>238</v>
      </c>
      <c r="C3356" t="s">
        <v>237</v>
      </c>
      <c r="D3356" t="s">
        <v>231</v>
      </c>
      <c r="E3356" t="s">
        <v>244</v>
      </c>
      <c r="F3356">
        <v>21329</v>
      </c>
      <c r="G3356" s="44">
        <v>11.54</v>
      </c>
      <c r="H3356" s="42">
        <v>0.1525</v>
      </c>
      <c r="I3356" s="45">
        <v>6.0148000000000001</v>
      </c>
      <c r="J3356" s="44">
        <f t="shared" si="260"/>
        <v>9.780149999999999</v>
      </c>
      <c r="K3356" s="43">
        <f t="shared" si="261"/>
        <v>208600.81934999998</v>
      </c>
      <c r="L3356" s="43">
        <f t="shared" si="262"/>
        <v>128289.6692</v>
      </c>
      <c r="M3356" s="43">
        <f t="shared" si="263"/>
        <v>80311.150149999972</v>
      </c>
      <c r="N3356" s="42">
        <f t="shared" si="264"/>
        <v>0.38499920757861578</v>
      </c>
      <c r="O3356">
        <f>IF(AND(RawData[[#This Row],[Channel]]="Wholesale/Distributor", LEFT(RawData[[#This Row],[Month]], 4)="2025"),RawData[[#This Row],[List Price]]*(1-'2 - Diagnostics'!$B$1),RawData[[#This Row],[Net Price]])</f>
        <v>9.780149999999999</v>
      </c>
      <c r="P3356">
        <f>RawData[[#This Row],[Units]]*RawData[[#This Row],[Counterfactual Net Price]]</f>
        <v>208600.81934999998</v>
      </c>
    </row>
    <row r="3357" spans="1:16">
      <c r="A3357" t="s">
        <v>239</v>
      </c>
      <c r="B3357" t="s">
        <v>238</v>
      </c>
      <c r="C3357" t="s">
        <v>237</v>
      </c>
      <c r="D3357" t="s">
        <v>231</v>
      </c>
      <c r="E3357" t="s">
        <v>243</v>
      </c>
      <c r="F3357">
        <v>24614</v>
      </c>
      <c r="G3357" s="44">
        <v>11.54</v>
      </c>
      <c r="H3357" s="42">
        <v>0.1239</v>
      </c>
      <c r="I3357" s="45">
        <v>6.0576999999999996</v>
      </c>
      <c r="J3357" s="44">
        <f t="shared" si="260"/>
        <v>10.110194</v>
      </c>
      <c r="K3357" s="43">
        <f t="shared" si="261"/>
        <v>248852.31511599998</v>
      </c>
      <c r="L3357" s="43">
        <f t="shared" si="262"/>
        <v>149104.22779999999</v>
      </c>
      <c r="M3357" s="43">
        <f t="shared" si="263"/>
        <v>99748.08731599999</v>
      </c>
      <c r="N3357" s="42">
        <f t="shared" si="264"/>
        <v>0.40083246671626677</v>
      </c>
      <c r="O3357">
        <f>IF(AND(RawData[[#This Row],[Channel]]="Wholesale/Distributor", LEFT(RawData[[#This Row],[Month]], 4)="2025"),RawData[[#This Row],[List Price]]*(1-'2 - Diagnostics'!$B$1),RawData[[#This Row],[Net Price]])</f>
        <v>10.110194</v>
      </c>
      <c r="P3357">
        <f>RawData[[#This Row],[Units]]*RawData[[#This Row],[Counterfactual Net Price]]</f>
        <v>248852.31511599998</v>
      </c>
    </row>
    <row r="3358" spans="1:16">
      <c r="A3358" t="s">
        <v>239</v>
      </c>
      <c r="B3358" t="s">
        <v>238</v>
      </c>
      <c r="C3358" t="s">
        <v>237</v>
      </c>
      <c r="D3358" t="s">
        <v>231</v>
      </c>
      <c r="E3358" t="s">
        <v>242</v>
      </c>
      <c r="F3358">
        <v>26849</v>
      </c>
      <c r="G3358" s="44">
        <v>11.54</v>
      </c>
      <c r="H3358" s="42">
        <v>0.1183</v>
      </c>
      <c r="I3358" s="45">
        <v>6.1005000000000003</v>
      </c>
      <c r="J3358" s="44">
        <f t="shared" si="260"/>
        <v>10.174818</v>
      </c>
      <c r="K3358" s="43">
        <f t="shared" si="261"/>
        <v>273183.68848200003</v>
      </c>
      <c r="L3358" s="43">
        <f t="shared" si="262"/>
        <v>163792.32450000002</v>
      </c>
      <c r="M3358" s="43">
        <f t="shared" si="263"/>
        <v>109391.36398200001</v>
      </c>
      <c r="N3358" s="42">
        <f t="shared" si="264"/>
        <v>0.40043153597440267</v>
      </c>
      <c r="O3358">
        <f>IF(AND(RawData[[#This Row],[Channel]]="Wholesale/Distributor", LEFT(RawData[[#This Row],[Month]], 4)="2025"),RawData[[#This Row],[List Price]]*(1-'2 - Diagnostics'!$B$1),RawData[[#This Row],[Net Price]])</f>
        <v>10.174818</v>
      </c>
      <c r="P3358">
        <f>RawData[[#This Row],[Units]]*RawData[[#This Row],[Counterfactual Net Price]]</f>
        <v>273183.68848200003</v>
      </c>
    </row>
    <row r="3359" spans="1:16">
      <c r="A3359" t="s">
        <v>239</v>
      </c>
      <c r="B3359" t="s">
        <v>238</v>
      </c>
      <c r="C3359" t="s">
        <v>237</v>
      </c>
      <c r="D3359" t="s">
        <v>231</v>
      </c>
      <c r="E3359" t="s">
        <v>241</v>
      </c>
      <c r="F3359">
        <v>36414</v>
      </c>
      <c r="G3359" s="44">
        <v>11.54</v>
      </c>
      <c r="H3359" s="42">
        <v>0.1128</v>
      </c>
      <c r="I3359" s="45">
        <v>6.1433999999999997</v>
      </c>
      <c r="J3359" s="44">
        <f t="shared" si="260"/>
        <v>10.238287999999999</v>
      </c>
      <c r="K3359" s="43">
        <f t="shared" si="261"/>
        <v>372817.01923199993</v>
      </c>
      <c r="L3359" s="43">
        <f t="shared" si="262"/>
        <v>223705.76759999999</v>
      </c>
      <c r="M3359" s="43">
        <f t="shared" si="263"/>
        <v>149111.25163199994</v>
      </c>
      <c r="N3359" s="42">
        <f t="shared" si="264"/>
        <v>0.39995827427398012</v>
      </c>
      <c r="O3359">
        <f>IF(AND(RawData[[#This Row],[Channel]]="Wholesale/Distributor", LEFT(RawData[[#This Row],[Month]], 4)="2025"),RawData[[#This Row],[List Price]]*(1-'2 - Diagnostics'!$B$1),RawData[[#This Row],[Net Price]])</f>
        <v>10.238287999999999</v>
      </c>
      <c r="P3359">
        <f>RawData[[#This Row],[Units]]*RawData[[#This Row],[Counterfactual Net Price]]</f>
        <v>372817.01923199993</v>
      </c>
    </row>
    <row r="3360" spans="1:16">
      <c r="A3360" t="s">
        <v>239</v>
      </c>
      <c r="B3360" t="s">
        <v>238</v>
      </c>
      <c r="C3360" t="s">
        <v>237</v>
      </c>
      <c r="D3360" t="s">
        <v>231</v>
      </c>
      <c r="E3360" t="s">
        <v>240</v>
      </c>
      <c r="F3360">
        <v>40378</v>
      </c>
      <c r="G3360" s="44">
        <v>11.54</v>
      </c>
      <c r="H3360" s="42">
        <v>0.13370000000000001</v>
      </c>
      <c r="I3360" s="45">
        <v>6.1863000000000001</v>
      </c>
      <c r="J3360" s="44">
        <f t="shared" si="260"/>
        <v>9.9971019999999982</v>
      </c>
      <c r="K3360" s="43">
        <f t="shared" si="261"/>
        <v>403662.98455599992</v>
      </c>
      <c r="L3360" s="43">
        <f t="shared" si="262"/>
        <v>249790.42139999999</v>
      </c>
      <c r="M3360" s="43">
        <f t="shared" si="263"/>
        <v>153872.56315599993</v>
      </c>
      <c r="N3360" s="42">
        <f t="shared" si="264"/>
        <v>0.38119066905589227</v>
      </c>
      <c r="O3360">
        <f>IF(AND(RawData[[#This Row],[Channel]]="Wholesale/Distributor", LEFT(RawData[[#This Row],[Month]], 4)="2025"),RawData[[#This Row],[List Price]]*(1-'2 - Diagnostics'!$B$1),RawData[[#This Row],[Net Price]])</f>
        <v>9.9971019999999982</v>
      </c>
      <c r="P3360">
        <f>RawData[[#This Row],[Units]]*RawData[[#This Row],[Counterfactual Net Price]]</f>
        <v>403662.98455599992</v>
      </c>
    </row>
    <row r="3361" spans="1:16">
      <c r="A3361" t="s">
        <v>239</v>
      </c>
      <c r="B3361" t="s">
        <v>238</v>
      </c>
      <c r="C3361" t="s">
        <v>237</v>
      </c>
      <c r="D3361" t="s">
        <v>231</v>
      </c>
      <c r="E3361" t="s">
        <v>236</v>
      </c>
      <c r="F3361">
        <v>29520</v>
      </c>
      <c r="G3361" s="44">
        <v>11.54</v>
      </c>
      <c r="H3361" s="42">
        <v>0.1293</v>
      </c>
      <c r="I3361" s="45">
        <v>6.2290999999999999</v>
      </c>
      <c r="J3361" s="44">
        <f t="shared" si="260"/>
        <v>10.047877999999999</v>
      </c>
      <c r="K3361" s="43">
        <f t="shared" si="261"/>
        <v>296613.35855999996</v>
      </c>
      <c r="L3361" s="43">
        <f t="shared" si="262"/>
        <v>183883.03200000001</v>
      </c>
      <c r="M3361" s="43">
        <f t="shared" si="263"/>
        <v>112730.32655999996</v>
      </c>
      <c r="N3361" s="42">
        <f t="shared" si="264"/>
        <v>0.38005815755326638</v>
      </c>
      <c r="O3361">
        <f>IF(AND(RawData[[#This Row],[Channel]]="Wholesale/Distributor", LEFT(RawData[[#This Row],[Month]], 4)="2025"),RawData[[#This Row],[List Price]]*(1-'2 - Diagnostics'!$B$1),RawData[[#This Row],[Net Price]])</f>
        <v>10.047877999999999</v>
      </c>
      <c r="P3361">
        <f>RawData[[#This Row],[Units]]*RawData[[#This Row],[Counterfactual Net Price]]</f>
        <v>296613.35855999996</v>
      </c>
    </row>
    <row r="3362" spans="1:16">
      <c r="A3362" t="s">
        <v>239</v>
      </c>
      <c r="B3362" t="s">
        <v>238</v>
      </c>
      <c r="C3362" t="s">
        <v>237</v>
      </c>
      <c r="D3362" t="s">
        <v>230</v>
      </c>
      <c r="E3362" t="s">
        <v>262</v>
      </c>
      <c r="F3362">
        <v>15513</v>
      </c>
      <c r="G3362" s="44">
        <v>10.99</v>
      </c>
      <c r="H3362" s="42">
        <v>0.1968</v>
      </c>
      <c r="I3362" s="45">
        <v>5.7148000000000003</v>
      </c>
      <c r="J3362" s="44">
        <f t="shared" si="260"/>
        <v>8.8271680000000003</v>
      </c>
      <c r="K3362" s="43">
        <f t="shared" si="261"/>
        <v>136935.85718399999</v>
      </c>
      <c r="L3362" s="43">
        <f t="shared" si="262"/>
        <v>88653.6924</v>
      </c>
      <c r="M3362" s="43">
        <f t="shared" si="263"/>
        <v>48282.164783999993</v>
      </c>
      <c r="N3362" s="42">
        <f t="shared" si="264"/>
        <v>0.35258964143426291</v>
      </c>
      <c r="O3362">
        <f>IF(AND(RawData[[#This Row],[Channel]]="Wholesale/Distributor", LEFT(RawData[[#This Row],[Month]], 4)="2025"),RawData[[#This Row],[List Price]]*(1-'2 - Diagnostics'!$B$1),RawData[[#This Row],[Net Price]])</f>
        <v>8.8271680000000003</v>
      </c>
      <c r="P3362">
        <f>RawData[[#This Row],[Units]]*RawData[[#This Row],[Counterfactual Net Price]]</f>
        <v>136935.85718399999</v>
      </c>
    </row>
    <row r="3363" spans="1:16">
      <c r="A3363" t="s">
        <v>239</v>
      </c>
      <c r="B3363" t="s">
        <v>238</v>
      </c>
      <c r="C3363" t="s">
        <v>237</v>
      </c>
      <c r="D3363" t="s">
        <v>230</v>
      </c>
      <c r="E3363" t="s">
        <v>261</v>
      </c>
      <c r="F3363">
        <v>16615</v>
      </c>
      <c r="G3363" s="44">
        <v>10.99</v>
      </c>
      <c r="H3363" s="42">
        <v>0.159</v>
      </c>
      <c r="I3363" s="45">
        <v>5.7148000000000003</v>
      </c>
      <c r="J3363" s="44">
        <f t="shared" si="260"/>
        <v>9.2425899999999999</v>
      </c>
      <c r="K3363" s="43">
        <f t="shared" si="261"/>
        <v>153565.63284999999</v>
      </c>
      <c r="L3363" s="43">
        <f t="shared" si="262"/>
        <v>94951.402000000002</v>
      </c>
      <c r="M3363" s="43">
        <f t="shared" si="263"/>
        <v>58614.230849999993</v>
      </c>
      <c r="N3363" s="42">
        <f t="shared" si="264"/>
        <v>0.38168846611177165</v>
      </c>
      <c r="O3363">
        <f>IF(AND(RawData[[#This Row],[Channel]]="Wholesale/Distributor", LEFT(RawData[[#This Row],[Month]], 4)="2025"),RawData[[#This Row],[List Price]]*(1-'2 - Diagnostics'!$B$1),RawData[[#This Row],[Net Price]])</f>
        <v>9.2425899999999999</v>
      </c>
      <c r="P3363">
        <f>RawData[[#This Row],[Units]]*RawData[[#This Row],[Counterfactual Net Price]]</f>
        <v>153565.63284999999</v>
      </c>
    </row>
    <row r="3364" spans="1:16">
      <c r="A3364" t="s">
        <v>239</v>
      </c>
      <c r="B3364" t="s">
        <v>238</v>
      </c>
      <c r="C3364" t="s">
        <v>237</v>
      </c>
      <c r="D3364" t="s">
        <v>230</v>
      </c>
      <c r="E3364" t="s">
        <v>260</v>
      </c>
      <c r="F3364">
        <v>17883</v>
      </c>
      <c r="G3364" s="44">
        <v>10.99</v>
      </c>
      <c r="H3364" s="42">
        <v>0.1452</v>
      </c>
      <c r="I3364" s="45">
        <v>5.7148000000000003</v>
      </c>
      <c r="J3364" s="44">
        <f t="shared" si="260"/>
        <v>9.3942519999999998</v>
      </c>
      <c r="K3364" s="43">
        <f t="shared" si="261"/>
        <v>167997.408516</v>
      </c>
      <c r="L3364" s="43">
        <f t="shared" si="262"/>
        <v>102197.7684</v>
      </c>
      <c r="M3364" s="43">
        <f t="shared" si="263"/>
        <v>65799.640115999995</v>
      </c>
      <c r="N3364" s="42">
        <f t="shared" si="264"/>
        <v>0.39167056621431912</v>
      </c>
      <c r="O3364">
        <f>IF(AND(RawData[[#This Row],[Channel]]="Wholesale/Distributor", LEFT(RawData[[#This Row],[Month]], 4)="2025"),RawData[[#This Row],[List Price]]*(1-'2 - Diagnostics'!$B$1),RawData[[#This Row],[Net Price]])</f>
        <v>9.3942519999999998</v>
      </c>
      <c r="P3364">
        <f>RawData[[#This Row],[Units]]*RawData[[#This Row],[Counterfactual Net Price]]</f>
        <v>167997.408516</v>
      </c>
    </row>
    <row r="3365" spans="1:16">
      <c r="A3365" t="s">
        <v>239</v>
      </c>
      <c r="B3365" t="s">
        <v>238</v>
      </c>
      <c r="C3365" t="s">
        <v>237</v>
      </c>
      <c r="D3365" t="s">
        <v>230</v>
      </c>
      <c r="E3365" t="s">
        <v>259</v>
      </c>
      <c r="F3365">
        <v>19560</v>
      </c>
      <c r="G3365" s="44">
        <v>10.99</v>
      </c>
      <c r="H3365" s="42">
        <v>0.17680000000000001</v>
      </c>
      <c r="I3365" s="45">
        <v>5.7148000000000003</v>
      </c>
      <c r="J3365" s="44">
        <f t="shared" si="260"/>
        <v>9.0469679999999997</v>
      </c>
      <c r="K3365" s="43">
        <f t="shared" si="261"/>
        <v>176958.69407999999</v>
      </c>
      <c r="L3365" s="43">
        <f t="shared" si="262"/>
        <v>111781.48800000001</v>
      </c>
      <c r="M3365" s="43">
        <f t="shared" si="263"/>
        <v>65177.206079999974</v>
      </c>
      <c r="N3365" s="42">
        <f t="shared" si="264"/>
        <v>0.368318756073858</v>
      </c>
      <c r="O3365">
        <f>IF(AND(RawData[[#This Row],[Channel]]="Wholesale/Distributor", LEFT(RawData[[#This Row],[Month]], 4)="2025"),RawData[[#This Row],[List Price]]*(1-'2 - Diagnostics'!$B$1),RawData[[#This Row],[Net Price]])</f>
        <v>9.0469679999999997</v>
      </c>
      <c r="P3365">
        <f>RawData[[#This Row],[Units]]*RawData[[#This Row],[Counterfactual Net Price]]</f>
        <v>176958.69407999999</v>
      </c>
    </row>
    <row r="3366" spans="1:16">
      <c r="A3366" t="s">
        <v>239</v>
      </c>
      <c r="B3366" t="s">
        <v>238</v>
      </c>
      <c r="C3366" t="s">
        <v>237</v>
      </c>
      <c r="D3366" t="s">
        <v>230</v>
      </c>
      <c r="E3366" t="s">
        <v>258</v>
      </c>
      <c r="F3366">
        <v>16754</v>
      </c>
      <c r="G3366" s="44">
        <v>10.99</v>
      </c>
      <c r="H3366" s="42">
        <v>0.15409999999999999</v>
      </c>
      <c r="I3366" s="45">
        <v>5.7148000000000003</v>
      </c>
      <c r="J3366" s="44">
        <f t="shared" si="260"/>
        <v>9.2964409999999997</v>
      </c>
      <c r="K3366" s="43">
        <f t="shared" si="261"/>
        <v>155752.572514</v>
      </c>
      <c r="L3366" s="43">
        <f t="shared" si="262"/>
        <v>95745.7592</v>
      </c>
      <c r="M3366" s="43">
        <f t="shared" si="263"/>
        <v>60006.813313999999</v>
      </c>
      <c r="N3366" s="42">
        <f t="shared" si="264"/>
        <v>0.3852701264924932</v>
      </c>
      <c r="O3366">
        <f>IF(AND(RawData[[#This Row],[Channel]]="Wholesale/Distributor", LEFT(RawData[[#This Row],[Month]], 4)="2025"),RawData[[#This Row],[List Price]]*(1-'2 - Diagnostics'!$B$1),RawData[[#This Row],[Net Price]])</f>
        <v>9.2964409999999997</v>
      </c>
      <c r="P3366">
        <f>RawData[[#This Row],[Units]]*RawData[[#This Row],[Counterfactual Net Price]]</f>
        <v>155752.572514</v>
      </c>
    </row>
    <row r="3367" spans="1:16">
      <c r="A3367" t="s">
        <v>239</v>
      </c>
      <c r="B3367" t="s">
        <v>238</v>
      </c>
      <c r="C3367" t="s">
        <v>237</v>
      </c>
      <c r="D3367" t="s">
        <v>230</v>
      </c>
      <c r="E3367" t="s">
        <v>257</v>
      </c>
      <c r="F3367">
        <v>14926</v>
      </c>
      <c r="G3367" s="44">
        <v>10.99</v>
      </c>
      <c r="H3367" s="42">
        <v>0.17849999999999999</v>
      </c>
      <c r="I3367" s="45">
        <v>5.7148000000000003</v>
      </c>
      <c r="J3367" s="44">
        <f t="shared" si="260"/>
        <v>9.0282850000000003</v>
      </c>
      <c r="K3367" s="43">
        <f t="shared" si="261"/>
        <v>134756.18191000001</v>
      </c>
      <c r="L3367" s="43">
        <f t="shared" si="262"/>
        <v>85299.104800000001</v>
      </c>
      <c r="M3367" s="43">
        <f t="shared" si="263"/>
        <v>49457.077110000013</v>
      </c>
      <c r="N3367" s="42">
        <f t="shared" si="264"/>
        <v>0.36701156421180775</v>
      </c>
      <c r="O3367">
        <f>IF(AND(RawData[[#This Row],[Channel]]="Wholesale/Distributor", LEFT(RawData[[#This Row],[Month]], 4)="2025"),RawData[[#This Row],[List Price]]*(1-'2 - Diagnostics'!$B$1),RawData[[#This Row],[Net Price]])</f>
        <v>9.0282850000000003</v>
      </c>
      <c r="P3367">
        <f>RawData[[#This Row],[Units]]*RawData[[#This Row],[Counterfactual Net Price]]</f>
        <v>134756.18191000001</v>
      </c>
    </row>
    <row r="3368" spans="1:16">
      <c r="A3368" t="s">
        <v>239</v>
      </c>
      <c r="B3368" t="s">
        <v>238</v>
      </c>
      <c r="C3368" t="s">
        <v>237</v>
      </c>
      <c r="D3368" t="s">
        <v>230</v>
      </c>
      <c r="E3368" t="s">
        <v>256</v>
      </c>
      <c r="F3368">
        <v>12894</v>
      </c>
      <c r="G3368" s="44">
        <v>10.99</v>
      </c>
      <c r="H3368" s="42">
        <v>0.1595</v>
      </c>
      <c r="I3368" s="45">
        <v>5.7148000000000003</v>
      </c>
      <c r="J3368" s="44">
        <f t="shared" si="260"/>
        <v>9.2370950000000001</v>
      </c>
      <c r="K3368" s="43">
        <f t="shared" si="261"/>
        <v>119103.10292999999</v>
      </c>
      <c r="L3368" s="43">
        <f t="shared" si="262"/>
        <v>73686.631200000003</v>
      </c>
      <c r="M3368" s="43">
        <f t="shared" si="263"/>
        <v>45416.47172999999</v>
      </c>
      <c r="N3368" s="42">
        <f t="shared" si="264"/>
        <v>0.38132064247471736</v>
      </c>
      <c r="O3368">
        <f>IF(AND(RawData[[#This Row],[Channel]]="Wholesale/Distributor", LEFT(RawData[[#This Row],[Month]], 4)="2025"),RawData[[#This Row],[List Price]]*(1-'2 - Diagnostics'!$B$1),RawData[[#This Row],[Net Price]])</f>
        <v>9.2370950000000001</v>
      </c>
      <c r="P3368">
        <f>RawData[[#This Row],[Units]]*RawData[[#This Row],[Counterfactual Net Price]]</f>
        <v>119103.10292999999</v>
      </c>
    </row>
    <row r="3369" spans="1:16">
      <c r="A3369" t="s">
        <v>239</v>
      </c>
      <c r="B3369" t="s">
        <v>238</v>
      </c>
      <c r="C3369" t="s">
        <v>237</v>
      </c>
      <c r="D3369" t="s">
        <v>230</v>
      </c>
      <c r="E3369" t="s">
        <v>255</v>
      </c>
      <c r="F3369">
        <v>15469</v>
      </c>
      <c r="G3369" s="44">
        <v>10.99</v>
      </c>
      <c r="H3369" s="42">
        <v>0.19009999999999999</v>
      </c>
      <c r="I3369" s="45">
        <v>5.7148000000000003</v>
      </c>
      <c r="J3369" s="44">
        <f t="shared" si="260"/>
        <v>8.9008010000000013</v>
      </c>
      <c r="K3369" s="43">
        <f t="shared" si="261"/>
        <v>137686.49066900002</v>
      </c>
      <c r="L3369" s="43">
        <f t="shared" si="262"/>
        <v>88402.241200000004</v>
      </c>
      <c r="M3369" s="43">
        <f t="shared" si="263"/>
        <v>49284.249469000017</v>
      </c>
      <c r="N3369" s="42">
        <f t="shared" si="264"/>
        <v>0.35794542536115576</v>
      </c>
      <c r="O3369">
        <f>IF(AND(RawData[[#This Row],[Channel]]="Wholesale/Distributor", LEFT(RawData[[#This Row],[Month]], 4)="2025"),RawData[[#This Row],[List Price]]*(1-'2 - Diagnostics'!$B$1),RawData[[#This Row],[Net Price]])</f>
        <v>8.9008010000000013</v>
      </c>
      <c r="P3369">
        <f>RawData[[#This Row],[Units]]*RawData[[#This Row],[Counterfactual Net Price]]</f>
        <v>137686.49066900002</v>
      </c>
    </row>
    <row r="3370" spans="1:16">
      <c r="A3370" t="s">
        <v>239</v>
      </c>
      <c r="B3370" t="s">
        <v>238</v>
      </c>
      <c r="C3370" t="s">
        <v>237</v>
      </c>
      <c r="D3370" t="s">
        <v>230</v>
      </c>
      <c r="E3370" t="s">
        <v>254</v>
      </c>
      <c r="F3370">
        <v>19490</v>
      </c>
      <c r="G3370" s="44">
        <v>10.99</v>
      </c>
      <c r="H3370" s="42">
        <v>0.1951</v>
      </c>
      <c r="I3370" s="45">
        <v>5.7148000000000003</v>
      </c>
      <c r="J3370" s="44">
        <f t="shared" si="260"/>
        <v>8.8458509999999997</v>
      </c>
      <c r="K3370" s="43">
        <f t="shared" si="261"/>
        <v>172405.63598999998</v>
      </c>
      <c r="L3370" s="43">
        <f t="shared" si="262"/>
        <v>111381.452</v>
      </c>
      <c r="M3370" s="43">
        <f t="shared" si="263"/>
        <v>61024.183989999976</v>
      </c>
      <c r="N3370" s="42">
        <f t="shared" si="264"/>
        <v>0.35395701329357676</v>
      </c>
      <c r="O3370">
        <f>IF(AND(RawData[[#This Row],[Channel]]="Wholesale/Distributor", LEFT(RawData[[#This Row],[Month]], 4)="2025"),RawData[[#This Row],[List Price]]*(1-'2 - Diagnostics'!$B$1),RawData[[#This Row],[Net Price]])</f>
        <v>8.8458509999999997</v>
      </c>
      <c r="P3370">
        <f>RawData[[#This Row],[Units]]*RawData[[#This Row],[Counterfactual Net Price]]</f>
        <v>172405.63598999998</v>
      </c>
    </row>
    <row r="3371" spans="1:16">
      <c r="A3371" t="s">
        <v>239</v>
      </c>
      <c r="B3371" t="s">
        <v>238</v>
      </c>
      <c r="C3371" t="s">
        <v>237</v>
      </c>
      <c r="D3371" t="s">
        <v>230</v>
      </c>
      <c r="E3371" t="s">
        <v>253</v>
      </c>
      <c r="F3371">
        <v>24512</v>
      </c>
      <c r="G3371" s="44">
        <v>10.99</v>
      </c>
      <c r="H3371" s="42">
        <v>0.16489999999999999</v>
      </c>
      <c r="I3371" s="45">
        <v>5.7148000000000003</v>
      </c>
      <c r="J3371" s="44">
        <f t="shared" si="260"/>
        <v>9.1777490000000004</v>
      </c>
      <c r="K3371" s="43">
        <f t="shared" si="261"/>
        <v>224964.983488</v>
      </c>
      <c r="L3371" s="43">
        <f t="shared" si="262"/>
        <v>140081.1776</v>
      </c>
      <c r="M3371" s="43">
        <f t="shared" si="263"/>
        <v>84883.805888000003</v>
      </c>
      <c r="N3371" s="42">
        <f t="shared" si="264"/>
        <v>0.377320081427374</v>
      </c>
      <c r="O3371">
        <f>IF(AND(RawData[[#This Row],[Channel]]="Wholesale/Distributor", LEFT(RawData[[#This Row],[Month]], 4)="2025"),RawData[[#This Row],[List Price]]*(1-'2 - Diagnostics'!$B$1),RawData[[#This Row],[Net Price]])</f>
        <v>9.1777490000000004</v>
      </c>
      <c r="P3371">
        <f>RawData[[#This Row],[Units]]*RawData[[#This Row],[Counterfactual Net Price]]</f>
        <v>224964.983488</v>
      </c>
    </row>
    <row r="3372" spans="1:16">
      <c r="A3372" t="s">
        <v>239</v>
      </c>
      <c r="B3372" t="s">
        <v>238</v>
      </c>
      <c r="C3372" t="s">
        <v>237</v>
      </c>
      <c r="D3372" t="s">
        <v>230</v>
      </c>
      <c r="E3372" t="s">
        <v>252</v>
      </c>
      <c r="F3372">
        <v>24617</v>
      </c>
      <c r="G3372" s="44">
        <v>10.99</v>
      </c>
      <c r="H3372" s="42">
        <v>0.2021</v>
      </c>
      <c r="I3372" s="45">
        <v>5.7148000000000003</v>
      </c>
      <c r="J3372" s="44">
        <f t="shared" si="260"/>
        <v>8.7689210000000006</v>
      </c>
      <c r="K3372" s="43">
        <f t="shared" si="261"/>
        <v>215864.52825700003</v>
      </c>
      <c r="L3372" s="43">
        <f t="shared" si="262"/>
        <v>140681.2316</v>
      </c>
      <c r="M3372" s="43">
        <f t="shared" si="263"/>
        <v>75183.296657000028</v>
      </c>
      <c r="N3372" s="42">
        <f t="shared" si="264"/>
        <v>0.3482892593056775</v>
      </c>
      <c r="O3372">
        <f>IF(AND(RawData[[#This Row],[Channel]]="Wholesale/Distributor", LEFT(RawData[[#This Row],[Month]], 4)="2025"),RawData[[#This Row],[List Price]]*(1-'2 - Diagnostics'!$B$1),RawData[[#This Row],[Net Price]])</f>
        <v>8.7689210000000006</v>
      </c>
      <c r="P3372">
        <f>RawData[[#This Row],[Units]]*RawData[[#This Row],[Counterfactual Net Price]]</f>
        <v>215864.52825700003</v>
      </c>
    </row>
    <row r="3373" spans="1:16">
      <c r="A3373" t="s">
        <v>239</v>
      </c>
      <c r="B3373" t="s">
        <v>238</v>
      </c>
      <c r="C3373" t="s">
        <v>237</v>
      </c>
      <c r="D3373" t="s">
        <v>230</v>
      </c>
      <c r="E3373" t="s">
        <v>251</v>
      </c>
      <c r="F3373">
        <v>21062</v>
      </c>
      <c r="G3373" s="44">
        <v>10.99</v>
      </c>
      <c r="H3373" s="42">
        <v>0.20219999999999999</v>
      </c>
      <c r="I3373" s="45">
        <v>5.7148000000000003</v>
      </c>
      <c r="J3373" s="44">
        <f t="shared" si="260"/>
        <v>8.7678220000000007</v>
      </c>
      <c r="K3373" s="43">
        <f t="shared" si="261"/>
        <v>184667.86696400002</v>
      </c>
      <c r="L3373" s="43">
        <f t="shared" si="262"/>
        <v>120365.11760000001</v>
      </c>
      <c r="M3373" s="43">
        <f t="shared" si="263"/>
        <v>64302.749364000003</v>
      </c>
      <c r="N3373" s="42">
        <f t="shared" si="264"/>
        <v>0.34820757081975429</v>
      </c>
      <c r="O3373">
        <f>IF(AND(RawData[[#This Row],[Channel]]="Wholesale/Distributor", LEFT(RawData[[#This Row],[Month]], 4)="2025"),RawData[[#This Row],[List Price]]*(1-'2 - Diagnostics'!$B$1),RawData[[#This Row],[Net Price]])</f>
        <v>8.7678220000000007</v>
      </c>
      <c r="P3373">
        <f>RawData[[#This Row],[Units]]*RawData[[#This Row],[Counterfactual Net Price]]</f>
        <v>184667.86696400002</v>
      </c>
    </row>
    <row r="3374" spans="1:16">
      <c r="A3374" t="s">
        <v>239</v>
      </c>
      <c r="B3374" t="s">
        <v>238</v>
      </c>
      <c r="C3374" t="s">
        <v>237</v>
      </c>
      <c r="D3374" t="s">
        <v>230</v>
      </c>
      <c r="E3374" t="s">
        <v>250</v>
      </c>
      <c r="F3374">
        <v>14395</v>
      </c>
      <c r="G3374" s="44">
        <v>11.21</v>
      </c>
      <c r="H3374" s="42">
        <v>0.18490000000000001</v>
      </c>
      <c r="I3374" s="45">
        <v>5.7576999999999998</v>
      </c>
      <c r="J3374" s="44">
        <f t="shared" si="260"/>
        <v>9.1372710000000001</v>
      </c>
      <c r="K3374" s="43">
        <f t="shared" si="261"/>
        <v>131531.016045</v>
      </c>
      <c r="L3374" s="43">
        <f t="shared" si="262"/>
        <v>82882.091499999995</v>
      </c>
      <c r="M3374" s="43">
        <f t="shared" si="263"/>
        <v>48648.924545000002</v>
      </c>
      <c r="N3374" s="42">
        <f t="shared" si="264"/>
        <v>0.36986656081449265</v>
      </c>
      <c r="O3374">
        <f>IF(AND(RawData[[#This Row],[Channel]]="Wholesale/Distributor", LEFT(RawData[[#This Row],[Month]], 4)="2025"),RawData[[#This Row],[List Price]]*(1-'2 - Diagnostics'!$B$1),RawData[[#This Row],[Net Price]])</f>
        <v>9.1372710000000001</v>
      </c>
      <c r="P3374">
        <f>RawData[[#This Row],[Units]]*RawData[[#This Row],[Counterfactual Net Price]]</f>
        <v>131531.016045</v>
      </c>
    </row>
    <row r="3375" spans="1:16">
      <c r="A3375" t="s">
        <v>239</v>
      </c>
      <c r="B3375" t="s">
        <v>238</v>
      </c>
      <c r="C3375" t="s">
        <v>237</v>
      </c>
      <c r="D3375" t="s">
        <v>230</v>
      </c>
      <c r="E3375" t="s">
        <v>249</v>
      </c>
      <c r="F3375">
        <v>16783</v>
      </c>
      <c r="G3375" s="44">
        <v>11.21</v>
      </c>
      <c r="H3375" s="42">
        <v>0.18990000000000001</v>
      </c>
      <c r="I3375" s="45">
        <v>5.8005000000000004</v>
      </c>
      <c r="J3375" s="44">
        <f t="shared" si="260"/>
        <v>9.0812210000000011</v>
      </c>
      <c r="K3375" s="43">
        <f t="shared" si="261"/>
        <v>152410.13204300002</v>
      </c>
      <c r="L3375" s="43">
        <f t="shared" si="262"/>
        <v>97349.791500000007</v>
      </c>
      <c r="M3375" s="43">
        <f t="shared" si="263"/>
        <v>55060.340543000013</v>
      </c>
      <c r="N3375" s="42">
        <f t="shared" si="264"/>
        <v>0.36126430575800328</v>
      </c>
      <c r="O3375">
        <f>IF(AND(RawData[[#This Row],[Channel]]="Wholesale/Distributor", LEFT(RawData[[#This Row],[Month]], 4)="2025"),RawData[[#This Row],[List Price]]*(1-'2 - Diagnostics'!$B$1),RawData[[#This Row],[Net Price]])</f>
        <v>9.0812210000000011</v>
      </c>
      <c r="P3375">
        <f>RawData[[#This Row],[Units]]*RawData[[#This Row],[Counterfactual Net Price]]</f>
        <v>152410.13204300002</v>
      </c>
    </row>
    <row r="3376" spans="1:16">
      <c r="A3376" t="s">
        <v>239</v>
      </c>
      <c r="B3376" t="s">
        <v>238</v>
      </c>
      <c r="C3376" t="s">
        <v>237</v>
      </c>
      <c r="D3376" t="s">
        <v>230</v>
      </c>
      <c r="E3376" t="s">
        <v>248</v>
      </c>
      <c r="F3376">
        <v>17133</v>
      </c>
      <c r="G3376" s="44">
        <v>11.21</v>
      </c>
      <c r="H3376" s="42">
        <v>0.17449999999999999</v>
      </c>
      <c r="I3376" s="45">
        <v>5.8433999999999999</v>
      </c>
      <c r="J3376" s="44">
        <f t="shared" si="260"/>
        <v>9.2538550000000015</v>
      </c>
      <c r="K3376" s="43">
        <f t="shared" si="261"/>
        <v>158546.29771500002</v>
      </c>
      <c r="L3376" s="43">
        <f t="shared" si="262"/>
        <v>100114.9722</v>
      </c>
      <c r="M3376" s="43">
        <f t="shared" si="263"/>
        <v>58431.325515000019</v>
      </c>
      <c r="N3376" s="42">
        <f t="shared" si="264"/>
        <v>0.36854424453376466</v>
      </c>
      <c r="O3376">
        <f>IF(AND(RawData[[#This Row],[Channel]]="Wholesale/Distributor", LEFT(RawData[[#This Row],[Month]], 4)="2025"),RawData[[#This Row],[List Price]]*(1-'2 - Diagnostics'!$B$1),RawData[[#This Row],[Net Price]])</f>
        <v>9.2538550000000015</v>
      </c>
      <c r="P3376">
        <f>RawData[[#This Row],[Units]]*RawData[[#This Row],[Counterfactual Net Price]]</f>
        <v>158546.29771500002</v>
      </c>
    </row>
    <row r="3377" spans="1:16">
      <c r="A3377" t="s">
        <v>239</v>
      </c>
      <c r="B3377" t="s">
        <v>238</v>
      </c>
      <c r="C3377" t="s">
        <v>237</v>
      </c>
      <c r="D3377" t="s">
        <v>230</v>
      </c>
      <c r="E3377" t="s">
        <v>247</v>
      </c>
      <c r="F3377">
        <v>18844</v>
      </c>
      <c r="G3377" s="44">
        <v>11.21</v>
      </c>
      <c r="H3377" s="42">
        <v>0.17780000000000001</v>
      </c>
      <c r="I3377" s="45">
        <v>5.8861999999999997</v>
      </c>
      <c r="J3377" s="44">
        <f t="shared" si="260"/>
        <v>9.2168620000000008</v>
      </c>
      <c r="K3377" s="43">
        <f t="shared" si="261"/>
        <v>173682.54752800002</v>
      </c>
      <c r="L3377" s="43">
        <f t="shared" si="262"/>
        <v>110919.55279999999</v>
      </c>
      <c r="M3377" s="43">
        <f t="shared" si="263"/>
        <v>62762.994728000034</v>
      </c>
      <c r="N3377" s="42">
        <f t="shared" si="264"/>
        <v>0.36136615694148416</v>
      </c>
      <c r="O3377">
        <f>IF(AND(RawData[[#This Row],[Channel]]="Wholesale/Distributor", LEFT(RawData[[#This Row],[Month]], 4)="2025"),RawData[[#This Row],[List Price]]*(1-'2 - Diagnostics'!$B$1),RawData[[#This Row],[Net Price]])</f>
        <v>9.2168620000000008</v>
      </c>
      <c r="P3377">
        <f>RawData[[#This Row],[Units]]*RawData[[#This Row],[Counterfactual Net Price]]</f>
        <v>173682.54752800002</v>
      </c>
    </row>
    <row r="3378" spans="1:16">
      <c r="A3378" t="s">
        <v>239</v>
      </c>
      <c r="B3378" t="s">
        <v>238</v>
      </c>
      <c r="C3378" t="s">
        <v>237</v>
      </c>
      <c r="D3378" t="s">
        <v>230</v>
      </c>
      <c r="E3378" t="s">
        <v>246</v>
      </c>
      <c r="F3378">
        <v>13880</v>
      </c>
      <c r="G3378" s="44">
        <v>11.21</v>
      </c>
      <c r="H3378" s="42">
        <v>0.189</v>
      </c>
      <c r="I3378" s="45">
        <v>5.9291</v>
      </c>
      <c r="J3378" s="44">
        <f t="shared" si="260"/>
        <v>9.09131</v>
      </c>
      <c r="K3378" s="43">
        <f t="shared" si="261"/>
        <v>126187.38280000001</v>
      </c>
      <c r="L3378" s="43">
        <f t="shared" si="262"/>
        <v>82295.907999999996</v>
      </c>
      <c r="M3378" s="43">
        <f t="shared" si="263"/>
        <v>43891.474800000011</v>
      </c>
      <c r="N3378" s="42">
        <f t="shared" si="264"/>
        <v>0.34782776079574895</v>
      </c>
      <c r="O3378">
        <f>IF(AND(RawData[[#This Row],[Channel]]="Wholesale/Distributor", LEFT(RawData[[#This Row],[Month]], 4)="2025"),RawData[[#This Row],[List Price]]*(1-'2 - Diagnostics'!$B$1),RawData[[#This Row],[Net Price]])</f>
        <v>9.09131</v>
      </c>
      <c r="P3378">
        <f>RawData[[#This Row],[Units]]*RawData[[#This Row],[Counterfactual Net Price]]</f>
        <v>126187.38280000001</v>
      </c>
    </row>
    <row r="3379" spans="1:16">
      <c r="A3379" t="s">
        <v>239</v>
      </c>
      <c r="B3379" t="s">
        <v>238</v>
      </c>
      <c r="C3379" t="s">
        <v>237</v>
      </c>
      <c r="D3379" t="s">
        <v>230</v>
      </c>
      <c r="E3379" t="s">
        <v>245</v>
      </c>
      <c r="F3379">
        <v>13823</v>
      </c>
      <c r="G3379" s="44">
        <v>11.21</v>
      </c>
      <c r="H3379" s="42">
        <v>0.18729999999999999</v>
      </c>
      <c r="I3379" s="45">
        <v>5.9720000000000004</v>
      </c>
      <c r="J3379" s="44">
        <f t="shared" si="260"/>
        <v>9.1103670000000001</v>
      </c>
      <c r="K3379" s="43">
        <f t="shared" si="261"/>
        <v>125932.60304099999</v>
      </c>
      <c r="L3379" s="43">
        <f t="shared" si="262"/>
        <v>82550.956000000006</v>
      </c>
      <c r="M3379" s="43">
        <f t="shared" si="263"/>
        <v>43381.647040999989</v>
      </c>
      <c r="N3379" s="42">
        <f t="shared" si="264"/>
        <v>0.34448304881680392</v>
      </c>
      <c r="O3379">
        <f>IF(AND(RawData[[#This Row],[Channel]]="Wholesale/Distributor", LEFT(RawData[[#This Row],[Month]], 4)="2025"),RawData[[#This Row],[List Price]]*(1-'2 - Diagnostics'!$B$1),RawData[[#This Row],[Net Price]])</f>
        <v>9.1103670000000001</v>
      </c>
      <c r="P3379">
        <f>RawData[[#This Row],[Units]]*RawData[[#This Row],[Counterfactual Net Price]]</f>
        <v>125932.60304099999</v>
      </c>
    </row>
    <row r="3380" spans="1:16">
      <c r="A3380" t="s">
        <v>239</v>
      </c>
      <c r="B3380" t="s">
        <v>238</v>
      </c>
      <c r="C3380" t="s">
        <v>237</v>
      </c>
      <c r="D3380" t="s">
        <v>230</v>
      </c>
      <c r="E3380" t="s">
        <v>244</v>
      </c>
      <c r="F3380">
        <v>12653</v>
      </c>
      <c r="G3380" s="44">
        <v>11.54</v>
      </c>
      <c r="H3380" s="42">
        <v>0.16189999999999999</v>
      </c>
      <c r="I3380" s="45">
        <v>6.0148000000000001</v>
      </c>
      <c r="J3380" s="44">
        <f t="shared" si="260"/>
        <v>9.6716739999999994</v>
      </c>
      <c r="K3380" s="43">
        <f t="shared" si="261"/>
        <v>122375.69112199999</v>
      </c>
      <c r="L3380" s="43">
        <f t="shared" si="262"/>
        <v>76105.2644</v>
      </c>
      <c r="M3380" s="43">
        <f t="shared" si="263"/>
        <v>46270.426721999989</v>
      </c>
      <c r="N3380" s="42">
        <f t="shared" si="264"/>
        <v>0.37810145379176341</v>
      </c>
      <c r="O3380">
        <f>IF(AND(RawData[[#This Row],[Channel]]="Wholesale/Distributor", LEFT(RawData[[#This Row],[Month]], 4)="2025"),RawData[[#This Row],[List Price]]*(1-'2 - Diagnostics'!$B$1),RawData[[#This Row],[Net Price]])</f>
        <v>9.6716739999999994</v>
      </c>
      <c r="P3380">
        <f>RawData[[#This Row],[Units]]*RawData[[#This Row],[Counterfactual Net Price]]</f>
        <v>122375.69112199999</v>
      </c>
    </row>
    <row r="3381" spans="1:16">
      <c r="A3381" t="s">
        <v>239</v>
      </c>
      <c r="B3381" t="s">
        <v>238</v>
      </c>
      <c r="C3381" t="s">
        <v>237</v>
      </c>
      <c r="D3381" t="s">
        <v>230</v>
      </c>
      <c r="E3381" t="s">
        <v>243</v>
      </c>
      <c r="F3381">
        <v>16487</v>
      </c>
      <c r="G3381" s="44">
        <v>11.54</v>
      </c>
      <c r="H3381" s="42">
        <v>0.20319999999999999</v>
      </c>
      <c r="I3381" s="45">
        <v>6.0576999999999996</v>
      </c>
      <c r="J3381" s="44">
        <f t="shared" si="260"/>
        <v>9.1950719999999979</v>
      </c>
      <c r="K3381" s="43">
        <f t="shared" si="261"/>
        <v>151599.15206399997</v>
      </c>
      <c r="L3381" s="43">
        <f t="shared" si="262"/>
        <v>99873.299899999998</v>
      </c>
      <c r="M3381" s="43">
        <f t="shared" si="263"/>
        <v>51725.852163999967</v>
      </c>
      <c r="N3381" s="42">
        <f t="shared" si="264"/>
        <v>0.34120146095647741</v>
      </c>
      <c r="O3381">
        <f>IF(AND(RawData[[#This Row],[Channel]]="Wholesale/Distributor", LEFT(RawData[[#This Row],[Month]], 4)="2025"),RawData[[#This Row],[List Price]]*(1-'2 - Diagnostics'!$B$1),RawData[[#This Row],[Net Price]])</f>
        <v>9.1950719999999979</v>
      </c>
      <c r="P3381">
        <f>RawData[[#This Row],[Units]]*RawData[[#This Row],[Counterfactual Net Price]]</f>
        <v>151599.15206399997</v>
      </c>
    </row>
    <row r="3382" spans="1:16">
      <c r="A3382" t="s">
        <v>239</v>
      </c>
      <c r="B3382" t="s">
        <v>238</v>
      </c>
      <c r="C3382" t="s">
        <v>237</v>
      </c>
      <c r="D3382" t="s">
        <v>230</v>
      </c>
      <c r="E3382" t="s">
        <v>242</v>
      </c>
      <c r="F3382">
        <v>18213</v>
      </c>
      <c r="G3382" s="44">
        <v>11.54</v>
      </c>
      <c r="H3382" s="42">
        <v>0.17419999999999999</v>
      </c>
      <c r="I3382" s="45">
        <v>6.1005000000000003</v>
      </c>
      <c r="J3382" s="44">
        <f t="shared" si="260"/>
        <v>9.5297319999999992</v>
      </c>
      <c r="K3382" s="43">
        <f t="shared" si="261"/>
        <v>173565.00891599999</v>
      </c>
      <c r="L3382" s="43">
        <f t="shared" si="262"/>
        <v>111108.40650000001</v>
      </c>
      <c r="M3382" s="43">
        <f t="shared" si="263"/>
        <v>62456.60241599998</v>
      </c>
      <c r="N3382" s="42">
        <f t="shared" si="264"/>
        <v>0.35984558642362652</v>
      </c>
      <c r="O3382">
        <f>IF(AND(RawData[[#This Row],[Channel]]="Wholesale/Distributor", LEFT(RawData[[#This Row],[Month]], 4)="2025"),RawData[[#This Row],[List Price]]*(1-'2 - Diagnostics'!$B$1),RawData[[#This Row],[Net Price]])</f>
        <v>9.5297319999999992</v>
      </c>
      <c r="P3382">
        <f>RawData[[#This Row],[Units]]*RawData[[#This Row],[Counterfactual Net Price]]</f>
        <v>173565.00891599999</v>
      </c>
    </row>
    <row r="3383" spans="1:16">
      <c r="A3383" t="s">
        <v>239</v>
      </c>
      <c r="B3383" t="s">
        <v>238</v>
      </c>
      <c r="C3383" t="s">
        <v>237</v>
      </c>
      <c r="D3383" t="s">
        <v>230</v>
      </c>
      <c r="E3383" t="s">
        <v>241</v>
      </c>
      <c r="F3383">
        <v>24787</v>
      </c>
      <c r="G3383" s="44">
        <v>11.54</v>
      </c>
      <c r="H3383" s="42">
        <v>0.20069999999999999</v>
      </c>
      <c r="I3383" s="45">
        <v>6.1433999999999997</v>
      </c>
      <c r="J3383" s="44">
        <f t="shared" si="260"/>
        <v>9.223922</v>
      </c>
      <c r="K3383" s="43">
        <f t="shared" si="261"/>
        <v>228633.35461400001</v>
      </c>
      <c r="L3383" s="43">
        <f t="shared" si="262"/>
        <v>152276.4558</v>
      </c>
      <c r="M3383" s="43">
        <f t="shared" si="263"/>
        <v>76356.898814000015</v>
      </c>
      <c r="N3383" s="42">
        <f t="shared" si="264"/>
        <v>0.33397095075175187</v>
      </c>
      <c r="O3383">
        <f>IF(AND(RawData[[#This Row],[Channel]]="Wholesale/Distributor", LEFT(RawData[[#This Row],[Month]], 4)="2025"),RawData[[#This Row],[List Price]]*(1-'2 - Diagnostics'!$B$1),RawData[[#This Row],[Net Price]])</f>
        <v>9.223922</v>
      </c>
      <c r="P3383">
        <f>RawData[[#This Row],[Units]]*RawData[[#This Row],[Counterfactual Net Price]]</f>
        <v>228633.35461400001</v>
      </c>
    </row>
    <row r="3384" spans="1:16">
      <c r="A3384" t="s">
        <v>239</v>
      </c>
      <c r="B3384" t="s">
        <v>238</v>
      </c>
      <c r="C3384" t="s">
        <v>237</v>
      </c>
      <c r="D3384" t="s">
        <v>230</v>
      </c>
      <c r="E3384" t="s">
        <v>240</v>
      </c>
      <c r="F3384">
        <v>26285</v>
      </c>
      <c r="G3384" s="44">
        <v>11.54</v>
      </c>
      <c r="H3384" s="42">
        <v>0.17050000000000001</v>
      </c>
      <c r="I3384" s="45">
        <v>6.1863000000000001</v>
      </c>
      <c r="J3384" s="44">
        <f t="shared" si="260"/>
        <v>9.5724299999999989</v>
      </c>
      <c r="K3384" s="43">
        <f t="shared" si="261"/>
        <v>251611.32254999998</v>
      </c>
      <c r="L3384" s="43">
        <f t="shared" si="262"/>
        <v>162606.89550000001</v>
      </c>
      <c r="M3384" s="43">
        <f t="shared" si="263"/>
        <v>89004.427049999969</v>
      </c>
      <c r="N3384" s="42">
        <f t="shared" si="264"/>
        <v>0.35373776564571369</v>
      </c>
      <c r="O3384">
        <f>IF(AND(RawData[[#This Row],[Channel]]="Wholesale/Distributor", LEFT(RawData[[#This Row],[Month]], 4)="2025"),RawData[[#This Row],[List Price]]*(1-'2 - Diagnostics'!$B$1),RawData[[#This Row],[Net Price]])</f>
        <v>9.5724299999999989</v>
      </c>
      <c r="P3384">
        <f>RawData[[#This Row],[Units]]*RawData[[#This Row],[Counterfactual Net Price]]</f>
        <v>251611.32254999998</v>
      </c>
    </row>
    <row r="3385" spans="1:16">
      <c r="A3385" t="s">
        <v>239</v>
      </c>
      <c r="B3385" t="s">
        <v>238</v>
      </c>
      <c r="C3385" t="s">
        <v>237</v>
      </c>
      <c r="D3385" t="s">
        <v>230</v>
      </c>
      <c r="E3385" t="s">
        <v>236</v>
      </c>
      <c r="F3385">
        <v>24942</v>
      </c>
      <c r="G3385" s="44">
        <v>11.54</v>
      </c>
      <c r="H3385" s="42">
        <v>0.17929999999999999</v>
      </c>
      <c r="I3385" s="45">
        <v>6.2290999999999999</v>
      </c>
      <c r="J3385" s="44">
        <f t="shared" si="260"/>
        <v>9.470877999999999</v>
      </c>
      <c r="K3385" s="43">
        <f t="shared" si="261"/>
        <v>236222.63907599996</v>
      </c>
      <c r="L3385" s="43">
        <f t="shared" si="262"/>
        <v>155366.21220000001</v>
      </c>
      <c r="M3385" s="43">
        <f t="shared" si="263"/>
        <v>80856.426875999954</v>
      </c>
      <c r="N3385" s="42">
        <f t="shared" si="264"/>
        <v>0.34228906760281347</v>
      </c>
      <c r="O3385">
        <f>IF(AND(RawData[[#This Row],[Channel]]="Wholesale/Distributor", LEFT(RawData[[#This Row],[Month]], 4)="2025"),RawData[[#This Row],[List Price]]*(1-'2 - Diagnostics'!$B$1),RawData[[#This Row],[Net Price]])</f>
        <v>9.470877999999999</v>
      </c>
      <c r="P3385">
        <f>RawData[[#This Row],[Units]]*RawData[[#This Row],[Counterfactual Net Price]]</f>
        <v>236222.63907599996</v>
      </c>
    </row>
    <row r="3386" spans="1:16">
      <c r="A3386" t="s">
        <v>239</v>
      </c>
      <c r="B3386" t="s">
        <v>238</v>
      </c>
      <c r="C3386" t="s">
        <v>237</v>
      </c>
      <c r="D3386" t="s">
        <v>232</v>
      </c>
      <c r="E3386" t="s">
        <v>262</v>
      </c>
      <c r="F3386">
        <v>12895</v>
      </c>
      <c r="G3386" s="44">
        <v>10.99</v>
      </c>
      <c r="H3386" s="42">
        <v>3.5999999999999997E-2</v>
      </c>
      <c r="I3386" s="45">
        <v>5.7148000000000003</v>
      </c>
      <c r="J3386" s="44">
        <f t="shared" si="260"/>
        <v>10.59436</v>
      </c>
      <c r="K3386" s="43">
        <f t="shared" si="261"/>
        <v>136614.27220000001</v>
      </c>
      <c r="L3386" s="43">
        <f t="shared" si="262"/>
        <v>73692.346000000005</v>
      </c>
      <c r="M3386" s="43">
        <f t="shared" si="263"/>
        <v>62921.926200000002</v>
      </c>
      <c r="N3386" s="42">
        <f t="shared" si="264"/>
        <v>0.46058091286307051</v>
      </c>
      <c r="O3386">
        <f>IF(AND(RawData[[#This Row],[Channel]]="Wholesale/Distributor", LEFT(RawData[[#This Row],[Month]], 4)="2025"),RawData[[#This Row],[List Price]]*(1-'2 - Diagnostics'!$B$1),RawData[[#This Row],[Net Price]])</f>
        <v>10.59436</v>
      </c>
      <c r="P3386">
        <f>RawData[[#This Row],[Units]]*RawData[[#This Row],[Counterfactual Net Price]]</f>
        <v>136614.27220000001</v>
      </c>
    </row>
    <row r="3387" spans="1:16">
      <c r="A3387" t="s">
        <v>239</v>
      </c>
      <c r="B3387" t="s">
        <v>238</v>
      </c>
      <c r="C3387" t="s">
        <v>237</v>
      </c>
      <c r="D3387" t="s">
        <v>232</v>
      </c>
      <c r="E3387" t="s">
        <v>261</v>
      </c>
      <c r="F3387">
        <v>14689</v>
      </c>
      <c r="G3387" s="44">
        <v>10.99</v>
      </c>
      <c r="H3387" s="42">
        <v>7.0699999999999999E-2</v>
      </c>
      <c r="I3387" s="45">
        <v>5.7148000000000003</v>
      </c>
      <c r="J3387" s="44">
        <f t="shared" si="260"/>
        <v>10.213007000000001</v>
      </c>
      <c r="K3387" s="43">
        <f t="shared" si="261"/>
        <v>150018.85982300001</v>
      </c>
      <c r="L3387" s="43">
        <f t="shared" si="262"/>
        <v>83944.69720000001</v>
      </c>
      <c r="M3387" s="43">
        <f t="shared" si="263"/>
        <v>66074.162622999997</v>
      </c>
      <c r="N3387" s="42">
        <f t="shared" si="264"/>
        <v>0.44043904013773805</v>
      </c>
      <c r="O3387">
        <f>IF(AND(RawData[[#This Row],[Channel]]="Wholesale/Distributor", LEFT(RawData[[#This Row],[Month]], 4)="2025"),RawData[[#This Row],[List Price]]*(1-'2 - Diagnostics'!$B$1),RawData[[#This Row],[Net Price]])</f>
        <v>10.213007000000001</v>
      </c>
      <c r="P3387">
        <f>RawData[[#This Row],[Units]]*RawData[[#This Row],[Counterfactual Net Price]]</f>
        <v>150018.85982300001</v>
      </c>
    </row>
    <row r="3388" spans="1:16">
      <c r="A3388" t="s">
        <v>239</v>
      </c>
      <c r="B3388" t="s">
        <v>238</v>
      </c>
      <c r="C3388" t="s">
        <v>237</v>
      </c>
      <c r="D3388" t="s">
        <v>232</v>
      </c>
      <c r="E3388" t="s">
        <v>260</v>
      </c>
      <c r="F3388">
        <v>14205</v>
      </c>
      <c r="G3388" s="44">
        <v>10.99</v>
      </c>
      <c r="H3388" s="42">
        <v>4.7399999999999998E-2</v>
      </c>
      <c r="I3388" s="45">
        <v>5.7148000000000003</v>
      </c>
      <c r="J3388" s="44">
        <f t="shared" si="260"/>
        <v>10.469074000000001</v>
      </c>
      <c r="K3388" s="43">
        <f t="shared" si="261"/>
        <v>148713.19617000001</v>
      </c>
      <c r="L3388" s="43">
        <f t="shared" si="262"/>
        <v>81178.734000000011</v>
      </c>
      <c r="M3388" s="43">
        <f t="shared" si="263"/>
        <v>67534.462169999999</v>
      </c>
      <c r="N3388" s="42">
        <f t="shared" si="264"/>
        <v>0.4541255511232416</v>
      </c>
      <c r="O3388">
        <f>IF(AND(RawData[[#This Row],[Channel]]="Wholesale/Distributor", LEFT(RawData[[#This Row],[Month]], 4)="2025"),RawData[[#This Row],[List Price]]*(1-'2 - Diagnostics'!$B$1),RawData[[#This Row],[Net Price]])</f>
        <v>10.469074000000001</v>
      </c>
      <c r="P3388">
        <f>RawData[[#This Row],[Units]]*RawData[[#This Row],[Counterfactual Net Price]]</f>
        <v>148713.19617000001</v>
      </c>
    </row>
    <row r="3389" spans="1:16">
      <c r="A3389" t="s">
        <v>239</v>
      </c>
      <c r="B3389" t="s">
        <v>238</v>
      </c>
      <c r="C3389" t="s">
        <v>237</v>
      </c>
      <c r="D3389" t="s">
        <v>232</v>
      </c>
      <c r="E3389" t="s">
        <v>259</v>
      </c>
      <c r="F3389">
        <v>13636</v>
      </c>
      <c r="G3389" s="44">
        <v>10.99</v>
      </c>
      <c r="H3389" s="42">
        <v>6.08E-2</v>
      </c>
      <c r="I3389" s="45">
        <v>5.7148000000000003</v>
      </c>
      <c r="J3389" s="44">
        <f t="shared" si="260"/>
        <v>10.321808000000001</v>
      </c>
      <c r="K3389" s="43">
        <f t="shared" si="261"/>
        <v>140748.17388800002</v>
      </c>
      <c r="L3389" s="43">
        <f t="shared" si="262"/>
        <v>77927.012800000011</v>
      </c>
      <c r="M3389" s="43">
        <f t="shared" si="263"/>
        <v>62821.161088000008</v>
      </c>
      <c r="N3389" s="42">
        <f t="shared" si="264"/>
        <v>0.44633730834752983</v>
      </c>
      <c r="O3389">
        <f>IF(AND(RawData[[#This Row],[Channel]]="Wholesale/Distributor", LEFT(RawData[[#This Row],[Month]], 4)="2025"),RawData[[#This Row],[List Price]]*(1-'2 - Diagnostics'!$B$1),RawData[[#This Row],[Net Price]])</f>
        <v>10.321808000000001</v>
      </c>
      <c r="P3389">
        <f>RawData[[#This Row],[Units]]*RawData[[#This Row],[Counterfactual Net Price]]</f>
        <v>140748.17388800002</v>
      </c>
    </row>
    <row r="3390" spans="1:16">
      <c r="A3390" t="s">
        <v>239</v>
      </c>
      <c r="B3390" t="s">
        <v>238</v>
      </c>
      <c r="C3390" t="s">
        <v>237</v>
      </c>
      <c r="D3390" t="s">
        <v>232</v>
      </c>
      <c r="E3390" t="s">
        <v>258</v>
      </c>
      <c r="F3390">
        <v>11495</v>
      </c>
      <c r="G3390" s="44">
        <v>10.99</v>
      </c>
      <c r="H3390" s="42">
        <v>4.9099999999999998E-2</v>
      </c>
      <c r="I3390" s="45">
        <v>5.7148000000000003</v>
      </c>
      <c r="J3390" s="44">
        <f t="shared" si="260"/>
        <v>10.450391</v>
      </c>
      <c r="K3390" s="43">
        <f t="shared" si="261"/>
        <v>120127.24454499999</v>
      </c>
      <c r="L3390" s="43">
        <f t="shared" si="262"/>
        <v>65691.626000000004</v>
      </c>
      <c r="M3390" s="43">
        <f t="shared" si="263"/>
        <v>54435.61854499999</v>
      </c>
      <c r="N3390" s="42">
        <f t="shared" si="264"/>
        <v>0.45314964770217681</v>
      </c>
      <c r="O3390">
        <f>IF(AND(RawData[[#This Row],[Channel]]="Wholesale/Distributor", LEFT(RawData[[#This Row],[Month]], 4)="2025"),RawData[[#This Row],[List Price]]*(1-'2 - Diagnostics'!$B$1),RawData[[#This Row],[Net Price]])</f>
        <v>10.450391</v>
      </c>
      <c r="P3390">
        <f>RawData[[#This Row],[Units]]*RawData[[#This Row],[Counterfactual Net Price]]</f>
        <v>120127.24454499999</v>
      </c>
    </row>
    <row r="3391" spans="1:16">
      <c r="A3391" t="s">
        <v>239</v>
      </c>
      <c r="B3391" t="s">
        <v>238</v>
      </c>
      <c r="C3391" t="s">
        <v>237</v>
      </c>
      <c r="D3391" t="s">
        <v>232</v>
      </c>
      <c r="E3391" t="s">
        <v>257</v>
      </c>
      <c r="F3391">
        <v>10483</v>
      </c>
      <c r="G3391" s="44">
        <v>10.99</v>
      </c>
      <c r="H3391" s="42">
        <v>6.5600000000000006E-2</v>
      </c>
      <c r="I3391" s="45">
        <v>5.7148000000000003</v>
      </c>
      <c r="J3391" s="44">
        <f t="shared" si="260"/>
        <v>10.269056000000001</v>
      </c>
      <c r="K3391" s="43">
        <f t="shared" si="261"/>
        <v>107650.51404800001</v>
      </c>
      <c r="L3391" s="43">
        <f t="shared" si="262"/>
        <v>59908.248400000004</v>
      </c>
      <c r="M3391" s="43">
        <f t="shared" si="263"/>
        <v>47742.265648000008</v>
      </c>
      <c r="N3391" s="42">
        <f t="shared" si="264"/>
        <v>0.4434931506849315</v>
      </c>
      <c r="O3391">
        <f>IF(AND(RawData[[#This Row],[Channel]]="Wholesale/Distributor", LEFT(RawData[[#This Row],[Month]], 4)="2025"),RawData[[#This Row],[List Price]]*(1-'2 - Diagnostics'!$B$1),RawData[[#This Row],[Net Price]])</f>
        <v>10.269056000000001</v>
      </c>
      <c r="P3391">
        <f>RawData[[#This Row],[Units]]*RawData[[#This Row],[Counterfactual Net Price]]</f>
        <v>107650.51404800001</v>
      </c>
    </row>
    <row r="3392" spans="1:16">
      <c r="A3392" t="s">
        <v>239</v>
      </c>
      <c r="B3392" t="s">
        <v>238</v>
      </c>
      <c r="C3392" t="s">
        <v>237</v>
      </c>
      <c r="D3392" t="s">
        <v>232</v>
      </c>
      <c r="E3392" t="s">
        <v>256</v>
      </c>
      <c r="F3392">
        <v>11673</v>
      </c>
      <c r="G3392" s="44">
        <v>10.99</v>
      </c>
      <c r="H3392" s="42">
        <v>4.9700000000000001E-2</v>
      </c>
      <c r="I3392" s="45">
        <v>5.7148000000000003</v>
      </c>
      <c r="J3392" s="44">
        <f t="shared" si="260"/>
        <v>10.443797</v>
      </c>
      <c r="K3392" s="43">
        <f t="shared" si="261"/>
        <v>121910.442381</v>
      </c>
      <c r="L3392" s="43">
        <f t="shared" si="262"/>
        <v>66708.860400000005</v>
      </c>
      <c r="M3392" s="43">
        <f t="shared" si="263"/>
        <v>55201.581980999996</v>
      </c>
      <c r="N3392" s="42">
        <f t="shared" si="264"/>
        <v>0.45280437756497943</v>
      </c>
      <c r="O3392">
        <f>IF(AND(RawData[[#This Row],[Channel]]="Wholesale/Distributor", LEFT(RawData[[#This Row],[Month]], 4)="2025"),RawData[[#This Row],[List Price]]*(1-'2 - Diagnostics'!$B$1),RawData[[#This Row],[Net Price]])</f>
        <v>10.443797</v>
      </c>
      <c r="P3392">
        <f>RawData[[#This Row],[Units]]*RawData[[#This Row],[Counterfactual Net Price]]</f>
        <v>121910.442381</v>
      </c>
    </row>
    <row r="3393" spans="1:16">
      <c r="A3393" t="s">
        <v>239</v>
      </c>
      <c r="B3393" t="s">
        <v>238</v>
      </c>
      <c r="C3393" t="s">
        <v>237</v>
      </c>
      <c r="D3393" t="s">
        <v>232</v>
      </c>
      <c r="E3393" t="s">
        <v>255</v>
      </c>
      <c r="F3393">
        <v>11168</v>
      </c>
      <c r="G3393" s="44">
        <v>10.99</v>
      </c>
      <c r="H3393" s="42">
        <v>6.54E-2</v>
      </c>
      <c r="I3393" s="45">
        <v>5.7148000000000003</v>
      </c>
      <c r="J3393" s="44">
        <f t="shared" si="260"/>
        <v>10.271254000000001</v>
      </c>
      <c r="K3393" s="43">
        <f t="shared" si="261"/>
        <v>114709.36467200001</v>
      </c>
      <c r="L3393" s="43">
        <f t="shared" si="262"/>
        <v>63822.886400000003</v>
      </c>
      <c r="M3393" s="43">
        <f t="shared" si="263"/>
        <v>50886.478272000008</v>
      </c>
      <c r="N3393" s="42">
        <f t="shared" si="264"/>
        <v>0.44361224053070836</v>
      </c>
      <c r="O3393">
        <f>IF(AND(RawData[[#This Row],[Channel]]="Wholesale/Distributor", LEFT(RawData[[#This Row],[Month]], 4)="2025"),RawData[[#This Row],[List Price]]*(1-'2 - Diagnostics'!$B$1),RawData[[#This Row],[Net Price]])</f>
        <v>10.271254000000001</v>
      </c>
      <c r="P3393">
        <f>RawData[[#This Row],[Units]]*RawData[[#This Row],[Counterfactual Net Price]]</f>
        <v>114709.36467200001</v>
      </c>
    </row>
    <row r="3394" spans="1:16">
      <c r="A3394" t="s">
        <v>239</v>
      </c>
      <c r="B3394" t="s">
        <v>238</v>
      </c>
      <c r="C3394" t="s">
        <v>237</v>
      </c>
      <c r="D3394" t="s">
        <v>232</v>
      </c>
      <c r="E3394" t="s">
        <v>254</v>
      </c>
      <c r="F3394">
        <v>13812</v>
      </c>
      <c r="G3394" s="44">
        <v>10.99</v>
      </c>
      <c r="H3394" s="42">
        <v>3.8899999999999997E-2</v>
      </c>
      <c r="I3394" s="45">
        <v>5.7148000000000003</v>
      </c>
      <c r="J3394" s="44">
        <f t="shared" ref="J3394:J3457" si="265">G3394*(1-H3394)</f>
        <v>10.562488999999999</v>
      </c>
      <c r="K3394" s="43">
        <f t="shared" ref="K3394:K3457" si="266">F3394*J3394</f>
        <v>145889.09806799999</v>
      </c>
      <c r="L3394" s="43">
        <f t="shared" ref="L3394:L3457" si="267">F3394*I3394</f>
        <v>78932.817600000009</v>
      </c>
      <c r="M3394" s="43">
        <f t="shared" ref="M3394:M3457" si="268">K3394-L3394</f>
        <v>66956.280467999983</v>
      </c>
      <c r="N3394" s="42">
        <f t="shared" ref="N3394:N3457" si="269">IFERROR(M3394/K3394,"")</f>
        <v>0.45895328269690971</v>
      </c>
      <c r="O3394">
        <f>IF(AND(RawData[[#This Row],[Channel]]="Wholesale/Distributor", LEFT(RawData[[#This Row],[Month]], 4)="2025"),RawData[[#This Row],[List Price]]*(1-'2 - Diagnostics'!$B$1),RawData[[#This Row],[Net Price]])</f>
        <v>10.562488999999999</v>
      </c>
      <c r="P3394">
        <f>RawData[[#This Row],[Units]]*RawData[[#This Row],[Counterfactual Net Price]]</f>
        <v>145889.09806799999</v>
      </c>
    </row>
    <row r="3395" spans="1:16">
      <c r="A3395" t="s">
        <v>239</v>
      </c>
      <c r="B3395" t="s">
        <v>238</v>
      </c>
      <c r="C3395" t="s">
        <v>237</v>
      </c>
      <c r="D3395" t="s">
        <v>232</v>
      </c>
      <c r="E3395" t="s">
        <v>253</v>
      </c>
      <c r="F3395">
        <v>18344</v>
      </c>
      <c r="G3395" s="44">
        <v>10.99</v>
      </c>
      <c r="H3395" s="42">
        <v>4.3499999999999997E-2</v>
      </c>
      <c r="I3395" s="45">
        <v>5.7148000000000003</v>
      </c>
      <c r="J3395" s="44">
        <f t="shared" si="265"/>
        <v>10.511935000000001</v>
      </c>
      <c r="K3395" s="43">
        <f t="shared" si="266"/>
        <v>192830.93564000001</v>
      </c>
      <c r="L3395" s="43">
        <f t="shared" si="267"/>
        <v>104832.29120000001</v>
      </c>
      <c r="M3395" s="43">
        <f t="shared" si="268"/>
        <v>87998.644440000004</v>
      </c>
      <c r="N3395" s="42">
        <f t="shared" si="269"/>
        <v>0.45635128071092523</v>
      </c>
      <c r="O3395">
        <f>IF(AND(RawData[[#This Row],[Channel]]="Wholesale/Distributor", LEFT(RawData[[#This Row],[Month]], 4)="2025"),RawData[[#This Row],[List Price]]*(1-'2 - Diagnostics'!$B$1),RawData[[#This Row],[Net Price]])</f>
        <v>10.511935000000001</v>
      </c>
      <c r="P3395">
        <f>RawData[[#This Row],[Units]]*RawData[[#This Row],[Counterfactual Net Price]]</f>
        <v>192830.93564000001</v>
      </c>
    </row>
    <row r="3396" spans="1:16">
      <c r="A3396" t="s">
        <v>239</v>
      </c>
      <c r="B3396" t="s">
        <v>238</v>
      </c>
      <c r="C3396" t="s">
        <v>237</v>
      </c>
      <c r="D3396" t="s">
        <v>232</v>
      </c>
      <c r="E3396" t="s">
        <v>252</v>
      </c>
      <c r="F3396">
        <v>20007</v>
      </c>
      <c r="G3396" s="44">
        <v>10.99</v>
      </c>
      <c r="H3396" s="42">
        <v>4.3799999999999999E-2</v>
      </c>
      <c r="I3396" s="45">
        <v>5.7148000000000003</v>
      </c>
      <c r="J3396" s="44">
        <f t="shared" si="265"/>
        <v>10.508638000000001</v>
      </c>
      <c r="K3396" s="43">
        <f t="shared" si="266"/>
        <v>210246.32046600003</v>
      </c>
      <c r="L3396" s="43">
        <f t="shared" si="267"/>
        <v>114336.00360000001</v>
      </c>
      <c r="M3396" s="43">
        <f t="shared" si="268"/>
        <v>95910.316866000023</v>
      </c>
      <c r="N3396" s="42">
        <f t="shared" si="269"/>
        <v>0.45618071533152066</v>
      </c>
      <c r="O3396">
        <f>IF(AND(RawData[[#This Row],[Channel]]="Wholesale/Distributor", LEFT(RawData[[#This Row],[Month]], 4)="2025"),RawData[[#This Row],[List Price]]*(1-'2 - Diagnostics'!$B$1),RawData[[#This Row],[Net Price]])</f>
        <v>10.508638000000001</v>
      </c>
      <c r="P3396">
        <f>RawData[[#This Row],[Units]]*RawData[[#This Row],[Counterfactual Net Price]]</f>
        <v>210246.32046600003</v>
      </c>
    </row>
    <row r="3397" spans="1:16">
      <c r="A3397" t="s">
        <v>239</v>
      </c>
      <c r="B3397" t="s">
        <v>238</v>
      </c>
      <c r="C3397" t="s">
        <v>237</v>
      </c>
      <c r="D3397" t="s">
        <v>232</v>
      </c>
      <c r="E3397" t="s">
        <v>251</v>
      </c>
      <c r="F3397">
        <v>19175</v>
      </c>
      <c r="G3397" s="44">
        <v>10.99</v>
      </c>
      <c r="H3397" s="42">
        <v>4.6199999999999998E-2</v>
      </c>
      <c r="I3397" s="45">
        <v>5.7148000000000003</v>
      </c>
      <c r="J3397" s="44">
        <f t="shared" si="265"/>
        <v>10.482262</v>
      </c>
      <c r="K3397" s="43">
        <f t="shared" si="266"/>
        <v>200997.37385</v>
      </c>
      <c r="L3397" s="43">
        <f t="shared" si="267"/>
        <v>109581.29000000001</v>
      </c>
      <c r="M3397" s="43">
        <f t="shared" si="268"/>
        <v>91416.083849999995</v>
      </c>
      <c r="N3397" s="42">
        <f t="shared" si="269"/>
        <v>0.45481232962885298</v>
      </c>
      <c r="O3397">
        <f>IF(AND(RawData[[#This Row],[Channel]]="Wholesale/Distributor", LEFT(RawData[[#This Row],[Month]], 4)="2025"),RawData[[#This Row],[List Price]]*(1-'2 - Diagnostics'!$B$1),RawData[[#This Row],[Net Price]])</f>
        <v>10.482262</v>
      </c>
      <c r="P3397">
        <f>RawData[[#This Row],[Units]]*RawData[[#This Row],[Counterfactual Net Price]]</f>
        <v>200997.37385</v>
      </c>
    </row>
    <row r="3398" spans="1:16">
      <c r="A3398" t="s">
        <v>239</v>
      </c>
      <c r="B3398" t="s">
        <v>238</v>
      </c>
      <c r="C3398" t="s">
        <v>237</v>
      </c>
      <c r="D3398" t="s">
        <v>232</v>
      </c>
      <c r="E3398" t="s">
        <v>250</v>
      </c>
      <c r="F3398">
        <v>11643</v>
      </c>
      <c r="G3398" s="44">
        <v>11.21</v>
      </c>
      <c r="H3398" s="42">
        <v>4.2799999999999998E-2</v>
      </c>
      <c r="I3398" s="45">
        <v>5.7576999999999998</v>
      </c>
      <c r="J3398" s="44">
        <f t="shared" si="265"/>
        <v>10.730212000000002</v>
      </c>
      <c r="K3398" s="43">
        <f t="shared" si="266"/>
        <v>124931.85831600001</v>
      </c>
      <c r="L3398" s="43">
        <f t="shared" si="267"/>
        <v>67036.901100000003</v>
      </c>
      <c r="M3398" s="43">
        <f t="shared" si="268"/>
        <v>57894.95721600001</v>
      </c>
      <c r="N3398" s="42">
        <f t="shared" si="269"/>
        <v>0.4634122792727674</v>
      </c>
      <c r="O3398">
        <f>IF(AND(RawData[[#This Row],[Channel]]="Wholesale/Distributor", LEFT(RawData[[#This Row],[Month]], 4)="2025"),RawData[[#This Row],[List Price]]*(1-'2 - Diagnostics'!$B$1),RawData[[#This Row],[Net Price]])</f>
        <v>10.730212000000002</v>
      </c>
      <c r="P3398">
        <f>RawData[[#This Row],[Units]]*RawData[[#This Row],[Counterfactual Net Price]]</f>
        <v>124931.85831600001</v>
      </c>
    </row>
    <row r="3399" spans="1:16">
      <c r="A3399" t="s">
        <v>239</v>
      </c>
      <c r="B3399" t="s">
        <v>238</v>
      </c>
      <c r="C3399" t="s">
        <v>237</v>
      </c>
      <c r="D3399" t="s">
        <v>232</v>
      </c>
      <c r="E3399" t="s">
        <v>249</v>
      </c>
      <c r="F3399">
        <v>14097</v>
      </c>
      <c r="G3399" s="44">
        <v>11.21</v>
      </c>
      <c r="H3399" s="42">
        <v>6.9199999999999998E-2</v>
      </c>
      <c r="I3399" s="45">
        <v>5.8005000000000004</v>
      </c>
      <c r="J3399" s="44">
        <f t="shared" si="265"/>
        <v>10.434268000000001</v>
      </c>
      <c r="K3399" s="43">
        <f t="shared" si="266"/>
        <v>147091.87599600002</v>
      </c>
      <c r="L3399" s="43">
        <f t="shared" si="267"/>
        <v>81769.64850000001</v>
      </c>
      <c r="M3399" s="43">
        <f t="shared" si="268"/>
        <v>65322.227496000007</v>
      </c>
      <c r="N3399" s="42">
        <f t="shared" si="269"/>
        <v>0.44409133443764337</v>
      </c>
      <c r="O3399">
        <f>IF(AND(RawData[[#This Row],[Channel]]="Wholesale/Distributor", LEFT(RawData[[#This Row],[Month]], 4)="2025"),RawData[[#This Row],[List Price]]*(1-'2 - Diagnostics'!$B$1),RawData[[#This Row],[Net Price]])</f>
        <v>10.434268000000001</v>
      </c>
      <c r="P3399">
        <f>RawData[[#This Row],[Units]]*RawData[[#This Row],[Counterfactual Net Price]]</f>
        <v>147091.87599600002</v>
      </c>
    </row>
    <row r="3400" spans="1:16">
      <c r="A3400" t="s">
        <v>239</v>
      </c>
      <c r="B3400" t="s">
        <v>238</v>
      </c>
      <c r="C3400" t="s">
        <v>237</v>
      </c>
      <c r="D3400" t="s">
        <v>232</v>
      </c>
      <c r="E3400" t="s">
        <v>248</v>
      </c>
      <c r="F3400">
        <v>13691</v>
      </c>
      <c r="G3400" s="44">
        <v>11.21</v>
      </c>
      <c r="H3400" s="42">
        <v>5.3800000000000001E-2</v>
      </c>
      <c r="I3400" s="45">
        <v>5.8433999999999999</v>
      </c>
      <c r="J3400" s="44">
        <f t="shared" si="265"/>
        <v>10.606902000000002</v>
      </c>
      <c r="K3400" s="43">
        <f t="shared" si="266"/>
        <v>145219.09528200002</v>
      </c>
      <c r="L3400" s="43">
        <f t="shared" si="267"/>
        <v>80001.989400000006</v>
      </c>
      <c r="M3400" s="43">
        <f t="shared" si="268"/>
        <v>65217.105882000018</v>
      </c>
      <c r="N3400" s="42">
        <f t="shared" si="269"/>
        <v>0.44909456125832031</v>
      </c>
      <c r="O3400">
        <f>IF(AND(RawData[[#This Row],[Channel]]="Wholesale/Distributor", LEFT(RawData[[#This Row],[Month]], 4)="2025"),RawData[[#This Row],[List Price]]*(1-'2 - Diagnostics'!$B$1),RawData[[#This Row],[Net Price]])</f>
        <v>10.606902000000002</v>
      </c>
      <c r="P3400">
        <f>RawData[[#This Row],[Units]]*RawData[[#This Row],[Counterfactual Net Price]]</f>
        <v>145219.09528200002</v>
      </c>
    </row>
    <row r="3401" spans="1:16">
      <c r="A3401" t="s">
        <v>239</v>
      </c>
      <c r="B3401" t="s">
        <v>238</v>
      </c>
      <c r="C3401" t="s">
        <v>237</v>
      </c>
      <c r="D3401" t="s">
        <v>232</v>
      </c>
      <c r="E3401" t="s">
        <v>247</v>
      </c>
      <c r="F3401">
        <v>13090</v>
      </c>
      <c r="G3401" s="44">
        <v>11.21</v>
      </c>
      <c r="H3401" s="42">
        <v>6.5199999999999994E-2</v>
      </c>
      <c r="I3401" s="45">
        <v>5.8861999999999997</v>
      </c>
      <c r="J3401" s="44">
        <f t="shared" si="265"/>
        <v>10.479108</v>
      </c>
      <c r="K3401" s="43">
        <f t="shared" si="266"/>
        <v>137171.52372</v>
      </c>
      <c r="L3401" s="43">
        <f t="shared" si="267"/>
        <v>77050.357999999993</v>
      </c>
      <c r="M3401" s="43">
        <f t="shared" si="268"/>
        <v>60121.165720000005</v>
      </c>
      <c r="N3401" s="42">
        <f t="shared" si="269"/>
        <v>0.43829188514900319</v>
      </c>
      <c r="O3401">
        <f>IF(AND(RawData[[#This Row],[Channel]]="Wholesale/Distributor", LEFT(RawData[[#This Row],[Month]], 4)="2025"),RawData[[#This Row],[List Price]]*(1-'2 - Diagnostics'!$B$1),RawData[[#This Row],[Net Price]])</f>
        <v>10.479108</v>
      </c>
      <c r="P3401">
        <f>RawData[[#This Row],[Units]]*RawData[[#This Row],[Counterfactual Net Price]]</f>
        <v>137171.52372</v>
      </c>
    </row>
    <row r="3402" spans="1:16">
      <c r="A3402" t="s">
        <v>239</v>
      </c>
      <c r="B3402" t="s">
        <v>238</v>
      </c>
      <c r="C3402" t="s">
        <v>237</v>
      </c>
      <c r="D3402" t="s">
        <v>232</v>
      </c>
      <c r="E3402" t="s">
        <v>246</v>
      </c>
      <c r="F3402">
        <v>11627</v>
      </c>
      <c r="G3402" s="44">
        <v>11.21</v>
      </c>
      <c r="H3402" s="42">
        <v>6.0499999999999998E-2</v>
      </c>
      <c r="I3402" s="45">
        <v>5.9291</v>
      </c>
      <c r="J3402" s="44">
        <f t="shared" si="265"/>
        <v>10.531795000000001</v>
      </c>
      <c r="K3402" s="43">
        <f t="shared" si="266"/>
        <v>122453.18046500001</v>
      </c>
      <c r="L3402" s="43">
        <f t="shared" si="267"/>
        <v>68937.645699999994</v>
      </c>
      <c r="M3402" s="43">
        <f t="shared" si="268"/>
        <v>53515.534765000019</v>
      </c>
      <c r="N3402" s="42">
        <f t="shared" si="269"/>
        <v>0.43702854071884245</v>
      </c>
      <c r="O3402">
        <f>IF(AND(RawData[[#This Row],[Channel]]="Wholesale/Distributor", LEFT(RawData[[#This Row],[Month]], 4)="2025"),RawData[[#This Row],[List Price]]*(1-'2 - Diagnostics'!$B$1),RawData[[#This Row],[Net Price]])</f>
        <v>10.531795000000001</v>
      </c>
      <c r="P3402">
        <f>RawData[[#This Row],[Units]]*RawData[[#This Row],[Counterfactual Net Price]]</f>
        <v>122453.18046500001</v>
      </c>
    </row>
    <row r="3403" spans="1:16">
      <c r="A3403" t="s">
        <v>239</v>
      </c>
      <c r="B3403" t="s">
        <v>238</v>
      </c>
      <c r="C3403" t="s">
        <v>237</v>
      </c>
      <c r="D3403" t="s">
        <v>232</v>
      </c>
      <c r="E3403" t="s">
        <v>245</v>
      </c>
      <c r="F3403">
        <v>11262</v>
      </c>
      <c r="G3403" s="44">
        <v>11.21</v>
      </c>
      <c r="H3403" s="42">
        <v>5.6099999999999997E-2</v>
      </c>
      <c r="I3403" s="45">
        <v>5.9720000000000004</v>
      </c>
      <c r="J3403" s="44">
        <f t="shared" si="265"/>
        <v>10.581119000000001</v>
      </c>
      <c r="K3403" s="43">
        <f t="shared" si="266"/>
        <v>119164.56217800001</v>
      </c>
      <c r="L3403" s="43">
        <f t="shared" si="267"/>
        <v>67256.664000000004</v>
      </c>
      <c r="M3403" s="43">
        <f t="shared" si="268"/>
        <v>51907.898178000003</v>
      </c>
      <c r="N3403" s="42">
        <f t="shared" si="269"/>
        <v>0.43559844662932151</v>
      </c>
      <c r="O3403">
        <f>IF(AND(RawData[[#This Row],[Channel]]="Wholesale/Distributor", LEFT(RawData[[#This Row],[Month]], 4)="2025"),RawData[[#This Row],[List Price]]*(1-'2 - Diagnostics'!$B$1),RawData[[#This Row],[Net Price]])</f>
        <v>10.581119000000001</v>
      </c>
      <c r="P3403">
        <f>RawData[[#This Row],[Units]]*RawData[[#This Row],[Counterfactual Net Price]]</f>
        <v>119164.56217800001</v>
      </c>
    </row>
    <row r="3404" spans="1:16">
      <c r="A3404" t="s">
        <v>239</v>
      </c>
      <c r="B3404" t="s">
        <v>238</v>
      </c>
      <c r="C3404" t="s">
        <v>237</v>
      </c>
      <c r="D3404" t="s">
        <v>232</v>
      </c>
      <c r="E3404" t="s">
        <v>244</v>
      </c>
      <c r="F3404">
        <v>11194</v>
      </c>
      <c r="G3404" s="44">
        <v>11.54</v>
      </c>
      <c r="H3404" s="42">
        <v>4.5499999999999999E-2</v>
      </c>
      <c r="I3404" s="45">
        <v>6.0148000000000001</v>
      </c>
      <c r="J3404" s="44">
        <f t="shared" si="265"/>
        <v>11.01493</v>
      </c>
      <c r="K3404" s="43">
        <f t="shared" si="266"/>
        <v>123301.12642</v>
      </c>
      <c r="L3404" s="43">
        <f t="shared" si="267"/>
        <v>67329.671199999997</v>
      </c>
      <c r="M3404" s="43">
        <f t="shared" si="268"/>
        <v>55971.455220000003</v>
      </c>
      <c r="N3404" s="42">
        <f t="shared" si="269"/>
        <v>0.45394115078352748</v>
      </c>
      <c r="O3404">
        <f>IF(AND(RawData[[#This Row],[Channel]]="Wholesale/Distributor", LEFT(RawData[[#This Row],[Month]], 4)="2025"),RawData[[#This Row],[List Price]]*(1-'2 - Diagnostics'!$B$1),RawData[[#This Row],[Net Price]])</f>
        <v>11.01493</v>
      </c>
      <c r="P3404">
        <f>RawData[[#This Row],[Units]]*RawData[[#This Row],[Counterfactual Net Price]]</f>
        <v>123301.12642</v>
      </c>
    </row>
    <row r="3405" spans="1:16">
      <c r="A3405" t="s">
        <v>239</v>
      </c>
      <c r="B3405" t="s">
        <v>238</v>
      </c>
      <c r="C3405" t="s">
        <v>237</v>
      </c>
      <c r="D3405" t="s">
        <v>232</v>
      </c>
      <c r="E3405" t="s">
        <v>243</v>
      </c>
      <c r="F3405">
        <v>12948</v>
      </c>
      <c r="G3405" s="44">
        <v>11.54</v>
      </c>
      <c r="H3405" s="42">
        <v>4.24E-2</v>
      </c>
      <c r="I3405" s="45">
        <v>6.0576999999999996</v>
      </c>
      <c r="J3405" s="44">
        <f t="shared" si="265"/>
        <v>11.050704</v>
      </c>
      <c r="K3405" s="43">
        <f t="shared" si="266"/>
        <v>143084.515392</v>
      </c>
      <c r="L3405" s="43">
        <f t="shared" si="267"/>
        <v>78435.099600000001</v>
      </c>
      <c r="M3405" s="43">
        <f t="shared" si="268"/>
        <v>64649.415792</v>
      </c>
      <c r="N3405" s="42">
        <f t="shared" si="269"/>
        <v>0.4518267795427332</v>
      </c>
      <c r="O3405">
        <f>IF(AND(RawData[[#This Row],[Channel]]="Wholesale/Distributor", LEFT(RawData[[#This Row],[Month]], 4)="2025"),RawData[[#This Row],[List Price]]*(1-'2 - Diagnostics'!$B$1),RawData[[#This Row],[Net Price]])</f>
        <v>11.050704</v>
      </c>
      <c r="P3405">
        <f>RawData[[#This Row],[Units]]*RawData[[#This Row],[Counterfactual Net Price]]</f>
        <v>143084.515392</v>
      </c>
    </row>
    <row r="3406" spans="1:16">
      <c r="A3406" t="s">
        <v>239</v>
      </c>
      <c r="B3406" t="s">
        <v>238</v>
      </c>
      <c r="C3406" t="s">
        <v>237</v>
      </c>
      <c r="D3406" t="s">
        <v>232</v>
      </c>
      <c r="E3406" t="s">
        <v>242</v>
      </c>
      <c r="F3406">
        <v>14797</v>
      </c>
      <c r="G3406" s="44">
        <v>11.54</v>
      </c>
      <c r="H3406" s="42">
        <v>4.6100000000000002E-2</v>
      </c>
      <c r="I3406" s="45">
        <v>6.1005000000000003</v>
      </c>
      <c r="J3406" s="44">
        <f t="shared" si="265"/>
        <v>11.008005999999998</v>
      </c>
      <c r="K3406" s="43">
        <f t="shared" si="266"/>
        <v>162885.46478199997</v>
      </c>
      <c r="L3406" s="43">
        <f t="shared" si="267"/>
        <v>90269.098500000007</v>
      </c>
      <c r="M3406" s="43">
        <f t="shared" si="268"/>
        <v>72616.366281999959</v>
      </c>
      <c r="N3406" s="42">
        <f t="shared" si="269"/>
        <v>0.44581243869234793</v>
      </c>
      <c r="O3406">
        <f>IF(AND(RawData[[#This Row],[Channel]]="Wholesale/Distributor", LEFT(RawData[[#This Row],[Month]], 4)="2025"),RawData[[#This Row],[List Price]]*(1-'2 - Diagnostics'!$B$1),RawData[[#This Row],[Net Price]])</f>
        <v>11.008005999999998</v>
      </c>
      <c r="P3406">
        <f>RawData[[#This Row],[Units]]*RawData[[#This Row],[Counterfactual Net Price]]</f>
        <v>162885.46478199997</v>
      </c>
    </row>
    <row r="3407" spans="1:16">
      <c r="A3407" t="s">
        <v>239</v>
      </c>
      <c r="B3407" t="s">
        <v>238</v>
      </c>
      <c r="C3407" t="s">
        <v>237</v>
      </c>
      <c r="D3407" t="s">
        <v>232</v>
      </c>
      <c r="E3407" t="s">
        <v>241</v>
      </c>
      <c r="F3407">
        <v>21223</v>
      </c>
      <c r="G3407" s="44">
        <v>11.54</v>
      </c>
      <c r="H3407" s="42">
        <v>4.5400000000000003E-2</v>
      </c>
      <c r="I3407" s="45">
        <v>6.1433999999999997</v>
      </c>
      <c r="J3407" s="44">
        <f t="shared" si="265"/>
        <v>11.016083999999999</v>
      </c>
      <c r="K3407" s="43">
        <f t="shared" si="266"/>
        <v>233794.35073199999</v>
      </c>
      <c r="L3407" s="43">
        <f t="shared" si="267"/>
        <v>130381.37819999999</v>
      </c>
      <c r="M3407" s="43">
        <f t="shared" si="268"/>
        <v>103412.972532</v>
      </c>
      <c r="N3407" s="42">
        <f t="shared" si="269"/>
        <v>0.4423245138653627</v>
      </c>
      <c r="O3407">
        <f>IF(AND(RawData[[#This Row],[Channel]]="Wholesale/Distributor", LEFT(RawData[[#This Row],[Month]], 4)="2025"),RawData[[#This Row],[List Price]]*(1-'2 - Diagnostics'!$B$1),RawData[[#This Row],[Net Price]])</f>
        <v>11.016083999999999</v>
      </c>
      <c r="P3407">
        <f>RawData[[#This Row],[Units]]*RawData[[#This Row],[Counterfactual Net Price]]</f>
        <v>233794.35073199999</v>
      </c>
    </row>
    <row r="3408" spans="1:16">
      <c r="A3408" t="s">
        <v>239</v>
      </c>
      <c r="B3408" t="s">
        <v>238</v>
      </c>
      <c r="C3408" t="s">
        <v>237</v>
      </c>
      <c r="D3408" t="s">
        <v>232</v>
      </c>
      <c r="E3408" t="s">
        <v>240</v>
      </c>
      <c r="F3408">
        <v>22129</v>
      </c>
      <c r="G3408" s="44">
        <v>11.54</v>
      </c>
      <c r="H3408" s="42">
        <v>3.9300000000000002E-2</v>
      </c>
      <c r="I3408" s="45">
        <v>6.1863000000000001</v>
      </c>
      <c r="J3408" s="44">
        <f t="shared" si="265"/>
        <v>11.086478</v>
      </c>
      <c r="K3408" s="43">
        <f t="shared" si="266"/>
        <v>245332.67166199998</v>
      </c>
      <c r="L3408" s="43">
        <f t="shared" si="267"/>
        <v>136896.63270000002</v>
      </c>
      <c r="M3408" s="43">
        <f t="shared" si="268"/>
        <v>108436.03896199996</v>
      </c>
      <c r="N3408" s="42">
        <f t="shared" si="269"/>
        <v>0.44199591610608874</v>
      </c>
      <c r="O3408">
        <f>IF(AND(RawData[[#This Row],[Channel]]="Wholesale/Distributor", LEFT(RawData[[#This Row],[Month]], 4)="2025"),RawData[[#This Row],[List Price]]*(1-'2 - Diagnostics'!$B$1),RawData[[#This Row],[Net Price]])</f>
        <v>11.086478</v>
      </c>
      <c r="P3408">
        <f>RawData[[#This Row],[Units]]*RawData[[#This Row],[Counterfactual Net Price]]</f>
        <v>245332.67166199998</v>
      </c>
    </row>
    <row r="3409" spans="1:16">
      <c r="A3409" t="s">
        <v>239</v>
      </c>
      <c r="B3409" t="s">
        <v>238</v>
      </c>
      <c r="C3409" t="s">
        <v>237</v>
      </c>
      <c r="D3409" t="s">
        <v>232</v>
      </c>
      <c r="E3409" t="s">
        <v>236</v>
      </c>
      <c r="F3409">
        <v>18355</v>
      </c>
      <c r="G3409" s="44">
        <v>11.54</v>
      </c>
      <c r="H3409" s="42">
        <v>5.04E-2</v>
      </c>
      <c r="I3409" s="45">
        <v>6.2290999999999999</v>
      </c>
      <c r="J3409" s="44">
        <f t="shared" si="265"/>
        <v>10.958383999999999</v>
      </c>
      <c r="K3409" s="43">
        <f t="shared" si="266"/>
        <v>201141.13831999997</v>
      </c>
      <c r="L3409" s="43">
        <f t="shared" si="267"/>
        <v>114335.1305</v>
      </c>
      <c r="M3409" s="43">
        <f t="shared" si="268"/>
        <v>86806.00781999997</v>
      </c>
      <c r="N3409" s="42">
        <f t="shared" si="269"/>
        <v>0.43156764720053603</v>
      </c>
      <c r="O3409">
        <f>IF(AND(RawData[[#This Row],[Channel]]="Wholesale/Distributor", LEFT(RawData[[#This Row],[Month]], 4)="2025"),RawData[[#This Row],[List Price]]*(1-'2 - Diagnostics'!$B$1),RawData[[#This Row],[Net Price]])</f>
        <v>10.958383999999999</v>
      </c>
      <c r="P3409">
        <f>RawData[[#This Row],[Units]]*RawData[[#This Row],[Counterfactual Net Price]]</f>
        <v>201141.13831999997</v>
      </c>
    </row>
    <row r="3410" spans="1:16">
      <c r="A3410" t="s">
        <v>239</v>
      </c>
      <c r="B3410" t="s">
        <v>238</v>
      </c>
      <c r="C3410" t="s">
        <v>237</v>
      </c>
      <c r="D3410" t="s">
        <v>226</v>
      </c>
      <c r="E3410" t="s">
        <v>262</v>
      </c>
      <c r="F3410">
        <v>15948</v>
      </c>
      <c r="G3410" s="44">
        <v>10.99</v>
      </c>
      <c r="H3410" s="42">
        <v>8.9200000000000002E-2</v>
      </c>
      <c r="I3410" s="45">
        <v>5.7148000000000003</v>
      </c>
      <c r="J3410" s="44">
        <f t="shared" si="265"/>
        <v>10.009692000000001</v>
      </c>
      <c r="K3410" s="43">
        <f t="shared" si="266"/>
        <v>159634.568016</v>
      </c>
      <c r="L3410" s="43">
        <f t="shared" si="267"/>
        <v>91139.630400000009</v>
      </c>
      <c r="M3410" s="43">
        <f t="shared" si="268"/>
        <v>68494.937615999996</v>
      </c>
      <c r="N3410" s="42">
        <f t="shared" si="269"/>
        <v>0.42907334211682036</v>
      </c>
      <c r="O3410">
        <f>IF(AND(RawData[[#This Row],[Channel]]="Wholesale/Distributor", LEFT(RawData[[#This Row],[Month]], 4)="2025"),RawData[[#This Row],[List Price]]*(1-'2 - Diagnostics'!$B$1),RawData[[#This Row],[Net Price]])</f>
        <v>10.009692000000001</v>
      </c>
      <c r="P3410">
        <f>RawData[[#This Row],[Units]]*RawData[[#This Row],[Counterfactual Net Price]]</f>
        <v>159634.568016</v>
      </c>
    </row>
    <row r="3411" spans="1:16">
      <c r="A3411" t="s">
        <v>239</v>
      </c>
      <c r="B3411" t="s">
        <v>238</v>
      </c>
      <c r="C3411" t="s">
        <v>237</v>
      </c>
      <c r="D3411" t="s">
        <v>226</v>
      </c>
      <c r="E3411" t="s">
        <v>261</v>
      </c>
      <c r="F3411">
        <v>20667</v>
      </c>
      <c r="G3411" s="44">
        <v>10.99</v>
      </c>
      <c r="H3411" s="42">
        <v>8.0799999999999997E-2</v>
      </c>
      <c r="I3411" s="45">
        <v>5.7148000000000003</v>
      </c>
      <c r="J3411" s="44">
        <f t="shared" si="265"/>
        <v>10.102008</v>
      </c>
      <c r="K3411" s="43">
        <f t="shared" si="266"/>
        <v>208778.19933599999</v>
      </c>
      <c r="L3411" s="43">
        <f t="shared" si="267"/>
        <v>118107.77160000001</v>
      </c>
      <c r="M3411" s="43">
        <f t="shared" si="268"/>
        <v>90670.427735999983</v>
      </c>
      <c r="N3411" s="42">
        <f t="shared" si="269"/>
        <v>0.43429068755439504</v>
      </c>
      <c r="O3411">
        <f>IF(AND(RawData[[#This Row],[Channel]]="Wholesale/Distributor", LEFT(RawData[[#This Row],[Month]], 4)="2025"),RawData[[#This Row],[List Price]]*(1-'2 - Diagnostics'!$B$1),RawData[[#This Row],[Net Price]])</f>
        <v>10.102008</v>
      </c>
      <c r="P3411">
        <f>RawData[[#This Row],[Units]]*RawData[[#This Row],[Counterfactual Net Price]]</f>
        <v>208778.19933599999</v>
      </c>
    </row>
    <row r="3412" spans="1:16">
      <c r="A3412" t="s">
        <v>239</v>
      </c>
      <c r="B3412" t="s">
        <v>238</v>
      </c>
      <c r="C3412" t="s">
        <v>237</v>
      </c>
      <c r="D3412" t="s">
        <v>226</v>
      </c>
      <c r="E3412" t="s">
        <v>260</v>
      </c>
      <c r="F3412">
        <v>20290</v>
      </c>
      <c r="G3412" s="44">
        <v>10.99</v>
      </c>
      <c r="H3412" s="42">
        <v>7.4899999999999994E-2</v>
      </c>
      <c r="I3412" s="45">
        <v>5.7148000000000003</v>
      </c>
      <c r="J3412" s="44">
        <f t="shared" si="265"/>
        <v>10.166849000000001</v>
      </c>
      <c r="K3412" s="43">
        <f t="shared" si="266"/>
        <v>206285.36621000001</v>
      </c>
      <c r="L3412" s="43">
        <f t="shared" si="267"/>
        <v>115953.292</v>
      </c>
      <c r="M3412" s="43">
        <f t="shared" si="268"/>
        <v>90332.074210000006</v>
      </c>
      <c r="N3412" s="42">
        <f t="shared" si="269"/>
        <v>0.43789860555615612</v>
      </c>
      <c r="O3412">
        <f>IF(AND(RawData[[#This Row],[Channel]]="Wholesale/Distributor", LEFT(RawData[[#This Row],[Month]], 4)="2025"),RawData[[#This Row],[List Price]]*(1-'2 - Diagnostics'!$B$1),RawData[[#This Row],[Net Price]])</f>
        <v>10.166849000000001</v>
      </c>
      <c r="P3412">
        <f>RawData[[#This Row],[Units]]*RawData[[#This Row],[Counterfactual Net Price]]</f>
        <v>206285.36621000001</v>
      </c>
    </row>
    <row r="3413" spans="1:16">
      <c r="A3413" t="s">
        <v>239</v>
      </c>
      <c r="B3413" t="s">
        <v>238</v>
      </c>
      <c r="C3413" t="s">
        <v>237</v>
      </c>
      <c r="D3413" t="s">
        <v>226</v>
      </c>
      <c r="E3413" t="s">
        <v>259</v>
      </c>
      <c r="F3413">
        <v>24972</v>
      </c>
      <c r="G3413" s="44">
        <v>10.99</v>
      </c>
      <c r="H3413" s="42">
        <v>0.10589999999999999</v>
      </c>
      <c r="I3413" s="45">
        <v>5.7148000000000003</v>
      </c>
      <c r="J3413" s="44">
        <f t="shared" si="265"/>
        <v>9.8261590000000005</v>
      </c>
      <c r="K3413" s="43">
        <f t="shared" si="266"/>
        <v>245378.84254800002</v>
      </c>
      <c r="L3413" s="43">
        <f t="shared" si="267"/>
        <v>142709.98560000001</v>
      </c>
      <c r="M3413" s="43">
        <f t="shared" si="268"/>
        <v>102668.856948</v>
      </c>
      <c r="N3413" s="42">
        <f t="shared" si="269"/>
        <v>0.41840957387316852</v>
      </c>
      <c r="O3413">
        <f>IF(AND(RawData[[#This Row],[Channel]]="Wholesale/Distributor", LEFT(RawData[[#This Row],[Month]], 4)="2025"),RawData[[#This Row],[List Price]]*(1-'2 - Diagnostics'!$B$1),RawData[[#This Row],[Net Price]])</f>
        <v>9.8261590000000005</v>
      </c>
      <c r="P3413">
        <f>RawData[[#This Row],[Units]]*RawData[[#This Row],[Counterfactual Net Price]]</f>
        <v>245378.84254800002</v>
      </c>
    </row>
    <row r="3414" spans="1:16">
      <c r="A3414" t="s">
        <v>239</v>
      </c>
      <c r="B3414" t="s">
        <v>238</v>
      </c>
      <c r="C3414" t="s">
        <v>237</v>
      </c>
      <c r="D3414" t="s">
        <v>226</v>
      </c>
      <c r="E3414" t="s">
        <v>258</v>
      </c>
      <c r="F3414">
        <v>17885</v>
      </c>
      <c r="G3414" s="44">
        <v>10.99</v>
      </c>
      <c r="H3414" s="42">
        <v>0.1076</v>
      </c>
      <c r="I3414" s="45">
        <v>5.7148000000000003</v>
      </c>
      <c r="J3414" s="44">
        <f t="shared" si="265"/>
        <v>9.8074759999999994</v>
      </c>
      <c r="K3414" s="43">
        <f t="shared" si="266"/>
        <v>175406.70825999998</v>
      </c>
      <c r="L3414" s="43">
        <f t="shared" si="267"/>
        <v>102209.198</v>
      </c>
      <c r="M3414" s="43">
        <f t="shared" si="268"/>
        <v>73197.510259999981</v>
      </c>
      <c r="N3414" s="42">
        <f t="shared" si="269"/>
        <v>0.41730165844912587</v>
      </c>
      <c r="O3414">
        <f>IF(AND(RawData[[#This Row],[Channel]]="Wholesale/Distributor", LEFT(RawData[[#This Row],[Month]], 4)="2025"),RawData[[#This Row],[List Price]]*(1-'2 - Diagnostics'!$B$1),RawData[[#This Row],[Net Price]])</f>
        <v>9.8074759999999994</v>
      </c>
      <c r="P3414">
        <f>RawData[[#This Row],[Units]]*RawData[[#This Row],[Counterfactual Net Price]]</f>
        <v>175406.70825999998</v>
      </c>
    </row>
    <row r="3415" spans="1:16">
      <c r="A3415" t="s">
        <v>239</v>
      </c>
      <c r="B3415" t="s">
        <v>238</v>
      </c>
      <c r="C3415" t="s">
        <v>237</v>
      </c>
      <c r="D3415" t="s">
        <v>226</v>
      </c>
      <c r="E3415" t="s">
        <v>257</v>
      </c>
      <c r="F3415">
        <v>14279</v>
      </c>
      <c r="G3415" s="44">
        <v>10.99</v>
      </c>
      <c r="H3415" s="42">
        <v>5.16E-2</v>
      </c>
      <c r="I3415" s="45">
        <v>5.7148000000000003</v>
      </c>
      <c r="J3415" s="44">
        <f t="shared" si="265"/>
        <v>10.422916000000001</v>
      </c>
      <c r="K3415" s="43">
        <f t="shared" si="266"/>
        <v>148828.817564</v>
      </c>
      <c r="L3415" s="43">
        <f t="shared" si="267"/>
        <v>81601.62920000001</v>
      </c>
      <c r="M3415" s="43">
        <f t="shared" si="268"/>
        <v>67227.188363999987</v>
      </c>
      <c r="N3415" s="42">
        <f t="shared" si="269"/>
        <v>0.45170814002530568</v>
      </c>
      <c r="O3415">
        <f>IF(AND(RawData[[#This Row],[Channel]]="Wholesale/Distributor", LEFT(RawData[[#This Row],[Month]], 4)="2025"),RawData[[#This Row],[List Price]]*(1-'2 - Diagnostics'!$B$1),RawData[[#This Row],[Net Price]])</f>
        <v>10.422916000000001</v>
      </c>
      <c r="P3415">
        <f>RawData[[#This Row],[Units]]*RawData[[#This Row],[Counterfactual Net Price]]</f>
        <v>148828.817564</v>
      </c>
    </row>
    <row r="3416" spans="1:16">
      <c r="A3416" t="s">
        <v>239</v>
      </c>
      <c r="B3416" t="s">
        <v>238</v>
      </c>
      <c r="C3416" t="s">
        <v>237</v>
      </c>
      <c r="D3416" t="s">
        <v>226</v>
      </c>
      <c r="E3416" t="s">
        <v>256</v>
      </c>
      <c r="F3416">
        <v>15164</v>
      </c>
      <c r="G3416" s="44">
        <v>10.99</v>
      </c>
      <c r="H3416" s="42">
        <v>6.93E-2</v>
      </c>
      <c r="I3416" s="45">
        <v>5.7148000000000003</v>
      </c>
      <c r="J3416" s="44">
        <f t="shared" si="265"/>
        <v>10.228393000000001</v>
      </c>
      <c r="K3416" s="43">
        <f t="shared" si="266"/>
        <v>155103.351452</v>
      </c>
      <c r="L3416" s="43">
        <f t="shared" si="267"/>
        <v>86659.227200000008</v>
      </c>
      <c r="M3416" s="43">
        <f t="shared" si="268"/>
        <v>68444.124251999994</v>
      </c>
      <c r="N3416" s="42">
        <f t="shared" si="269"/>
        <v>0.44128075641989895</v>
      </c>
      <c r="O3416">
        <f>IF(AND(RawData[[#This Row],[Channel]]="Wholesale/Distributor", LEFT(RawData[[#This Row],[Month]], 4)="2025"),RawData[[#This Row],[List Price]]*(1-'2 - Diagnostics'!$B$1),RawData[[#This Row],[Net Price]])</f>
        <v>10.228393000000001</v>
      </c>
      <c r="P3416">
        <f>RawData[[#This Row],[Units]]*RawData[[#This Row],[Counterfactual Net Price]]</f>
        <v>155103.351452</v>
      </c>
    </row>
    <row r="3417" spans="1:16">
      <c r="A3417" t="s">
        <v>239</v>
      </c>
      <c r="B3417" t="s">
        <v>238</v>
      </c>
      <c r="C3417" t="s">
        <v>237</v>
      </c>
      <c r="D3417" t="s">
        <v>226</v>
      </c>
      <c r="E3417" t="s">
        <v>255</v>
      </c>
      <c r="F3417">
        <v>17259</v>
      </c>
      <c r="G3417" s="44">
        <v>10.99</v>
      </c>
      <c r="H3417" s="42">
        <v>9.3100000000000002E-2</v>
      </c>
      <c r="I3417" s="45">
        <v>5.7148000000000003</v>
      </c>
      <c r="J3417" s="44">
        <f t="shared" si="265"/>
        <v>9.9668310000000009</v>
      </c>
      <c r="K3417" s="43">
        <f t="shared" si="266"/>
        <v>172017.53622900002</v>
      </c>
      <c r="L3417" s="43">
        <f t="shared" si="267"/>
        <v>98631.733200000002</v>
      </c>
      <c r="M3417" s="43">
        <f t="shared" si="268"/>
        <v>73385.803029000017</v>
      </c>
      <c r="N3417" s="42">
        <f t="shared" si="269"/>
        <v>0.42661814974087559</v>
      </c>
      <c r="O3417">
        <f>IF(AND(RawData[[#This Row],[Channel]]="Wholesale/Distributor", LEFT(RawData[[#This Row],[Month]], 4)="2025"),RawData[[#This Row],[List Price]]*(1-'2 - Diagnostics'!$B$1),RawData[[#This Row],[Net Price]])</f>
        <v>9.9668310000000009</v>
      </c>
      <c r="P3417">
        <f>RawData[[#This Row],[Units]]*RawData[[#This Row],[Counterfactual Net Price]]</f>
        <v>172017.53622900002</v>
      </c>
    </row>
    <row r="3418" spans="1:16">
      <c r="A3418" t="s">
        <v>239</v>
      </c>
      <c r="B3418" t="s">
        <v>238</v>
      </c>
      <c r="C3418" t="s">
        <v>237</v>
      </c>
      <c r="D3418" t="s">
        <v>226</v>
      </c>
      <c r="E3418" t="s">
        <v>254</v>
      </c>
      <c r="F3418">
        <v>21794</v>
      </c>
      <c r="G3418" s="44">
        <v>10.99</v>
      </c>
      <c r="H3418" s="42">
        <v>7.2900000000000006E-2</v>
      </c>
      <c r="I3418" s="45">
        <v>5.7148000000000003</v>
      </c>
      <c r="J3418" s="44">
        <f t="shared" si="265"/>
        <v>10.188829</v>
      </c>
      <c r="K3418" s="43">
        <f t="shared" si="266"/>
        <v>222055.33922600001</v>
      </c>
      <c r="L3418" s="43">
        <f t="shared" si="267"/>
        <v>124548.3512</v>
      </c>
      <c r="M3418" s="43">
        <f t="shared" si="268"/>
        <v>97506.988026000006</v>
      </c>
      <c r="N3418" s="42">
        <f t="shared" si="269"/>
        <v>0.43911120698953726</v>
      </c>
      <c r="O3418">
        <f>IF(AND(RawData[[#This Row],[Channel]]="Wholesale/Distributor", LEFT(RawData[[#This Row],[Month]], 4)="2025"),RawData[[#This Row],[List Price]]*(1-'2 - Diagnostics'!$B$1),RawData[[#This Row],[Net Price]])</f>
        <v>10.188829</v>
      </c>
      <c r="P3418">
        <f>RawData[[#This Row],[Units]]*RawData[[#This Row],[Counterfactual Net Price]]</f>
        <v>222055.33922600001</v>
      </c>
    </row>
    <row r="3419" spans="1:16">
      <c r="A3419" t="s">
        <v>239</v>
      </c>
      <c r="B3419" t="s">
        <v>238</v>
      </c>
      <c r="C3419" t="s">
        <v>237</v>
      </c>
      <c r="D3419" t="s">
        <v>226</v>
      </c>
      <c r="E3419" t="s">
        <v>253</v>
      </c>
      <c r="F3419">
        <v>31071</v>
      </c>
      <c r="G3419" s="44">
        <v>10.99</v>
      </c>
      <c r="H3419" s="42">
        <v>9.0200000000000002E-2</v>
      </c>
      <c r="I3419" s="45">
        <v>5.7148000000000003</v>
      </c>
      <c r="J3419" s="44">
        <f t="shared" si="265"/>
        <v>9.9987019999999998</v>
      </c>
      <c r="K3419" s="43">
        <f t="shared" si="266"/>
        <v>310669.669842</v>
      </c>
      <c r="L3419" s="43">
        <f t="shared" si="267"/>
        <v>177564.5508</v>
      </c>
      <c r="M3419" s="43">
        <f t="shared" si="268"/>
        <v>133105.11904200001</v>
      </c>
      <c r="N3419" s="42">
        <f t="shared" si="269"/>
        <v>0.42844581226643219</v>
      </c>
      <c r="O3419">
        <f>IF(AND(RawData[[#This Row],[Channel]]="Wholesale/Distributor", LEFT(RawData[[#This Row],[Month]], 4)="2025"),RawData[[#This Row],[List Price]]*(1-'2 - Diagnostics'!$B$1),RawData[[#This Row],[Net Price]])</f>
        <v>9.9987019999999998</v>
      </c>
      <c r="P3419">
        <f>RawData[[#This Row],[Units]]*RawData[[#This Row],[Counterfactual Net Price]]</f>
        <v>310669.669842</v>
      </c>
    </row>
    <row r="3420" spans="1:16">
      <c r="A3420" t="s">
        <v>239</v>
      </c>
      <c r="B3420" t="s">
        <v>238</v>
      </c>
      <c r="C3420" t="s">
        <v>237</v>
      </c>
      <c r="D3420" t="s">
        <v>226</v>
      </c>
      <c r="E3420" t="s">
        <v>252</v>
      </c>
      <c r="F3420">
        <v>32958</v>
      </c>
      <c r="G3420" s="44">
        <v>10.99</v>
      </c>
      <c r="H3420" s="42">
        <v>8.2199999999999995E-2</v>
      </c>
      <c r="I3420" s="45">
        <v>5.7148000000000003</v>
      </c>
      <c r="J3420" s="44">
        <f t="shared" si="265"/>
        <v>10.086622</v>
      </c>
      <c r="K3420" s="43">
        <f t="shared" si="266"/>
        <v>332434.88787600002</v>
      </c>
      <c r="L3420" s="43">
        <f t="shared" si="267"/>
        <v>188348.37840000002</v>
      </c>
      <c r="M3420" s="43">
        <f t="shared" si="268"/>
        <v>144086.50947600001</v>
      </c>
      <c r="N3420" s="42">
        <f t="shared" si="269"/>
        <v>0.43342776203966005</v>
      </c>
      <c r="O3420">
        <f>IF(AND(RawData[[#This Row],[Channel]]="Wholesale/Distributor", LEFT(RawData[[#This Row],[Month]], 4)="2025"),RawData[[#This Row],[List Price]]*(1-'2 - Diagnostics'!$B$1),RawData[[#This Row],[Net Price]])</f>
        <v>10.086622</v>
      </c>
      <c r="P3420">
        <f>RawData[[#This Row],[Units]]*RawData[[#This Row],[Counterfactual Net Price]]</f>
        <v>332434.88787600002</v>
      </c>
    </row>
    <row r="3421" spans="1:16">
      <c r="A3421" t="s">
        <v>239</v>
      </c>
      <c r="B3421" t="s">
        <v>238</v>
      </c>
      <c r="C3421" t="s">
        <v>237</v>
      </c>
      <c r="D3421" t="s">
        <v>226</v>
      </c>
      <c r="E3421" t="s">
        <v>251</v>
      </c>
      <c r="F3421">
        <v>28874</v>
      </c>
      <c r="G3421" s="44">
        <v>10.99</v>
      </c>
      <c r="H3421" s="42">
        <v>8.8400000000000006E-2</v>
      </c>
      <c r="I3421" s="45">
        <v>5.7148000000000003</v>
      </c>
      <c r="J3421" s="44">
        <f t="shared" si="265"/>
        <v>10.018483999999999</v>
      </c>
      <c r="K3421" s="43">
        <f t="shared" si="266"/>
        <v>289273.707016</v>
      </c>
      <c r="L3421" s="43">
        <f t="shared" si="267"/>
        <v>165009.13520000002</v>
      </c>
      <c r="M3421" s="43">
        <f t="shared" si="268"/>
        <v>124264.57181599998</v>
      </c>
      <c r="N3421" s="42">
        <f t="shared" si="269"/>
        <v>0.42957437472575682</v>
      </c>
      <c r="O3421">
        <f>IF(AND(RawData[[#This Row],[Channel]]="Wholesale/Distributor", LEFT(RawData[[#This Row],[Month]], 4)="2025"),RawData[[#This Row],[List Price]]*(1-'2 - Diagnostics'!$B$1),RawData[[#This Row],[Net Price]])</f>
        <v>10.018483999999999</v>
      </c>
      <c r="P3421">
        <f>RawData[[#This Row],[Units]]*RawData[[#This Row],[Counterfactual Net Price]]</f>
        <v>289273.707016</v>
      </c>
    </row>
    <row r="3422" spans="1:16">
      <c r="A3422" t="s">
        <v>239</v>
      </c>
      <c r="B3422" t="s">
        <v>238</v>
      </c>
      <c r="C3422" t="s">
        <v>237</v>
      </c>
      <c r="D3422" t="s">
        <v>226</v>
      </c>
      <c r="E3422" t="s">
        <v>250</v>
      </c>
      <c r="F3422">
        <v>18447</v>
      </c>
      <c r="G3422" s="44">
        <v>11.21</v>
      </c>
      <c r="H3422" s="42">
        <v>9.3100000000000002E-2</v>
      </c>
      <c r="I3422" s="45">
        <v>5.7576999999999998</v>
      </c>
      <c r="J3422" s="44">
        <f t="shared" si="265"/>
        <v>10.166349000000002</v>
      </c>
      <c r="K3422" s="43">
        <f t="shared" si="266"/>
        <v>187538.64000300004</v>
      </c>
      <c r="L3422" s="43">
        <f t="shared" si="267"/>
        <v>106212.2919</v>
      </c>
      <c r="M3422" s="43">
        <f t="shared" si="268"/>
        <v>81326.34810300004</v>
      </c>
      <c r="N3422" s="42">
        <f t="shared" si="269"/>
        <v>0.43365115637875518</v>
      </c>
      <c r="O3422">
        <f>IF(AND(RawData[[#This Row],[Channel]]="Wholesale/Distributor", LEFT(RawData[[#This Row],[Month]], 4)="2025"),RawData[[#This Row],[List Price]]*(1-'2 - Diagnostics'!$B$1),RawData[[#This Row],[Net Price]])</f>
        <v>10.2011</v>
      </c>
      <c r="P3422">
        <f>RawData[[#This Row],[Units]]*RawData[[#This Row],[Counterfactual Net Price]]</f>
        <v>188179.6917</v>
      </c>
    </row>
    <row r="3423" spans="1:16">
      <c r="A3423" t="s">
        <v>239</v>
      </c>
      <c r="B3423" t="s">
        <v>238</v>
      </c>
      <c r="C3423" t="s">
        <v>237</v>
      </c>
      <c r="D3423" t="s">
        <v>226</v>
      </c>
      <c r="E3423" t="s">
        <v>249</v>
      </c>
      <c r="F3423">
        <v>21324</v>
      </c>
      <c r="G3423" s="44">
        <v>11.21</v>
      </c>
      <c r="H3423" s="42">
        <v>0.1191</v>
      </c>
      <c r="I3423" s="45">
        <v>5.8005000000000004</v>
      </c>
      <c r="J3423" s="44">
        <f t="shared" si="265"/>
        <v>9.8748890000000014</v>
      </c>
      <c r="K3423" s="43">
        <f t="shared" si="266"/>
        <v>210572.13303600004</v>
      </c>
      <c r="L3423" s="43">
        <f t="shared" si="267"/>
        <v>123689.86200000001</v>
      </c>
      <c r="M3423" s="43">
        <f t="shared" si="268"/>
        <v>86882.271036000035</v>
      </c>
      <c r="N3423" s="42">
        <f t="shared" si="269"/>
        <v>0.41260099227444491</v>
      </c>
      <c r="O3423">
        <f>IF(AND(RawData[[#This Row],[Channel]]="Wholesale/Distributor", LEFT(RawData[[#This Row],[Month]], 4)="2025"),RawData[[#This Row],[List Price]]*(1-'2 - Diagnostics'!$B$1),RawData[[#This Row],[Net Price]])</f>
        <v>10.2011</v>
      </c>
      <c r="P3423">
        <f>RawData[[#This Row],[Units]]*RawData[[#This Row],[Counterfactual Net Price]]</f>
        <v>217528.25640000001</v>
      </c>
    </row>
    <row r="3424" spans="1:16">
      <c r="A3424" t="s">
        <v>239</v>
      </c>
      <c r="B3424" t="s">
        <v>238</v>
      </c>
      <c r="C3424" t="s">
        <v>237</v>
      </c>
      <c r="D3424" t="s">
        <v>226</v>
      </c>
      <c r="E3424" t="s">
        <v>248</v>
      </c>
      <c r="F3424">
        <v>19805</v>
      </c>
      <c r="G3424" s="44">
        <v>11.21</v>
      </c>
      <c r="H3424" s="42">
        <v>0.14449999999999999</v>
      </c>
      <c r="I3424" s="45">
        <v>5.8433999999999999</v>
      </c>
      <c r="J3424" s="44">
        <f t="shared" si="265"/>
        <v>9.5901550000000011</v>
      </c>
      <c r="K3424" s="43">
        <f t="shared" si="266"/>
        <v>189933.01977500002</v>
      </c>
      <c r="L3424" s="43">
        <f t="shared" si="267"/>
        <v>115728.537</v>
      </c>
      <c r="M3424" s="43">
        <f t="shared" si="268"/>
        <v>74204.482775000026</v>
      </c>
      <c r="N3424" s="42">
        <f t="shared" si="269"/>
        <v>0.39068763747822643</v>
      </c>
      <c r="O3424">
        <f>IF(AND(RawData[[#This Row],[Channel]]="Wholesale/Distributor", LEFT(RawData[[#This Row],[Month]], 4)="2025"),RawData[[#This Row],[List Price]]*(1-'2 - Diagnostics'!$B$1),RawData[[#This Row],[Net Price]])</f>
        <v>10.2011</v>
      </c>
      <c r="P3424">
        <f>RawData[[#This Row],[Units]]*RawData[[#This Row],[Counterfactual Net Price]]</f>
        <v>202032.7855</v>
      </c>
    </row>
    <row r="3425" spans="1:16">
      <c r="A3425" t="s">
        <v>239</v>
      </c>
      <c r="B3425" t="s">
        <v>238</v>
      </c>
      <c r="C3425" t="s">
        <v>237</v>
      </c>
      <c r="D3425" t="s">
        <v>226</v>
      </c>
      <c r="E3425" t="s">
        <v>247</v>
      </c>
      <c r="F3425">
        <v>20791</v>
      </c>
      <c r="G3425" s="44">
        <v>11.21</v>
      </c>
      <c r="H3425" s="42">
        <v>0.1101</v>
      </c>
      <c r="I3425" s="45">
        <v>5.8861999999999997</v>
      </c>
      <c r="J3425" s="44">
        <f t="shared" si="265"/>
        <v>9.9757790000000011</v>
      </c>
      <c r="K3425" s="43">
        <f t="shared" si="266"/>
        <v>207406.42118900002</v>
      </c>
      <c r="L3425" s="43">
        <f t="shared" si="267"/>
        <v>122379.98419999999</v>
      </c>
      <c r="M3425" s="43">
        <f t="shared" si="268"/>
        <v>85026.436989000023</v>
      </c>
      <c r="N3425" s="42">
        <f t="shared" si="269"/>
        <v>0.40995084193424902</v>
      </c>
      <c r="O3425">
        <f>IF(AND(RawData[[#This Row],[Channel]]="Wholesale/Distributor", LEFT(RawData[[#This Row],[Month]], 4)="2025"),RawData[[#This Row],[List Price]]*(1-'2 - Diagnostics'!$B$1),RawData[[#This Row],[Net Price]])</f>
        <v>10.2011</v>
      </c>
      <c r="P3425">
        <f>RawData[[#This Row],[Units]]*RawData[[#This Row],[Counterfactual Net Price]]</f>
        <v>212091.07010000001</v>
      </c>
    </row>
    <row r="3426" spans="1:16">
      <c r="A3426" t="s">
        <v>239</v>
      </c>
      <c r="B3426" t="s">
        <v>238</v>
      </c>
      <c r="C3426" t="s">
        <v>237</v>
      </c>
      <c r="D3426" t="s">
        <v>226</v>
      </c>
      <c r="E3426" t="s">
        <v>246</v>
      </c>
      <c r="F3426">
        <v>13649</v>
      </c>
      <c r="G3426" s="44">
        <v>11.21</v>
      </c>
      <c r="H3426" s="42">
        <v>0.18410000000000001</v>
      </c>
      <c r="I3426" s="45">
        <v>5.9291</v>
      </c>
      <c r="J3426" s="44">
        <f t="shared" si="265"/>
        <v>9.1462389999999996</v>
      </c>
      <c r="K3426" s="43">
        <f t="shared" si="266"/>
        <v>124837.01611099999</v>
      </c>
      <c r="L3426" s="43">
        <f t="shared" si="267"/>
        <v>80926.285900000003</v>
      </c>
      <c r="M3426" s="43">
        <f t="shared" si="268"/>
        <v>43910.730210999987</v>
      </c>
      <c r="N3426" s="42">
        <f t="shared" si="269"/>
        <v>0.35174447114272867</v>
      </c>
      <c r="O3426">
        <f>IF(AND(RawData[[#This Row],[Channel]]="Wholesale/Distributor", LEFT(RawData[[#This Row],[Month]], 4)="2025"),RawData[[#This Row],[List Price]]*(1-'2 - Diagnostics'!$B$1),RawData[[#This Row],[Net Price]])</f>
        <v>10.2011</v>
      </c>
      <c r="P3426">
        <f>RawData[[#This Row],[Units]]*RawData[[#This Row],[Counterfactual Net Price]]</f>
        <v>139234.81390000001</v>
      </c>
    </row>
    <row r="3427" spans="1:16">
      <c r="A3427" t="s">
        <v>239</v>
      </c>
      <c r="B3427" t="s">
        <v>238</v>
      </c>
      <c r="C3427" t="s">
        <v>237</v>
      </c>
      <c r="D3427" t="s">
        <v>226</v>
      </c>
      <c r="E3427" t="s">
        <v>245</v>
      </c>
      <c r="F3427">
        <v>17822</v>
      </c>
      <c r="G3427" s="44">
        <v>11.21</v>
      </c>
      <c r="H3427" s="42">
        <v>0.20830000000000001</v>
      </c>
      <c r="I3427" s="45">
        <v>5.9720000000000004</v>
      </c>
      <c r="J3427" s="44">
        <f t="shared" si="265"/>
        <v>8.8749570000000002</v>
      </c>
      <c r="K3427" s="43">
        <f t="shared" si="266"/>
        <v>158169.48365400001</v>
      </c>
      <c r="L3427" s="43">
        <f t="shared" si="267"/>
        <v>106432.98400000001</v>
      </c>
      <c r="M3427" s="43">
        <f t="shared" si="268"/>
        <v>51736.499653999999</v>
      </c>
      <c r="N3427" s="42">
        <f t="shared" si="269"/>
        <v>0.32709533127878815</v>
      </c>
      <c r="O3427">
        <f>IF(AND(RawData[[#This Row],[Channel]]="Wholesale/Distributor", LEFT(RawData[[#This Row],[Month]], 4)="2025"),RawData[[#This Row],[List Price]]*(1-'2 - Diagnostics'!$B$1),RawData[[#This Row],[Net Price]])</f>
        <v>10.2011</v>
      </c>
      <c r="P3427">
        <f>RawData[[#This Row],[Units]]*RawData[[#This Row],[Counterfactual Net Price]]</f>
        <v>181804.0042</v>
      </c>
    </row>
    <row r="3428" spans="1:16">
      <c r="A3428" t="s">
        <v>239</v>
      </c>
      <c r="B3428" t="s">
        <v>238</v>
      </c>
      <c r="C3428" t="s">
        <v>237</v>
      </c>
      <c r="D3428" t="s">
        <v>226</v>
      </c>
      <c r="E3428" t="s">
        <v>244</v>
      </c>
      <c r="F3428">
        <v>15425</v>
      </c>
      <c r="G3428" s="44">
        <v>11.54</v>
      </c>
      <c r="H3428" s="42">
        <v>0.17560000000000001</v>
      </c>
      <c r="I3428" s="45">
        <v>6.0148000000000001</v>
      </c>
      <c r="J3428" s="44">
        <f t="shared" si="265"/>
        <v>9.5135759999999987</v>
      </c>
      <c r="K3428" s="43">
        <f t="shared" si="266"/>
        <v>146746.90979999999</v>
      </c>
      <c r="L3428" s="43">
        <f t="shared" si="267"/>
        <v>92778.290000000008</v>
      </c>
      <c r="M3428" s="43">
        <f t="shared" si="268"/>
        <v>53968.619799999986</v>
      </c>
      <c r="N3428" s="42">
        <f t="shared" si="269"/>
        <v>0.367766652623577</v>
      </c>
      <c r="O3428">
        <f>IF(AND(RawData[[#This Row],[Channel]]="Wholesale/Distributor", LEFT(RawData[[#This Row],[Month]], 4)="2025"),RawData[[#This Row],[List Price]]*(1-'2 - Diagnostics'!$B$1),RawData[[#This Row],[Net Price]])</f>
        <v>10.5014</v>
      </c>
      <c r="P3428">
        <f>RawData[[#This Row],[Units]]*RawData[[#This Row],[Counterfactual Net Price]]</f>
        <v>161984.095</v>
      </c>
    </row>
    <row r="3429" spans="1:16">
      <c r="A3429" t="s">
        <v>239</v>
      </c>
      <c r="B3429" t="s">
        <v>238</v>
      </c>
      <c r="C3429" t="s">
        <v>237</v>
      </c>
      <c r="D3429" t="s">
        <v>226</v>
      </c>
      <c r="E3429" t="s">
        <v>243</v>
      </c>
      <c r="F3429">
        <v>16864</v>
      </c>
      <c r="G3429" s="44">
        <v>11.54</v>
      </c>
      <c r="H3429" s="42">
        <v>0.2102</v>
      </c>
      <c r="I3429" s="45">
        <v>6.0576999999999996</v>
      </c>
      <c r="J3429" s="44">
        <f t="shared" si="265"/>
        <v>9.1142920000000007</v>
      </c>
      <c r="K3429" s="43">
        <f t="shared" si="266"/>
        <v>153703.42028800002</v>
      </c>
      <c r="L3429" s="43">
        <f t="shared" si="267"/>
        <v>102157.05279999999</v>
      </c>
      <c r="M3429" s="43">
        <f t="shared" si="268"/>
        <v>51546.367488000033</v>
      </c>
      <c r="N3429" s="42">
        <f t="shared" si="269"/>
        <v>0.33536252733618821</v>
      </c>
      <c r="O3429">
        <f>IF(AND(RawData[[#This Row],[Channel]]="Wholesale/Distributor", LEFT(RawData[[#This Row],[Month]], 4)="2025"),RawData[[#This Row],[List Price]]*(1-'2 - Diagnostics'!$B$1),RawData[[#This Row],[Net Price]])</f>
        <v>10.5014</v>
      </c>
      <c r="P3429">
        <f>RawData[[#This Row],[Units]]*RawData[[#This Row],[Counterfactual Net Price]]</f>
        <v>177095.6096</v>
      </c>
    </row>
    <row r="3430" spans="1:16">
      <c r="A3430" t="s">
        <v>239</v>
      </c>
      <c r="B3430" t="s">
        <v>238</v>
      </c>
      <c r="C3430" t="s">
        <v>237</v>
      </c>
      <c r="D3430" t="s">
        <v>226</v>
      </c>
      <c r="E3430" t="s">
        <v>242</v>
      </c>
      <c r="F3430">
        <v>18841</v>
      </c>
      <c r="G3430" s="44">
        <v>11.54</v>
      </c>
      <c r="H3430" s="42">
        <v>0.24970000000000001</v>
      </c>
      <c r="I3430" s="45">
        <v>6.1005000000000003</v>
      </c>
      <c r="J3430" s="44">
        <f t="shared" si="265"/>
        <v>8.6584619999999983</v>
      </c>
      <c r="K3430" s="43">
        <f t="shared" si="266"/>
        <v>163134.08254199996</v>
      </c>
      <c r="L3430" s="43">
        <f t="shared" si="267"/>
        <v>114939.5205</v>
      </c>
      <c r="M3430" s="43">
        <f t="shared" si="268"/>
        <v>48194.562041999961</v>
      </c>
      <c r="N3430" s="42">
        <f t="shared" si="269"/>
        <v>0.29542914203469378</v>
      </c>
      <c r="O3430">
        <f>IF(AND(RawData[[#This Row],[Channel]]="Wholesale/Distributor", LEFT(RawData[[#This Row],[Month]], 4)="2025"),RawData[[#This Row],[List Price]]*(1-'2 - Diagnostics'!$B$1),RawData[[#This Row],[Net Price]])</f>
        <v>10.5014</v>
      </c>
      <c r="P3430">
        <f>RawData[[#This Row],[Units]]*RawData[[#This Row],[Counterfactual Net Price]]</f>
        <v>197856.8774</v>
      </c>
    </row>
    <row r="3431" spans="1:16">
      <c r="A3431" t="s">
        <v>239</v>
      </c>
      <c r="B3431" t="s">
        <v>238</v>
      </c>
      <c r="C3431" t="s">
        <v>237</v>
      </c>
      <c r="D3431" t="s">
        <v>226</v>
      </c>
      <c r="E3431" t="s">
        <v>241</v>
      </c>
      <c r="F3431">
        <v>34614</v>
      </c>
      <c r="G3431" s="44">
        <v>11.54</v>
      </c>
      <c r="H3431" s="42">
        <v>0.2472</v>
      </c>
      <c r="I3431" s="45">
        <v>6.1433999999999997</v>
      </c>
      <c r="J3431" s="44">
        <f t="shared" si="265"/>
        <v>8.6873120000000004</v>
      </c>
      <c r="K3431" s="43">
        <f t="shared" si="266"/>
        <v>300702.61756799999</v>
      </c>
      <c r="L3431" s="43">
        <f t="shared" si="267"/>
        <v>212647.6476</v>
      </c>
      <c r="M3431" s="43">
        <f t="shared" si="268"/>
        <v>88054.96996799999</v>
      </c>
      <c r="N3431" s="42">
        <f t="shared" si="269"/>
        <v>0.29283073981917535</v>
      </c>
      <c r="O3431">
        <f>IF(AND(RawData[[#This Row],[Channel]]="Wholesale/Distributor", LEFT(RawData[[#This Row],[Month]], 4)="2025"),RawData[[#This Row],[List Price]]*(1-'2 - Diagnostics'!$B$1),RawData[[#This Row],[Net Price]])</f>
        <v>10.5014</v>
      </c>
      <c r="P3431">
        <f>RawData[[#This Row],[Units]]*RawData[[#This Row],[Counterfactual Net Price]]</f>
        <v>363495.4596</v>
      </c>
    </row>
    <row r="3432" spans="1:16">
      <c r="A3432" t="s">
        <v>239</v>
      </c>
      <c r="B3432" t="s">
        <v>238</v>
      </c>
      <c r="C3432" t="s">
        <v>237</v>
      </c>
      <c r="D3432" t="s">
        <v>226</v>
      </c>
      <c r="E3432" t="s">
        <v>240</v>
      </c>
      <c r="F3432">
        <v>31829</v>
      </c>
      <c r="G3432" s="44">
        <v>11.54</v>
      </c>
      <c r="H3432" s="42">
        <v>0.2356</v>
      </c>
      <c r="I3432" s="45">
        <v>6.1863000000000001</v>
      </c>
      <c r="J3432" s="44">
        <f t="shared" si="265"/>
        <v>8.8211759999999995</v>
      </c>
      <c r="K3432" s="43">
        <f t="shared" si="266"/>
        <v>280769.21090399998</v>
      </c>
      <c r="L3432" s="43">
        <f t="shared" si="267"/>
        <v>196903.7427</v>
      </c>
      <c r="M3432" s="43">
        <f t="shared" si="268"/>
        <v>83865.468203999975</v>
      </c>
      <c r="N3432" s="42">
        <f t="shared" si="269"/>
        <v>0.29869894898367289</v>
      </c>
      <c r="O3432">
        <f>IF(AND(RawData[[#This Row],[Channel]]="Wholesale/Distributor", LEFT(RawData[[#This Row],[Month]], 4)="2025"),RawData[[#This Row],[List Price]]*(1-'2 - Diagnostics'!$B$1),RawData[[#This Row],[Net Price]])</f>
        <v>10.5014</v>
      </c>
      <c r="P3432">
        <f>RawData[[#This Row],[Units]]*RawData[[#This Row],[Counterfactual Net Price]]</f>
        <v>334249.06060000003</v>
      </c>
    </row>
    <row r="3433" spans="1:16">
      <c r="A3433" t="s">
        <v>239</v>
      </c>
      <c r="B3433" t="s">
        <v>238</v>
      </c>
      <c r="C3433" t="s">
        <v>237</v>
      </c>
      <c r="D3433" t="s">
        <v>226</v>
      </c>
      <c r="E3433" t="s">
        <v>236</v>
      </c>
      <c r="F3433">
        <v>28883</v>
      </c>
      <c r="G3433" s="44">
        <v>11.54</v>
      </c>
      <c r="H3433" s="42">
        <v>0.27110000000000001</v>
      </c>
      <c r="I3433" s="45">
        <v>6.2290999999999999</v>
      </c>
      <c r="J3433" s="44">
        <f t="shared" si="265"/>
        <v>8.4115059999999993</v>
      </c>
      <c r="K3433" s="43">
        <f t="shared" si="266"/>
        <v>242949.52779799997</v>
      </c>
      <c r="L3433" s="43">
        <f t="shared" si="267"/>
        <v>179915.09529999999</v>
      </c>
      <c r="M3433" s="43">
        <f t="shared" si="268"/>
        <v>63034.43249799998</v>
      </c>
      <c r="N3433" s="42">
        <f t="shared" si="269"/>
        <v>0.25945484673018121</v>
      </c>
      <c r="O3433">
        <f>IF(AND(RawData[[#This Row],[Channel]]="Wholesale/Distributor", LEFT(RawData[[#This Row],[Month]], 4)="2025"),RawData[[#This Row],[List Price]]*(1-'2 - Diagnostics'!$B$1),RawData[[#This Row],[Net Price]])</f>
        <v>10.5014</v>
      </c>
      <c r="P3433">
        <f>RawData[[#This Row],[Units]]*RawData[[#This Row],[Counterfactual Net Price]]</f>
        <v>303311.9362</v>
      </c>
    </row>
    <row r="3434" spans="1:16">
      <c r="A3434" t="s">
        <v>239</v>
      </c>
      <c r="B3434" t="s">
        <v>238</v>
      </c>
      <c r="C3434" t="s">
        <v>237</v>
      </c>
      <c r="D3434" t="s">
        <v>229</v>
      </c>
      <c r="E3434" t="s">
        <v>262</v>
      </c>
      <c r="F3434">
        <v>7495</v>
      </c>
      <c r="G3434" s="44">
        <v>10.99</v>
      </c>
      <c r="H3434" s="42">
        <v>7.7200000000000005E-2</v>
      </c>
      <c r="I3434" s="45">
        <v>5.7148000000000003</v>
      </c>
      <c r="J3434" s="44">
        <f t="shared" si="265"/>
        <v>10.141572</v>
      </c>
      <c r="K3434" s="43">
        <f t="shared" si="266"/>
        <v>76011.082139999999</v>
      </c>
      <c r="L3434" s="43">
        <f t="shared" si="267"/>
        <v>42832.425999999999</v>
      </c>
      <c r="M3434" s="43">
        <f t="shared" si="268"/>
        <v>33178.656139999999</v>
      </c>
      <c r="N3434" s="42">
        <f t="shared" si="269"/>
        <v>0.43649761595145209</v>
      </c>
      <c r="O3434">
        <f>IF(AND(RawData[[#This Row],[Channel]]="Wholesale/Distributor", LEFT(RawData[[#This Row],[Month]], 4)="2025"),RawData[[#This Row],[List Price]]*(1-'2 - Diagnostics'!$B$1),RawData[[#This Row],[Net Price]])</f>
        <v>10.141572</v>
      </c>
      <c r="P3434">
        <f>RawData[[#This Row],[Units]]*RawData[[#This Row],[Counterfactual Net Price]]</f>
        <v>76011.082139999999</v>
      </c>
    </row>
    <row r="3435" spans="1:16">
      <c r="A3435" t="s">
        <v>239</v>
      </c>
      <c r="B3435" t="s">
        <v>238</v>
      </c>
      <c r="C3435" t="s">
        <v>237</v>
      </c>
      <c r="D3435" t="s">
        <v>229</v>
      </c>
      <c r="E3435" t="s">
        <v>261</v>
      </c>
      <c r="F3435">
        <v>9063</v>
      </c>
      <c r="G3435" s="44">
        <v>10.99</v>
      </c>
      <c r="H3435" s="42">
        <v>7.22E-2</v>
      </c>
      <c r="I3435" s="45">
        <v>5.7148000000000003</v>
      </c>
      <c r="J3435" s="44">
        <f t="shared" si="265"/>
        <v>10.196522</v>
      </c>
      <c r="K3435" s="43">
        <f t="shared" si="266"/>
        <v>92411.078886000003</v>
      </c>
      <c r="L3435" s="43">
        <f t="shared" si="267"/>
        <v>51793.232400000001</v>
      </c>
      <c r="M3435" s="43">
        <f t="shared" si="268"/>
        <v>40617.846486000002</v>
      </c>
      <c r="N3435" s="42">
        <f t="shared" si="269"/>
        <v>0.43953438241000214</v>
      </c>
      <c r="O3435">
        <f>IF(AND(RawData[[#This Row],[Channel]]="Wholesale/Distributor", LEFT(RawData[[#This Row],[Month]], 4)="2025"),RawData[[#This Row],[List Price]]*(1-'2 - Diagnostics'!$B$1),RawData[[#This Row],[Net Price]])</f>
        <v>10.196522</v>
      </c>
      <c r="P3435">
        <f>RawData[[#This Row],[Units]]*RawData[[#This Row],[Counterfactual Net Price]]</f>
        <v>92411.078886000003</v>
      </c>
    </row>
    <row r="3436" spans="1:16">
      <c r="A3436" t="s">
        <v>239</v>
      </c>
      <c r="B3436" t="s">
        <v>238</v>
      </c>
      <c r="C3436" t="s">
        <v>237</v>
      </c>
      <c r="D3436" t="s">
        <v>229</v>
      </c>
      <c r="E3436" t="s">
        <v>260</v>
      </c>
      <c r="F3436">
        <v>8496</v>
      </c>
      <c r="G3436" s="44">
        <v>10.99</v>
      </c>
      <c r="H3436" s="42">
        <v>8.6300000000000002E-2</v>
      </c>
      <c r="I3436" s="45">
        <v>5.7148000000000003</v>
      </c>
      <c r="J3436" s="44">
        <f t="shared" si="265"/>
        <v>10.041563</v>
      </c>
      <c r="K3436" s="43">
        <f t="shared" si="266"/>
        <v>85313.119248000003</v>
      </c>
      <c r="L3436" s="43">
        <f t="shared" si="267"/>
        <v>48552.940800000004</v>
      </c>
      <c r="M3436" s="43">
        <f t="shared" si="268"/>
        <v>36760.178447999999</v>
      </c>
      <c r="N3436" s="42">
        <f t="shared" si="269"/>
        <v>0.43088541096640032</v>
      </c>
      <c r="O3436">
        <f>IF(AND(RawData[[#This Row],[Channel]]="Wholesale/Distributor", LEFT(RawData[[#This Row],[Month]], 4)="2025"),RawData[[#This Row],[List Price]]*(1-'2 - Diagnostics'!$B$1),RawData[[#This Row],[Net Price]])</f>
        <v>10.041563</v>
      </c>
      <c r="P3436">
        <f>RawData[[#This Row],[Units]]*RawData[[#This Row],[Counterfactual Net Price]]</f>
        <v>85313.119248000003</v>
      </c>
    </row>
    <row r="3437" spans="1:16">
      <c r="A3437" t="s">
        <v>239</v>
      </c>
      <c r="B3437" t="s">
        <v>238</v>
      </c>
      <c r="C3437" t="s">
        <v>237</v>
      </c>
      <c r="D3437" t="s">
        <v>229</v>
      </c>
      <c r="E3437" t="s">
        <v>259</v>
      </c>
      <c r="F3437">
        <v>9828</v>
      </c>
      <c r="G3437" s="44">
        <v>10.99</v>
      </c>
      <c r="H3437" s="42">
        <v>8.7400000000000005E-2</v>
      </c>
      <c r="I3437" s="45">
        <v>5.7148000000000003</v>
      </c>
      <c r="J3437" s="44">
        <f t="shared" si="265"/>
        <v>10.029474</v>
      </c>
      <c r="K3437" s="43">
        <f t="shared" si="266"/>
        <v>98569.670471999998</v>
      </c>
      <c r="L3437" s="43">
        <f t="shared" si="267"/>
        <v>56165.054400000001</v>
      </c>
      <c r="M3437" s="43">
        <f t="shared" si="268"/>
        <v>42404.616071999997</v>
      </c>
      <c r="N3437" s="42">
        <f t="shared" si="269"/>
        <v>0.43019943019943019</v>
      </c>
      <c r="O3437">
        <f>IF(AND(RawData[[#This Row],[Channel]]="Wholesale/Distributor", LEFT(RawData[[#This Row],[Month]], 4)="2025"),RawData[[#This Row],[List Price]]*(1-'2 - Diagnostics'!$B$1),RawData[[#This Row],[Net Price]])</f>
        <v>10.029474</v>
      </c>
      <c r="P3437">
        <f>RawData[[#This Row],[Units]]*RawData[[#This Row],[Counterfactual Net Price]]</f>
        <v>98569.670471999998</v>
      </c>
    </row>
    <row r="3438" spans="1:16">
      <c r="A3438" t="s">
        <v>239</v>
      </c>
      <c r="B3438" t="s">
        <v>238</v>
      </c>
      <c r="C3438" t="s">
        <v>237</v>
      </c>
      <c r="D3438" t="s">
        <v>229</v>
      </c>
      <c r="E3438" t="s">
        <v>258</v>
      </c>
      <c r="F3438">
        <v>7986</v>
      </c>
      <c r="G3438" s="44">
        <v>10.99</v>
      </c>
      <c r="H3438" s="42">
        <v>6.8000000000000005E-2</v>
      </c>
      <c r="I3438" s="45">
        <v>5.7148000000000003</v>
      </c>
      <c r="J3438" s="44">
        <f t="shared" si="265"/>
        <v>10.24268</v>
      </c>
      <c r="K3438" s="43">
        <f t="shared" si="266"/>
        <v>81798.042480000004</v>
      </c>
      <c r="L3438" s="43">
        <f t="shared" si="267"/>
        <v>45638.392800000001</v>
      </c>
      <c r="M3438" s="43">
        <f t="shared" si="268"/>
        <v>36159.649680000002</v>
      </c>
      <c r="N3438" s="42">
        <f t="shared" si="269"/>
        <v>0.44206008583690987</v>
      </c>
      <c r="O3438">
        <f>IF(AND(RawData[[#This Row],[Channel]]="Wholesale/Distributor", LEFT(RawData[[#This Row],[Month]], 4)="2025"),RawData[[#This Row],[List Price]]*(1-'2 - Diagnostics'!$B$1),RawData[[#This Row],[Net Price]])</f>
        <v>10.24268</v>
      </c>
      <c r="P3438">
        <f>RawData[[#This Row],[Units]]*RawData[[#This Row],[Counterfactual Net Price]]</f>
        <v>81798.042480000004</v>
      </c>
    </row>
    <row r="3439" spans="1:16">
      <c r="A3439" t="s">
        <v>239</v>
      </c>
      <c r="B3439" t="s">
        <v>238</v>
      </c>
      <c r="C3439" t="s">
        <v>237</v>
      </c>
      <c r="D3439" t="s">
        <v>229</v>
      </c>
      <c r="E3439" t="s">
        <v>257</v>
      </c>
      <c r="F3439">
        <v>7001</v>
      </c>
      <c r="G3439" s="44">
        <v>10.99</v>
      </c>
      <c r="H3439" s="42">
        <v>8.14E-2</v>
      </c>
      <c r="I3439" s="45">
        <v>5.7148000000000003</v>
      </c>
      <c r="J3439" s="44">
        <f t="shared" si="265"/>
        <v>10.095414</v>
      </c>
      <c r="K3439" s="43">
        <f t="shared" si="266"/>
        <v>70677.993413999997</v>
      </c>
      <c r="L3439" s="43">
        <f t="shared" si="267"/>
        <v>40009.3148</v>
      </c>
      <c r="M3439" s="43">
        <f t="shared" si="268"/>
        <v>30668.678613999997</v>
      </c>
      <c r="N3439" s="42">
        <f t="shared" si="269"/>
        <v>0.43392118441106026</v>
      </c>
      <c r="O3439">
        <f>IF(AND(RawData[[#This Row],[Channel]]="Wholesale/Distributor", LEFT(RawData[[#This Row],[Month]], 4)="2025"),RawData[[#This Row],[List Price]]*(1-'2 - Diagnostics'!$B$1),RawData[[#This Row],[Net Price]])</f>
        <v>10.095414</v>
      </c>
      <c r="P3439">
        <f>RawData[[#This Row],[Units]]*RawData[[#This Row],[Counterfactual Net Price]]</f>
        <v>70677.993413999997</v>
      </c>
    </row>
    <row r="3440" spans="1:16">
      <c r="A3440" t="s">
        <v>239</v>
      </c>
      <c r="B3440" t="s">
        <v>238</v>
      </c>
      <c r="C3440" t="s">
        <v>237</v>
      </c>
      <c r="D3440" t="s">
        <v>229</v>
      </c>
      <c r="E3440" t="s">
        <v>256</v>
      </c>
      <c r="F3440">
        <v>6759</v>
      </c>
      <c r="G3440" s="44">
        <v>10.99</v>
      </c>
      <c r="H3440" s="42">
        <v>6.2700000000000006E-2</v>
      </c>
      <c r="I3440" s="45">
        <v>5.7148000000000003</v>
      </c>
      <c r="J3440" s="44">
        <f t="shared" si="265"/>
        <v>10.300927</v>
      </c>
      <c r="K3440" s="43">
        <f t="shared" si="266"/>
        <v>69623.965593000001</v>
      </c>
      <c r="L3440" s="43">
        <f t="shared" si="267"/>
        <v>38626.333200000001</v>
      </c>
      <c r="M3440" s="43">
        <f t="shared" si="268"/>
        <v>30997.632393</v>
      </c>
      <c r="N3440" s="42">
        <f t="shared" si="269"/>
        <v>0.44521497919556169</v>
      </c>
      <c r="O3440">
        <f>IF(AND(RawData[[#This Row],[Channel]]="Wholesale/Distributor", LEFT(RawData[[#This Row],[Month]], 4)="2025"),RawData[[#This Row],[List Price]]*(1-'2 - Diagnostics'!$B$1),RawData[[#This Row],[Net Price]])</f>
        <v>10.300927</v>
      </c>
      <c r="P3440">
        <f>RawData[[#This Row],[Units]]*RawData[[#This Row],[Counterfactual Net Price]]</f>
        <v>69623.965593000001</v>
      </c>
    </row>
    <row r="3441" spans="1:16">
      <c r="A3441" t="s">
        <v>239</v>
      </c>
      <c r="B3441" t="s">
        <v>238</v>
      </c>
      <c r="C3441" t="s">
        <v>237</v>
      </c>
      <c r="D3441" t="s">
        <v>229</v>
      </c>
      <c r="E3441" t="s">
        <v>255</v>
      </c>
      <c r="F3441">
        <v>8101</v>
      </c>
      <c r="G3441" s="44">
        <v>10.99</v>
      </c>
      <c r="H3441" s="42">
        <v>7.1800000000000003E-2</v>
      </c>
      <c r="I3441" s="45">
        <v>5.7148000000000003</v>
      </c>
      <c r="J3441" s="44">
        <f t="shared" si="265"/>
        <v>10.200918</v>
      </c>
      <c r="K3441" s="43">
        <f t="shared" si="266"/>
        <v>82637.636717999994</v>
      </c>
      <c r="L3441" s="43">
        <f t="shared" si="267"/>
        <v>46295.594800000006</v>
      </c>
      <c r="M3441" s="43">
        <f t="shared" si="268"/>
        <v>36342.041917999988</v>
      </c>
      <c r="N3441" s="42">
        <f t="shared" si="269"/>
        <v>0.43977591036414554</v>
      </c>
      <c r="O3441">
        <f>IF(AND(RawData[[#This Row],[Channel]]="Wholesale/Distributor", LEFT(RawData[[#This Row],[Month]], 4)="2025"),RawData[[#This Row],[List Price]]*(1-'2 - Diagnostics'!$B$1),RawData[[#This Row],[Net Price]])</f>
        <v>10.200918</v>
      </c>
      <c r="P3441">
        <f>RawData[[#This Row],[Units]]*RawData[[#This Row],[Counterfactual Net Price]]</f>
        <v>82637.636717999994</v>
      </c>
    </row>
    <row r="3442" spans="1:16">
      <c r="A3442" t="s">
        <v>239</v>
      </c>
      <c r="B3442" t="s">
        <v>238</v>
      </c>
      <c r="C3442" t="s">
        <v>237</v>
      </c>
      <c r="D3442" t="s">
        <v>229</v>
      </c>
      <c r="E3442" t="s">
        <v>254</v>
      </c>
      <c r="F3442">
        <v>8321</v>
      </c>
      <c r="G3442" s="44">
        <v>10.99</v>
      </c>
      <c r="H3442" s="42">
        <v>6.6500000000000004E-2</v>
      </c>
      <c r="I3442" s="45">
        <v>5.7148000000000003</v>
      </c>
      <c r="J3442" s="44">
        <f t="shared" si="265"/>
        <v>10.259164999999999</v>
      </c>
      <c r="K3442" s="43">
        <f t="shared" si="266"/>
        <v>85366.511964999998</v>
      </c>
      <c r="L3442" s="43">
        <f t="shared" si="267"/>
        <v>47552.8508</v>
      </c>
      <c r="M3442" s="43">
        <f t="shared" si="268"/>
        <v>37813.661164999998</v>
      </c>
      <c r="N3442" s="42">
        <f t="shared" si="269"/>
        <v>0.44295661489019816</v>
      </c>
      <c r="O3442">
        <f>IF(AND(RawData[[#This Row],[Channel]]="Wholesale/Distributor", LEFT(RawData[[#This Row],[Month]], 4)="2025"),RawData[[#This Row],[List Price]]*(1-'2 - Diagnostics'!$B$1),RawData[[#This Row],[Net Price]])</f>
        <v>10.259164999999999</v>
      </c>
      <c r="P3442">
        <f>RawData[[#This Row],[Units]]*RawData[[#This Row],[Counterfactual Net Price]]</f>
        <v>85366.511964999998</v>
      </c>
    </row>
    <row r="3443" spans="1:16">
      <c r="A3443" t="s">
        <v>239</v>
      </c>
      <c r="B3443" t="s">
        <v>238</v>
      </c>
      <c r="C3443" t="s">
        <v>237</v>
      </c>
      <c r="D3443" t="s">
        <v>229</v>
      </c>
      <c r="E3443" t="s">
        <v>253</v>
      </c>
      <c r="F3443">
        <v>14727</v>
      </c>
      <c r="G3443" s="44">
        <v>10.99</v>
      </c>
      <c r="H3443" s="42">
        <v>6.4299999999999996E-2</v>
      </c>
      <c r="I3443" s="45">
        <v>5.7148000000000003</v>
      </c>
      <c r="J3443" s="44">
        <f t="shared" si="265"/>
        <v>10.283343</v>
      </c>
      <c r="K3443" s="43">
        <f t="shared" si="266"/>
        <v>151442.792361</v>
      </c>
      <c r="L3443" s="43">
        <f t="shared" si="267"/>
        <v>84161.859600000011</v>
      </c>
      <c r="M3443" s="43">
        <f t="shared" si="268"/>
        <v>67280.932760999989</v>
      </c>
      <c r="N3443" s="42">
        <f t="shared" si="269"/>
        <v>0.44426632467671257</v>
      </c>
      <c r="O3443">
        <f>IF(AND(RawData[[#This Row],[Channel]]="Wholesale/Distributor", LEFT(RawData[[#This Row],[Month]], 4)="2025"),RawData[[#This Row],[List Price]]*(1-'2 - Diagnostics'!$B$1),RawData[[#This Row],[Net Price]])</f>
        <v>10.283343</v>
      </c>
      <c r="P3443">
        <f>RawData[[#This Row],[Units]]*RawData[[#This Row],[Counterfactual Net Price]]</f>
        <v>151442.792361</v>
      </c>
    </row>
    <row r="3444" spans="1:16">
      <c r="A3444" t="s">
        <v>239</v>
      </c>
      <c r="B3444" t="s">
        <v>238</v>
      </c>
      <c r="C3444" t="s">
        <v>237</v>
      </c>
      <c r="D3444" t="s">
        <v>229</v>
      </c>
      <c r="E3444" t="s">
        <v>252</v>
      </c>
      <c r="F3444">
        <v>14616</v>
      </c>
      <c r="G3444" s="44">
        <v>10.99</v>
      </c>
      <c r="H3444" s="42">
        <v>7.2400000000000006E-2</v>
      </c>
      <c r="I3444" s="45">
        <v>5.7148000000000003</v>
      </c>
      <c r="J3444" s="44">
        <f t="shared" si="265"/>
        <v>10.194324</v>
      </c>
      <c r="K3444" s="43">
        <f t="shared" si="266"/>
        <v>149000.239584</v>
      </c>
      <c r="L3444" s="43">
        <f t="shared" si="267"/>
        <v>83527.516799999998</v>
      </c>
      <c r="M3444" s="43">
        <f t="shared" si="268"/>
        <v>65472.722783999998</v>
      </c>
      <c r="N3444" s="42">
        <f t="shared" si="269"/>
        <v>0.43941354031910307</v>
      </c>
      <c r="O3444">
        <f>IF(AND(RawData[[#This Row],[Channel]]="Wholesale/Distributor", LEFT(RawData[[#This Row],[Month]], 4)="2025"),RawData[[#This Row],[List Price]]*(1-'2 - Diagnostics'!$B$1),RawData[[#This Row],[Net Price]])</f>
        <v>10.194324</v>
      </c>
      <c r="P3444">
        <f>RawData[[#This Row],[Units]]*RawData[[#This Row],[Counterfactual Net Price]]</f>
        <v>149000.239584</v>
      </c>
    </row>
    <row r="3445" spans="1:16">
      <c r="A3445" t="s">
        <v>239</v>
      </c>
      <c r="B3445" t="s">
        <v>238</v>
      </c>
      <c r="C3445" t="s">
        <v>237</v>
      </c>
      <c r="D3445" t="s">
        <v>229</v>
      </c>
      <c r="E3445" t="s">
        <v>251</v>
      </c>
      <c r="F3445">
        <v>12043</v>
      </c>
      <c r="G3445" s="44">
        <v>10.99</v>
      </c>
      <c r="H3445" s="42">
        <v>5.45E-2</v>
      </c>
      <c r="I3445" s="45">
        <v>5.7148000000000003</v>
      </c>
      <c r="J3445" s="44">
        <f t="shared" si="265"/>
        <v>10.391045</v>
      </c>
      <c r="K3445" s="43">
        <f t="shared" si="266"/>
        <v>125139.354935</v>
      </c>
      <c r="L3445" s="43">
        <f t="shared" si="267"/>
        <v>68823.3364</v>
      </c>
      <c r="M3445" s="43">
        <f t="shared" si="268"/>
        <v>56316.018534999996</v>
      </c>
      <c r="N3445" s="42">
        <f t="shared" si="269"/>
        <v>0.45002644103648859</v>
      </c>
      <c r="O3445">
        <f>IF(AND(RawData[[#This Row],[Channel]]="Wholesale/Distributor", LEFT(RawData[[#This Row],[Month]], 4)="2025"),RawData[[#This Row],[List Price]]*(1-'2 - Diagnostics'!$B$1),RawData[[#This Row],[Net Price]])</f>
        <v>10.391045</v>
      </c>
      <c r="P3445">
        <f>RawData[[#This Row],[Units]]*RawData[[#This Row],[Counterfactual Net Price]]</f>
        <v>125139.354935</v>
      </c>
    </row>
    <row r="3446" spans="1:16">
      <c r="A3446" t="s">
        <v>239</v>
      </c>
      <c r="B3446" t="s">
        <v>238</v>
      </c>
      <c r="C3446" t="s">
        <v>237</v>
      </c>
      <c r="D3446" t="s">
        <v>229</v>
      </c>
      <c r="E3446" t="s">
        <v>250</v>
      </c>
      <c r="F3446">
        <v>7554</v>
      </c>
      <c r="G3446" s="44">
        <v>11.21</v>
      </c>
      <c r="H3446" s="42">
        <v>8.4900000000000003E-2</v>
      </c>
      <c r="I3446" s="45">
        <v>5.7576999999999998</v>
      </c>
      <c r="J3446" s="44">
        <f t="shared" si="265"/>
        <v>10.258271000000001</v>
      </c>
      <c r="K3446" s="43">
        <f t="shared" si="266"/>
        <v>77490.979134000008</v>
      </c>
      <c r="L3446" s="43">
        <f t="shared" si="267"/>
        <v>43493.665799999995</v>
      </c>
      <c r="M3446" s="43">
        <f t="shared" si="268"/>
        <v>33997.313334000013</v>
      </c>
      <c r="N3446" s="42">
        <f t="shared" si="269"/>
        <v>0.4387260777181653</v>
      </c>
      <c r="O3446">
        <f>IF(AND(RawData[[#This Row],[Channel]]="Wholesale/Distributor", LEFT(RawData[[#This Row],[Month]], 4)="2025"),RawData[[#This Row],[List Price]]*(1-'2 - Diagnostics'!$B$1),RawData[[#This Row],[Net Price]])</f>
        <v>10.258271000000001</v>
      </c>
      <c r="P3446">
        <f>RawData[[#This Row],[Units]]*RawData[[#This Row],[Counterfactual Net Price]]</f>
        <v>77490.979134000008</v>
      </c>
    </row>
    <row r="3447" spans="1:16">
      <c r="A3447" t="s">
        <v>239</v>
      </c>
      <c r="B3447" t="s">
        <v>238</v>
      </c>
      <c r="C3447" t="s">
        <v>237</v>
      </c>
      <c r="D3447" t="s">
        <v>229</v>
      </c>
      <c r="E3447" t="s">
        <v>249</v>
      </c>
      <c r="F3447">
        <v>8667</v>
      </c>
      <c r="G3447" s="44">
        <v>11.21</v>
      </c>
      <c r="H3447" s="42">
        <v>6.4399999999999999E-2</v>
      </c>
      <c r="I3447" s="45">
        <v>5.8005000000000004</v>
      </c>
      <c r="J3447" s="44">
        <f t="shared" si="265"/>
        <v>10.488076000000001</v>
      </c>
      <c r="K3447" s="43">
        <f t="shared" si="266"/>
        <v>90900.154692000011</v>
      </c>
      <c r="L3447" s="43">
        <f t="shared" si="267"/>
        <v>50272.933500000006</v>
      </c>
      <c r="M3447" s="43">
        <f t="shared" si="268"/>
        <v>40627.221192000005</v>
      </c>
      <c r="N3447" s="42">
        <f t="shared" si="269"/>
        <v>0.44694336692449599</v>
      </c>
      <c r="O3447">
        <f>IF(AND(RawData[[#This Row],[Channel]]="Wholesale/Distributor", LEFT(RawData[[#This Row],[Month]], 4)="2025"),RawData[[#This Row],[List Price]]*(1-'2 - Diagnostics'!$B$1),RawData[[#This Row],[Net Price]])</f>
        <v>10.488076000000001</v>
      </c>
      <c r="P3447">
        <f>RawData[[#This Row],[Units]]*RawData[[#This Row],[Counterfactual Net Price]]</f>
        <v>90900.154692000011</v>
      </c>
    </row>
    <row r="3448" spans="1:16">
      <c r="A3448" t="s">
        <v>239</v>
      </c>
      <c r="B3448" t="s">
        <v>238</v>
      </c>
      <c r="C3448" t="s">
        <v>237</v>
      </c>
      <c r="D3448" t="s">
        <v>229</v>
      </c>
      <c r="E3448" t="s">
        <v>248</v>
      </c>
      <c r="F3448">
        <v>8451</v>
      </c>
      <c r="G3448" s="44">
        <v>11.21</v>
      </c>
      <c r="H3448" s="42">
        <v>8.4099999999999994E-2</v>
      </c>
      <c r="I3448" s="45">
        <v>5.8433999999999999</v>
      </c>
      <c r="J3448" s="44">
        <f t="shared" si="265"/>
        <v>10.267239000000002</v>
      </c>
      <c r="K3448" s="43">
        <f t="shared" si="266"/>
        <v>86768.436789000014</v>
      </c>
      <c r="L3448" s="43">
        <f t="shared" si="267"/>
        <v>49382.573400000001</v>
      </c>
      <c r="M3448" s="43">
        <f t="shared" si="268"/>
        <v>37385.863389000013</v>
      </c>
      <c r="N3448" s="42">
        <f t="shared" si="269"/>
        <v>0.43086938952136994</v>
      </c>
      <c r="O3448">
        <f>IF(AND(RawData[[#This Row],[Channel]]="Wholesale/Distributor", LEFT(RawData[[#This Row],[Month]], 4)="2025"),RawData[[#This Row],[List Price]]*(1-'2 - Diagnostics'!$B$1),RawData[[#This Row],[Net Price]])</f>
        <v>10.267239000000002</v>
      </c>
      <c r="P3448">
        <f>RawData[[#This Row],[Units]]*RawData[[#This Row],[Counterfactual Net Price]]</f>
        <v>86768.436789000014</v>
      </c>
    </row>
    <row r="3449" spans="1:16">
      <c r="A3449" t="s">
        <v>239</v>
      </c>
      <c r="B3449" t="s">
        <v>238</v>
      </c>
      <c r="C3449" t="s">
        <v>237</v>
      </c>
      <c r="D3449" t="s">
        <v>229</v>
      </c>
      <c r="E3449" t="s">
        <v>247</v>
      </c>
      <c r="F3449">
        <v>9738</v>
      </c>
      <c r="G3449" s="44">
        <v>11.21</v>
      </c>
      <c r="H3449" s="42">
        <v>5.7200000000000001E-2</v>
      </c>
      <c r="I3449" s="45">
        <v>5.8861999999999997</v>
      </c>
      <c r="J3449" s="44">
        <f t="shared" si="265"/>
        <v>10.568788</v>
      </c>
      <c r="K3449" s="43">
        <f t="shared" si="266"/>
        <v>102918.857544</v>
      </c>
      <c r="L3449" s="43">
        <f t="shared" si="267"/>
        <v>57319.815599999994</v>
      </c>
      <c r="M3449" s="43">
        <f t="shared" si="268"/>
        <v>45599.041944000004</v>
      </c>
      <c r="N3449" s="42">
        <f t="shared" si="269"/>
        <v>0.44305818226271548</v>
      </c>
      <c r="O3449">
        <f>IF(AND(RawData[[#This Row],[Channel]]="Wholesale/Distributor", LEFT(RawData[[#This Row],[Month]], 4)="2025"),RawData[[#This Row],[List Price]]*(1-'2 - Diagnostics'!$B$1),RawData[[#This Row],[Net Price]])</f>
        <v>10.568788</v>
      </c>
      <c r="P3449">
        <f>RawData[[#This Row],[Units]]*RawData[[#This Row],[Counterfactual Net Price]]</f>
        <v>102918.857544</v>
      </c>
    </row>
    <row r="3450" spans="1:16">
      <c r="A3450" t="s">
        <v>239</v>
      </c>
      <c r="B3450" t="s">
        <v>238</v>
      </c>
      <c r="C3450" t="s">
        <v>237</v>
      </c>
      <c r="D3450" t="s">
        <v>229</v>
      </c>
      <c r="E3450" t="s">
        <v>246</v>
      </c>
      <c r="F3450">
        <v>8071</v>
      </c>
      <c r="G3450" s="44">
        <v>11.21</v>
      </c>
      <c r="H3450" s="42">
        <v>5.1900000000000002E-2</v>
      </c>
      <c r="I3450" s="45">
        <v>5.9291</v>
      </c>
      <c r="J3450" s="44">
        <f t="shared" si="265"/>
        <v>10.628201000000001</v>
      </c>
      <c r="K3450" s="43">
        <f t="shared" si="266"/>
        <v>85780.210271000004</v>
      </c>
      <c r="L3450" s="43">
        <f t="shared" si="267"/>
        <v>47853.766100000001</v>
      </c>
      <c r="M3450" s="43">
        <f t="shared" si="268"/>
        <v>37926.444171000003</v>
      </c>
      <c r="N3450" s="42">
        <f t="shared" si="269"/>
        <v>0.44213512710194325</v>
      </c>
      <c r="O3450">
        <f>IF(AND(RawData[[#This Row],[Channel]]="Wholesale/Distributor", LEFT(RawData[[#This Row],[Month]], 4)="2025"),RawData[[#This Row],[List Price]]*(1-'2 - Diagnostics'!$B$1),RawData[[#This Row],[Net Price]])</f>
        <v>10.628201000000001</v>
      </c>
      <c r="P3450">
        <f>RawData[[#This Row],[Units]]*RawData[[#This Row],[Counterfactual Net Price]]</f>
        <v>85780.210271000004</v>
      </c>
    </row>
    <row r="3451" spans="1:16">
      <c r="A3451" t="s">
        <v>239</v>
      </c>
      <c r="B3451" t="s">
        <v>238</v>
      </c>
      <c r="C3451" t="s">
        <v>237</v>
      </c>
      <c r="D3451" t="s">
        <v>229</v>
      </c>
      <c r="E3451" t="s">
        <v>245</v>
      </c>
      <c r="F3451">
        <v>7026</v>
      </c>
      <c r="G3451" s="44">
        <v>11.21</v>
      </c>
      <c r="H3451" s="42">
        <v>4.8099999999999997E-2</v>
      </c>
      <c r="I3451" s="45">
        <v>5.9720000000000004</v>
      </c>
      <c r="J3451" s="44">
        <f t="shared" si="265"/>
        <v>10.670799000000001</v>
      </c>
      <c r="K3451" s="43">
        <f t="shared" si="266"/>
        <v>74973.03377400001</v>
      </c>
      <c r="L3451" s="43">
        <f t="shared" si="267"/>
        <v>41959.272000000004</v>
      </c>
      <c r="M3451" s="43">
        <f t="shared" si="268"/>
        <v>33013.761774000006</v>
      </c>
      <c r="N3451" s="42">
        <f t="shared" si="269"/>
        <v>0.44034181507870218</v>
      </c>
      <c r="O3451">
        <f>IF(AND(RawData[[#This Row],[Channel]]="Wholesale/Distributor", LEFT(RawData[[#This Row],[Month]], 4)="2025"),RawData[[#This Row],[List Price]]*(1-'2 - Diagnostics'!$B$1),RawData[[#This Row],[Net Price]])</f>
        <v>10.670799000000001</v>
      </c>
      <c r="P3451">
        <f>RawData[[#This Row],[Units]]*RawData[[#This Row],[Counterfactual Net Price]]</f>
        <v>74973.03377400001</v>
      </c>
    </row>
    <row r="3452" spans="1:16">
      <c r="A3452" t="s">
        <v>239</v>
      </c>
      <c r="B3452" t="s">
        <v>238</v>
      </c>
      <c r="C3452" t="s">
        <v>237</v>
      </c>
      <c r="D3452" t="s">
        <v>229</v>
      </c>
      <c r="E3452" t="s">
        <v>244</v>
      </c>
      <c r="F3452">
        <v>6596</v>
      </c>
      <c r="G3452" s="44">
        <v>11.54</v>
      </c>
      <c r="H3452" s="42">
        <v>9.0399999999999994E-2</v>
      </c>
      <c r="I3452" s="45">
        <v>6.0148000000000001</v>
      </c>
      <c r="J3452" s="44">
        <f t="shared" si="265"/>
        <v>10.496783999999998</v>
      </c>
      <c r="K3452" s="43">
        <f t="shared" si="266"/>
        <v>69236.787263999984</v>
      </c>
      <c r="L3452" s="43">
        <f t="shared" si="267"/>
        <v>39673.620800000004</v>
      </c>
      <c r="M3452" s="43">
        <f t="shared" si="268"/>
        <v>29563.16646399998</v>
      </c>
      <c r="N3452" s="42">
        <f t="shared" si="269"/>
        <v>0.42698639888179063</v>
      </c>
      <c r="O3452">
        <f>IF(AND(RawData[[#This Row],[Channel]]="Wholesale/Distributor", LEFT(RawData[[#This Row],[Month]], 4)="2025"),RawData[[#This Row],[List Price]]*(1-'2 - Diagnostics'!$B$1),RawData[[#This Row],[Net Price]])</f>
        <v>10.496783999999998</v>
      </c>
      <c r="P3452">
        <f>RawData[[#This Row],[Units]]*RawData[[#This Row],[Counterfactual Net Price]]</f>
        <v>69236.787263999984</v>
      </c>
    </row>
    <row r="3453" spans="1:16">
      <c r="A3453" t="s">
        <v>239</v>
      </c>
      <c r="B3453" t="s">
        <v>238</v>
      </c>
      <c r="C3453" t="s">
        <v>237</v>
      </c>
      <c r="D3453" t="s">
        <v>229</v>
      </c>
      <c r="E3453" t="s">
        <v>243</v>
      </c>
      <c r="F3453">
        <v>7607</v>
      </c>
      <c r="G3453" s="44">
        <v>11.54</v>
      </c>
      <c r="H3453" s="42">
        <v>7.6999999999999999E-2</v>
      </c>
      <c r="I3453" s="45">
        <v>6.0576999999999996</v>
      </c>
      <c r="J3453" s="44">
        <f t="shared" si="265"/>
        <v>10.65142</v>
      </c>
      <c r="K3453" s="43">
        <f t="shared" si="266"/>
        <v>81025.351939999993</v>
      </c>
      <c r="L3453" s="43">
        <f t="shared" si="267"/>
        <v>46080.923899999994</v>
      </c>
      <c r="M3453" s="43">
        <f t="shared" si="268"/>
        <v>34944.428039999999</v>
      </c>
      <c r="N3453" s="42">
        <f t="shared" si="269"/>
        <v>0.43127770757326256</v>
      </c>
      <c r="O3453">
        <f>IF(AND(RawData[[#This Row],[Channel]]="Wholesale/Distributor", LEFT(RawData[[#This Row],[Month]], 4)="2025"),RawData[[#This Row],[List Price]]*(1-'2 - Diagnostics'!$B$1),RawData[[#This Row],[Net Price]])</f>
        <v>10.65142</v>
      </c>
      <c r="P3453">
        <f>RawData[[#This Row],[Units]]*RawData[[#This Row],[Counterfactual Net Price]]</f>
        <v>81025.351939999993</v>
      </c>
    </row>
    <row r="3454" spans="1:16">
      <c r="A3454" t="s">
        <v>239</v>
      </c>
      <c r="B3454" t="s">
        <v>238</v>
      </c>
      <c r="C3454" t="s">
        <v>237</v>
      </c>
      <c r="D3454" t="s">
        <v>229</v>
      </c>
      <c r="E3454" t="s">
        <v>242</v>
      </c>
      <c r="F3454">
        <v>8808</v>
      </c>
      <c r="G3454" s="44">
        <v>11.54</v>
      </c>
      <c r="H3454" s="42">
        <v>8.14E-2</v>
      </c>
      <c r="I3454" s="45">
        <v>6.1005000000000003</v>
      </c>
      <c r="J3454" s="44">
        <f t="shared" si="265"/>
        <v>10.600643999999999</v>
      </c>
      <c r="K3454" s="43">
        <f t="shared" si="266"/>
        <v>93370.472351999997</v>
      </c>
      <c r="L3454" s="43">
        <f t="shared" si="267"/>
        <v>53733.204000000005</v>
      </c>
      <c r="M3454" s="43">
        <f t="shared" si="268"/>
        <v>39637.268351999992</v>
      </c>
      <c r="N3454" s="42">
        <f t="shared" si="269"/>
        <v>0.42451609543722052</v>
      </c>
      <c r="O3454">
        <f>IF(AND(RawData[[#This Row],[Channel]]="Wholesale/Distributor", LEFT(RawData[[#This Row],[Month]], 4)="2025"),RawData[[#This Row],[List Price]]*(1-'2 - Diagnostics'!$B$1),RawData[[#This Row],[Net Price]])</f>
        <v>10.600643999999999</v>
      </c>
      <c r="P3454">
        <f>RawData[[#This Row],[Units]]*RawData[[#This Row],[Counterfactual Net Price]]</f>
        <v>93370.472351999997</v>
      </c>
    </row>
    <row r="3455" spans="1:16">
      <c r="A3455" t="s">
        <v>239</v>
      </c>
      <c r="B3455" t="s">
        <v>238</v>
      </c>
      <c r="C3455" t="s">
        <v>237</v>
      </c>
      <c r="D3455" t="s">
        <v>229</v>
      </c>
      <c r="E3455" t="s">
        <v>241</v>
      </c>
      <c r="F3455">
        <v>12819</v>
      </c>
      <c r="G3455" s="44">
        <v>11.54</v>
      </c>
      <c r="H3455" s="42">
        <v>7.0599999999999996E-2</v>
      </c>
      <c r="I3455" s="45">
        <v>6.1433999999999997</v>
      </c>
      <c r="J3455" s="44">
        <f t="shared" si="265"/>
        <v>10.725275999999999</v>
      </c>
      <c r="K3455" s="43">
        <f t="shared" si="266"/>
        <v>137487.31304399998</v>
      </c>
      <c r="L3455" s="43">
        <f t="shared" si="267"/>
        <v>78752.244599999991</v>
      </c>
      <c r="M3455" s="43">
        <f t="shared" si="268"/>
        <v>58735.06844399999</v>
      </c>
      <c r="N3455" s="42">
        <f t="shared" si="269"/>
        <v>0.42720355168482377</v>
      </c>
      <c r="O3455">
        <f>IF(AND(RawData[[#This Row],[Channel]]="Wholesale/Distributor", LEFT(RawData[[#This Row],[Month]], 4)="2025"),RawData[[#This Row],[List Price]]*(1-'2 - Diagnostics'!$B$1),RawData[[#This Row],[Net Price]])</f>
        <v>10.725275999999999</v>
      </c>
      <c r="P3455">
        <f>RawData[[#This Row],[Units]]*RawData[[#This Row],[Counterfactual Net Price]]</f>
        <v>137487.31304399998</v>
      </c>
    </row>
    <row r="3456" spans="1:16">
      <c r="A3456" t="s">
        <v>239</v>
      </c>
      <c r="B3456" t="s">
        <v>238</v>
      </c>
      <c r="C3456" t="s">
        <v>237</v>
      </c>
      <c r="D3456" t="s">
        <v>229</v>
      </c>
      <c r="E3456" t="s">
        <v>240</v>
      </c>
      <c r="F3456">
        <v>14756</v>
      </c>
      <c r="G3456" s="44">
        <v>11.54</v>
      </c>
      <c r="H3456" s="42">
        <v>0.10489999999999999</v>
      </c>
      <c r="I3456" s="45">
        <v>6.1863000000000001</v>
      </c>
      <c r="J3456" s="44">
        <f t="shared" si="265"/>
        <v>10.329454</v>
      </c>
      <c r="K3456" s="43">
        <f t="shared" si="266"/>
        <v>152421.423224</v>
      </c>
      <c r="L3456" s="43">
        <f t="shared" si="267"/>
        <v>91285.042799999996</v>
      </c>
      <c r="M3456" s="43">
        <f t="shared" si="268"/>
        <v>61136.380424000003</v>
      </c>
      <c r="N3456" s="42">
        <f t="shared" si="269"/>
        <v>0.40110096816346735</v>
      </c>
      <c r="O3456">
        <f>IF(AND(RawData[[#This Row],[Channel]]="Wholesale/Distributor", LEFT(RawData[[#This Row],[Month]], 4)="2025"),RawData[[#This Row],[List Price]]*(1-'2 - Diagnostics'!$B$1),RawData[[#This Row],[Net Price]])</f>
        <v>10.329454</v>
      </c>
      <c r="P3456">
        <f>RawData[[#This Row],[Units]]*RawData[[#This Row],[Counterfactual Net Price]]</f>
        <v>152421.423224</v>
      </c>
    </row>
    <row r="3457" spans="1:16">
      <c r="A3457" t="s">
        <v>239</v>
      </c>
      <c r="B3457" t="s">
        <v>238</v>
      </c>
      <c r="C3457" t="s">
        <v>237</v>
      </c>
      <c r="D3457" t="s">
        <v>229</v>
      </c>
      <c r="E3457" t="s">
        <v>236</v>
      </c>
      <c r="F3457">
        <v>12559</v>
      </c>
      <c r="G3457" s="44">
        <v>11.54</v>
      </c>
      <c r="H3457" s="42">
        <v>6.1100000000000002E-2</v>
      </c>
      <c r="I3457" s="45">
        <v>6.2290999999999999</v>
      </c>
      <c r="J3457" s="44">
        <f t="shared" si="265"/>
        <v>10.834905999999998</v>
      </c>
      <c r="K3457" s="43">
        <f t="shared" si="266"/>
        <v>136075.58445399997</v>
      </c>
      <c r="L3457" s="43">
        <f t="shared" si="267"/>
        <v>78231.266900000002</v>
      </c>
      <c r="M3457" s="43">
        <f t="shared" si="268"/>
        <v>57844.317553999965</v>
      </c>
      <c r="N3457" s="42">
        <f t="shared" si="269"/>
        <v>0.42508961314477473</v>
      </c>
      <c r="O3457">
        <f>IF(AND(RawData[[#This Row],[Channel]]="Wholesale/Distributor", LEFT(RawData[[#This Row],[Month]], 4)="2025"),RawData[[#This Row],[List Price]]*(1-'2 - Diagnostics'!$B$1),RawData[[#This Row],[Net Price]])</f>
        <v>10.834905999999998</v>
      </c>
      <c r="P3457">
        <f>RawData[[#This Row],[Units]]*RawData[[#This Row],[Counterfactual Net Price]]</f>
        <v>136075.58445399997</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BEB1-C46B-4D02-9F93-92311358AFA2}">
  <dimension ref="A1:D10"/>
  <sheetViews>
    <sheetView zoomScaleNormal="100" workbookViewId="0"/>
  </sheetViews>
  <sheetFormatPr defaultColWidth="8.6640625" defaultRowHeight="14.4"/>
  <cols>
    <col min="1" max="1" width="22" customWidth="1"/>
    <col min="2" max="2" width="16" customWidth="1"/>
    <col min="3" max="3" width="18" customWidth="1"/>
    <col min="4" max="4" width="22" customWidth="1"/>
  </cols>
  <sheetData>
    <row r="1" spans="1:4" ht="17.399999999999999">
      <c r="A1" s="49" t="s">
        <v>371</v>
      </c>
    </row>
    <row r="2" spans="1:4">
      <c r="A2" s="48" t="s">
        <v>370</v>
      </c>
    </row>
    <row r="4" spans="1:4">
      <c r="A4" s="47" t="s">
        <v>234</v>
      </c>
      <c r="B4" s="47" t="s">
        <v>369</v>
      </c>
      <c r="C4" s="47" t="s">
        <v>368</v>
      </c>
      <c r="D4" s="47" t="s">
        <v>367</v>
      </c>
    </row>
    <row r="5" spans="1:4">
      <c r="A5" t="s">
        <v>228</v>
      </c>
      <c r="B5" s="42">
        <v>0.1</v>
      </c>
      <c r="C5" s="42">
        <v>1.4999999999999999E-2</v>
      </c>
      <c r="D5">
        <v>1</v>
      </c>
    </row>
    <row r="6" spans="1:4">
      <c r="A6" t="s">
        <v>231</v>
      </c>
      <c r="B6" s="42">
        <v>0.13</v>
      </c>
      <c r="C6" s="42">
        <v>1.4999999999999999E-2</v>
      </c>
      <c r="D6">
        <v>0.85</v>
      </c>
    </row>
    <row r="7" spans="1:4">
      <c r="A7" t="s">
        <v>230</v>
      </c>
      <c r="B7" s="42">
        <v>0.18</v>
      </c>
      <c r="C7" s="42">
        <v>1.4999999999999999E-2</v>
      </c>
      <c r="D7">
        <v>0.55000000000000004</v>
      </c>
    </row>
    <row r="8" spans="1:4">
      <c r="A8" t="s">
        <v>232</v>
      </c>
      <c r="B8" s="42">
        <v>0.05</v>
      </c>
      <c r="C8" s="42">
        <v>0.01</v>
      </c>
      <c r="D8">
        <v>0.45</v>
      </c>
    </row>
    <row r="9" spans="1:4">
      <c r="A9" t="s">
        <v>226</v>
      </c>
      <c r="B9" s="42">
        <v>0.09</v>
      </c>
      <c r="C9" s="42">
        <v>1.4999999999999999E-2</v>
      </c>
      <c r="D9">
        <v>0.65</v>
      </c>
    </row>
    <row r="10" spans="1:4">
      <c r="A10" t="s">
        <v>229</v>
      </c>
      <c r="B10" s="42">
        <v>7.0000000000000007E-2</v>
      </c>
      <c r="C10" s="42">
        <v>1.4999999999999999E-2</v>
      </c>
      <c r="D10">
        <v>0.3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3492-8064-48F1-A242-0342A350AC71}">
  <dimension ref="A1:F28"/>
  <sheetViews>
    <sheetView zoomScaleNormal="100" workbookViewId="0"/>
  </sheetViews>
  <sheetFormatPr defaultColWidth="8.6640625" defaultRowHeight="14.4"/>
  <cols>
    <col min="1" max="1" width="9" customWidth="1"/>
    <col min="2" max="2" width="26" customWidth="1"/>
    <col min="3" max="3" width="18" customWidth="1"/>
    <col min="4" max="4" width="20" customWidth="1"/>
    <col min="5" max="5" width="15" customWidth="1"/>
    <col min="6" max="6" width="17" customWidth="1"/>
  </cols>
  <sheetData>
    <row r="1" spans="1:6" ht="17.399999999999999">
      <c r="A1" s="49" t="s">
        <v>366</v>
      </c>
    </row>
    <row r="2" spans="1:6">
      <c r="A2" s="48" t="s">
        <v>365</v>
      </c>
    </row>
    <row r="4" spans="1:6">
      <c r="A4" s="47" t="s">
        <v>326</v>
      </c>
      <c r="B4" s="47" t="s">
        <v>325</v>
      </c>
      <c r="C4" s="47" t="s">
        <v>324</v>
      </c>
      <c r="D4" s="47" t="s">
        <v>364</v>
      </c>
      <c r="E4" s="47" t="s">
        <v>363</v>
      </c>
      <c r="F4" s="47" t="s">
        <v>362</v>
      </c>
    </row>
    <row r="5" spans="1:6">
      <c r="A5" t="s">
        <v>312</v>
      </c>
      <c r="B5" t="s">
        <v>311</v>
      </c>
      <c r="C5" t="s">
        <v>300</v>
      </c>
      <c r="D5" s="44">
        <v>1.29</v>
      </c>
      <c r="E5" s="42">
        <v>0.57999999999999996</v>
      </c>
      <c r="F5">
        <v>140</v>
      </c>
    </row>
    <row r="6" spans="1:6">
      <c r="A6" t="s">
        <v>310</v>
      </c>
      <c r="B6" t="s">
        <v>309</v>
      </c>
      <c r="C6" t="s">
        <v>300</v>
      </c>
      <c r="D6" s="44">
        <v>2.4900000000000002</v>
      </c>
      <c r="E6" s="42">
        <v>0.56999999999999995</v>
      </c>
      <c r="F6">
        <v>60</v>
      </c>
    </row>
    <row r="7" spans="1:6">
      <c r="A7" t="s">
        <v>308</v>
      </c>
      <c r="B7" t="s">
        <v>307</v>
      </c>
      <c r="C7" t="s">
        <v>300</v>
      </c>
      <c r="D7" s="44">
        <v>1.39</v>
      </c>
      <c r="E7" s="42">
        <v>0.59</v>
      </c>
      <c r="F7">
        <v>90</v>
      </c>
    </row>
    <row r="8" spans="1:6">
      <c r="A8" t="s">
        <v>306</v>
      </c>
      <c r="B8" t="s">
        <v>305</v>
      </c>
      <c r="C8" t="s">
        <v>300</v>
      </c>
      <c r="D8" s="44">
        <v>1.49</v>
      </c>
      <c r="E8" s="42">
        <v>0.57999999999999996</v>
      </c>
      <c r="F8">
        <v>70</v>
      </c>
    </row>
    <row r="9" spans="1:6">
      <c r="A9" t="s">
        <v>304</v>
      </c>
      <c r="B9" t="s">
        <v>303</v>
      </c>
      <c r="C9" t="s">
        <v>300</v>
      </c>
      <c r="D9" s="44">
        <v>1.39</v>
      </c>
      <c r="E9" s="42">
        <v>0.56999999999999995</v>
      </c>
      <c r="F9">
        <v>80</v>
      </c>
    </row>
    <row r="10" spans="1:6">
      <c r="A10" t="s">
        <v>302</v>
      </c>
      <c r="B10" t="s">
        <v>301</v>
      </c>
      <c r="C10" t="s">
        <v>300</v>
      </c>
      <c r="D10" s="44">
        <v>3.49</v>
      </c>
      <c r="E10" s="42">
        <v>0.56000000000000005</v>
      </c>
      <c r="F10">
        <v>55</v>
      </c>
    </row>
    <row r="11" spans="1:6">
      <c r="A11" t="s">
        <v>299</v>
      </c>
      <c r="B11" t="s">
        <v>298</v>
      </c>
      <c r="C11" t="s">
        <v>289</v>
      </c>
      <c r="D11" s="44">
        <v>1.49</v>
      </c>
      <c r="E11" s="42">
        <v>0.55000000000000004</v>
      </c>
      <c r="F11">
        <v>150</v>
      </c>
    </row>
    <row r="12" spans="1:6">
      <c r="A12" t="s">
        <v>297</v>
      </c>
      <c r="B12" t="s">
        <v>296</v>
      </c>
      <c r="C12" t="s">
        <v>289</v>
      </c>
      <c r="D12" s="44">
        <v>2.29</v>
      </c>
      <c r="E12" s="42">
        <v>0.56000000000000005</v>
      </c>
      <c r="F12">
        <v>65</v>
      </c>
    </row>
    <row r="13" spans="1:6">
      <c r="A13" t="s">
        <v>295</v>
      </c>
      <c r="B13" t="s">
        <v>294</v>
      </c>
      <c r="C13" t="s">
        <v>289</v>
      </c>
      <c r="D13" s="44">
        <v>3.99</v>
      </c>
      <c r="E13" s="42">
        <v>0.54</v>
      </c>
      <c r="F13">
        <v>45</v>
      </c>
    </row>
    <row r="14" spans="1:6">
      <c r="A14" t="s">
        <v>293</v>
      </c>
      <c r="B14" t="s">
        <v>292</v>
      </c>
      <c r="C14" t="s">
        <v>289</v>
      </c>
      <c r="D14" s="44">
        <v>1.59</v>
      </c>
      <c r="E14" s="42">
        <v>0.56000000000000005</v>
      </c>
      <c r="F14">
        <v>55</v>
      </c>
    </row>
    <row r="15" spans="1:6">
      <c r="A15" t="s">
        <v>291</v>
      </c>
      <c r="B15" t="s">
        <v>290</v>
      </c>
      <c r="C15" t="s">
        <v>289</v>
      </c>
      <c r="D15" s="44">
        <v>6.49</v>
      </c>
      <c r="E15" s="42">
        <v>0.55000000000000004</v>
      </c>
      <c r="F15">
        <v>25</v>
      </c>
    </row>
    <row r="16" spans="1:6">
      <c r="A16" t="s">
        <v>288</v>
      </c>
      <c r="B16" t="s">
        <v>287</v>
      </c>
      <c r="C16" t="s">
        <v>280</v>
      </c>
      <c r="D16" s="44">
        <v>1.39</v>
      </c>
      <c r="E16" s="42">
        <v>0.56000000000000005</v>
      </c>
      <c r="F16">
        <v>100</v>
      </c>
    </row>
    <row r="17" spans="1:6">
      <c r="A17" t="s">
        <v>286</v>
      </c>
      <c r="B17" t="s">
        <v>285</v>
      </c>
      <c r="C17" t="s">
        <v>280</v>
      </c>
      <c r="D17" s="44">
        <v>2.39</v>
      </c>
      <c r="E17" s="42">
        <v>0.56999999999999995</v>
      </c>
      <c r="F17">
        <v>45</v>
      </c>
    </row>
    <row r="18" spans="1:6">
      <c r="A18" t="s">
        <v>284</v>
      </c>
      <c r="B18" t="s">
        <v>283</v>
      </c>
      <c r="C18" t="s">
        <v>280</v>
      </c>
      <c r="D18" s="44">
        <v>3.79</v>
      </c>
      <c r="E18" s="42">
        <v>0.55000000000000004</v>
      </c>
      <c r="F18">
        <v>35</v>
      </c>
    </row>
    <row r="19" spans="1:6">
      <c r="A19" t="s">
        <v>282</v>
      </c>
      <c r="B19" t="s">
        <v>281</v>
      </c>
      <c r="C19" t="s">
        <v>280</v>
      </c>
      <c r="D19" s="44">
        <v>1.39</v>
      </c>
      <c r="E19" s="42">
        <v>0.57999999999999996</v>
      </c>
      <c r="F19">
        <v>85</v>
      </c>
    </row>
    <row r="20" spans="1:6">
      <c r="A20" t="s">
        <v>279</v>
      </c>
      <c r="B20" t="s">
        <v>278</v>
      </c>
      <c r="C20" t="s">
        <v>271</v>
      </c>
      <c r="D20" s="44">
        <v>2.99</v>
      </c>
      <c r="E20" s="42">
        <v>0.66</v>
      </c>
      <c r="F20">
        <v>70</v>
      </c>
    </row>
    <row r="21" spans="1:6">
      <c r="A21" t="s">
        <v>277</v>
      </c>
      <c r="B21" t="s">
        <v>276</v>
      </c>
      <c r="C21" t="s">
        <v>271</v>
      </c>
      <c r="D21" s="44">
        <v>3.49</v>
      </c>
      <c r="E21" s="42">
        <v>0.67</v>
      </c>
      <c r="F21">
        <v>60</v>
      </c>
    </row>
    <row r="22" spans="1:6">
      <c r="A22" t="s">
        <v>275</v>
      </c>
      <c r="B22" t="s">
        <v>274</v>
      </c>
      <c r="C22" t="s">
        <v>271</v>
      </c>
      <c r="D22" s="44">
        <v>2.99</v>
      </c>
      <c r="E22" s="42">
        <v>0.65</v>
      </c>
      <c r="F22">
        <v>40</v>
      </c>
    </row>
    <row r="23" spans="1:6">
      <c r="A23" t="s">
        <v>273</v>
      </c>
      <c r="B23" t="s">
        <v>272</v>
      </c>
      <c r="C23" t="s">
        <v>271</v>
      </c>
      <c r="D23" s="44">
        <v>3.29</v>
      </c>
      <c r="E23" s="42">
        <v>0.66</v>
      </c>
      <c r="F23">
        <v>35</v>
      </c>
    </row>
    <row r="24" spans="1:6">
      <c r="A24" t="s">
        <v>270</v>
      </c>
      <c r="B24" t="s">
        <v>269</v>
      </c>
      <c r="C24" t="s">
        <v>237</v>
      </c>
      <c r="D24" s="44">
        <v>8.99</v>
      </c>
      <c r="E24" s="42">
        <v>0.52</v>
      </c>
      <c r="F24">
        <v>20</v>
      </c>
    </row>
    <row r="25" spans="1:6">
      <c r="A25" t="s">
        <v>268</v>
      </c>
      <c r="B25" t="s">
        <v>267</v>
      </c>
      <c r="C25" t="s">
        <v>237</v>
      </c>
      <c r="D25" s="44">
        <v>14.99</v>
      </c>
      <c r="E25" s="42">
        <v>0.51</v>
      </c>
      <c r="F25">
        <v>12</v>
      </c>
    </row>
    <row r="26" spans="1:6">
      <c r="A26" t="s">
        <v>266</v>
      </c>
      <c r="B26" t="s">
        <v>265</v>
      </c>
      <c r="C26" t="s">
        <v>237</v>
      </c>
      <c r="D26" s="44">
        <v>9.49</v>
      </c>
      <c r="E26" s="42">
        <v>0.53</v>
      </c>
      <c r="F26">
        <v>15</v>
      </c>
    </row>
    <row r="27" spans="1:6">
      <c r="A27" t="s">
        <v>264</v>
      </c>
      <c r="B27" t="s">
        <v>263</v>
      </c>
      <c r="C27" t="s">
        <v>237</v>
      </c>
      <c r="D27" s="44">
        <v>7.99</v>
      </c>
      <c r="E27" s="42">
        <v>0.54</v>
      </c>
      <c r="F27">
        <v>18</v>
      </c>
    </row>
    <row r="28" spans="1:6">
      <c r="A28" t="s">
        <v>239</v>
      </c>
      <c r="B28" t="s">
        <v>238</v>
      </c>
      <c r="C28" t="s">
        <v>237</v>
      </c>
      <c r="D28" s="44">
        <v>10.99</v>
      </c>
      <c r="E28" s="42">
        <v>0.52</v>
      </c>
      <c r="F28">
        <v>30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8940-1FFA-4D22-8774-6C8322207228}">
  <dimension ref="A1:K42"/>
  <sheetViews>
    <sheetView workbookViewId="0">
      <selection activeCell="F11" sqref="F11"/>
    </sheetView>
  </sheetViews>
  <sheetFormatPr defaultRowHeight="14.4"/>
  <cols>
    <col min="1" max="1" width="34.88671875" bestFit="1" customWidth="1"/>
    <col min="2" max="2" width="12" bestFit="1" customWidth="1"/>
    <col min="3" max="3" width="10.109375" bestFit="1" customWidth="1"/>
    <col min="4" max="4" width="16.77734375" bestFit="1" customWidth="1"/>
    <col min="5" max="5" width="20.44140625" bestFit="1" customWidth="1"/>
    <col min="6" max="6" width="17.21875" bestFit="1" customWidth="1"/>
    <col min="7" max="7" width="17.109375" bestFit="1" customWidth="1"/>
    <col min="8" max="8" width="16.88671875" bestFit="1" customWidth="1"/>
    <col min="9" max="9" width="17.109375" bestFit="1" customWidth="1"/>
    <col min="10" max="10" width="20.21875" bestFit="1" customWidth="1"/>
    <col min="11" max="11" width="17.33203125" bestFit="1" customWidth="1"/>
  </cols>
  <sheetData>
    <row r="1" spans="1:11">
      <c r="A1" t="s">
        <v>347</v>
      </c>
      <c r="B1">
        <v>0.09</v>
      </c>
    </row>
    <row r="3" spans="1:11">
      <c r="A3" t="s">
        <v>346</v>
      </c>
      <c r="B3" t="s">
        <v>345</v>
      </c>
      <c r="C3" t="s">
        <v>344</v>
      </c>
      <c r="D3" t="s">
        <v>343</v>
      </c>
      <c r="E3" t="s">
        <v>342</v>
      </c>
      <c r="F3" t="s">
        <v>341</v>
      </c>
      <c r="G3" t="s">
        <v>340</v>
      </c>
      <c r="H3" t="s">
        <v>339</v>
      </c>
      <c r="I3" t="s">
        <v>338</v>
      </c>
      <c r="J3" t="s">
        <v>337</v>
      </c>
      <c r="K3" t="s">
        <v>336</v>
      </c>
    </row>
    <row r="4" spans="1:11">
      <c r="A4" t="s">
        <v>300</v>
      </c>
      <c r="B4">
        <f>SUMIFS(RawData[Units],RawData[Category],A4,RawData[Month],"2024-*")</f>
        <v>24530017</v>
      </c>
      <c r="C4">
        <f>B4/SUM($B$4:$B$8)</f>
        <v>0.35347523555368754</v>
      </c>
      <c r="D4">
        <f>SUMIFS(RawData[Units],RawData[Category],A4,RawData[Month],"2025-*")</f>
        <v>22939721</v>
      </c>
      <c r="E4">
        <f>SUMIFS(RawData[Revenue],RawData[Category],A4,RawData[Month],"2025-*")</f>
        <v>36278590.24667003</v>
      </c>
      <c r="F4">
        <f>SUMIFS(RawData[COGS],RawData[Category],A4,RawData[Month],"2025-*")</f>
        <v>24179158.697699983</v>
      </c>
      <c r="G4">
        <f>E4/D4</f>
        <v>1.5814747810869203</v>
      </c>
      <c r="H4">
        <f>F4/D4</f>
        <v>1.054030199308003</v>
      </c>
      <c r="I4">
        <f>C4*SUM($D$4:$D$8)</f>
        <v>24665812.641668368</v>
      </c>
      <c r="J4">
        <f>I4*G4</f>
        <v>39008360.647813477</v>
      </c>
      <c r="K4">
        <f>I4*H4</f>
        <v>25998511.414791569</v>
      </c>
    </row>
    <row r="5" spans="1:11">
      <c r="A5" t="s">
        <v>289</v>
      </c>
      <c r="B5">
        <f>SUMIFS(RawData[Units],RawData[Category],A5,RawData[Month],"2024-*")</f>
        <v>16736988</v>
      </c>
      <c r="C5">
        <f>B5/SUM($B$4:$B$8)</f>
        <v>0.24117842135043124</v>
      </c>
      <c r="D5">
        <f>SUMIFS(RawData[Units],RawData[Category],A5,RawData[Month],"2025-*")</f>
        <v>16691019</v>
      </c>
      <c r="E5">
        <f>SUMIFS(RawData[Revenue],RawData[Category],A5,RawData[Month],"2025-*")</f>
        <v>35700455.851486005</v>
      </c>
      <c r="F5">
        <f>SUMIFS(RawData[COGS],RawData[Category],A5,RawData[Month],"2025-*")</f>
        <v>22893935.012200017</v>
      </c>
      <c r="G5">
        <f>E5/D5</f>
        <v>2.1389021156518968</v>
      </c>
      <c r="H5">
        <f>F5/D5</f>
        <v>1.3716319544181226</v>
      </c>
      <c r="I5">
        <f>C5*SUM($D$4:$D$8)</f>
        <v>16829642.23766546</v>
      </c>
      <c r="J5">
        <f>I5*G5</f>
        <v>35996957.387807176</v>
      </c>
      <c r="K5">
        <f>I5*H5</f>
        <v>23084075.074606858</v>
      </c>
    </row>
    <row r="6" spans="1:11">
      <c r="A6" t="s">
        <v>280</v>
      </c>
      <c r="B6">
        <f>SUMIFS(RawData[Units],RawData[Category],A6,RawData[Month],"2024-*")</f>
        <v>13187182</v>
      </c>
      <c r="C6">
        <f>B6/SUM($B$4:$B$8)</f>
        <v>0.19002605109239623</v>
      </c>
      <c r="D6">
        <f>SUMIFS(RawData[Units],RawData[Category],A6,RawData[Month],"2025-*")</f>
        <v>13037608</v>
      </c>
      <c r="E6">
        <f>SUMIFS(RawData[Revenue],RawData[Category],A6,RawData[Month],"2025-*")</f>
        <v>22185417.853965998</v>
      </c>
      <c r="F6">
        <f>SUMIFS(RawData[COGS],RawData[Category],A6,RawData[Month],"2025-*")</f>
        <v>14551502.849499993</v>
      </c>
      <c r="G6">
        <f>E6/D6</f>
        <v>1.701647867765774</v>
      </c>
      <c r="H6">
        <f>F6/D6</f>
        <v>1.116117530876829</v>
      </c>
      <c r="I6">
        <f>C6*SUM($D$4:$D$8)</f>
        <v>13260184.878126319</v>
      </c>
      <c r="J6">
        <f>I6*G6</f>
        <v>22564165.324043613</v>
      </c>
      <c r="K6">
        <f>I6*H6</f>
        <v>14799924.805144614</v>
      </c>
    </row>
    <row r="7" spans="1:11">
      <c r="A7" t="s">
        <v>271</v>
      </c>
      <c r="B7">
        <f>SUMIFS(RawData[Units],RawData[Category],A7,RawData[Month],"2024-*")</f>
        <v>10196510</v>
      </c>
      <c r="C7">
        <f>B7/SUM($B$4:$B$8)</f>
        <v>0.14693074913382775</v>
      </c>
      <c r="D7">
        <f>SUMIFS(RawData[Units],RawData[Category],A7,RawData[Month],"2025-*")</f>
        <v>12404205</v>
      </c>
      <c r="E7">
        <f>SUMIFS(RawData[Revenue],RawData[Category],A7,RawData[Month],"2025-*")</f>
        <v>35912688.672661006</v>
      </c>
      <c r="F7">
        <f>SUMIFS(RawData[COGS],RawData[Category],A7,RawData[Month],"2025-*")</f>
        <v>27535278.058800001</v>
      </c>
      <c r="G7">
        <f>E7/D7</f>
        <v>2.8952027697592073</v>
      </c>
      <c r="H7">
        <f>F7/D7</f>
        <v>2.2198341658171565</v>
      </c>
      <c r="I7">
        <f>C7*SUM($D$4:$D$8)</f>
        <v>10252956.82668699</v>
      </c>
      <c r="J7">
        <f>I7*G7</f>
        <v>29684389.002845746</v>
      </c>
      <c r="K7">
        <f>I7*H7</f>
        <v>22759863.864528034</v>
      </c>
    </row>
    <row r="8" spans="1:11">
      <c r="A8" t="s">
        <v>237</v>
      </c>
      <c r="B8">
        <f>SUMIFS(RawData[Units],RawData[Category],A8,RawData[Month],"2024-*")</f>
        <v>4746009</v>
      </c>
      <c r="C8">
        <f>B8/SUM($B$4:$B$8)</f>
        <v>6.8389542869657247E-2</v>
      </c>
      <c r="D8">
        <f>SUMIFS(RawData[Units],RawData[Category],A8,RawData[Month],"2025-*")</f>
        <v>4708326</v>
      </c>
      <c r="E8">
        <f>SUMIFS(RawData[Revenue],RawData[Category],A8,RawData[Month],"2025-*")</f>
        <v>43773014.443420008</v>
      </c>
      <c r="F8">
        <f>SUMIFS(RawData[COGS],RawData[Category],A8,RawData[Month],"2025-*")</f>
        <v>26582035.391399994</v>
      </c>
      <c r="G8">
        <f>E8/D8</f>
        <v>9.2969379017977953</v>
      </c>
      <c r="H8">
        <f>F8/D8</f>
        <v>5.6457508234136711</v>
      </c>
      <c r="I8">
        <f>C8*SUM($D$4:$D$8)</f>
        <v>4772282.4158528652</v>
      </c>
      <c r="J8">
        <f>I8*G8</f>
        <v>44367613.270025648</v>
      </c>
      <c r="K8">
        <f>I8*H8</f>
        <v>26943117.378863897</v>
      </c>
    </row>
    <row r="10" spans="1:11">
      <c r="A10" t="s">
        <v>335</v>
      </c>
      <c r="B10">
        <f>SUM(E4:E8)</f>
        <v>173850167.06820303</v>
      </c>
    </row>
    <row r="11" spans="1:11">
      <c r="A11" t="s">
        <v>334</v>
      </c>
      <c r="B11">
        <f>SUM(F2:F8)</f>
        <v>115741910.00959998</v>
      </c>
    </row>
    <row r="12" spans="1:11">
      <c r="A12" t="s">
        <v>333</v>
      </c>
      <c r="B12">
        <f>(B10 - B11)/B10</f>
        <v>0.33424332020231329</v>
      </c>
    </row>
    <row r="13" spans="1:11">
      <c r="A13" t="s">
        <v>332</v>
      </c>
      <c r="B13">
        <f>SUM(J4:J8)</f>
        <v>171621485.63253567</v>
      </c>
    </row>
    <row r="14" spans="1:11">
      <c r="A14" t="s">
        <v>331</v>
      </c>
      <c r="B14">
        <f>SUM(K4:K8)</f>
        <v>113585492.53793497</v>
      </c>
    </row>
    <row r="15" spans="1:11">
      <c r="A15" t="s">
        <v>330</v>
      </c>
      <c r="B15">
        <f>(B13-B14)/B13</f>
        <v>0.33816274740135649</v>
      </c>
    </row>
    <row r="16" spans="1:11">
      <c r="A16" t="s">
        <v>329</v>
      </c>
      <c r="B16">
        <f>B12-B15</f>
        <v>-3.9194271990432017E-3</v>
      </c>
    </row>
    <row r="18" spans="1:7">
      <c r="A18" t="s">
        <v>328</v>
      </c>
      <c r="B18" t="s">
        <v>325</v>
      </c>
      <c r="C18" t="s">
        <v>317</v>
      </c>
      <c r="D18" t="s">
        <v>316</v>
      </c>
      <c r="E18" t="s">
        <v>327</v>
      </c>
      <c r="G18" t="s">
        <v>389</v>
      </c>
    </row>
    <row r="19" spans="1:7">
      <c r="A19" t="s">
        <v>268</v>
      </c>
      <c r="B19" t="str">
        <f>_xlfn.XLOOKUP(A19, '2 - Raw Data'!A:A, '2 - Raw Data'!B:B)</f>
        <v>Holiday Gift Box Large</v>
      </c>
      <c r="C19">
        <f>SUMIFS(RawData[Revenue], RawData[SKU_ID], A19, RawData[Month], "2025-*")</f>
        <v>8055557.5427370006</v>
      </c>
      <c r="D19">
        <f>SUMIFS(RawData[COGS],RawData[SKU_ID],A19,RawData[Month],"2025-*")</f>
        <v>4779282.0969999982</v>
      </c>
      <c r="E19">
        <f t="shared" ref="E19:E42" si="0">(C19-D19)/C19</f>
        <v>0.40670995500378948</v>
      </c>
    </row>
    <row r="20" spans="1:7">
      <c r="A20" t="s">
        <v>270</v>
      </c>
      <c r="B20" t="str">
        <f>_xlfn.XLOOKUP(A20, '2 - Raw Data'!A:A, '2 - Raw Data'!B:B)</f>
        <v>Holiday Gift Box Small</v>
      </c>
      <c r="C20">
        <f>SUMIFS(RawData[Revenue], RawData[SKU_ID], A20, RawData[Month], "2025-*")</f>
        <v>8109114.7003239999</v>
      </c>
      <c r="D20">
        <f>SUMIFS(RawData[COGS],RawData[SKU_ID],A20,RawData[Month],"2025-*")</f>
        <v>4894040.0032999991</v>
      </c>
      <c r="E20">
        <f t="shared" si="0"/>
        <v>0.39647665816042071</v>
      </c>
    </row>
    <row r="21" spans="1:7">
      <c r="A21" t="s">
        <v>239</v>
      </c>
      <c r="B21" t="str">
        <f>_xlfn.XLOOKUP(A21, '2 - Raw Data'!A:A, '2 - Raw Data'!B:B)</f>
        <v>Trick-or-Treat Variety Bag</v>
      </c>
      <c r="C21">
        <f>SUMIFS(RawData[Revenue], RawData[SKU_ID], A21, RawData[Month], "2025-*")</f>
        <v>14576353.300160008</v>
      </c>
      <c r="D21">
        <f>SUMIFS(RawData[COGS],RawData[SKU_ID],A21,RawData[Month],"2025-*")</f>
        <v>8828307.5126999971</v>
      </c>
      <c r="E21">
        <f t="shared" si="0"/>
        <v>0.39434045464560147</v>
      </c>
    </row>
    <row r="22" spans="1:7">
      <c r="A22" t="s">
        <v>266</v>
      </c>
      <c r="B22" t="str">
        <f>_xlfn.XLOOKUP(A22, '2 - Raw Data'!A:A, '2 - Raw Data'!B:B)</f>
        <v>Valentine Heart Box</v>
      </c>
      <c r="C22">
        <f>SUMIFS(RawData[Revenue], RawData[SKU_ID], A22, RawData[Month], "2025-*")</f>
        <v>6565963.3460759977</v>
      </c>
      <c r="D22">
        <f>SUMIFS(RawData[COGS],RawData[SKU_ID],A22,RawData[Month],"2025-*")</f>
        <v>4027954.2955</v>
      </c>
      <c r="E22">
        <f t="shared" si="0"/>
        <v>0.38654024044967938</v>
      </c>
    </row>
    <row r="23" spans="1:7">
      <c r="A23" t="s">
        <v>264</v>
      </c>
      <c r="B23" t="str">
        <f>_xlfn.XLOOKUP(A23, '2 - Raw Data'!A:A, '2 - Raw Data'!B:B)</f>
        <v>Easter Assortment Bag</v>
      </c>
      <c r="C23">
        <f>SUMIFS(RawData[Revenue], RawData[SKU_ID], A23, RawData[Month], "2025-*")</f>
        <v>6466025.5541229974</v>
      </c>
      <c r="D23">
        <f>SUMIFS(RawData[COGS],RawData[SKU_ID],A23,RawData[Month],"2025-*")</f>
        <v>4052451.4829000002</v>
      </c>
      <c r="E23">
        <f t="shared" si="0"/>
        <v>0.3732701102122935</v>
      </c>
    </row>
    <row r="24" spans="1:7">
      <c r="A24" t="s">
        <v>295</v>
      </c>
      <c r="B24" t="str">
        <f>_xlfn.XLOOKUP(A24, '2 - Raw Data'!A:A, '2 - Raw Data'!B:B)</f>
        <v>PB Cup Minis Bag</v>
      </c>
      <c r="C24">
        <f>SUMIFS(RawData[Revenue], RawData[SKU_ID], A24, RawData[Month], "2025-*")</f>
        <v>8034754.8851480028</v>
      </c>
      <c r="D24">
        <f>SUMIFS(RawData[COGS],RawData[SKU_ID],A24,RawData[Month],"2025-*")</f>
        <v>5057690.6459000008</v>
      </c>
      <c r="E24">
        <f t="shared" si="0"/>
        <v>0.37052334287770416</v>
      </c>
    </row>
    <row r="25" spans="1:7">
      <c r="A25" t="s">
        <v>284</v>
      </c>
      <c r="B25" t="str">
        <f>_xlfn.XLOOKUP(A25, '2 - Raw Data'!A:A, '2 - Raw Data'!B:B)</f>
        <v>Wafer Minis Bag</v>
      </c>
      <c r="C25">
        <f>SUMIFS(RawData[Revenue], RawData[SKU_ID], A25, RawData[Month], "2025-*")</f>
        <v>5934697.7371230004</v>
      </c>
      <c r="D25">
        <f>SUMIFS(RawData[COGS],RawData[SKU_ID],A25,RawData[Month],"2025-*")</f>
        <v>3791298.2852999992</v>
      </c>
      <c r="E25">
        <f t="shared" si="0"/>
        <v>0.36116404689248255</v>
      </c>
    </row>
    <row r="26" spans="1:7">
      <c r="A26" t="s">
        <v>291</v>
      </c>
      <c r="B26" t="str">
        <f>_xlfn.XLOOKUP(A26, '2 - Raw Data'!A:A, '2 - Raw Data'!B:B)</f>
        <v>PB Cup Big Bag</v>
      </c>
      <c r="C26">
        <f>SUMIFS(RawData[Revenue], RawData[SKU_ID], A26, RawData[Month], "2025-*")</f>
        <v>7293227.6681070002</v>
      </c>
      <c r="D26">
        <f>SUMIFS(RawData[COGS],RawData[SKU_ID],A26,RawData[Month],"2025-*")</f>
        <v>4665414.2725999998</v>
      </c>
      <c r="E26">
        <f t="shared" si="0"/>
        <v>0.36030870213997646</v>
      </c>
    </row>
    <row r="27" spans="1:7">
      <c r="A27" t="s">
        <v>299</v>
      </c>
      <c r="B27" t="str">
        <f>_xlfn.XLOOKUP(A27, '2 - Raw Data'!A:A, '2 - Raw Data'!B:B)</f>
        <v>PB Cup 2-Pack</v>
      </c>
      <c r="C27">
        <f>SUMIFS(RawData[Revenue], RawData[SKU_ID], A27, RawData[Month], "2025-*")</f>
        <v>9833974.3381519988</v>
      </c>
      <c r="D27">
        <f>SUMIFS(RawData[COGS],RawData[SKU_ID],A27,RawData[Month],"2025-*")</f>
        <v>6310504.5916000018</v>
      </c>
      <c r="E27">
        <f t="shared" si="0"/>
        <v>0.35829560108595199</v>
      </c>
    </row>
    <row r="28" spans="1:7">
      <c r="A28" t="s">
        <v>302</v>
      </c>
      <c r="B28" t="str">
        <f>_xlfn.XLOOKUP(A28, '2 - Raw Data'!A:A, '2 - Raw Data'!B:B)</f>
        <v>Mini Bars Multipack</v>
      </c>
      <c r="C28">
        <f>SUMIFS(RawData[Revenue], RawData[SKU_ID], A28, RawData[Month], "2025-*")</f>
        <v>8128058.6907040039</v>
      </c>
      <c r="D28">
        <f>SUMIFS(RawData[COGS],RawData[SKU_ID],A28,RawData[Month],"2025-*")</f>
        <v>5264998.420400002</v>
      </c>
      <c r="E28">
        <f t="shared" si="0"/>
        <v>0.35224404488841365</v>
      </c>
    </row>
    <row r="29" spans="1:7">
      <c r="A29" t="s">
        <v>297</v>
      </c>
      <c r="B29" t="str">
        <f>_xlfn.XLOOKUP(A29, '2 - Raw Data'!A:A, '2 - Raw Data'!B:B)</f>
        <v>PB Cup King 4-Pack</v>
      </c>
      <c r="C29">
        <f>SUMIFS(RawData[Revenue], RawData[SKU_ID], A29, RawData[Month], "2025-*")</f>
        <v>6661669.3964339998</v>
      </c>
      <c r="D29">
        <f>SUMIFS(RawData[COGS],RawData[SKU_ID],A29,RawData[Month],"2025-*")</f>
        <v>4332012.6218999997</v>
      </c>
      <c r="E29">
        <f t="shared" si="0"/>
        <v>0.34971065597777462</v>
      </c>
    </row>
    <row r="30" spans="1:7">
      <c r="A30" t="s">
        <v>288</v>
      </c>
      <c r="B30" t="str">
        <f>_xlfn.XLOOKUP(A30, '2 - Raw Data'!A:A, '2 - Raw Data'!B:B)</f>
        <v>Crisp Wafer Bar</v>
      </c>
      <c r="C30">
        <f>SUMIFS(RawData[Revenue], RawData[SKU_ID], A30, RawData[Month], "2025-*")</f>
        <v>6190718.3279479984</v>
      </c>
      <c r="D30">
        <f>SUMIFS(RawData[COGS],RawData[SKU_ID],A30,RawData[Month],"2025-*")</f>
        <v>4028992.2512999992</v>
      </c>
      <c r="E30">
        <f t="shared" si="0"/>
        <v>0.34918824636050499</v>
      </c>
    </row>
    <row r="31" spans="1:7">
      <c r="A31" t="s">
        <v>293</v>
      </c>
      <c r="B31" t="str">
        <f>_xlfn.XLOOKUP(A31, '2 - Raw Data'!A:A, '2 - Raw Data'!B:B)</f>
        <v>Dark PB Cup 2-Pack</v>
      </c>
      <c r="C31">
        <f>SUMIFS(RawData[Revenue], RawData[SKU_ID], A31, RawData[Month], "2025-*")</f>
        <v>3876829.563645001</v>
      </c>
      <c r="D31">
        <f>SUMIFS(RawData[COGS],RawData[SKU_ID],A31,RawData[Month],"2025-*")</f>
        <v>2528312.8802000009</v>
      </c>
      <c r="E31">
        <f t="shared" si="0"/>
        <v>0.34784007429439912</v>
      </c>
    </row>
    <row r="32" spans="1:7">
      <c r="A32" t="s">
        <v>304</v>
      </c>
      <c r="B32" t="str">
        <f>_xlfn.XLOOKUP(A32, '2 - Raw Data'!A:A, '2 - Raw Data'!B:B)</f>
        <v>Cookies n Cream Bar</v>
      </c>
      <c r="C32">
        <f>SUMIFS(RawData[Revenue], RawData[SKU_ID], A32, RawData[Month], "2025-*")</f>
        <v>4726492.2299040006</v>
      </c>
      <c r="D32">
        <f>SUMIFS(RawData[COGS],RawData[SKU_ID],A32,RawData[Month],"2025-*")</f>
        <v>3124986.5580999991</v>
      </c>
      <c r="E32">
        <f t="shared" si="0"/>
        <v>0.33883598954663458</v>
      </c>
    </row>
    <row r="33" spans="1:5">
      <c r="A33" t="s">
        <v>310</v>
      </c>
      <c r="B33" t="str">
        <f>_xlfn.XLOOKUP(A33, '2 - Raw Data'!A:A, '2 - Raw Data'!B:B)</f>
        <v>Classic Milk Bar Sharing Size</v>
      </c>
      <c r="C33">
        <f>SUMIFS(RawData[Revenue], RawData[SKU_ID], A33, RawData[Month], "2025-*")</f>
        <v>6317616.0689410018</v>
      </c>
      <c r="D33">
        <f>SUMIFS(RawData[COGS],RawData[SKU_ID],A33,RawData[Month],"2025-*")</f>
        <v>4187518.5221000006</v>
      </c>
      <c r="E33">
        <f t="shared" si="0"/>
        <v>0.3371679322700693</v>
      </c>
    </row>
    <row r="34" spans="1:5">
      <c r="A34" t="s">
        <v>286</v>
      </c>
      <c r="B34" t="str">
        <f>_xlfn.XLOOKUP(A34, '2 - Raw Data'!A:A, '2 - Raw Data'!B:B)</f>
        <v>Crisp Wafer Sharing Size</v>
      </c>
      <c r="C34">
        <f>SUMIFS(RawData[Revenue], RawData[SKU_ID], A34, RawData[Month], "2025-*")</f>
        <v>4810459.8829189995</v>
      </c>
      <c r="D34">
        <f>SUMIFS(RawData[COGS],RawData[SKU_ID],A34,RawData[Month],"2025-*")</f>
        <v>3196207.7609000006</v>
      </c>
      <c r="E34">
        <f t="shared" si="0"/>
        <v>0.33557126788457209</v>
      </c>
    </row>
    <row r="35" spans="1:5">
      <c r="A35" t="s">
        <v>282</v>
      </c>
      <c r="B35" t="str">
        <f>_xlfn.XLOOKUP(A35, '2 - Raw Data'!A:A, '2 - Raw Data'!B:B)</f>
        <v>Crunch Bar 1.5oz</v>
      </c>
      <c r="C35">
        <f>SUMIFS(RawData[Revenue], RawData[SKU_ID], A35, RawData[Month], "2025-*")</f>
        <v>5249541.9059760012</v>
      </c>
      <c r="D35">
        <f>SUMIFS(RawData[COGS],RawData[SKU_ID],A35,RawData[Month],"2025-*")</f>
        <v>3535004.5520000001</v>
      </c>
      <c r="E35">
        <f t="shared" si="0"/>
        <v>0.3266070420400296</v>
      </c>
    </row>
    <row r="36" spans="1:5">
      <c r="A36" t="s">
        <v>312</v>
      </c>
      <c r="B36" t="str">
        <f>_xlfn.XLOOKUP(A36, '2 - Raw Data'!A:A, '2 - Raw Data'!B:B)</f>
        <v>Classic Milk Bar 1.5oz</v>
      </c>
      <c r="C36">
        <f>SUMIFS(RawData[Revenue], RawData[SKU_ID], A36, RawData[Month], "2025-*")</f>
        <v>7550514.5470650019</v>
      </c>
      <c r="D36">
        <f>SUMIFS(RawData[COGS],RawData[SKU_ID],A36,RawData[Month],"2025-*")</f>
        <v>5093987.7358999988</v>
      </c>
      <c r="E36">
        <f t="shared" si="0"/>
        <v>0.32534561662686839</v>
      </c>
    </row>
    <row r="37" spans="1:5">
      <c r="A37" t="s">
        <v>306</v>
      </c>
      <c r="B37" t="str">
        <f>_xlfn.XLOOKUP(A37, '2 - Raw Data'!A:A, '2 - Raw Data'!B:B)</f>
        <v>Almond Milk Bar 1.5oz</v>
      </c>
      <c r="C37">
        <f>SUMIFS(RawData[Revenue], RawData[SKU_ID], A37, RawData[Month], "2025-*")</f>
        <v>4321227.8204559982</v>
      </c>
      <c r="D37">
        <f>SUMIFS(RawData[COGS],RawData[SKU_ID],A37,RawData[Month],"2025-*")</f>
        <v>2929940.2799000014</v>
      </c>
      <c r="E37">
        <f t="shared" si="0"/>
        <v>0.32196579267815162</v>
      </c>
    </row>
    <row r="38" spans="1:5">
      <c r="A38" t="s">
        <v>308</v>
      </c>
      <c r="B38" t="str">
        <f>_xlfn.XLOOKUP(A38, '2 - Raw Data'!A:A, '2 - Raw Data'!B:B)</f>
        <v>Dark Chocolate Bar 1.5oz</v>
      </c>
      <c r="C38">
        <f>SUMIFS(RawData[Revenue], RawData[SKU_ID], A38, RawData[Month], "2025-*")</f>
        <v>5234680.8895999985</v>
      </c>
      <c r="D38">
        <f>SUMIFS(RawData[COGS],RawData[SKU_ID],A38,RawData[Month],"2025-*")</f>
        <v>3577727.1813000003</v>
      </c>
      <c r="E38">
        <f t="shared" si="0"/>
        <v>0.3165338524439858</v>
      </c>
    </row>
    <row r="39" spans="1:5">
      <c r="A39" t="s">
        <v>275</v>
      </c>
      <c r="B39" t="str">
        <f>_xlfn.XLOOKUP(A39, '2 - Raw Data'!A:A, '2 - Raw Data'!B:B)</f>
        <v>King Size Crunch Bar</v>
      </c>
      <c r="C39">
        <f>SUMIFS(RawData[Revenue], RawData[SKU_ID], A39, RawData[Month], "2025-*")</f>
        <v>6604635.9275719998</v>
      </c>
      <c r="D39">
        <f>SUMIFS(RawData[COGS],RawData[SKU_ID],A39,RawData[Month],"2025-*")</f>
        <v>4973494.2746000001</v>
      </c>
      <c r="E39">
        <f t="shared" si="0"/>
        <v>0.24696920024956484</v>
      </c>
    </row>
    <row r="40" spans="1:5">
      <c r="A40" t="s">
        <v>279</v>
      </c>
      <c r="B40" t="str">
        <f>_xlfn.XLOOKUP(A40, '2 - Raw Data'!A:A, '2 - Raw Data'!B:B)</f>
        <v>King Size Milk Bar</v>
      </c>
      <c r="C40">
        <f>SUMIFS(RawData[Revenue], RawData[SKU_ID], A40, RawData[Month], "2025-*")</f>
        <v>11426036.800882002</v>
      </c>
      <c r="D40">
        <f>SUMIFS(RawData[COGS],RawData[SKU_ID],A40,RawData[Month],"2025-*")</f>
        <v>8758979.3146000002</v>
      </c>
      <c r="E40">
        <f t="shared" si="0"/>
        <v>0.233419297763519</v>
      </c>
    </row>
    <row r="41" spans="1:5">
      <c r="A41" t="s">
        <v>273</v>
      </c>
      <c r="B41" t="str">
        <f>_xlfn.XLOOKUP(A41, '2 - Raw Data'!A:A, '2 - Raw Data'!B:B)</f>
        <v>King Size Cookies n Cream</v>
      </c>
      <c r="C41">
        <f>SUMIFS(RawData[Revenue], RawData[SKU_ID], A41, RawData[Month], "2025-*")</f>
        <v>6372115.5060510011</v>
      </c>
      <c r="D41">
        <f>SUMIFS(RawData[COGS],RawData[SKU_ID],A41,RawData[Month],"2025-*")</f>
        <v>4888812.1602999996</v>
      </c>
      <c r="E41">
        <f t="shared" si="0"/>
        <v>0.2327803606733819</v>
      </c>
    </row>
    <row r="42" spans="1:5">
      <c r="A42" t="s">
        <v>277</v>
      </c>
      <c r="B42" t="str">
        <f>_xlfn.XLOOKUP(A42, '2 - Raw Data'!A:A, '2 - Raw Data'!B:B)</f>
        <v>King Size PB Cup 6-Pack</v>
      </c>
      <c r="C42">
        <f>SUMIFS(RawData[Revenue], RawData[SKU_ID], A42, RawData[Month], "2025-*")</f>
        <v>11509900.438155992</v>
      </c>
      <c r="D42">
        <f>SUMIFS(RawData[COGS],RawData[SKU_ID],A42,RawData[Month],"2025-*")</f>
        <v>8913992.309299998</v>
      </c>
      <c r="E42">
        <f t="shared" si="0"/>
        <v>0.22553697512885576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8982-F371-4DA7-AAF0-FE6858A21751}">
  <dimension ref="A1:O69"/>
  <sheetViews>
    <sheetView workbookViewId="0">
      <selection activeCell="G20" sqref="G20"/>
    </sheetView>
  </sheetViews>
  <sheetFormatPr defaultRowHeight="14.4"/>
  <cols>
    <col min="1" max="1" width="20.5546875" style="40" bestFit="1" customWidth="1"/>
    <col min="2" max="2" width="15.77734375" style="40" bestFit="1" customWidth="1"/>
    <col min="3" max="5" width="12" style="40" bestFit="1" customWidth="1"/>
    <col min="6" max="7" width="10" style="40" bestFit="1" customWidth="1"/>
    <col min="8" max="8" width="12" style="40" bestFit="1" customWidth="1"/>
    <col min="9" max="9" width="9" style="40" bestFit="1" customWidth="1"/>
    <col min="10" max="11" width="12" style="40" bestFit="1" customWidth="1"/>
    <col min="12" max="12" width="10" style="40" bestFit="1" customWidth="1"/>
    <col min="13" max="13" width="8" style="40" bestFit="1" customWidth="1"/>
    <col min="14" max="14" width="12.109375" style="40" bestFit="1" customWidth="1"/>
    <col min="15" max="15" width="12" style="40" bestFit="1" customWidth="1"/>
    <col min="16" max="16" width="9.6640625" style="40" bestFit="1" customWidth="1"/>
    <col min="17" max="17" width="12.33203125" style="40" bestFit="1" customWidth="1"/>
    <col min="18" max="18" width="12" style="40" bestFit="1" customWidth="1"/>
    <col min="19" max="19" width="12.33203125" style="40" bestFit="1" customWidth="1"/>
    <col min="20" max="20" width="12" style="40" bestFit="1" customWidth="1"/>
    <col min="21" max="21" width="12.33203125" style="40" bestFit="1" customWidth="1"/>
    <col min="22" max="22" width="10" style="40" bestFit="1" customWidth="1"/>
    <col min="23" max="23" width="12.33203125" style="40" bestFit="1" customWidth="1"/>
    <col min="24" max="24" width="9.6640625" style="40" bestFit="1" customWidth="1"/>
    <col min="25" max="25" width="12.33203125" style="40" bestFit="1" customWidth="1"/>
    <col min="26" max="26" width="12" style="40" bestFit="1" customWidth="1"/>
    <col min="27" max="27" width="11.77734375" style="40" bestFit="1" customWidth="1"/>
    <col min="28" max="28" width="16.77734375" style="40" bestFit="1" customWidth="1"/>
    <col min="29" max="29" width="11.77734375" style="40" bestFit="1" customWidth="1"/>
    <col min="30" max="30" width="16.77734375" style="40" bestFit="1" customWidth="1"/>
    <col min="31" max="31" width="11.77734375" style="40" bestFit="1" customWidth="1"/>
    <col min="32" max="32" width="16.77734375" style="40" bestFit="1" customWidth="1"/>
    <col min="33" max="33" width="11.77734375" style="40" bestFit="1" customWidth="1"/>
    <col min="34" max="34" width="16.77734375" style="40" bestFit="1" customWidth="1"/>
    <col min="35" max="35" width="11.77734375" style="40" bestFit="1" customWidth="1"/>
    <col min="36" max="36" width="16.77734375" style="40" bestFit="1" customWidth="1"/>
    <col min="37" max="37" width="11.77734375" style="40" bestFit="1" customWidth="1"/>
    <col min="38" max="38" width="16.77734375" style="40" bestFit="1" customWidth="1"/>
    <col min="39" max="39" width="11.77734375" style="40" bestFit="1" customWidth="1"/>
    <col min="40" max="40" width="16.77734375" style="40" bestFit="1" customWidth="1"/>
    <col min="41" max="41" width="11.77734375" style="40" bestFit="1" customWidth="1"/>
    <col min="42" max="42" width="16.77734375" style="40" bestFit="1" customWidth="1"/>
    <col min="43" max="43" width="11.77734375" style="40" bestFit="1" customWidth="1"/>
    <col min="44" max="44" width="16.77734375" style="40" bestFit="1" customWidth="1"/>
    <col min="45" max="45" width="11.77734375" style="40" bestFit="1" customWidth="1"/>
    <col min="46" max="46" width="16.77734375" style="40" bestFit="1" customWidth="1"/>
    <col min="47" max="47" width="11.77734375" style="40" bestFit="1" customWidth="1"/>
    <col min="48" max="48" width="16.77734375" style="40" bestFit="1" customWidth="1"/>
    <col min="49" max="49" width="11.77734375" style="40" bestFit="1" customWidth="1"/>
    <col min="50" max="50" width="21.6640625" style="40" bestFit="1" customWidth="1"/>
    <col min="51" max="51" width="16.5546875" style="40" bestFit="1" customWidth="1"/>
    <col min="52" max="52" width="21.6640625" style="40" bestFit="1" customWidth="1"/>
    <col min="53" max="53" width="16.5546875" style="40" bestFit="1" customWidth="1"/>
    <col min="54" max="16384" width="8.88671875" style="40"/>
  </cols>
  <sheetData>
    <row r="1" spans="1:15">
      <c r="A1" s="59" t="s">
        <v>222</v>
      </c>
      <c r="B1" s="59" t="s">
        <v>227</v>
      </c>
      <c r="C1"/>
      <c r="D1"/>
      <c r="E1"/>
      <c r="F1"/>
      <c r="G1"/>
      <c r="H1"/>
      <c r="I1"/>
      <c r="J1"/>
      <c r="K1"/>
      <c r="L1"/>
      <c r="M1"/>
      <c r="N1"/>
      <c r="O1"/>
    </row>
    <row r="2" spans="1:15">
      <c r="A2"/>
      <c r="B2" t="s">
        <v>235</v>
      </c>
      <c r="C2" t="s">
        <v>218</v>
      </c>
      <c r="D2"/>
      <c r="E2"/>
      <c r="F2"/>
      <c r="G2"/>
      <c r="H2"/>
      <c r="I2"/>
      <c r="J2"/>
      <c r="K2"/>
      <c r="L2"/>
      <c r="M2"/>
      <c r="N2"/>
      <c r="O2"/>
    </row>
    <row r="3" spans="1:15">
      <c r="A3" s="59" t="s">
        <v>223</v>
      </c>
      <c r="B3"/>
      <c r="C3"/>
      <c r="D3"/>
      <c r="E3"/>
      <c r="F3"/>
      <c r="G3"/>
      <c r="H3"/>
      <c r="I3"/>
      <c r="J3"/>
      <c r="K3"/>
      <c r="L3"/>
      <c r="M3"/>
      <c r="N3"/>
      <c r="O3"/>
    </row>
    <row r="4" spans="1:15">
      <c r="A4" s="60" t="s">
        <v>226</v>
      </c>
      <c r="B4">
        <v>0.18666180555555567</v>
      </c>
      <c r="C4">
        <v>0.18666180555555567</v>
      </c>
      <c r="D4"/>
      <c r="E4"/>
      <c r="F4"/>
      <c r="G4"/>
      <c r="H4"/>
      <c r="I4"/>
      <c r="J4"/>
      <c r="K4"/>
      <c r="L4"/>
      <c r="M4"/>
      <c r="N4"/>
      <c r="O4"/>
    </row>
    <row r="5" spans="1:15">
      <c r="A5" s="60" t="s">
        <v>218</v>
      </c>
      <c r="B5">
        <v>0.18666180555555567</v>
      </c>
      <c r="C5">
        <v>0.18666180555555567</v>
      </c>
      <c r="D5"/>
      <c r="E5"/>
      <c r="F5"/>
      <c r="G5"/>
      <c r="H5"/>
      <c r="I5"/>
      <c r="J5"/>
      <c r="K5"/>
      <c r="L5"/>
      <c r="M5"/>
      <c r="N5"/>
      <c r="O5"/>
    </row>
    <row r="6" spans="1:15">
      <c r="A6" s="40" t="s">
        <v>234</v>
      </c>
      <c r="B6" s="40" t="s">
        <v>233</v>
      </c>
    </row>
    <row r="7" spans="1:15">
      <c r="A7" s="40" t="s">
        <v>226</v>
      </c>
      <c r="B7" s="40">
        <v>16.100000000000001</v>
      </c>
    </row>
    <row r="8" spans="1:15">
      <c r="A8" s="40" t="s">
        <v>232</v>
      </c>
      <c r="B8" s="40">
        <v>0.3</v>
      </c>
    </row>
    <row r="9" spans="1:15">
      <c r="A9" s="40" t="s">
        <v>231</v>
      </c>
      <c r="B9" s="40">
        <v>0.1</v>
      </c>
    </row>
    <row r="10" spans="1:15">
      <c r="A10" s="40" t="s">
        <v>230</v>
      </c>
      <c r="B10" s="40">
        <v>-0.3</v>
      </c>
    </row>
    <row r="11" spans="1:15">
      <c r="A11" s="40" t="s">
        <v>229</v>
      </c>
      <c r="B11" s="40">
        <v>-0.3</v>
      </c>
    </row>
    <row r="12" spans="1:15">
      <c r="A12" s="40" t="s">
        <v>228</v>
      </c>
      <c r="B12" s="40">
        <v>-0.5</v>
      </c>
    </row>
    <row r="15" spans="1:15">
      <c r="A15"/>
      <c r="B15" s="59" t="s">
        <v>227</v>
      </c>
      <c r="C15"/>
      <c r="D15"/>
      <c r="E15"/>
      <c r="G15" s="41" t="s">
        <v>217</v>
      </c>
    </row>
    <row r="16" spans="1:15">
      <c r="A16"/>
      <c r="B16" t="s">
        <v>226</v>
      </c>
      <c r="C16"/>
      <c r="D16" t="s">
        <v>225</v>
      </c>
      <c r="E16" t="s">
        <v>224</v>
      </c>
      <c r="G16" s="40">
        <f>SUMIFS(RawData[Revenue], RawData[Channel], "Wholesale/Distributor",RawData[Month], "2025-*")</f>
        <v>27364066.122580003</v>
      </c>
    </row>
    <row r="17" spans="1:7">
      <c r="A17" s="59" t="s">
        <v>223</v>
      </c>
      <c r="B17" t="s">
        <v>222</v>
      </c>
      <c r="C17" t="s">
        <v>221</v>
      </c>
      <c r="D17"/>
      <c r="E17"/>
      <c r="G17" s="41" t="s">
        <v>216</v>
      </c>
    </row>
    <row r="18" spans="1:7">
      <c r="A18" s="60" t="s">
        <v>220</v>
      </c>
      <c r="B18">
        <v>9.0701388888888929E-2</v>
      </c>
      <c r="C18">
        <v>11841463</v>
      </c>
      <c r="D18">
        <v>9.0701388888888929E-2</v>
      </c>
      <c r="E18">
        <v>11841463</v>
      </c>
      <c r="G18" s="40">
        <f>SUMIFS(RawData[Counterfactual Revenue], RawData[Channel], "Wholesale/Distributor",RawData[Month], "2025-*")</f>
        <v>30938028.976400029</v>
      </c>
    </row>
    <row r="19" spans="1:7">
      <c r="A19" s="60" t="s">
        <v>219</v>
      </c>
      <c r="B19">
        <v>0.18666180555555556</v>
      </c>
      <c r="C19">
        <v>11872283</v>
      </c>
      <c r="D19">
        <v>0.18666180555555556</v>
      </c>
      <c r="E19">
        <v>11872283</v>
      </c>
      <c r="G19" s="40" t="s">
        <v>215</v>
      </c>
    </row>
    <row r="20" spans="1:7">
      <c r="A20" s="60" t="s">
        <v>218</v>
      </c>
      <c r="B20">
        <v>0.1386815972222222</v>
      </c>
      <c r="C20">
        <v>23713746</v>
      </c>
      <c r="D20">
        <v>0.13868159722222226</v>
      </c>
      <c r="E20">
        <v>23713746</v>
      </c>
      <c r="G20" s="40">
        <f>G18-G16</f>
        <v>3573962.8538200259</v>
      </c>
    </row>
    <row r="21" spans="1:7">
      <c r="A21"/>
      <c r="B21"/>
      <c r="C21"/>
      <c r="D21"/>
      <c r="E21"/>
      <c r="G21" s="40" t="s">
        <v>214</v>
      </c>
    </row>
    <row r="22" spans="1:7">
      <c r="A22"/>
      <c r="B22"/>
      <c r="C22"/>
      <c r="D22"/>
      <c r="E22"/>
      <c r="G22" s="40">
        <f>G20/G16</f>
        <v>0.1306078869203908</v>
      </c>
    </row>
    <row r="23" spans="1:7">
      <c r="A23"/>
      <c r="B23"/>
      <c r="C23"/>
      <c r="D23"/>
      <c r="E23"/>
      <c r="G23" s="40" t="s">
        <v>213</v>
      </c>
    </row>
    <row r="24" spans="1:7">
      <c r="A24"/>
      <c r="B24"/>
      <c r="C24"/>
      <c r="D24"/>
      <c r="E24"/>
      <c r="G24" s="40">
        <f>G20/SUMIFS(RawData[Revenue], RawData[Month], "2025-*")</f>
        <v>2.0557718833930882E-2</v>
      </c>
    </row>
    <row r="25" spans="1:7">
      <c r="A25"/>
      <c r="B25"/>
      <c r="C25"/>
      <c r="D25"/>
      <c r="E25"/>
    </row>
    <row r="26" spans="1:7">
      <c r="A26"/>
      <c r="B26"/>
      <c r="C26"/>
      <c r="D26"/>
      <c r="E26"/>
    </row>
    <row r="27" spans="1:7">
      <c r="A27"/>
      <c r="B27"/>
      <c r="C27"/>
      <c r="D27"/>
      <c r="E27"/>
    </row>
    <row r="28" spans="1:7">
      <c r="A28"/>
      <c r="B28"/>
      <c r="C28"/>
      <c r="D28"/>
      <c r="E28"/>
    </row>
    <row r="29" spans="1:7">
      <c r="A29"/>
      <c r="B29"/>
      <c r="C29"/>
      <c r="D29"/>
      <c r="E29"/>
    </row>
    <row r="30" spans="1:7">
      <c r="A30"/>
      <c r="B30"/>
      <c r="C30"/>
      <c r="D30"/>
      <c r="E30"/>
    </row>
    <row r="31" spans="1:7">
      <c r="A31"/>
      <c r="B31"/>
      <c r="C31"/>
      <c r="D31"/>
      <c r="E31"/>
    </row>
    <row r="32" spans="1:7">
      <c r="A32"/>
      <c r="B32"/>
      <c r="C32"/>
      <c r="D32"/>
      <c r="E32"/>
    </row>
    <row r="33" spans="1:5">
      <c r="A33"/>
      <c r="B33"/>
      <c r="C33"/>
      <c r="D33"/>
      <c r="E33"/>
    </row>
    <row r="34" spans="1:5">
      <c r="A34"/>
      <c r="B34"/>
      <c r="C34"/>
      <c r="D34"/>
      <c r="E34"/>
    </row>
    <row r="35" spans="1:5">
      <c r="A35"/>
      <c r="B35"/>
      <c r="C35"/>
      <c r="D35"/>
      <c r="E35"/>
    </row>
    <row r="36" spans="1:5">
      <c r="A36"/>
      <c r="B36"/>
      <c r="C36"/>
      <c r="D36"/>
      <c r="E36"/>
    </row>
    <row r="37" spans="1:5">
      <c r="A37"/>
      <c r="B37"/>
      <c r="C37"/>
      <c r="D37"/>
      <c r="E37"/>
    </row>
    <row r="38" spans="1:5">
      <c r="A38"/>
      <c r="B38"/>
      <c r="C38"/>
      <c r="D38"/>
      <c r="E38"/>
    </row>
    <row r="39" spans="1:5">
      <c r="A39"/>
      <c r="B39"/>
      <c r="C39"/>
      <c r="D39"/>
      <c r="E39"/>
    </row>
    <row r="40" spans="1:5">
      <c r="A40"/>
      <c r="B40"/>
      <c r="C40"/>
      <c r="D40"/>
      <c r="E40"/>
    </row>
    <row r="41" spans="1:5">
      <c r="A41"/>
      <c r="B41"/>
      <c r="C41"/>
      <c r="D41"/>
      <c r="E41"/>
    </row>
    <row r="42" spans="1:5">
      <c r="A42"/>
      <c r="B42"/>
      <c r="C42"/>
      <c r="D42"/>
      <c r="E42"/>
    </row>
    <row r="43" spans="1:5">
      <c r="A43"/>
      <c r="B43"/>
      <c r="C43"/>
      <c r="D43"/>
      <c r="E43"/>
    </row>
    <row r="44" spans="1:5">
      <c r="A44"/>
      <c r="B44"/>
      <c r="C44"/>
      <c r="D44"/>
      <c r="E44"/>
    </row>
    <row r="45" spans="1:5">
      <c r="A45"/>
      <c r="B45"/>
      <c r="C45"/>
      <c r="D45"/>
      <c r="E45"/>
    </row>
    <row r="46" spans="1:5">
      <c r="A46"/>
      <c r="B46"/>
      <c r="C46"/>
      <c r="D46"/>
      <c r="E46"/>
    </row>
    <row r="47" spans="1:5">
      <c r="A47"/>
      <c r="B47"/>
      <c r="C47"/>
      <c r="D47"/>
      <c r="E47"/>
    </row>
    <row r="48" spans="1:5">
      <c r="A48"/>
      <c r="B48"/>
      <c r="C48"/>
      <c r="D48"/>
      <c r="E48"/>
    </row>
    <row r="49" spans="1:5">
      <c r="A49"/>
      <c r="B49"/>
      <c r="C49"/>
      <c r="D49"/>
      <c r="E49"/>
    </row>
    <row r="50" spans="1:5">
      <c r="A50"/>
      <c r="B50"/>
      <c r="C50"/>
      <c r="D50"/>
      <c r="E50"/>
    </row>
    <row r="51" spans="1:5">
      <c r="A51"/>
      <c r="B51"/>
      <c r="C51"/>
      <c r="D51"/>
      <c r="E51"/>
    </row>
    <row r="52" spans="1:5">
      <c r="A52"/>
      <c r="B52"/>
      <c r="C52"/>
      <c r="D52"/>
      <c r="E52"/>
    </row>
    <row r="53" spans="1:5">
      <c r="A53"/>
      <c r="B53"/>
      <c r="C53"/>
      <c r="D53"/>
      <c r="E53"/>
    </row>
    <row r="54" spans="1:5">
      <c r="A54"/>
      <c r="B54"/>
      <c r="C54"/>
      <c r="D54"/>
      <c r="E54"/>
    </row>
    <row r="55" spans="1:5">
      <c r="A55"/>
      <c r="B55"/>
      <c r="C55"/>
      <c r="D55"/>
      <c r="E55"/>
    </row>
    <row r="56" spans="1:5">
      <c r="A56"/>
      <c r="B56"/>
      <c r="C56"/>
      <c r="D56"/>
      <c r="E56"/>
    </row>
    <row r="57" spans="1:5">
      <c r="A57"/>
      <c r="B57"/>
      <c r="C57"/>
      <c r="D57"/>
      <c r="E57"/>
    </row>
    <row r="58" spans="1:5">
      <c r="A58"/>
      <c r="B58"/>
      <c r="C58"/>
      <c r="D58"/>
      <c r="E58"/>
    </row>
    <row r="59" spans="1:5">
      <c r="A59"/>
      <c r="B59"/>
      <c r="C59"/>
      <c r="D59"/>
      <c r="E59"/>
    </row>
    <row r="60" spans="1:5">
      <c r="A60"/>
      <c r="B60"/>
      <c r="C60"/>
      <c r="D60"/>
      <c r="E60"/>
    </row>
    <row r="61" spans="1:5">
      <c r="A61"/>
      <c r="B61"/>
      <c r="C61"/>
      <c r="D61"/>
      <c r="E61"/>
    </row>
    <row r="62" spans="1:5">
      <c r="A62"/>
      <c r="B62"/>
      <c r="C62"/>
      <c r="D62"/>
      <c r="E62"/>
    </row>
    <row r="63" spans="1:5">
      <c r="A63"/>
      <c r="B63"/>
      <c r="C63"/>
      <c r="D63"/>
      <c r="E63"/>
    </row>
    <row r="64" spans="1:5">
      <c r="A64"/>
      <c r="B64"/>
      <c r="C64"/>
      <c r="D64"/>
      <c r="E64"/>
    </row>
    <row r="65" spans="1:5">
      <c r="A65"/>
      <c r="B65"/>
      <c r="C65"/>
      <c r="D65"/>
      <c r="E65"/>
    </row>
    <row r="66" spans="1:5">
      <c r="A66"/>
      <c r="B66"/>
      <c r="C66"/>
      <c r="D66"/>
      <c r="E66"/>
    </row>
    <row r="67" spans="1:5">
      <c r="A67"/>
      <c r="B67"/>
      <c r="C67"/>
      <c r="D67"/>
      <c r="E67"/>
    </row>
    <row r="68" spans="1:5">
      <c r="A68"/>
      <c r="B68"/>
      <c r="C68"/>
      <c r="D68"/>
      <c r="E68"/>
    </row>
    <row r="69" spans="1:5">
      <c r="A69"/>
      <c r="B69"/>
      <c r="C69"/>
      <c r="D69"/>
      <c r="E6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FF39-71ED-4B86-9A18-387D0EF61B6D}">
  <dimension ref="A1:B9"/>
  <sheetViews>
    <sheetView workbookViewId="0">
      <selection activeCell="E20" sqref="E20"/>
    </sheetView>
  </sheetViews>
  <sheetFormatPr defaultRowHeight="14.4"/>
  <cols>
    <col min="1" max="1" width="25.5546875" bestFit="1" customWidth="1"/>
    <col min="2" max="2" width="12.21875" bestFit="1" customWidth="1"/>
  </cols>
  <sheetData>
    <row r="1" spans="1:2">
      <c r="A1" t="s">
        <v>322</v>
      </c>
      <c r="B1">
        <f>SUMIFS(RawData[Units],RawData[Category],"King Size",RawData[Month],"2025-*")</f>
        <v>12404205</v>
      </c>
    </row>
    <row r="2" spans="1:2">
      <c r="A2" t="s">
        <v>351</v>
      </c>
      <c r="B2" cm="1">
        <f t="array" ref="B2">SUMPRODUCT((RawData[Category]="King Size")*(LEFT(RawData[Month],4)="2025")*RawData[Units]*RawData[List Price])</f>
        <v>40988852.029999964</v>
      </c>
    </row>
    <row r="3" spans="1:2">
      <c r="A3" t="s">
        <v>350</v>
      </c>
      <c r="B3">
        <f>-(B2-B4)</f>
        <v>-5076163.3573389575</v>
      </c>
    </row>
    <row r="4" spans="1:2">
      <c r="A4" t="s">
        <v>349</v>
      </c>
      <c r="B4">
        <f>SUMIFS(RawData[Revenue],RawData[Category],"King Size",RawData[Month],"2025-*")</f>
        <v>35912688.672661006</v>
      </c>
    </row>
    <row r="5" spans="1:2">
      <c r="A5" t="s">
        <v>316</v>
      </c>
      <c r="B5">
        <f>-SUMIFS(RawData[COGS],RawData[Category],"King Size",RawData[Month],"2025-*")</f>
        <v>-27535278.058800001</v>
      </c>
    </row>
    <row r="6" spans="1:2">
      <c r="A6" t="s">
        <v>315</v>
      </c>
      <c r="B6">
        <f>B4+B5</f>
        <v>8377410.6138610058</v>
      </c>
    </row>
    <row r="8" spans="1:2">
      <c r="A8" t="s">
        <v>348</v>
      </c>
    </row>
    <row r="9" spans="1:2">
      <c r="B9">
        <f>B6/B4</f>
        <v>0.23327160743156544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FFF0-5B08-471E-95C6-5C24F8C9D137}">
  <dimension ref="A4:J14"/>
  <sheetViews>
    <sheetView workbookViewId="0">
      <selection activeCell="K29" sqref="K29"/>
    </sheetView>
  </sheetViews>
  <sheetFormatPr defaultRowHeight="14.4"/>
  <cols>
    <col min="1" max="1" width="13.88671875" bestFit="1" customWidth="1"/>
    <col min="4" max="4" width="9.6640625" bestFit="1" customWidth="1"/>
    <col min="6" max="6" width="10" bestFit="1" customWidth="1"/>
  </cols>
  <sheetData>
    <row r="4" spans="1:10">
      <c r="A4" t="s">
        <v>361</v>
      </c>
      <c r="B4" s="35">
        <v>9.5323874663348407E-2</v>
      </c>
    </row>
    <row r="5" spans="1:10">
      <c r="A5" t="s">
        <v>360</v>
      </c>
      <c r="B5">
        <v>-1.2</v>
      </c>
    </row>
    <row r="6" spans="1:10">
      <c r="F6" t="s">
        <v>359</v>
      </c>
    </row>
    <row r="7" spans="1:10">
      <c r="A7" t="s">
        <v>358</v>
      </c>
      <c r="B7" t="s">
        <v>357</v>
      </c>
      <c r="C7" t="s">
        <v>356</v>
      </c>
      <c r="D7" t="s">
        <v>355</v>
      </c>
      <c r="F7">
        <f>D13</f>
        <v>2073465.0919662528</v>
      </c>
      <c r="G7" s="46">
        <v>0.02</v>
      </c>
      <c r="H7" s="46">
        <v>0.05</v>
      </c>
      <c r="I7" s="46">
        <v>0.08</v>
      </c>
      <c r="J7" s="46">
        <v>0.1</v>
      </c>
    </row>
    <row r="8" spans="1:10">
      <c r="A8" t="s">
        <v>322</v>
      </c>
      <c r="B8">
        <f>SUMIFS(RawData[Units],RawData[Category],"King Size",RawData[Month],"2025-*")</f>
        <v>12404205</v>
      </c>
      <c r="C8">
        <f>B8*(1+$B$5*$B$4)</f>
        <v>10985304.740737826</v>
      </c>
      <c r="D8">
        <f>C8-B8</f>
        <v>-1418900.2592621744</v>
      </c>
      <c r="F8">
        <v>-0.5</v>
      </c>
      <c r="G8">
        <f t="dataTable" ref="G8:J13" dt2D="1" dtr="1" r1="B4" r2="B5"/>
        <v>627297.12958008051</v>
      </c>
      <c r="H8">
        <v>1541308.3074457012</v>
      </c>
      <c r="I8">
        <v>2422998.0655059256</v>
      </c>
      <c r="J8">
        <v>2992834.893209748</v>
      </c>
    </row>
    <row r="9" spans="1:10">
      <c r="A9" t="s">
        <v>354</v>
      </c>
      <c r="B9">
        <f>B11/B8</f>
        <v>2.8952027697592073</v>
      </c>
      <c r="C9">
        <f>B9*(1+$B$4)</f>
        <v>3.1711847157087134</v>
      </c>
      <c r="D9">
        <f>C9-B9</f>
        <v>0.27598194594950609</v>
      </c>
      <c r="F9">
        <v>-1</v>
      </c>
      <c r="G9">
        <v>536340.48570693657</v>
      </c>
      <c r="H9">
        <v>1286982.1812583506</v>
      </c>
      <c r="I9">
        <v>1972981.0371989757</v>
      </c>
      <c r="J9">
        <v>2394400.9191533886</v>
      </c>
    </row>
    <row r="10" spans="1:10">
      <c r="A10" t="s">
        <v>353</v>
      </c>
      <c r="B10">
        <f>B12/B8</f>
        <v>2.2198341658171565</v>
      </c>
      <c r="C10">
        <f>B10</f>
        <v>2.2198341658171565</v>
      </c>
      <c r="F10">
        <v>-1.2</v>
      </c>
      <c r="G10">
        <v>499957.82815767825</v>
      </c>
      <c r="H10">
        <v>1185251.7307834029</v>
      </c>
      <c r="I10">
        <v>1792974.2258761898</v>
      </c>
      <c r="J10">
        <v>2155027.3295308501</v>
      </c>
    </row>
    <row r="11" spans="1:10">
      <c r="A11" t="s">
        <v>352</v>
      </c>
      <c r="B11">
        <f>SUMIFS(RawData[Revenue],RawData[Category],"King Size",RawData[Month],"2025-*")</f>
        <v>35912688.672661006</v>
      </c>
      <c r="C11">
        <f>C8*C9</f>
        <v>34836430.491230264</v>
      </c>
      <c r="D11">
        <f>C11-B11</f>
        <v>-1076258.1814307421</v>
      </c>
      <c r="F11">
        <v>-2</v>
      </c>
      <c r="G11">
        <v>354427.19796064869</v>
      </c>
      <c r="H11">
        <v>778329.92888364568</v>
      </c>
      <c r="I11">
        <v>1072946.980585061</v>
      </c>
      <c r="J11">
        <v>1197532.971040681</v>
      </c>
    </row>
    <row r="12" spans="1:10">
      <c r="A12" t="s">
        <v>316</v>
      </c>
      <c r="B12" s="39">
        <f>SUMIFS(RawData[COGS],RawData[Category],"King Size",RawData[Month],"2025-*")</f>
        <v>27535278.058800001</v>
      </c>
      <c r="C12">
        <f>C8*C10</f>
        <v>24385554.785403006</v>
      </c>
      <c r="D12">
        <f>C12-B12</f>
        <v>-3149723.2733969949</v>
      </c>
      <c r="F12">
        <v>-3</v>
      </c>
      <c r="G12">
        <v>172513.91021436453</v>
      </c>
      <c r="H12">
        <v>269677.67650894448</v>
      </c>
      <c r="I12">
        <v>172912.92397115007</v>
      </c>
      <c r="J12">
        <v>665.02292797341943</v>
      </c>
    </row>
    <row r="13" spans="1:10">
      <c r="A13" t="s">
        <v>315</v>
      </c>
      <c r="B13">
        <f>B11-B12</f>
        <v>8377410.6138610058</v>
      </c>
      <c r="C13" s="39">
        <f>C11-C12</f>
        <v>10450875.705827259</v>
      </c>
      <c r="D13">
        <f>C13-B13</f>
        <v>2073465.0919662528</v>
      </c>
      <c r="F13">
        <v>-4</v>
      </c>
      <c r="G13">
        <v>-9399.3775319159031</v>
      </c>
      <c r="H13">
        <v>-238974.57586576045</v>
      </c>
      <c r="I13">
        <v>-727121.1326427646</v>
      </c>
      <c r="J13">
        <v>-1196202.9251847416</v>
      </c>
    </row>
    <row r="14" spans="1:10">
      <c r="A14" t="s">
        <v>327</v>
      </c>
      <c r="B14">
        <f>B13/B11</f>
        <v>0.23327160743156544</v>
      </c>
      <c r="C14">
        <f>C13/C11</f>
        <v>0.29999846592945756</v>
      </c>
      <c r="D14">
        <f>C14-B14</f>
        <v>6.6726858497892116E-2</v>
      </c>
    </row>
  </sheetData>
  <conditionalFormatting sqref="G8:J13">
    <cfRule type="cellIs" dxfId="0" priority="1"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zoomScaleNormal="100" workbookViewId="0">
      <selection activeCell="G22" sqref="G22"/>
    </sheetView>
  </sheetViews>
  <sheetFormatPr defaultColWidth="8.6640625" defaultRowHeight="14.4"/>
  <cols>
    <col min="1" max="1" width="30" customWidth="1"/>
    <col min="2" max="2" width="42" customWidth="1"/>
    <col min="3" max="3" width="14" customWidth="1"/>
    <col min="4" max="4" width="55" customWidth="1"/>
  </cols>
  <sheetData>
    <row r="1" spans="1:4" ht="17.399999999999999">
      <c r="A1" s="2" t="s">
        <v>89</v>
      </c>
    </row>
    <row r="2" spans="1:4">
      <c r="A2" s="3" t="s">
        <v>90</v>
      </c>
    </row>
    <row r="4" spans="1:4">
      <c r="A4" s="26" t="s">
        <v>91</v>
      </c>
      <c r="B4" s="26" t="s">
        <v>92</v>
      </c>
      <c r="C4" s="26" t="s">
        <v>93</v>
      </c>
      <c r="D4" s="26" t="s">
        <v>94</v>
      </c>
    </row>
    <row r="5" spans="1:4" ht="42" customHeight="1">
      <c r="A5" s="1" t="s">
        <v>95</v>
      </c>
      <c r="B5" s="1" t="s">
        <v>96</v>
      </c>
      <c r="C5" s="27" t="s">
        <v>97</v>
      </c>
      <c r="D5" s="28" t="s">
        <v>98</v>
      </c>
    </row>
    <row r="6" spans="1:4" ht="31.5" customHeight="1">
      <c r="A6" s="1" t="s">
        <v>99</v>
      </c>
      <c r="B6" s="1" t="s">
        <v>100</v>
      </c>
      <c r="C6" s="27" t="s">
        <v>101</v>
      </c>
      <c r="D6" s="28" t="s">
        <v>102</v>
      </c>
    </row>
    <row r="7" spans="1:4" ht="31.5" customHeight="1">
      <c r="A7" s="1" t="s">
        <v>103</v>
      </c>
      <c r="B7" s="1" t="s">
        <v>104</v>
      </c>
      <c r="C7" s="27" t="s">
        <v>101</v>
      </c>
      <c r="D7" s="28" t="s">
        <v>105</v>
      </c>
    </row>
    <row r="8" spans="1:4" ht="31.5" customHeight="1">
      <c r="A8" s="1" t="s">
        <v>106</v>
      </c>
      <c r="B8" s="1" t="s">
        <v>107</v>
      </c>
      <c r="C8" s="27" t="s">
        <v>108</v>
      </c>
      <c r="D8" s="28" t="s">
        <v>109</v>
      </c>
    </row>
    <row r="9" spans="1:4" ht="31.5" customHeight="1">
      <c r="A9" s="1" t="s">
        <v>110</v>
      </c>
      <c r="B9" s="1" t="s">
        <v>111</v>
      </c>
      <c r="C9" s="27" t="s">
        <v>112</v>
      </c>
      <c r="D9" s="28" t="s">
        <v>113</v>
      </c>
    </row>
    <row r="10" spans="1:4" ht="31.5" customHeight="1">
      <c r="A10" s="1" t="s">
        <v>114</v>
      </c>
      <c r="B10" s="1" t="s">
        <v>115</v>
      </c>
      <c r="C10" s="27" t="s">
        <v>112</v>
      </c>
      <c r="D10" s="28" t="s">
        <v>116</v>
      </c>
    </row>
    <row r="11" spans="1:4" ht="31.5" customHeight="1">
      <c r="A11" s="1" t="s">
        <v>117</v>
      </c>
      <c r="B11" s="1" t="s">
        <v>118</v>
      </c>
      <c r="C11" s="27" t="s">
        <v>97</v>
      </c>
      <c r="D11" s="28" t="s">
        <v>119</v>
      </c>
    </row>
    <row r="12" spans="1:4" ht="31.5" customHeight="1">
      <c r="A12" s="1" t="s">
        <v>120</v>
      </c>
      <c r="B12" s="1" t="s">
        <v>121</v>
      </c>
      <c r="C12" s="27" t="s">
        <v>122</v>
      </c>
      <c r="D12" s="28" t="s">
        <v>123</v>
      </c>
    </row>
    <row r="13" spans="1:4" ht="31.5" customHeight="1">
      <c r="A13" s="1" t="s">
        <v>124</v>
      </c>
      <c r="B13" s="1" t="s">
        <v>125</v>
      </c>
      <c r="C13" s="27" t="s">
        <v>126</v>
      </c>
      <c r="D13" s="28" t="s">
        <v>127</v>
      </c>
    </row>
    <row r="14" spans="1:4" ht="31.5" customHeight="1">
      <c r="A14" s="1" t="s">
        <v>128</v>
      </c>
      <c r="B14" s="1" t="s">
        <v>129</v>
      </c>
      <c r="C14" s="27" t="s">
        <v>130</v>
      </c>
      <c r="D14" s="28" t="s">
        <v>131</v>
      </c>
    </row>
    <row r="15" spans="1:4" ht="31.5" customHeight="1">
      <c r="A15" s="1" t="s">
        <v>132</v>
      </c>
      <c r="B15" s="1" t="s">
        <v>133</v>
      </c>
      <c r="C15" s="27" t="s">
        <v>130</v>
      </c>
      <c r="D15" s="28" t="s">
        <v>134</v>
      </c>
    </row>
    <row r="16" spans="1:4" ht="31.5" customHeight="1">
      <c r="A16" s="1" t="s">
        <v>135</v>
      </c>
      <c r="B16" s="1" t="s">
        <v>136</v>
      </c>
      <c r="C16" s="27" t="s">
        <v>137</v>
      </c>
      <c r="D16" s="28" t="s">
        <v>138</v>
      </c>
    </row>
    <row r="18" spans="1:4">
      <c r="A18" s="6" t="s">
        <v>139</v>
      </c>
      <c r="B18" s="7"/>
      <c r="C18" s="7"/>
      <c r="D18" s="7"/>
    </row>
    <row r="19" spans="1:4" ht="45" customHeight="1">
      <c r="A19" s="64" t="s">
        <v>413</v>
      </c>
      <c r="B19" s="63"/>
      <c r="C19" s="63"/>
      <c r="D19" s="63"/>
    </row>
    <row r="20" spans="1:4" ht="45" customHeight="1">
      <c r="A20" s="64" t="s">
        <v>140</v>
      </c>
      <c r="B20" s="63"/>
      <c r="C20" s="63"/>
      <c r="D20" s="63"/>
    </row>
    <row r="21" spans="1:4" ht="45" customHeight="1">
      <c r="A21" s="64" t="s">
        <v>414</v>
      </c>
      <c r="B21" s="63"/>
      <c r="C21" s="63"/>
      <c r="D21" s="63"/>
    </row>
    <row r="22" spans="1:4" ht="45" customHeight="1">
      <c r="A22" s="63" t="s">
        <v>141</v>
      </c>
      <c r="B22" s="63"/>
      <c r="C22" s="63"/>
      <c r="D22" s="63"/>
    </row>
    <row r="23" spans="1:4" ht="45" customHeight="1">
      <c r="A23" s="63"/>
      <c r="B23" s="63"/>
      <c r="C23" s="63"/>
      <c r="D23" s="63"/>
    </row>
    <row r="24" spans="1:4" ht="45" customHeight="1"/>
  </sheetData>
  <mergeCells count="5">
    <mergeCell ref="A22:D22"/>
    <mergeCell ref="A19:D19"/>
    <mergeCell ref="A20:D20"/>
    <mergeCell ref="A21:D21"/>
    <mergeCell ref="A23:D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Notes &amp; Assumptions</vt:lpstr>
      <vt:lpstr>DashBoard</vt:lpstr>
      <vt:lpstr>1 - Annual Segment PL</vt:lpstr>
      <vt:lpstr>1 - Quarterly Bridge</vt:lpstr>
      <vt:lpstr>1 - Annual Budget</vt:lpstr>
      <vt:lpstr>1 - Cost-Driver</vt:lpstr>
      <vt:lpstr>1 - Forecast</vt:lpstr>
      <vt:lpstr>2 - Raw Data</vt:lpstr>
      <vt:lpstr>2 - Channel Master</vt:lpstr>
      <vt:lpstr>2 - SKU Master</vt:lpstr>
      <vt:lpstr>2 - Diagnostics</vt:lpstr>
      <vt:lpstr>2 - Leakage Exploration</vt:lpstr>
      <vt:lpstr>2 - Cascade</vt:lpstr>
      <vt:lpstr>2 - Goal Seek</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Gavin Tatum</cp:lastModifiedBy>
  <cp:revision>0</cp:revision>
  <dcterms:created xsi:type="dcterms:W3CDTF">2026-09-23T20:50:28Z</dcterms:created>
  <dcterms:modified xsi:type="dcterms:W3CDTF">2026-10-02T18:27:04Z</dcterms:modified>
  <dc:language>en-US</dc:language>
</cp:coreProperties>
</file>