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yat\Desktop\data science boot camp\crowdfunding analysis\"/>
    </mc:Choice>
  </mc:AlternateContent>
  <xr:revisionPtr revIDLastSave="0" documentId="13_ncr:1_{F52289CF-C734-4EB5-8732-6DA01DEA42D2}" xr6:coauthVersionLast="47" xr6:coauthVersionMax="47" xr10:uidLastSave="{00000000-0000-0000-0000-000000000000}"/>
  <bookViews>
    <workbookView xWindow="2550" yWindow="-13620" windowWidth="24240" windowHeight="13020" activeTab="5" xr2:uid="{00000000-000D-0000-FFFF-FFFF00000000}"/>
  </bookViews>
  <sheets>
    <sheet name="Crowdfunding" sheetId="1" r:id="rId1"/>
    <sheet name="Category Pivot Table" sheetId="3" r:id="rId2"/>
    <sheet name="Sub-Category Pivot Table" sheetId="4" r:id="rId3"/>
    <sheet name="Date Pivot Table" sheetId="8" r:id="rId4"/>
    <sheet name="Crowdfunding Goal Analysis" sheetId="9" r:id="rId5"/>
    <sheet name="Statistical Analysis" sheetId="10" r:id="rId6"/>
  </sheets>
  <definedNames>
    <definedName name="_xlnm._FilterDatabase" localSheetId="0" hidden="1">Crowdfunding!$A$1:$T$1001</definedName>
    <definedName name="_xlcn.WorksheetConnection_CrowdfundingA1T10011" hidden="1">Crowdfunding!$A$1:$T$1001</definedName>
    <definedName name="failedbackers">'Statistical Analysis'!$E$2:$E$365</definedName>
    <definedName name="goal">Crowdfunding!$D$2:$D$1001</definedName>
    <definedName name="outcome">Crowdfunding!$G$2:$G$1001</definedName>
    <definedName name="successfulbackers">'Statistical Analysis'!$B$2:$B$566</definedName>
  </definedNames>
  <calcPr calcId="191029"/>
  <pivotCaches>
    <pivotCache cacheId="25" r:id="rId7"/>
    <pivotCache cacheId="122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K6" i="10"/>
  <c r="K5" i="10"/>
  <c r="K4" i="10"/>
  <c r="K3" i="10"/>
  <c r="K2" i="10"/>
  <c r="H7" i="10"/>
  <c r="H6" i="10"/>
  <c r="H5" i="10"/>
  <c r="H4" i="10"/>
  <c r="H3" i="10"/>
  <c r="H2" i="10"/>
  <c r="D13" i="9"/>
  <c r="D12" i="9"/>
  <c r="D11" i="9"/>
  <c r="D10" i="9"/>
  <c r="D9" i="9"/>
  <c r="D8" i="9"/>
  <c r="D7" i="9"/>
  <c r="D6" i="9"/>
  <c r="D2" i="9"/>
  <c r="C13" i="9"/>
  <c r="C12" i="9"/>
  <c r="C11" i="9"/>
  <c r="C10" i="9"/>
  <c r="C9" i="9"/>
  <c r="C8" i="9"/>
  <c r="C7" i="9"/>
  <c r="C6" i="9"/>
  <c r="D5" i="9"/>
  <c r="C5" i="9"/>
  <c r="D4" i="9"/>
  <c r="C4" i="9"/>
  <c r="B13" i="9"/>
  <c r="E13" i="9" s="1"/>
  <c r="F13" i="9" s="1"/>
  <c r="B12" i="9"/>
  <c r="B11" i="9"/>
  <c r="B10" i="9"/>
  <c r="B9" i="9"/>
  <c r="B8" i="9"/>
  <c r="B7" i="9"/>
  <c r="B6" i="9"/>
  <c r="B5" i="9"/>
  <c r="B4" i="9"/>
  <c r="B3" i="9"/>
  <c r="D3" i="9"/>
  <c r="C3" i="9"/>
  <c r="C2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9" l="1"/>
  <c r="E8" i="9"/>
  <c r="H8" i="9" s="1"/>
  <c r="E9" i="9"/>
  <c r="F9" i="9" s="1"/>
  <c r="E6" i="9"/>
  <c r="H6" i="9" s="1"/>
  <c r="H9" i="9"/>
  <c r="H5" i="9"/>
  <c r="G13" i="9"/>
  <c r="E10" i="9"/>
  <c r="G10" i="9" s="1"/>
  <c r="H13" i="9"/>
  <c r="G7" i="9"/>
  <c r="G9" i="9"/>
  <c r="E5" i="9"/>
  <c r="F5" i="9" s="1"/>
  <c r="F6" i="9"/>
  <c r="H4" i="9"/>
  <c r="G8" i="9"/>
  <c r="H7" i="9"/>
  <c r="E2" i="9"/>
  <c r="H2" i="9" s="1"/>
  <c r="F8" i="9"/>
  <c r="E12" i="9"/>
  <c r="G12" i="9" s="1"/>
  <c r="E4" i="9"/>
  <c r="G4" i="9" s="1"/>
  <c r="E11" i="9"/>
  <c r="G11" i="9" s="1"/>
  <c r="E3" i="9"/>
  <c r="H3" i="9" s="1"/>
  <c r="F7" i="9"/>
  <c r="G6" i="9" l="1"/>
  <c r="H12" i="9"/>
  <c r="G5" i="9"/>
  <c r="F4" i="9"/>
  <c r="F10" i="9"/>
  <c r="G3" i="9"/>
  <c r="F2" i="9"/>
  <c r="G2" i="9"/>
  <c r="H10" i="9"/>
  <c r="H11" i="9"/>
  <c r="F12" i="9"/>
  <c r="F11" i="9"/>
  <c r="F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432BB3-FF13-4D5B-82ED-F9BBB44E87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B2F65D-E851-4B87-81BB-3E0A99A1A92B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<sst xmlns="http://schemas.openxmlformats.org/spreadsheetml/2006/main" count="7074" uniqueCount="2121">
  <si>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</si>
  <si>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</si>
  <si>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</si>
  <si>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</si>
  <si>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</si>
  <si>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</si>
  <si>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</si>
  <si>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</si>
  <si>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</si>
  <si>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</si>
  <si>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</si>
  <si>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</si>
  <si>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</si>
  <si>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</si>
  <si>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</si>
  <si>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</si>
  <si>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</si>
  <si>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</si>
  <si>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</si>
  <si>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</si>
  <si>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</si>
  <si>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</si>
  <si>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</si>
  <si>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</si>
  <si>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</si>
  <si>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</si>
  <si>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</si>
  <si>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</si>
  <si>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</si>
  <si>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</si>
  <si>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</si>
  <si>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</si>
  <si>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</si>
  <si>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</si>
  <si>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</si>
  <si>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</si>
  <si>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</si>
  <si>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</si>
  <si>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</si>
  <si>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</si>
  <si>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</si>
  <si>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</si>
  <si>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</si>
  <si>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</si>
  <si>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</si>
  <si>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</si>
  <si>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</si>
  <si>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</si>
  <si>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</si>
  <si>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</si>
  <si>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</si>
  <si>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</si>
  <si>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</si>
  <si>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</si>
  <si>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</si>
  <si>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</si>
  <si>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</si>
  <si>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</si>
  <si>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</si>
  <si>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</si>
  <si>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</si>
  <si>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</si>
  <si>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</si>
  <si>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</si>
  <si>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</si>
  <si>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</si>
  <si>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</si>
  <si>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</si>
  <si>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</si>
  <si>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</si>
  <si>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</si>
  <si>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</si>
  <si>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</si>
  <si>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</si>
  <si>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</si>
  <si>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</si>
  <si>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</si>
  <si>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</si>
  <si>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</si>
  <si>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</si>
  <si>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</si>
  <si>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</si>
  <si>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</si>
  <si>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</si>
  <si>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</si>
  <si>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</si>
  <si>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</si>
  <si>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</si>
  <si>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</si>
  <si>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</si>
  <si>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</si>
  <si>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</si>
  <si>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</si>
  <si>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</si>
  <si>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</si>
  <si>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</si>
  <si>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</si>
  <si>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</si>
  <si>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</si>
  <si>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</si>
  <si>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</si>
  <si>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</si>
  <si>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</si>
  <si>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</si>
  <si>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</si>
  <si>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</si>
  <si>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</si>
  <si>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</si>
  <si>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</si>
  <si>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</si>
  <si>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</si>
  <si>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</si>
  <si>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</si>
  <si>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</si>
  <si>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</si>
  <si>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</si>
  <si>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</si>
  <si>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</si>
  <si>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</si>
  <si>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</si>
  <si>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</si>
  <si>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</si>
  <si>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</si>
  <si>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</si>
  <si>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</si>
  <si>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</si>
  <si>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</si>
  <si>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</si>
  <si>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</si>
  <si>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</si>
  <si>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</si>
  <si>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</si>
  <si>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</si>
  <si>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</si>
  <si>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</si>
  <si>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</si>
  <si>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</si>
  <si>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</si>
  <si>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</si>
  <si>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</si>
  <si>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</si>
  <si>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</si>
  <si>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</si>
  <si>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</si>
  <si>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</si>
  <si>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</si>
  <si>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</si>
  <si>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</si>
  <si>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</si>
  <si>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</si>
  <si>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</si>
  <si>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</si>
  <si>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</si>
  <si>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</si>
  <si>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</si>
  <si>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</si>
  <si>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</si>
  <si>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</si>
  <si>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</si>
  <si>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</si>
  <si>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</si>
  <si>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</si>
  <si>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</si>
  <si>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</si>
  <si>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</si>
  <si>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</si>
  <si>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</si>
  <si>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</si>
  <si>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</si>
  <si>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</si>
  <si>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</si>
  <si>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</si>
  <si>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</si>
  <si>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</si>
  <si>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</si>
  <si>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</si>
  <si>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</si>
  <si>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</si>
  <si>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</si>
  <si>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</si>
  <si>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</si>
  <si>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</si>
  <si>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</si>
  <si>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</si>
  <si>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</si>
  <si>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</si>
  <si>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</si>
  <si>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</si>
  <si>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</si>
  <si>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</si>
  <si>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</si>
  <si>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</si>
  <si>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</si>
  <si>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</si>
  <si>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</si>
  <si>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</si>
  <si>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</si>
  <si>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</si>
  <si>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</si>
  <si>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</si>
  <si>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</si>
  <si>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</si>
  <si>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</si>
  <si>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</si>
  <si>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</si>
  <si>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</si>
  <si>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</si>
  <si>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</si>
  <si>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</si>
  <si>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</si>
  <si>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</si>
  <si>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</si>
  <si>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</si>
  <si>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</si>
  <si>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</si>
  <si>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</si>
  <si>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</si>
  <si>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</si>
  <si>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</si>
  <si>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</si>
  <si>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</si>
  <si>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</si>
  <si>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</si>
  <si>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</si>
  <si>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</si>
  <si>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</si>
  <si>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</si>
  <si>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</si>
  <si>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</si>
  <si>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</si>
  <si>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</si>
  <si>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</si>
  <si>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</si>
  <si>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</si>
  <si>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</si>
  <si>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</si>
  <si>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</si>
  <si>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</si>
  <si>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</si>
  <si>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</si>
  <si>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</si>
  <si>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</si>
  <si>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</si>
  <si>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</si>
  <si>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</si>
  <si>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</si>
  <si>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</si>
  <si>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</si>
  <si>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</si>
  <si>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</si>
  <si>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</si>
  <si>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</si>
  <si>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</si>
  <si>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</si>
  <si>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</si>
  <si>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</si>
  <si>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</si>
  <si>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</si>
  <si>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</si>
  <si>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</si>
  <si>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</si>
  <si>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</si>
  <si>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</si>
  <si>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</si>
  <si>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</si>
  <si>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</si>
  <si>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</si>
  <si>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</si>
  <si>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</si>
  <si>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</si>
  <si>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</si>
  <si>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</si>
  <si>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</si>
  <si>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</si>
  <si>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</si>
  <si>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</si>
  <si>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</si>
  <si>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</si>
  <si>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</si>
  <si>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</si>
  <si>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</si>
  <si>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</si>
  <si>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</si>
  <si>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</si>
  <si>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</si>
  <si>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</si>
  <si>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</si>
  <si>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</si>
  <si>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</si>
  <si>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</si>
  <si>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</si>
  <si>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</si>
  <si>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</si>
  <si>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</si>
  <si>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</si>
  <si>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</si>
  <si>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</si>
  <si>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</si>
  <si>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</si>
  <si>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</si>
  <si>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</si>
  <si>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</si>
  <si>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</si>
  <si>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</si>
  <si>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</si>
  <si>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</si>
  <si>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</si>
  <si>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</si>
  <si>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</si>
  <si>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</si>
  <si>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</si>
  <si>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</si>
  <si>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</si>
  <si>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</si>
  <si>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</si>
  <si>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</si>
  <si>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</si>
  <si>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</si>
  <si>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</si>
  <si>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</si>
  <si>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</si>
  <si>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</si>
  <si>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</si>
  <si>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</si>
  <si>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</si>
  <si>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</si>
  <si>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</si>
  <si>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</si>
  <si>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</si>
  <si>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</si>
  <si>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</si>
  <si>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</si>
  <si>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</si>
  <si>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</si>
  <si>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</si>
  <si>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</si>
  <si>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</si>
  <si>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</si>
  <si>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</si>
  <si>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</si>
  <si>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</si>
  <si>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</si>
  <si>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</si>
  <si>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</si>
  <si>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</si>
  <si>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</si>
  <si>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</si>
  <si>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</si>
  <si>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</si>
  <si>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</si>
  <si>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</si>
  <si>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</si>
  <si>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</si>
  <si>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</si>
  <si>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</si>
  <si>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</si>
  <si>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</si>
  <si>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</si>
  <si>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</si>
  <si>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</si>
  <si>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</si>
  <si>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</si>
  <si>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</si>
  <si>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</si>
  <si>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</si>
  <si>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</si>
  <si>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</si>
  <si>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</si>
  <si>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</si>
  <si>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</si>
  <si>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</si>
  <si>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</si>
  <si>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</si>
  <si>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</si>
  <si>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</si>
  <si>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</si>
  <si>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</si>
  <si>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</si>
  <si>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</si>
  <si>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</si>
  <si>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</si>
  <si>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</si>
  <si>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</si>
  <si>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</si>
  <si>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</si>
  <si>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</si>
  <si>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</si>
  <si>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</si>
  <si>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</si>
  <si>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</si>
  <si>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</si>
  <si>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</si>
  <si>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</si>
  <si>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</si>
  <si>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</si>
  <si>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</si>
  <si>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</si>
  <si>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</si>
  <si>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</si>
  <si>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</si>
  <si>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</si>
  <si>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</si>
  <si>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</si>
  <si>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</si>
  <si>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</si>
  <si>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</si>
  <si>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</si>
  <si>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</si>
  <si>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</si>
  <si>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</si>
  <si>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</si>
  <si>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</si>
  <si>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</si>
  <si>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</si>
  <si>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</si>
  <si>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</si>
  <si>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</si>
  <si>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</si>
  <si>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</si>
  <si>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</si>
  <si>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</si>
  <si>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</si>
  <si>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</si>
  <si>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</si>
  <si>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</si>
  <si>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</si>
  <si>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</si>
  <si>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</si>
  <si>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</si>
  <si>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</si>
  <si>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</si>
  <si>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</si>
  <si>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</si>
  <si>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</si>
  <si>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</si>
  <si>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</si>
  <si>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</si>
  <si>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</si>
  <si>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</si>
  <si>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</si>
  <si>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</si>
  <si>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</si>
  <si>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</si>
  <si>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</si>
  <si>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</si>
  <si>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</si>
  <si>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</si>
  <si>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</si>
  <si>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</si>
  <si>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</si>
  <si>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</si>
  <si>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</si>
  <si>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</si>
  <si>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</si>
  <si>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</si>
  <si>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</si>
  <si>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</si>
  <si>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</si>
  <si>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</si>
  <si>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</si>
  <si>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</si>
  <si>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</si>
  <si>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</si>
  <si>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</si>
  <si>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</si>
  <si>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</si>
  <si>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</si>
  <si>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</si>
  <si>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</si>
  <si>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</si>
  <si>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</si>
  <si>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</si>
  <si>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</si>
  <si>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</si>
  <si>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</si>
  <si>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</si>
  <si>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</si>
  <si>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</si>
  <si>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</si>
  <si>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</si>
  <si>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</si>
  <si>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</si>
  <si>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</si>
  <si>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</si>
  <si>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</si>
  <si>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</si>
  <si>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</si>
  <si>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</si>
  <si>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</si>
  <si>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</si>
  <si>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</si>
  <si>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</si>
  <si>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</si>
  <si>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</si>
  <si>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</si>
  <si>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</si>
  <si>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</si>
  <si>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</si>
  <si>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</si>
  <si>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</si>
  <si>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</si>
  <si>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</si>
  <si>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</si>
  <si>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</si>
  <si>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</si>
  <si>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</si>
  <si>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</si>
  <si>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</si>
  <si>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</si>
  <si>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</si>
  <si>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</si>
  <si>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</si>
  <si>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</si>
  <si>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</si>
  <si>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</si>
  <si>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</si>
  <si>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</si>
  <si>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</si>
  <si>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</si>
  <si>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</si>
  <si>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</si>
  <si>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</si>
  <si>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</si>
  <si>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</si>
  <si>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</si>
  <si>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</si>
  <si>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</si>
  <si>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</si>
  <si>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</si>
  <si>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</si>
  <si>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</si>
  <si>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</si>
  <si>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</si>
  <si>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</si>
  <si>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</si>
  <si>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</si>
  <si>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</si>
  <si>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</si>
  <si>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</si>
  <si>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</si>
  <si>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</si>
  <si>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</si>
  <si>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</si>
  <si>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</si>
  <si>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</si>
  <si>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</si>
  <si>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</si>
  <si>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</si>
  <si>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</si>
  <si>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</si>
  <si>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</si>
  <si>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</si>
  <si>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</si>
  <si>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</si>
  <si>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</si>
  <si>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</si>
  <si>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</si>
  <si>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</si>
  <si>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</si>
  <si>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</si>
  <si>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</si>
  <si>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</si>
  <si>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</si>
  <si>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</si>
  <si>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</si>
  <si>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</si>
  <si>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</si>
  <si>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</si>
  <si>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</si>
  <si>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</si>
  <si>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</si>
  <si>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</si>
  <si>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</si>
  <si>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</si>
  <si>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</si>
  <si>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</si>
  <si>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</si>
  <si>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</si>
  <si>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</si>
  <si>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</si>
  <si>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</si>
  <si>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</si>
  <si>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</si>
  <si>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</si>
  <si>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</si>
  <si>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</si>
  <si>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</si>
  <si>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</si>
  <si>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</si>
  <si>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</si>
  <si>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</si>
  <si>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</si>
  <si>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</si>
  <si>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</si>
  <si>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</si>
  <si>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</si>
  <si>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</si>
  <si>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</si>
  <si>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</si>
  <si>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</si>
  <si>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</si>
  <si>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</si>
  <si>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</si>
  <si>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</si>
  <si>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</si>
  <si>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</si>
  <si>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</si>
  <si>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</si>
  <si>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</si>
  <si>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</si>
  <si>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</si>
  <si>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</si>
  <si>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</si>
  <si>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</si>
  <si>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</si>
  <si>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</si>
  <si>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</si>
  <si>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</si>
  <si>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</si>
  <si>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</si>
  <si>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</si>
  <si>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</si>
  <si>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</si>
  <si>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</si>
  <si>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</si>
  <si>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</si>
  <si>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</si>
  <si>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</si>
  <si>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</si>
  <si>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</si>
  <si>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</si>
  <si>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</si>
  <si>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</si>
  <si>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</si>
  <si>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</si>
  <si>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</si>
  <si>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</si>
  <si>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</si>
  <si>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</si>
  <si>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</si>
  <si>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</si>
  <si>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</si>
  <si>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</si>
  <si>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</si>
  <si>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</si>
  <si>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</si>
  <si>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</si>
  <si>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</si>
  <si>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</si>
  <si>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</si>
  <si>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</si>
  <si>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</si>
  <si>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</si>
  <si>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</si>
  <si>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</si>
  <si>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</si>
  <si>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</si>
  <si>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</si>
  <si>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</si>
  <si>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</si>
  <si>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</si>
  <si>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</si>
  <si>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</si>
  <si>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</si>
  <si>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</si>
  <si>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</si>
  <si>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</si>
  <si>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</si>
  <si>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</si>
  <si>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</si>
  <si>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</si>
  <si>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</si>
  <si>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</si>
  <si>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</si>
  <si>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</si>
  <si>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</si>
  <si>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</si>
  <si>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</si>
  <si>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</si>
  <si>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</si>
  <si>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</si>
  <si>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</si>
  <si>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</si>
  <si>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</si>
  <si>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</si>
  <si>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</si>
  <si>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</si>
  <si>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</si>
  <si>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</si>
  <si>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</si>
  <si>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</si>
  <si>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</si>
  <si>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</si>
  <si>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</si>
  <si>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</si>
  <si>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</si>
  <si>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</si>
  <si>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</si>
  <si>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</si>
  <si>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</si>
  <si>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</si>
  <si>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</si>
  <si>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</si>
  <si>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</si>
  <si>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</si>
  <si>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</si>
  <si>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</si>
  <si>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</si>
  <si>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</si>
  <si>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</si>
  <si>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</si>
  <si>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</si>
  <si>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</si>
  <si>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</si>
  <si>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</si>
  <si>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</si>
  <si>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</si>
  <si>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</si>
  <si>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</si>
  <si>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</si>
  <si>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</si>
  <si>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</si>
  <si>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</si>
  <si>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</si>
  <si>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</si>
  <si>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</si>
  <si>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</si>
  <si>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</si>
  <si>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</si>
  <si>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</si>
  <si>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</si>
  <si>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</si>
  <si>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</si>
  <si>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</si>
  <si>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</si>
  <si>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</si>
  <si>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</si>
  <si>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</si>
  <si>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</si>
  <si>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</si>
  <si>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</si>
  <si>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</si>
  <si>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</si>
  <si>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</si>
  <si>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</si>
  <si>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</si>
  <si>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</si>
  <si>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</si>
  <si>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</si>
  <si>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</si>
  <si>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</si>
  <si>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</si>
  <si>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</si>
  <si>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</si>
  <si>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</si>
  <si>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</si>
  <si>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</si>
  <si>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</si>
  <si>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</si>
  <si>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</si>
  <si>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</si>
  <si>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</si>
  <si>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</si>
  <si>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</si>
  <si>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</si>
  <si>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</si>
  <si>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</si>
  <si>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</si>
  <si>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</si>
  <si>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</si>
  <si>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</si>
  <si>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</si>
  <si>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</si>
  <si>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</si>
  <si>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</si>
  <si>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</si>
  <si>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</si>
  <si>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</si>
  <si>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</si>
  <si>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</si>
  <si>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</si>
  <si>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</si>
  <si>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</si>
  <si>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</si>
  <si>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</si>
  <si>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</si>
  <si>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</si>
  <si>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</si>
  <si>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</si>
  <si>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</si>
  <si>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</si>
  <si>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</si>
  <si>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</si>
  <si>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</si>
  <si>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</si>
  <si>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</si>
  <si>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</si>
  <si>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</si>
  <si>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</si>
  <si>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</si>
  <si>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</si>
  <si>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</si>
  <si>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</si>
  <si>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</si>
  <si>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</si>
  <si>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</si>
  <si>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</si>
  <si>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</si>
  <si>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</si>
  <si>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</si>
  <si>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</si>
  <si>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</si>
  <si>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</si>
  <si>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</si>
  <si>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</si>
  <si>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</si>
  <si>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</si>
  <si>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</si>
  <si>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</si>
  <si>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</si>
  <si>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</si>
  <si>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</si>
  <si>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</si>
  <si>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</si>
  <si>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</si>
  <si>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</si>
  <si>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</si>
  <si>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</si>
  <si>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</si>
  <si>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</si>
  <si>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</si>
  <si>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</si>
  <si>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</si>
  <si>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</si>
  <si>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</si>
  <si>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</si>
  <si>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</si>
  <si>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</si>
  <si>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</si>
  <si>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</si>
  <si>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</si>
  <si>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</si>
  <si>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</si>
  <si>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</si>
  <si>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</si>
  <si>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</si>
  <si>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</si>
  <si>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</si>
  <si>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</si>
  <si>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</si>
  <si>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</si>
  <si>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</si>
  <si>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</si>
  <si>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</si>
  <si>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</si>
  <si>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</si>
  <si>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</si>
  <si>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</si>
  <si>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</si>
  <si>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</si>
  <si>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</si>
  <si>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</si>
  <si>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</si>
  <si>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</si>
  <si>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</si>
  <si>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</si>
  <si>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</si>
  <si>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</si>
  <si>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</si>
  <si>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</si>
  <si>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</si>
  <si>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</si>
  <si>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</si>
  <si>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</si>
  <si>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</si>
  <si>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</si>
  <si>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</si>
  <si>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</si>
  <si>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</si>
  <si>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</si>
  <si>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</si>
  <si>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</si>
  <si>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</si>
  <si>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</si>
  <si>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</si>
  <si>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</si>
  <si>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</si>
  <si>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</si>
  <si>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</si>
  <si>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</si>
  <si>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</si>
  <si>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</si>
  <si>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</si>
  <si>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</si>
  <si>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</si>
  <si>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</si>
  <si>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</si>
  <si>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</si>
  <si>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</si>
  <si>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</si>
  <si>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</si>
  <si>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</si>
  <si>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</si>
  <si>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</si>
  <si>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</si>
  <si>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</si>
  <si>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</si>
  <si>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</si>
  <si>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</si>
  <si>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</si>
  <si>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</si>
  <si>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</si>
  <si>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</si>
  <si>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</si>
  <si>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</si>
  <si>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</si>
  <si>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</si>
  <si>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</si>
  <si>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</si>
  <si>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</si>
  <si>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</si>
  <si>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</si>
  <si>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</si>
  <si>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</si>
  <si>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</si>
  <si>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</si>
  <si>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</si>
  <si>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</si>
  <si>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</si>
  <si>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</si>
  <si>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</si>
  <si>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</si>
  <si>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</si>
  <si>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</si>
  <si>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</si>
  <si>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</si>
  <si>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</si>
  <si>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</si>
  <si>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</si>
  <si>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</si>
  <si>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</si>
  <si>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</si>
  <si>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</si>
  <si>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</si>
  <si>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</si>
  <si>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</si>
  <si>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</si>
  <si>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</si>
  <si>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</si>
  <si>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</si>
  <si>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</si>
  <si>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</si>
  <si>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</si>
  <si>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</si>
  <si>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</si>
  <si>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</si>
  <si>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</si>
  <si>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</si>
  <si>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</si>
  <si>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</si>
  <si>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</si>
  <si>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</si>
  <si>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</si>
  <si>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</si>
  <si>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</si>
  <si>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</si>
  <si>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</si>
  <si>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</si>
  <si>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</si>
  <si>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</si>
  <si>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</si>
  <si>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</si>
  <si>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</si>
  <si>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</si>
  <si>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</si>
  <si>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</si>
  <si>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</si>
  <si>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</si>
  <si>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</si>
  <si>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</si>
  <si>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</si>
  <si>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</si>
  <si>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</si>
  <si>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</si>
  <si>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</si>
  <si>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</si>
  <si>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</si>
  <si>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</si>
  <si>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</si>
  <si>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</si>
  <si>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</si>
  <si>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</si>
  <si>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</si>
  <si>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</si>
  <si>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</si>
  <si>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</si>
  <si>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</si>
  <si>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</si>
  <si>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</si>
  <si>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</si>
  <si>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</si>
  <si>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</si>
  <si>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</si>
  <si>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</si>
  <si>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</si>
  <si>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</si>
  <si>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</si>
  <si>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</si>
  <si>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</si>
  <si>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</si>
  <si>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</si>
  <si>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</si>
  <si>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</si>
  <si>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</si>
  <si>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</si>
  <si>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</si>
  <si>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</si>
  <si>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</si>
  <si>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</si>
  <si>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</si>
  <si>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</si>
  <si>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</si>
  <si>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</si>
  <si>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</si>
  <si>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</si>
  <si>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</si>
  <si>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</si>
  <si>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</si>
  <si>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</si>
  <si>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</si>
  <si>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</si>
  <si>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</si>
  <si>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</si>
  <si>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</si>
  <si>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</si>
  <si>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</si>
  <si>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</si>
  <si>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</si>
  <si>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</si>
  <si>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</si>
  <si>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</si>
  <si>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</si>
  <si>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</si>
  <si>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</si>
  <si>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</si>
  <si>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</si>
  <si>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</si>
  <si>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</si>
  <si>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</si>
  <si>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</si>
  <si>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</si>
  <si>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</si>
  <si>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</si>
  <si>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</si>
  <si>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</si>
  <si>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</si>
  <si>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</si>
  <si>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</si>
  <si>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</si>
  <si>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</si>
  <si>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</si>
  <si>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</si>
  <si>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</si>
  <si>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</si>
  <si>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</si>
  <si>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</si>
  <si>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</si>
  <si>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</si>
  <si>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</si>
  <si>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</si>
  <si>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</si>
  <si>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</si>
  <si>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</si>
  <si>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</si>
  <si>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</si>
  <si>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</si>
  <si>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</si>
  <si>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</si>
  <si>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</si>
  <si>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</si>
  <si>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</si>
  <si>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</si>
  <si>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</si>
  <si>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</si>
  <si>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</si>
  <si>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</si>
  <si>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</si>
  <si>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</si>
  <si>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</si>
  <si>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</si>
  <si>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</si>
  <si>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</si>
  <si>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</si>
  <si>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</si>
  <si>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</si>
  <si>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</si>
  <si>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</si>
  <si>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</si>
  <si>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</si>
  <si>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</si>
  <si>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</si>
  <si>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</si>
  <si>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</si>
  <si>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</si>
  <si>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</si>
  <si>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</si>
  <si>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</si>
  <si>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</si>
  <si>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</si>
  <si>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</si>
  <si>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</si>
  <si>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</si>
  <si>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</si>
  <si>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</si>
  <si>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</si>
  <si>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</si>
  <si>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</si>
  <si>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</si>
  <si>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</si>
  <si>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</si>
  <si>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</si>
  <si>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</si>
  <si>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</si>
  <si>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</si>
  <si>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</si>
  <si>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</si>
  <si>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</si>
  <si>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</si>
  <si>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</si>
  <si>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</si>
  <si>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</si>
  <si>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</si>
  <si>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</si>
  <si>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</si>
  <si>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</si>
  <si>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</si>
  <si>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</si>
  <si>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</si>
  <si>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</si>
  <si>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</si>
  <si>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</si>
  <si>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</si>
  <si>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</si>
  <si>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</si>
  <si>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</si>
  <si>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</si>
  <si>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</si>
  <si>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</si>
  <si>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</si>
  <si>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</si>
  <si>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</si>
  <si>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</si>
  <si>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</si>
  <si>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</si>
  <si>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</si>
  <si>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</si>
  <si>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</si>
  <si>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</si>
  <si>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</si>
  <si>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</si>
  <si>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</si>
  <si>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</si>
  <si>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</si>
  <si>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</si>
  <si>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</si>
  <si>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</si>
  <si>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</si>
  <si>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</si>
  <si>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</si>
  <si>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</si>
  <si>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</si>
  <si>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</si>
  <si>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</si>
  <si>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</si>
  <si>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</si>
  <si>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</si>
  <si>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</si>
  <si>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</si>
  <si>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</si>
  <si>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</si>
  <si>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</si>
  <si>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</si>
  <si>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</si>
  <si>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</si>
  <si>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</si>
  <si>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</si>
  <si>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</si>
  <si>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</si>
  <si>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</si>
  <si>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</si>
  <si>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</si>
  <si>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</si>
  <si>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</si>
  <si>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</si>
  <si>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</si>
  <si>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</si>
  <si>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</si>
  <si>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</si>
  <si>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</si>
  <si>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</si>
  <si>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</si>
  <si>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</si>
  <si>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</si>
  <si>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</si>
  <si>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</si>
  <si>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</si>
  <si>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</si>
  <si>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</si>
  <si>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</si>
  <si>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</si>
  <si>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</si>
  <si>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</si>
  <si>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</si>
  <si>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</si>
  <si>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</si>
  <si>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</si>
  <si>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</si>
  <si>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</si>
  <si>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</si>
  <si>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</si>
  <si>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</si>
  <si>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</si>
  <si>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</si>
  <si>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</si>
  <si>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</si>
  <si>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</si>
  <si>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</si>
  <si>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</si>
  <si>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</si>
  <si>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</si>
  <si>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</si>
  <si>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</si>
  <si>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</si>
  <si>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</si>
  <si>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</si>
  <si>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</si>
  <si>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</si>
  <si>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</si>
  <si>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</si>
  <si>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</si>
  <si>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</si>
  <si>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</si>
  <si>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</si>
  <si>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</si>
  <si>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</si>
  <si>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</si>
  <si>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</si>
  <si>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</si>
  <si>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</si>
  <si>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</si>
  <si>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</si>
  <si>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</si>
  <si>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</si>
  <si>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</si>
  <si>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</si>
  <si>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</si>
  <si>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</si>
  <si>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</si>
  <si>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</si>
  <si>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</si>
  <si>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</si>
  <si>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</si>
  <si>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</si>
  <si>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</si>
  <si>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</si>
  <si>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</si>
  <si>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</si>
  <si>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</si>
  <si>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</si>
  <si>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</si>
  <si>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</si>
  <si>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</si>
  <si>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</si>
  <si>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</si>
  <si>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</si>
  <si>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</si>
  <si>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</si>
  <si>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</si>
  <si>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</si>
  <si>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</si>
  <si>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</si>
  <si>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</si>
  <si>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</si>
  <si>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</si>
  <si>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</si>
  <si>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</si>
  <si>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</si>
  <si>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</si>
  <si>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</si>
  <si>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</si>
  <si>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</si>
  <si>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</si>
  <si>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</si>
  <si>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</si>
  <si>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</si>
  <si>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</si>
  <si>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</si>
  <si>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</si>
  <si>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</si>
  <si>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</si>
  <si>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</si>
  <si>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</si>
  <si>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</si>
  <si>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</si>
  <si>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</si>
  <si>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</si>
  <si>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</si>
  <si>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</si>
  <si>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</si>
  <si>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</si>
  <si>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</si>
  <si>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</si>
  <si>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</si>
  <si>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</si>
  <si>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</si>
  <si>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</si>
  <si>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</si>
  <si>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</si>
  <si>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</si>
  <si>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</si>
  <si>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</si>
  <si>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</si>
  <si>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</si>
  <si>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</si>
  <si>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</si>
  <si>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</si>
  <si>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</si>
  <si>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</si>
  <si>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</si>
  <si>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</si>
  <si>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</si>
  <si>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</si>
  <si>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</si>
  <si>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</si>
  <si>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</si>
  <si>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</si>
  <si>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</si>
  <si>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</si>
  <si>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</si>
  <si>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</si>
  <si>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</si>
  <si>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</si>
  <si>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</si>
  <si>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</si>
  <si>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</si>
  <si>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</si>
  <si>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</si>
  <si>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</si>
  <si>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</si>
  <si>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</si>
  <si>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</si>
  <si>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</si>
  <si>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</si>
  <si>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</si>
  <si>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</si>
  <si>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</si>
  <si>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</si>
  <si>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</si>
  <si>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</si>
  <si>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</si>
  <si>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</si>
  <si>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</si>
  <si>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</si>
  <si>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</si>
  <si>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</si>
  <si>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</si>
  <si>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</si>
  <si>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</si>
  <si>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</si>
  <si>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</si>
  <si>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</si>
  <si>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</si>
  <si>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</si>
  <si>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</si>
  <si>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</si>
  <si>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</si>
  <si>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</si>
  <si>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</si>
  <si>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</si>
  <si>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</si>
  <si>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</si>
  <si>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</si>
  <si>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</si>
  <si>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</si>
  <si>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</si>
  <si>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</si>
  <si>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</si>
  <si>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</si>
  <si>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</si>
  <si>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</si>
  <si>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</si>
  <si>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</si>
  <si>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</si>
  <si>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</si>
  <si>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</si>
  <si>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</si>
  <si>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</si>
  <si>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</si>
  <si>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</si>
  <si>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</si>
  <si>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</si>
  <si>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</si>
  <si>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</si>
  <si>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</si>
  <si>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</si>
  <si>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</si>
  <si>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</si>
  <si>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</si>
  <si>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</si>
  <si>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</si>
  <si>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</si>
  <si>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</si>
  <si>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</si>
  <si>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</si>
  <si>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</si>
  <si>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</si>
  <si>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</si>
  <si>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</si>
  <si>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</si>
  <si>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</si>
  <si>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</si>
  <si>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</si>
  <si>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</si>
  <si>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</si>
  <si>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</si>
  <si>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</si>
  <si>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</si>
  <si>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</si>
  <si>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</si>
  <si>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</si>
  <si>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</si>
  <si>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</si>
  <si>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</si>
  <si>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</si>
  <si>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</si>
  <si>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</si>
  <si>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</si>
  <si>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</si>
  <si>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</si>
  <si>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</si>
  <si>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</si>
  <si>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</si>
  <si>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</si>
  <si>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</si>
  <si>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</si>
  <si>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</si>
  <si>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</si>
  <si>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</si>
  <si>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</si>
  <si>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</si>
  <si>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</si>
  <si>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</si>
  <si>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</si>
  <si>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</si>
  <si>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</si>
  <si>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</si>
  <si>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</si>
  <si>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</si>
  <si>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</si>
  <si>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</si>
  <si>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</si>
  <si>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</si>
  <si>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</si>
  <si>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</si>
  <si>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</si>
  <si>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</si>
  <si>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</si>
  <si>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</si>
  <si>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</si>
  <si>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</si>
  <si>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</si>
  <si>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</si>
  <si>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</si>
  <si>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</si>
  <si>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</si>
  <si>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</si>
  <si>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</si>
  <si>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</si>
  <si>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</si>
  <si>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</si>
  <si>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</si>
  <si>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</si>
  <si>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</si>
  <si>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</si>
  <si>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</si>
  <si>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</si>
  <si>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</si>
  <si>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</si>
  <si>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</si>
  <si>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</si>
  <si>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</si>
  <si>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</si>
  <si>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</si>
  <si>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</si>
  <si>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</si>
  <si>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</si>
  <si>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</si>
  <si>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</si>
  <si>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</si>
  <si>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</si>
  <si>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</si>
  <si>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</si>
  <si>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</si>
  <si>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</si>
  <si>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</si>
  <si>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</si>
  <si>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</si>
  <si>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</si>
  <si>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</si>
  <si>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</si>
  <si>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</si>
  <si>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</si>
  <si>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</si>
  <si>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</si>
  <si>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</si>
  <si>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</si>
  <si>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</si>
  <si>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</si>
  <si>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</si>
  <si>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</si>
  <si>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</si>
  <si>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</si>
  <si>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</si>
  <si>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</si>
  <si>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</si>
  <si>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</si>
  <si>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</si>
  <si>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</si>
  <si>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</si>
  <si>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</si>
  <si>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</si>
  <si>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</si>
  <si>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</si>
  <si>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</si>
  <si>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</si>
  <si>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</si>
  <si>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</si>
  <si>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</si>
  <si>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</si>
  <si>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</si>
  <si>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</si>
  <si>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</si>
  <si>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</si>
  <si>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</si>
  <si>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</si>
  <si>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</si>
  <si>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</si>
  <si>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</si>
  <si>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</si>
  <si>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</si>
  <si>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</si>
  <si>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</si>
  <si>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</si>
  <si>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</si>
  <si>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</si>
  <si>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</si>
  <si>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</si>
  <si>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</si>
  <si>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</si>
  <si>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</si>
  <si>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</si>
  <si>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</si>
  <si>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</si>
  <si>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</si>
  <si>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</si>
  <si>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</si>
  <si>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</si>
  <si>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</si>
  <si>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</si>
  <si>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</si>
  <si>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</si>
  <si>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</si>
  <si>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</si>
  <si>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</si>
  <si>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</si>
  <si>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</si>
  <si>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</si>
  <si>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</si>
  <si>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</si>
  <si>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</si>
  <si>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</si>
  <si>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</si>
  <si>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</si>
  <si>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</si>
  <si>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</si>
  <si>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</si>
  <si>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</si>
  <si>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</si>
  <si>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</si>
  <si>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</si>
  <si>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</si>
  <si>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</si>
  <si>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</si>
  <si>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</si>
  <si>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</si>
  <si>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</si>
  <si>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</si>
  <si>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</si>
  <si>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</si>
  <si>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</si>
  <si>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</si>
  <si>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</si>
  <si>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</si>
  <si>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</si>
  <si>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</si>
  <si>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</si>
  <si>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</si>
  <si>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</si>
  <si>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</si>
  <si>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</si>
  <si>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</si>
  <si>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</si>
  <si>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</si>
  <si>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</si>
  <si>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</si>
  <si>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</si>
  <si>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</si>
  <si>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</si>
  <si>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</si>
  <si>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</si>
  <si>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</si>
  <si>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</si>
  <si>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</si>
  <si>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</si>
  <si>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</si>
  <si>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</si>
  <si>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</si>
  <si>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</si>
  <si>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</si>
  <si>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</si>
  <si>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</si>
  <si>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</si>
  <si>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</si>
  <si>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</si>
  <si>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</si>
  <si>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</si>
  <si>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</si>
  <si>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</si>
  <si>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</si>
  <si>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</si>
  <si>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</si>
  <si>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</si>
  <si>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</si>
  <si>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</si>
  <si>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</si>
  <si>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</si>
  <si>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</si>
  <si>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</si>
  <si>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</si>
  <si>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</si>
  <si>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</si>
  <si>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</si>
  <si>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</si>
  <si>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</si>
  <si>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</si>
  <si>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</si>
  <si>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</si>
  <si>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</si>
  <si>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</si>
  <si>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</si>
  <si>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</si>
  <si>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</si>
  <si>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</si>
  <si>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</si>
  <si>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</si>
  <si>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</si>
  <si>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</si>
  <si>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</si>
  <si>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</si>
  <si>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</si>
  <si>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</si>
  <si>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</si>
  <si>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</si>
  <si>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</si>
  <si>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</si>
  <si>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</si>
  <si>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</si>
  <si>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</si>
  <si>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</si>
  <si>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</si>
  <si>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</si>
  <si>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</si>
  <si>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</si>
  <si>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</si>
  <si>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</si>
  <si>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</si>
  <si>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</si>
  <si>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</si>
  <si>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</si>
  <si>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</si>
  <si>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</si>
  <si>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</si>
  <si>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</si>
  <si>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</si>
  <si>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</si>
  <si>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</si>
  <si>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</si>
  <si>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</si>
  <si>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</si>
  <si>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</si>
  <si>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</si>
  <si>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</si>
  <si>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</si>
  <si>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</si>
  <si>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</si>
  <si>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</si>
  <si>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</si>
  <si>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</si>
  <si>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</si>
  <si>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</si>
  <si>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</si>
  <si>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</si>
  <si>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</si>
  <si>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</si>
  <si>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</si>
  <si>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</si>
  <si>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</si>
  <si>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</si>
  <si>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</si>
  <si>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</si>
  <si>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</si>
  <si>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</si>
  <si>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</si>
  <si>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</si>
  <si>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</si>
  <si>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</si>
  <si>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</si>
  <si>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</si>
  <si>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</si>
  <si>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</si>
  <si>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</si>
  <si>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</si>
  <si>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</si>
  <si>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</si>
  <si>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</si>
  <si>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</si>
  <si>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</si>
  <si>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</si>
  <si>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</si>
  <si>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</si>
  <si>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</si>
  <si>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</si>
  <si>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</si>
  <si>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</si>
  <si>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</si>
  <si>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</si>
  <si>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</si>
  <si>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</si>
  <si>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</si>
  <si>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</si>
  <si>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</si>
  <si>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</si>
  <si>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</si>
  <si>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</si>
  <si>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</si>
  <si>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</si>
  <si>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</si>
  <si>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</si>
  <si>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</si>
  <si>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</si>
  <si>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</si>
  <si>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</si>
  <si>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</si>
  <si>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</si>
  <si>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</si>
  <si>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</si>
  <si>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</si>
  <si>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</si>
  <si>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</si>
  <si>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</si>
  <si>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</si>
  <si>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</si>
  <si>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</si>
  <si>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</si>
  <si>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</si>
  <si>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</si>
  <si>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</si>
  <si>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</si>
  <si>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</si>
  <si>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</si>
  <si>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</si>
  <si>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</si>
  <si>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</si>
  <si>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</si>
  <si>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</si>
  <si>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</si>
  <si>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</si>
  <si>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</si>
  <si>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</si>
  <si>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</si>
  <si>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</si>
  <si>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</si>
  <si>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</si>
  <si>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</si>
  <si>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</si>
  <si>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</si>
  <si>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</si>
  <si>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</si>
  <si>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</si>
  <si>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</si>
  <si>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</si>
  <si>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</si>
  <si>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</si>
  <si>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</si>
  <si>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</si>
  <si>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</si>
  <si>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</si>
  <si>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</si>
  <si>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</si>
  <si>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</si>
  <si>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</si>
  <si>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</si>
  <si>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</si>
  <si>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</si>
  <si>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</si>
  <si>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</si>
  <si>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</si>
  <si>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</si>
  <si>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</si>
  <si>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</si>
  <si>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</si>
  <si>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</si>
  <si>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</si>
  <si>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</si>
  <si>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</si>
  <si>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</si>
  <si>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</si>
  <si>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</si>
  <si>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</si>
  <si>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</si>
  <si>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</si>
  <si>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</si>
  <si>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</si>
  <si>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</si>
  <si>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</si>
  <si>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</si>
  <si>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</si>
  <si>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</si>
  <si>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</si>
  <si>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</si>
  <si>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</si>
  <si>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</si>
  <si>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</si>
  <si>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</si>
  <si>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</si>
  <si>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</si>
  <si>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</si>
  <si>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</si>
  <si>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</si>
  <si>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</si>
  <si>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</si>
  <si>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</si>
  <si>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</si>
  <si>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</si>
  <si>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</si>
  <si>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</si>
  <si>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</si>
  <si>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</si>
  <si>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</si>
  <si>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</si>
  <si>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</si>
  <si>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</si>
  <si>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</si>
  <si>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</si>
  <si>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</si>
  <si>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</si>
  <si>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</si>
  <si>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</si>
  <si>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</si>
  <si>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</si>
  <si>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</si>
  <si>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</si>
  <si>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</si>
  <si>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</si>
  <si>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</si>
  <si>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</si>
  <si>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</si>
  <si>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</si>
  <si>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</si>
  <si>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</si>
  <si>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</si>
  <si>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</si>
  <si>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</si>
  <si>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</si>
  <si>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</si>
  <si>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</si>
  <si>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</si>
  <si>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</si>
  <si>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</si>
  <si>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</si>
  <si>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</si>
  <si>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</si>
  <si>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</si>
  <si>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</si>
  <si>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</si>
  <si>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</si>
  <si>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</si>
  <si>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</si>
  <si>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</si>
  <si>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</si>
  <si>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</si>
  <si>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</si>
  <si>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</si>
  <si>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</si>
  <si>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</si>
  <si>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</si>
  <si>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</si>
  <si>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</si>
  <si>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</si>
  <si>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</si>
  <si>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</si>
  <si>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</si>
  <si>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</si>
  <si>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</si>
  <si>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</si>
  <si>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</si>
  <si>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</si>
  <si>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</si>
  <si>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</si>
  <si>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</si>
  <si>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</si>
  <si>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</si>
  <si>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</si>
  <si>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</si>
  <si>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</si>
  <si>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</si>
  <si>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</si>
  <si>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</si>
  <si>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</si>
  <si>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</si>
  <si>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</si>
  <si>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</si>
  <si>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</si>
  <si>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</si>
  <si>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</si>
  <si>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</si>
  <si>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</si>
  <si>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</si>
  <si>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</si>
  <si>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</si>
  <si>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</si>
  <si>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</si>
  <si>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</si>
  <si>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</si>
  <si>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</si>
  <si>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</si>
  <si>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</si>
  <si>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</si>
  <si>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</si>
  <si>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</si>
  <si>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</si>
  <si>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</si>
  <si>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</si>
  <si>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</si>
  <si>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</si>
  <si>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</si>
  <si>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</si>
  <si>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</si>
  <si>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</si>
  <si>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</si>
  <si>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</si>
  <si>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</si>
  <si>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</si>
  <si>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</si>
  <si>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</si>
  <si>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</si>
  <si>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</si>
  <si>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</si>
  <si>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</si>
  <si>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</si>
  <si>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</si>
  <si>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</si>
  <si>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</si>
  <si>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</si>
  <si>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</si>
  <si>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</si>
  <si>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</si>
  <si>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</si>
  <si>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</si>
  <si>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</si>
  <si>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</si>
  <si>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</si>
  <si>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</si>
  <si>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</si>
  <si>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</si>
  <si>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</si>
  <si>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</si>
  <si>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</si>
  <si>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</si>
  <si>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</si>
  <si>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</si>
  <si>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</si>
  <si>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</si>
  <si>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</si>
  <si>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</si>
  <si>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</si>
  <si>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</si>
  <si>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</si>
  <si>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</si>
  <si>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</si>
  <si>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</si>
  <si>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</si>
  <si>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</si>
  <si>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</si>
  <si>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</si>
  <si>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</si>
  <si>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</si>
  <si>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</si>
  <si>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</si>
  <si>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</si>
  <si>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</si>
  <si>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</si>
  <si>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</si>
  <si>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</si>
  <si>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</si>
  <si>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</si>
  <si>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</si>
  <si>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</si>
  <si>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</si>
  <si>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</si>
  <si>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</si>
  <si>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</si>
  <si>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</si>
  <si>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</si>
  <si>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</si>
  <si>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</si>
  <si>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</si>
  <si>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</si>
  <si>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</si>
  <si>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</si>
  <si>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</si>
  <si>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</si>
  <si>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</si>
  <si>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</si>
  <si>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</si>
  <si>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</si>
  <si>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</si>
  <si>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</si>
  <si>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</si>
  <si>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</si>
  <si>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</si>
  <si>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</si>
  <si>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</si>
  <si>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</si>
  <si>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</si>
  <si>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</si>
  <si>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</si>
  <si>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</si>
  <si>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</si>
  <si>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</si>
  <si>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</si>
  <si>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</si>
  <si>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</si>
  <si>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</si>
  <si>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</si>
  <si>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</si>
  <si>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</si>
  <si>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</si>
  <si>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</si>
  <si>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</si>
  <si>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</si>
  <si>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</si>
  <si>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</si>
  <si>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</si>
  <si>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</si>
  <si>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</si>
  <si>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</si>
  <si>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</si>
  <si>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</si>
  <si>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</si>
  <si>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</si>
  <si>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</si>
  <si>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</si>
  <si>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</si>
  <si>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</si>
  <si>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</si>
  <si>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</si>
  <si>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</si>
  <si>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</si>
  <si>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</si>
  <si>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</si>
  <si>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</si>
  <si>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</si>
  <si>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</si>
  <si>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</si>
  <si>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</si>
  <si>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</si>
  <si>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</si>
  <si>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</si>
  <si>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</si>
  <si>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</si>
  <si>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</si>
  <si>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</si>
  <si>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</si>
  <si>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</si>
  <si>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</si>
  <si>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</si>
  <si>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</si>
  <si>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</si>
  <si>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</si>
  <si>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</si>
  <si>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</si>
  <si>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</si>
  <si>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</si>
  <si>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</si>
  <si>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</si>
  <si>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</si>
  <si>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</si>
  <si>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</si>
  <si>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</si>
  <si>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</si>
  <si>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</si>
  <si>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</si>
  <si>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</si>
  <si>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</si>
  <si>
    <t>Both data sets are heavily positively skewed, with a mean value significantly higher than the median value.</t>
  </si>
  <si>
    <t>This means there are a few companies who have significantly higher backers than the rest, and in order to</t>
  </si>
  <si>
    <t>accurately summarize the data, median is the more appropriate measure.</t>
  </si>
  <si>
    <t xml:space="preserve">There is more variability with sucessful campaigns. This makes sense as you would expect successful </t>
  </si>
  <si>
    <t>campaigns to have more of a positive skew as it is more likely that sucessful campaigns have significantly</t>
  </si>
  <si>
    <t>higher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</si>
</sst>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6" formatCode="_-&quot;$&quot;* #,##0_-;\-&quot;$&quot;* #,##0_-;_-&quot;$&quot;* &quot;-&quot;??_-;_-@_-"/>
    <numFmt numFmtId="178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66" fontId="0" fillId="0" borderId="0" xfId="42" applyNumberFormat="1" applyFont="1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8" fontId="0" fillId="0" borderId="0" xfId="0" applyNumberFormat="1"/>
    <xf numFmtId="0" fontId="16" fillId="0" borderId="0" xfId="0" applyFont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version of CrowdfundingBook.xlsx]Category Pivot Table!PivotTable6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505-B978-A358F80BF452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505-B978-A358F80BF452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505-B978-A358F80BF452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505-B978-A358F80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751759"/>
        <c:axId val="344766159"/>
      </c:barChart>
      <c:catAx>
        <c:axId val="3447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66159"/>
        <c:crosses val="autoZero"/>
        <c:auto val="1"/>
        <c:lblAlgn val="ctr"/>
        <c:lblOffset val="100"/>
        <c:noMultiLvlLbl val="0"/>
      </c:catAx>
      <c:valAx>
        <c:axId val="3447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version of CrowdfundingBook.xlsx]Sub-Category Pivot Table!PivotTable7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1-4317-B098-4C1EAEF99D92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1-4317-B098-4C1EAEF99D92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1-4317-B098-4C1EAEF99D92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31-4317-B098-4C1EAEF9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762319"/>
        <c:axId val="344763759"/>
      </c:barChart>
      <c:catAx>
        <c:axId val="34476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63759"/>
        <c:crosses val="autoZero"/>
        <c:auto val="1"/>
        <c:lblAlgn val="ctr"/>
        <c:lblOffset val="100"/>
        <c:noMultiLvlLbl val="0"/>
      </c:catAx>
      <c:valAx>
        <c:axId val="3447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version of CrowdfundingBook.xlsx]Date Pivot Table!PivotTable11</c:name>
    <c:fmtId val="7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3-4F40-A446-6F0DE3D8F2DF}"/>
            </c:ext>
          </c:extLst>
        </c:ser>
        <c:ser>
          <c:idx val="1"/>
          <c:order val="1"/>
          <c:tx>
            <c:strRef>
              <c:f>'Date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3-4F40-A446-6F0DE3D8F2DF}"/>
            </c:ext>
          </c:extLst>
        </c:ser>
        <c:ser>
          <c:idx val="2"/>
          <c:order val="2"/>
          <c:tx>
            <c:strRef>
              <c:f>'Date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3-4F40-A446-6F0DE3D8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737839"/>
        <c:axId val="344754159"/>
      </c:lineChart>
      <c:catAx>
        <c:axId val="3447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4159"/>
        <c:crosses val="autoZero"/>
        <c:auto val="1"/>
        <c:lblAlgn val="ctr"/>
        <c:lblOffset val="100"/>
        <c:noMultiLvlLbl val="0"/>
      </c:catAx>
      <c:valAx>
        <c:axId val="3447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3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312-88D8-BF7249B2808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312-88D8-BF7249B2808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4-4312-88D8-BF7249B28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88607"/>
        <c:axId val="341795327"/>
      </c:lineChart>
      <c:catAx>
        <c:axId val="3417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95327"/>
        <c:crosses val="autoZero"/>
        <c:auto val="1"/>
        <c:lblAlgn val="ctr"/>
        <c:lblOffset val="100"/>
        <c:noMultiLvlLbl val="0"/>
      </c:catAx>
      <c:valAx>
        <c:axId val="341795327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3</xdr:row>
      <xdr:rowOff>133349</xdr:rowOff>
    </xdr:from>
    <xdr:to>
      <xdr:col>13</xdr:col>
      <xdr:colOff>609599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3578E-D831-4E5B-714D-BF5574254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3</xdr:row>
      <xdr:rowOff>47624</xdr:rowOff>
    </xdr:from>
    <xdr:to>
      <xdr:col>18</xdr:col>
      <xdr:colOff>457200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7BCCF-6994-1545-AA89-07009B1DA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773071</xdr:colOff>
      <xdr:row>2</xdr:row>
      <xdr:rowOff>0</xdr:rowOff>
    </xdr:from>
    <xdr:to>
      <xdr:col>13</xdr:col>
      <xdr:colOff>257023</xdr:colOff>
      <xdr:row>18</xdr:row>
      <xdr:rowOff>121759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B5B41-185C-1BBB-9D15-6E07F94C0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57150</xdr:rowOff>
    </xdr:from>
    <xdr:to>
      <xdr:col>7</xdr:col>
      <xdr:colOff>1200150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6EBED-2470-4DC5-6780-84E9B0683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ri John" refreshedDate="45089.467905439815" createdVersion="8" refreshedVersion="8" minRefreshableVersion="3" recordCount="1000" xr:uid="{A79FA7B4-FFDE-44C4-89E9-BEA5C40656B4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6">
      <sharedItems containsSemiMixedTypes="0" containsString="0" containsNumber="1" containsInteger="1" minValue="100" maxValue="199200"/>
    </cacheField>
    <cacheField name="pledged" numFmtId="166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yatri John" refreshedDate="45089.487089467591" backgroundQuery="1" createdVersion="8" refreshedVersion="8" minRefreshableVersion="3" recordCount="0" supportSubquery="1" supportAdvancedDrill="1" xr:uid="{5EC030DE-4D97-47AB-84EB-DB3EC8BBE863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7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26641-D594-45DD-99FA-5F7FACA34EF2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numFmtId="166" showAll="0"/>
    <pivotField numFmtId="166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C05D7-3B93-4D2F-BC7A-8DC3AC1937B9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166" showAll="0"/>
    <pivotField numFmtId="166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FF4FA-91D7-4536-AE15-53862EC1F8CD}" name="PivotTable11" cacheId="1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name="Year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3" hier="20" name="[Range].[Date Created Conversion (Year)].[All]" cap="All"/>
  </pageFields>
  <dataFields count="1">
    <dataField name="Count of outcome" fld="1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L1" workbookViewId="0">
      <selection activeCell="T2" sqref="T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5" width="13.25" bestFit="1" customWidth="1"/>
    <col min="6" max="6" width="14.5" bestFit="1" customWidth="1"/>
    <col min="8" max="8" width="13" bestFit="1" customWidth="1"/>
    <col min="9" max="9" width="16.5" bestFit="1" customWidth="1"/>
    <col min="12" max="12" width="11.125" bestFit="1" customWidth="1"/>
    <col min="13" max="13" width="22.375" bestFit="1" customWidth="1"/>
    <col min="14" max="14" width="11.125" bestFit="1" customWidth="1"/>
    <col min="15" max="15" width="21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4">
        <f>E2/D2</f>
        <v>0</v>
      </c>
      <c r="G2" t="s">
        <v>14</v>
      </c>
      <c r="H2">
        <v>0</v>
      </c>
      <c r="I2" s="7">
        <f>IF(H2=0, 0, E2/H2)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 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4">
        <f t="shared" ref="F3:F66" si="0">E3/D3</f>
        <v>10.4</v>
      </c>
      <c r="G3" t="s">
        <v>20</v>
      </c>
      <c r="H3">
        <v>158</v>
      </c>
      <c r="I3" s="7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 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4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4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7">
        <f t="shared" ref="I67:I130" si="7">IF(H67=0, 0, E67/H67)</f>
        <v>61.038135593220339</v>
      </c>
      <c r="J67" t="s">
        <v>21</v>
      </c>
      <c r="K67" t="s">
        <v>22</v>
      </c>
      <c r="L67">
        <v>1296108000</v>
      </c>
      <c r="M67" s="10">
        <f t="shared" ref="M67:M130" si="8">(((L67/60)/60)/24)+DATE(1970,1,1)</f>
        <v>40570.25</v>
      </c>
      <c r="N67">
        <v>1296712800</v>
      </c>
      <c r="O67" s="10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 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4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0">
        <f t="shared" si="8"/>
        <v>42102.208333333328</v>
      </c>
      <c r="N68">
        <v>1428901200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4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0">
        <f t="shared" si="8"/>
        <v>40203.25</v>
      </c>
      <c r="N69">
        <v>1264831200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4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0">
        <f t="shared" si="8"/>
        <v>42943.208333333328</v>
      </c>
      <c r="N70">
        <v>1505192400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4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0">
        <f t="shared" si="8"/>
        <v>40531.25</v>
      </c>
      <c r="N71">
        <v>1295676000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4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0">
        <f t="shared" si="8"/>
        <v>40484.208333333336</v>
      </c>
      <c r="N72">
        <v>1292911200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4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0">
        <f t="shared" si="8"/>
        <v>43799.25</v>
      </c>
      <c r="N73">
        <v>1575439200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4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0">
        <f t="shared" si="8"/>
        <v>42186.208333333328</v>
      </c>
      <c r="N74">
        <v>1438837200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4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0">
        <f t="shared" si="8"/>
        <v>42701.25</v>
      </c>
      <c r="N75">
        <v>1480485600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4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0">
        <f t="shared" si="8"/>
        <v>42456.208333333328</v>
      </c>
      <c r="N76">
        <v>1459141200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4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0">
        <f t="shared" si="8"/>
        <v>43296.208333333328</v>
      </c>
      <c r="N77">
        <v>1532322000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4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0">
        <f t="shared" si="8"/>
        <v>42027.25</v>
      </c>
      <c r="N78">
        <v>1426222800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4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0">
        <f t="shared" si="8"/>
        <v>40448.208333333336</v>
      </c>
      <c r="N79">
        <v>1286773200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4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0">
        <f t="shared" si="8"/>
        <v>43206.208333333328</v>
      </c>
      <c r="N80">
        <v>1523941200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4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0">
        <f t="shared" si="8"/>
        <v>43267.208333333328</v>
      </c>
      <c r="N81">
        <v>1529557200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4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0">
        <f t="shared" si="8"/>
        <v>42976.208333333328</v>
      </c>
      <c r="N82">
        <v>1506574800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4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0">
        <f t="shared" si="8"/>
        <v>43062.25</v>
      </c>
      <c r="N83">
        <v>1513576800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4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0">
        <f t="shared" si="8"/>
        <v>43482.25</v>
      </c>
      <c r="N84">
        <v>1548309600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4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0">
        <f t="shared" si="8"/>
        <v>42579.208333333328</v>
      </c>
      <c r="N85">
        <v>1471582800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4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0">
        <f t="shared" si="8"/>
        <v>41118.208333333336</v>
      </c>
      <c r="N86">
        <v>1344315600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4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0">
        <f t="shared" si="8"/>
        <v>40797.208333333336</v>
      </c>
      <c r="N87">
        <v>1316408400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4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0">
        <f t="shared" si="8"/>
        <v>42128.208333333328</v>
      </c>
      <c r="N88">
        <v>1431838800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4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0">
        <f t="shared" si="8"/>
        <v>40610.25</v>
      </c>
      <c r="N89">
        <v>1300510800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4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0">
        <f t="shared" si="8"/>
        <v>42110.208333333328</v>
      </c>
      <c r="N90">
        <v>1431061200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4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0">
        <f t="shared" si="8"/>
        <v>40283.208333333336</v>
      </c>
      <c r="N91">
        <v>1271480400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4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0">
        <f t="shared" si="8"/>
        <v>42425.25</v>
      </c>
      <c r="N92">
        <v>1456380000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4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0">
        <f t="shared" si="8"/>
        <v>42588.208333333328</v>
      </c>
      <c r="N93">
        <v>1472878800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4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0">
        <f t="shared" si="8"/>
        <v>40352.208333333336</v>
      </c>
      <c r="N94">
        <v>1277355600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4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0">
        <f t="shared" si="8"/>
        <v>41202.208333333336</v>
      </c>
      <c r="N95">
        <v>1351054800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4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0">
        <f t="shared" si="8"/>
        <v>43562.208333333328</v>
      </c>
      <c r="N96">
        <v>1555563600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4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0">
        <f t="shared" si="8"/>
        <v>43752.208333333328</v>
      </c>
      <c r="N97">
        <v>1571634000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4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0">
        <f t="shared" si="8"/>
        <v>40612.25</v>
      </c>
      <c r="N98">
        <v>1300856400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4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0">
        <f t="shared" si="8"/>
        <v>42180.208333333328</v>
      </c>
      <c r="N99">
        <v>1439874000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4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0">
        <f t="shared" si="8"/>
        <v>42212.208333333328</v>
      </c>
      <c r="N100">
        <v>1438318800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4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0">
        <f t="shared" si="8"/>
        <v>41968.25</v>
      </c>
      <c r="N101">
        <v>1419400800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4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0">
        <f t="shared" si="8"/>
        <v>40835.208333333336</v>
      </c>
      <c r="N102">
        <v>1320555600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4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0">
        <f t="shared" si="8"/>
        <v>42056.25</v>
      </c>
      <c r="N103">
        <v>1425103200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4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0">
        <f t="shared" si="8"/>
        <v>43234.208333333328</v>
      </c>
      <c r="N104">
        <v>1526878800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4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0">
        <f t="shared" si="8"/>
        <v>40475.208333333336</v>
      </c>
      <c r="N105">
        <v>1288674000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4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0">
        <f t="shared" si="8"/>
        <v>42878.208333333328</v>
      </c>
      <c r="N106">
        <v>1495602000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4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0">
        <f t="shared" si="8"/>
        <v>41366.208333333336</v>
      </c>
      <c r="N107">
        <v>1366434000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4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0">
        <f t="shared" si="8"/>
        <v>43716.208333333328</v>
      </c>
      <c r="N108">
        <v>1568350800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4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0">
        <f t="shared" si="8"/>
        <v>43213.208333333328</v>
      </c>
      <c r="N109">
        <v>1525928400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4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0">
        <f t="shared" si="8"/>
        <v>41005.208333333336</v>
      </c>
      <c r="N110">
        <v>1336885200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4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0">
        <f t="shared" si="8"/>
        <v>41651.25</v>
      </c>
      <c r="N111">
        <v>1389679200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4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0">
        <f t="shared" si="8"/>
        <v>43354.208333333328</v>
      </c>
      <c r="N112">
        <v>1538283600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4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0">
        <f t="shared" si="8"/>
        <v>41174.208333333336</v>
      </c>
      <c r="N113">
        <v>1348808400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4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0">
        <f t="shared" si="8"/>
        <v>41875.208333333336</v>
      </c>
      <c r="N114">
        <v>1410152400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4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0">
        <f t="shared" si="8"/>
        <v>42990.208333333328</v>
      </c>
      <c r="N115">
        <v>1505797200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4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0">
        <f t="shared" si="8"/>
        <v>43564.208333333328</v>
      </c>
      <c r="N116">
        <v>1554872400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4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0">
        <f t="shared" si="8"/>
        <v>43056.25</v>
      </c>
      <c r="N117">
        <v>1513922400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4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0">
        <f t="shared" si="8"/>
        <v>42265.208333333328</v>
      </c>
      <c r="N118">
        <v>1442638800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4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0">
        <f t="shared" si="8"/>
        <v>40808.208333333336</v>
      </c>
      <c r="N119">
        <v>1317186000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4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0">
        <f t="shared" si="8"/>
        <v>41665.25</v>
      </c>
      <c r="N120">
        <v>1391234400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4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0">
        <f t="shared" si="8"/>
        <v>41806.208333333336</v>
      </c>
      <c r="N121">
        <v>1404363600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4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0">
        <f t="shared" si="8"/>
        <v>42111.208333333328</v>
      </c>
      <c r="N122">
        <v>1429592400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4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0">
        <f t="shared" si="8"/>
        <v>41917.208333333336</v>
      </c>
      <c r="N123">
        <v>1413608400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4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0">
        <f t="shared" si="8"/>
        <v>41970.25</v>
      </c>
      <c r="N124">
        <v>1419400800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4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0">
        <f t="shared" si="8"/>
        <v>42332.25</v>
      </c>
      <c r="N125">
        <v>1448604000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4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0">
        <f t="shared" si="8"/>
        <v>43598.208333333328</v>
      </c>
      <c r="N126">
        <v>1562302800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4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0">
        <f t="shared" si="8"/>
        <v>43362.208333333328</v>
      </c>
      <c r="N127">
        <v>1537678800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4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0">
        <f t="shared" si="8"/>
        <v>42596.208333333328</v>
      </c>
      <c r="N128">
        <v>1473570000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4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0">
        <f t="shared" si="8"/>
        <v>40310.208333333336</v>
      </c>
      <c r="N129">
        <v>1273899600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4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0">
        <f t="shared" si="8"/>
        <v>40417.208333333336</v>
      </c>
      <c r="N130">
        <v>1284008400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7">
        <f t="shared" ref="I131:I194" si="13">IF(H131=0, 0, E131/H131)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4">(((L131/60)/60)/24)+DATE(1970,1,1)</f>
        <v>42038.25</v>
      </c>
      <c r="N131">
        <v>1425103200</v>
      </c>
      <c r="O131" s="10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 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4">
        <f t="shared" si="12"/>
        <v>1.5546875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0">
        <f t="shared" si="14"/>
        <v>40842.208333333336</v>
      </c>
      <c r="N132">
        <v>1320991200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4">
        <f t="shared" si="12"/>
        <v>1.0085974499089254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0">
        <f t="shared" si="14"/>
        <v>41607.25</v>
      </c>
      <c r="N133">
        <v>1386828000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4">
        <f t="shared" si="12"/>
        <v>1.1618181818181819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0">
        <f t="shared" si="14"/>
        <v>43112.25</v>
      </c>
      <c r="N134">
        <v>1517119200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4">
        <f t="shared" si="12"/>
        <v>3.1077777777777778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0">
        <f t="shared" si="14"/>
        <v>40767.208333333336</v>
      </c>
      <c r="N135">
        <v>1315026000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4">
        <f t="shared" si="12"/>
        <v>0.89736683417085428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0">
        <f t="shared" si="14"/>
        <v>40713.208333333336</v>
      </c>
      <c r="N136">
        <v>1312693200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4">
        <f t="shared" si="12"/>
        <v>0.71272727272727276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0">
        <f t="shared" si="14"/>
        <v>41340.25</v>
      </c>
      <c r="N137">
        <v>1363064400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4">
        <f t="shared" si="12"/>
        <v>3.2862318840579711E-2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0">
        <f t="shared" si="14"/>
        <v>41797.208333333336</v>
      </c>
      <c r="N138">
        <v>1403154000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4">
        <f t="shared" si="12"/>
        <v>2.617777777777778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0">
        <f t="shared" si="14"/>
        <v>40457.208333333336</v>
      </c>
      <c r="N139">
        <v>1286859600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4">
        <f t="shared" si="12"/>
        <v>0.96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0">
        <f t="shared" si="14"/>
        <v>41180.208333333336</v>
      </c>
      <c r="N140">
        <v>1349326800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4">
        <f t="shared" si="12"/>
        <v>0.20896851248642778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0">
        <f t="shared" si="14"/>
        <v>42115.208333333328</v>
      </c>
      <c r="N141">
        <v>1430974800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4">
        <f t="shared" si="12"/>
        <v>2.2316363636363636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0">
        <f t="shared" si="14"/>
        <v>43156.25</v>
      </c>
      <c r="N142">
        <v>1519970400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4">
        <f t="shared" si="12"/>
        <v>1.0159097978227061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0">
        <f t="shared" si="14"/>
        <v>42167.208333333328</v>
      </c>
      <c r="N143">
        <v>1434603600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4">
        <f t="shared" si="12"/>
        <v>2.3003999999999998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0">
        <f t="shared" si="14"/>
        <v>41005.208333333336</v>
      </c>
      <c r="N144">
        <v>1337230800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4">
        <f t="shared" si="12"/>
        <v>1.355925925925926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0">
        <f t="shared" si="14"/>
        <v>40357.208333333336</v>
      </c>
      <c r="N145">
        <v>1279429200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4">
        <f t="shared" si="12"/>
        <v>1.2909999999999999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0">
        <f t="shared" si="14"/>
        <v>43633.208333333328</v>
      </c>
      <c r="N146">
        <v>1561438800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4">
        <f t="shared" si="12"/>
        <v>2.3651200000000001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0">
        <f t="shared" si="14"/>
        <v>41889.208333333336</v>
      </c>
      <c r="N147">
        <v>1410498000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4">
        <f t="shared" si="12"/>
        <v>0.17249999999999999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0">
        <f t="shared" si="14"/>
        <v>40855.25</v>
      </c>
      <c r="N148">
        <v>1322460000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4">
        <f t="shared" si="12"/>
        <v>1.1249397590361445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0">
        <f t="shared" si="14"/>
        <v>42534.208333333328</v>
      </c>
      <c r="N149">
        <v>1466312400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4">
        <f t="shared" si="12"/>
        <v>1.2102150537634409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0">
        <f t="shared" si="14"/>
        <v>42941.208333333328</v>
      </c>
      <c r="N150">
        <v>1501736400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4">
        <f t="shared" si="12"/>
        <v>2.1987096774193549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0">
        <f t="shared" si="14"/>
        <v>41275.25</v>
      </c>
      <c r="N151">
        <v>1361512800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4">
        <f t="shared" si="12"/>
        <v>0.01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0">
        <f t="shared" si="14"/>
        <v>43450.25</v>
      </c>
      <c r="N152">
        <v>1545026400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4">
        <f t="shared" si="12"/>
        <v>0.64166909620991253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0">
        <f t="shared" si="14"/>
        <v>41799.208333333336</v>
      </c>
      <c r="N153">
        <v>1406696400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4">
        <f t="shared" si="12"/>
        <v>4.2306746987951804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0">
        <f t="shared" si="14"/>
        <v>42783.25</v>
      </c>
      <c r="N154">
        <v>1487916000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4">
        <f t="shared" si="12"/>
        <v>0.92984160506863778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0">
        <f t="shared" si="14"/>
        <v>41201.208333333336</v>
      </c>
      <c r="N155">
        <v>1351141200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4">
        <f t="shared" si="12"/>
        <v>0.58756567425569173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0">
        <f t="shared" si="14"/>
        <v>42502.208333333328</v>
      </c>
      <c r="N156">
        <v>1465016400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4">
        <f t="shared" si="12"/>
        <v>0.65022222222222226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0">
        <f t="shared" si="14"/>
        <v>40262.208333333336</v>
      </c>
      <c r="N157">
        <v>1270789200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4">
        <f t="shared" si="12"/>
        <v>0.73939560439560437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0">
        <f t="shared" si="14"/>
        <v>43743.208333333328</v>
      </c>
      <c r="N158">
        <v>1572325200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4">
        <f t="shared" si="12"/>
        <v>0.52666666666666662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0">
        <f t="shared" si="14"/>
        <v>41638.25</v>
      </c>
      <c r="N159">
        <v>1389420000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4">
        <f t="shared" si="12"/>
        <v>2.2095238095238097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0">
        <f t="shared" si="14"/>
        <v>42346.25</v>
      </c>
      <c r="N160">
        <v>1449640800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4">
        <f t="shared" si="12"/>
        <v>1.0001150627615063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0">
        <f t="shared" si="14"/>
        <v>43551.208333333328</v>
      </c>
      <c r="N161">
        <v>1555218000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4">
        <f t="shared" si="12"/>
        <v>1.6231249999999999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0">
        <f t="shared" si="14"/>
        <v>43582.208333333328</v>
      </c>
      <c r="N162">
        <v>1557723600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4">
        <f t="shared" si="12"/>
        <v>0.78181818181818186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0">
        <f t="shared" si="14"/>
        <v>42270.208333333328</v>
      </c>
      <c r="N163">
        <v>1443502800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4">
        <f t="shared" si="12"/>
        <v>1.4973770491803278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0">
        <f t="shared" si="14"/>
        <v>43442.25</v>
      </c>
      <c r="N164">
        <v>1546840800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4">
        <f t="shared" si="12"/>
        <v>2.5325714285714285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0">
        <f t="shared" si="14"/>
        <v>43028.208333333328</v>
      </c>
      <c r="N165">
        <v>1512712800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4">
        <f t="shared" si="12"/>
        <v>1.0016943521594683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0">
        <f t="shared" si="14"/>
        <v>43016.208333333328</v>
      </c>
      <c r="N166">
        <v>1507525200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4">
        <f t="shared" si="12"/>
        <v>1.2199004424778761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0">
        <f t="shared" si="14"/>
        <v>42948.208333333328</v>
      </c>
      <c r="N167">
        <v>1504328400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4">
        <f t="shared" si="12"/>
        <v>1.3713265306122449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0">
        <f t="shared" si="14"/>
        <v>40534.25</v>
      </c>
      <c r="N168">
        <v>1293343200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4">
        <f t="shared" si="12"/>
        <v>4.155384615384615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0">
        <f t="shared" si="14"/>
        <v>41435.208333333336</v>
      </c>
      <c r="N169">
        <v>1371704400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4">
        <f t="shared" si="12"/>
        <v>0.3130913348946136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0">
        <f t="shared" si="14"/>
        <v>43518.25</v>
      </c>
      <c r="N170">
        <v>1552798800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4">
        <f t="shared" si="12"/>
        <v>4.240815450643777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0">
        <f t="shared" si="14"/>
        <v>41077.208333333336</v>
      </c>
      <c r="N171">
        <v>1342328400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4">
        <f t="shared" si="12"/>
        <v>2.9388623072833599E-2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0">
        <f t="shared" si="14"/>
        <v>42950.208333333328</v>
      </c>
      <c r="N172">
        <v>1502341200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4">
        <f t="shared" si="12"/>
        <v>0.1063265306122449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0">
        <f t="shared" si="14"/>
        <v>41718.208333333336</v>
      </c>
      <c r="N173">
        <v>1397192400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4">
        <f t="shared" si="12"/>
        <v>0.82874999999999999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0">
        <f t="shared" si="14"/>
        <v>41839.208333333336</v>
      </c>
      <c r="N174">
        <v>1407042000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4">
        <f t="shared" si="12"/>
        <v>1.6301447776628748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0">
        <f t="shared" si="14"/>
        <v>41412.208333333336</v>
      </c>
      <c r="N175">
        <v>1369371600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4">
        <f t="shared" si="12"/>
        <v>8.9466666666666672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0">
        <f t="shared" si="14"/>
        <v>42282.208333333328</v>
      </c>
      <c r="N176">
        <v>1444107600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4">
        <f t="shared" si="12"/>
        <v>0.26191501103752757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0">
        <f t="shared" si="14"/>
        <v>42613.208333333328</v>
      </c>
      <c r="N177">
        <v>1474261200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4">
        <f t="shared" si="12"/>
        <v>0.74834782608695649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0">
        <f t="shared" si="14"/>
        <v>42616.208333333328</v>
      </c>
      <c r="N178">
        <v>1473656400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4">
        <f t="shared" si="12"/>
        <v>4.1647680412371137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0">
        <f t="shared" si="14"/>
        <v>40497.25</v>
      </c>
      <c r="N179">
        <v>1291960800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4">
        <f t="shared" si="12"/>
        <v>0.96208333333333329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0">
        <f t="shared" si="14"/>
        <v>42999.208333333328</v>
      </c>
      <c r="N180">
        <v>1506747600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4">
        <f t="shared" si="12"/>
        <v>3.5771910112359548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0">
        <f t="shared" si="14"/>
        <v>41350.208333333336</v>
      </c>
      <c r="N181">
        <v>1363582800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4">
        <f t="shared" si="12"/>
        <v>3.0845714285714285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0">
        <f t="shared" si="14"/>
        <v>40259.208333333336</v>
      </c>
      <c r="N182">
        <v>1269666000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4">
        <f t="shared" si="12"/>
        <v>0.61802325581395345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0">
        <f t="shared" si="14"/>
        <v>43012.208333333328</v>
      </c>
      <c r="N183">
        <v>1508648400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4">
        <f t="shared" si="12"/>
        <v>7.2232472324723247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0">
        <f t="shared" si="14"/>
        <v>43631.208333333328</v>
      </c>
      <c r="N184">
        <v>1561957200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4">
        <f t="shared" si="12"/>
        <v>0.69117647058823528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0">
        <f t="shared" si="14"/>
        <v>40430.208333333336</v>
      </c>
      <c r="N185">
        <v>1285131600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4">
        <f t="shared" si="12"/>
        <v>2.9305555555555554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0">
        <f t="shared" si="14"/>
        <v>43588.208333333328</v>
      </c>
      <c r="N186">
        <v>1556946000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4">
        <f t="shared" si="12"/>
        <v>0.71799999999999997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0">
        <f t="shared" si="14"/>
        <v>43233.208333333328</v>
      </c>
      <c r="N187">
        <v>1527138000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4">
        <f t="shared" si="12"/>
        <v>0.31934684684684683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0">
        <f t="shared" si="14"/>
        <v>41782.208333333336</v>
      </c>
      <c r="N188">
        <v>1402117200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4">
        <f t="shared" si="12"/>
        <v>2.2987375415282392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0">
        <f t="shared" si="14"/>
        <v>41328.25</v>
      </c>
      <c r="N189">
        <v>1364014800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4">
        <f t="shared" si="12"/>
        <v>0.3201219512195122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0">
        <f t="shared" si="14"/>
        <v>41975.25</v>
      </c>
      <c r="N190">
        <v>1417586400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4">
        <f t="shared" si="12"/>
        <v>0.23525352848928385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0">
        <f t="shared" si="14"/>
        <v>42433.25</v>
      </c>
      <c r="N191">
        <v>1457071200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4">
        <f t="shared" si="12"/>
        <v>0.68594594594594593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0">
        <f t="shared" si="14"/>
        <v>41429.208333333336</v>
      </c>
      <c r="N192">
        <v>1370408400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4">
        <f t="shared" si="12"/>
        <v>0.37952380952380954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0">
        <f t="shared" si="14"/>
        <v>43536.208333333328</v>
      </c>
      <c r="N193">
        <v>1552626000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4">
        <f t="shared" si="12"/>
        <v>0.19992957746478873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0">
        <f t="shared" si="14"/>
        <v>41817.208333333336</v>
      </c>
      <c r="N194">
        <v>1404190800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7">
        <f t="shared" ref="I195:I258" si="19">IF(H195=0, 0, E195/H195)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20">(((L195/60)/60)/24)+DATE(1970,1,1)</f>
        <v>43198.208333333328</v>
      </c>
      <c r="N195">
        <v>1523509200</v>
      </c>
      <c r="O195" s="10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 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4">
        <f t="shared" si="18"/>
        <v>1.227605633802817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0">
        <f t="shared" si="20"/>
        <v>42261.208333333328</v>
      </c>
      <c r="N196">
        <v>1443589200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4">
        <f t="shared" si="18"/>
        <v>3.61753164556962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0">
        <f t="shared" si="20"/>
        <v>43310.208333333328</v>
      </c>
      <c r="N197">
        <v>1533445200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4">
        <f t="shared" si="18"/>
        <v>0.63146341463414635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0">
        <f t="shared" si="20"/>
        <v>42616.208333333328</v>
      </c>
      <c r="N198">
        <v>1474520400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4">
        <f t="shared" si="18"/>
        <v>2.9820475319926874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0">
        <f t="shared" si="20"/>
        <v>42909.208333333328</v>
      </c>
      <c r="N199">
        <v>1499403600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4">
        <f t="shared" si="18"/>
        <v>9.5585443037974685E-2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0">
        <f t="shared" si="20"/>
        <v>40396.208333333336</v>
      </c>
      <c r="N200">
        <v>1283576400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4">
        <f t="shared" si="18"/>
        <v>0.5377777777777778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0">
        <f t="shared" si="20"/>
        <v>42192.208333333328</v>
      </c>
      <c r="N201">
        <v>1436590800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4">
        <f t="shared" si="18"/>
        <v>0.02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0">
        <f t="shared" si="20"/>
        <v>40262.208333333336</v>
      </c>
      <c r="N202">
        <v>1270443600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4">
        <f t="shared" si="18"/>
        <v>6.8119047619047617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0">
        <f t="shared" si="20"/>
        <v>41845.208333333336</v>
      </c>
      <c r="N203">
        <v>1407819600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4">
        <f t="shared" si="18"/>
        <v>0.78831325301204824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0">
        <f t="shared" si="20"/>
        <v>40818.208333333336</v>
      </c>
      <c r="N204">
        <v>1317877200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4">
        <f t="shared" si="18"/>
        <v>1.3440792216817234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0">
        <f t="shared" si="20"/>
        <v>42752.25</v>
      </c>
      <c r="N205">
        <v>1484805600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4">
        <f t="shared" si="18"/>
        <v>3.372E-2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0">
        <f t="shared" si="20"/>
        <v>40636.208333333336</v>
      </c>
      <c r="N206">
        <v>1302670800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4">
        <f t="shared" si="18"/>
        <v>4.3184615384615386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0">
        <f t="shared" si="20"/>
        <v>43390.208333333328</v>
      </c>
      <c r="N207">
        <v>1540789200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4">
        <f t="shared" si="18"/>
        <v>0.38844444444444443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0">
        <f t="shared" si="20"/>
        <v>40236.25</v>
      </c>
      <c r="N208">
        <v>1268028000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4">
        <f t="shared" si="18"/>
        <v>4.2569999999999997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0">
        <f t="shared" si="20"/>
        <v>43340.208333333328</v>
      </c>
      <c r="N209">
        <v>1537160400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4">
        <f t="shared" si="18"/>
        <v>1.0112239715591671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0">
        <f t="shared" si="20"/>
        <v>43048.25</v>
      </c>
      <c r="N210">
        <v>1512280800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4">
        <f t="shared" si="18"/>
        <v>0.21188688946015424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0">
        <f t="shared" si="20"/>
        <v>42496.208333333328</v>
      </c>
      <c r="N211">
        <v>1463115600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4">
        <f t="shared" si="18"/>
        <v>0.67425531914893622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0">
        <f t="shared" si="20"/>
        <v>42797.25</v>
      </c>
      <c r="N212">
        <v>1490850000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4">
        <f t="shared" si="18"/>
        <v>0.9492337164750958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0">
        <f t="shared" si="20"/>
        <v>41513.208333333336</v>
      </c>
      <c r="N213">
        <v>1379653200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4">
        <f t="shared" si="18"/>
        <v>1.5185185185185186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0">
        <f t="shared" si="20"/>
        <v>43814.25</v>
      </c>
      <c r="N214">
        <v>1580364000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4">
        <f t="shared" si="18"/>
        <v>1.9516382252559727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0">
        <f t="shared" si="20"/>
        <v>40488.208333333336</v>
      </c>
      <c r="N215">
        <v>1289714400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4">
        <f t="shared" si="18"/>
        <v>10.231428571428571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0">
        <f t="shared" si="20"/>
        <v>40409.208333333336</v>
      </c>
      <c r="N216">
        <v>1282712400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4">
        <f t="shared" si="18"/>
        <v>3.8418367346938778E-2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0">
        <f t="shared" si="20"/>
        <v>43509.25</v>
      </c>
      <c r="N217">
        <v>1550210400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4">
        <f t="shared" si="18"/>
        <v>1.5507066557107643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0">
        <f t="shared" si="20"/>
        <v>40869.25</v>
      </c>
      <c r="N218">
        <v>1322114400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4">
        <f t="shared" si="18"/>
        <v>0.44753477588871715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0">
        <f t="shared" si="20"/>
        <v>43583.208333333328</v>
      </c>
      <c r="N219">
        <v>1557205200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4">
        <f t="shared" si="18"/>
        <v>2.1594736842105262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0">
        <f t="shared" si="20"/>
        <v>40858.25</v>
      </c>
      <c r="N220">
        <v>1323928800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4">
        <f t="shared" si="18"/>
        <v>3.3212709832134291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0">
        <f t="shared" si="20"/>
        <v>41137.208333333336</v>
      </c>
      <c r="N221">
        <v>1346130000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4">
        <f t="shared" si="18"/>
        <v>8.4430379746835441E-2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0">
        <f t="shared" si="20"/>
        <v>40725.208333333336</v>
      </c>
      <c r="N222">
        <v>1311051600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4">
        <f t="shared" si="18"/>
        <v>0.9862551440329218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0">
        <f t="shared" si="20"/>
        <v>41081.208333333336</v>
      </c>
      <c r="N223">
        <v>1340427600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4">
        <f t="shared" si="18"/>
        <v>1.3797916666666667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0">
        <f t="shared" si="20"/>
        <v>41914.208333333336</v>
      </c>
      <c r="N224">
        <v>1412312400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4">
        <f t="shared" si="18"/>
        <v>0.93810996563573879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0">
        <f t="shared" si="20"/>
        <v>42445.208333333328</v>
      </c>
      <c r="N225">
        <v>1459314000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4">
        <f t="shared" si="18"/>
        <v>4.0363930885529156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0">
        <f t="shared" si="20"/>
        <v>41906.208333333336</v>
      </c>
      <c r="N226">
        <v>1415426400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4">
        <f t="shared" si="18"/>
        <v>2.6017404129793511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0">
        <f t="shared" si="20"/>
        <v>41762.208333333336</v>
      </c>
      <c r="N227">
        <v>1399093200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4">
        <f t="shared" si="18"/>
        <v>3.6663333333333332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0">
        <f t="shared" si="20"/>
        <v>40276.208333333336</v>
      </c>
      <c r="N228">
        <v>1273899600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4">
        <f t="shared" si="18"/>
        <v>1.687208538587849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0">
        <f t="shared" si="20"/>
        <v>42139.208333333328</v>
      </c>
      <c r="N229">
        <v>1432184400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4">
        <f t="shared" si="18"/>
        <v>1.1990717911530093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0">
        <f t="shared" si="20"/>
        <v>42613.208333333328</v>
      </c>
      <c r="N230">
        <v>1474779600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4">
        <f t="shared" si="18"/>
        <v>1.936892523364486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0">
        <f t="shared" si="20"/>
        <v>42887.208333333328</v>
      </c>
      <c r="N231">
        <v>1500440400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4">
        <f t="shared" si="18"/>
        <v>4.2016666666666671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0">
        <f t="shared" si="20"/>
        <v>43805.25</v>
      </c>
      <c r="N232">
        <v>1575612000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4">
        <f t="shared" si="18"/>
        <v>0.76708333333333334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0">
        <f t="shared" si="20"/>
        <v>41415.208333333336</v>
      </c>
      <c r="N233">
        <v>1374123600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4">
        <f t="shared" si="18"/>
        <v>1.7126470588235294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0">
        <f t="shared" si="20"/>
        <v>42576.208333333328</v>
      </c>
      <c r="N234">
        <v>1469509200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4">
        <f t="shared" si="18"/>
        <v>1.5789473684210527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0">
        <f t="shared" si="20"/>
        <v>40706.208333333336</v>
      </c>
      <c r="N235">
        <v>1309237200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4">
        <f t="shared" si="18"/>
        <v>1.0908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0">
        <f t="shared" si="20"/>
        <v>42969.208333333328</v>
      </c>
      <c r="N236">
        <v>1503982800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4">
        <f t="shared" si="18"/>
        <v>0.41732558139534881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0">
        <f t="shared" si="20"/>
        <v>42779.25</v>
      </c>
      <c r="N237">
        <v>1487397600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4">
        <f t="shared" si="18"/>
        <v>0.10944303797468355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0">
        <f t="shared" si="20"/>
        <v>43641.208333333328</v>
      </c>
      <c r="N238">
        <v>1562043600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4">
        <f t="shared" si="18"/>
        <v>1.593763440860215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0">
        <f t="shared" si="20"/>
        <v>41754.208333333336</v>
      </c>
      <c r="N239">
        <v>1398574800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4">
        <f t="shared" si="18"/>
        <v>4.2241666666666671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0">
        <f t="shared" si="20"/>
        <v>43083.25</v>
      </c>
      <c r="N240">
        <v>1515391200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4">
        <f t="shared" si="18"/>
        <v>0.97718749999999999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0">
        <f t="shared" si="20"/>
        <v>42245.208333333328</v>
      </c>
      <c r="N241">
        <v>1441170000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4">
        <f t="shared" si="18"/>
        <v>4.1878911564625847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0">
        <f t="shared" si="20"/>
        <v>40396.208333333336</v>
      </c>
      <c r="N242">
        <v>1281157200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4">
        <f t="shared" si="18"/>
        <v>1.0191632047477746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0">
        <f t="shared" si="20"/>
        <v>41742.208333333336</v>
      </c>
      <c r="N243">
        <v>1398229200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4">
        <f t="shared" si="18"/>
        <v>1.2772619047619047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0">
        <f t="shared" si="20"/>
        <v>42865.208333333328</v>
      </c>
      <c r="N244">
        <v>1495256400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4">
        <f t="shared" si="18"/>
        <v>4.4521739130434783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0">
        <f t="shared" si="20"/>
        <v>43163.25</v>
      </c>
      <c r="N245">
        <v>1520402400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4">
        <f t="shared" si="18"/>
        <v>5.6971428571428575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0">
        <f t="shared" si="20"/>
        <v>41834.208333333336</v>
      </c>
      <c r="N246">
        <v>1409806800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4">
        <f t="shared" si="18"/>
        <v>5.0934482758620687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0">
        <f t="shared" si="20"/>
        <v>41736.208333333336</v>
      </c>
      <c r="N247">
        <v>1396933200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4">
        <f t="shared" si="18"/>
        <v>3.2553333333333332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0">
        <f t="shared" si="20"/>
        <v>41491.208333333336</v>
      </c>
      <c r="N248">
        <v>1376024400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4">
        <f t="shared" si="18"/>
        <v>9.3261616161616168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0">
        <f t="shared" si="20"/>
        <v>42726.25</v>
      </c>
      <c r="N249">
        <v>1483682400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4">
        <f t="shared" si="18"/>
        <v>2.1133870967741935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0">
        <f t="shared" si="20"/>
        <v>42004.25</v>
      </c>
      <c r="N250">
        <v>1420437600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4">
        <f t="shared" si="18"/>
        <v>2.7332520325203253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0">
        <f t="shared" si="20"/>
        <v>42006.25</v>
      </c>
      <c r="N251">
        <v>1420783200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4">
        <f t="shared" si="18"/>
        <v>0.03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0">
        <f t="shared" si="20"/>
        <v>40203.25</v>
      </c>
      <c r="N252">
        <v>1267423200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4">
        <f t="shared" si="18"/>
        <v>0.54084507042253516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0">
        <f t="shared" si="20"/>
        <v>41252.25</v>
      </c>
      <c r="N253">
        <v>1355205600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4">
        <f t="shared" si="18"/>
        <v>6.2629999999999999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0">
        <f t="shared" si="20"/>
        <v>41572.208333333336</v>
      </c>
      <c r="N254">
        <v>1383109200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4">
        <f t="shared" si="18"/>
        <v>0.8902139917695473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0">
        <f t="shared" si="20"/>
        <v>40641.208333333336</v>
      </c>
      <c r="N255">
        <v>1303275600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4">
        <f t="shared" si="18"/>
        <v>1.8489130434782608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0">
        <f t="shared" si="20"/>
        <v>42787.25</v>
      </c>
      <c r="N256">
        <v>1487829600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4">
        <f t="shared" si="18"/>
        <v>1.2016770186335404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0">
        <f t="shared" si="20"/>
        <v>40590.25</v>
      </c>
      <c r="N257">
        <v>1298268000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4">
        <f t="shared" si="18"/>
        <v>0.23390243902439026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0">
        <f t="shared" si="20"/>
        <v>42393.25</v>
      </c>
      <c r="N258">
        <v>1456812000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4">
        <f t="shared" ref="F259:F322" si="24">E259/D259</f>
        <v>1.46</v>
      </c>
      <c r="G259" t="s">
        <v>20</v>
      </c>
      <c r="H259">
        <v>92</v>
      </c>
      <c r="I259" s="7">
        <f t="shared" ref="I259:I322" si="25">IF(H259=0, 0, E259/H259)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6">(((L259/60)/60)/24)+DATE(1970,1,1)</f>
        <v>41338.25</v>
      </c>
      <c r="N259">
        <v>1363669200</v>
      </c>
      <c r="O259" s="10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 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4">
        <f t="shared" si="24"/>
        <v>2.6848000000000001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0">
        <f t="shared" si="26"/>
        <v>42712.25</v>
      </c>
      <c r="N260">
        <v>1482904800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4">
        <f t="shared" si="24"/>
        <v>5.9749999999999996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0">
        <f t="shared" si="26"/>
        <v>41251.25</v>
      </c>
      <c r="N261">
        <v>1356588000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4">
        <f t="shared" si="24"/>
        <v>1.5769841269841269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0">
        <f t="shared" si="26"/>
        <v>41180.208333333336</v>
      </c>
      <c r="N262">
        <v>1349845200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4">
        <f t="shared" si="24"/>
        <v>0.31201660735468567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0">
        <f t="shared" si="26"/>
        <v>40415.208333333336</v>
      </c>
      <c r="N263">
        <v>1283058000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4">
        <f t="shared" si="24"/>
        <v>3.1341176470588237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0">
        <f t="shared" si="26"/>
        <v>40638.208333333336</v>
      </c>
      <c r="N264">
        <v>1304226000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4">
        <f t="shared" si="24"/>
        <v>3.7089655172413791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0">
        <f t="shared" si="26"/>
        <v>40187.25</v>
      </c>
      <c r="N265">
        <v>1263016800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4">
        <f t="shared" si="24"/>
        <v>3.6266447368421053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0">
        <f t="shared" si="26"/>
        <v>41317.25</v>
      </c>
      <c r="N266">
        <v>1362031200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4">
        <f t="shared" si="24"/>
        <v>1.2308163265306122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0">
        <f t="shared" si="26"/>
        <v>42372.25</v>
      </c>
      <c r="N267">
        <v>1455602400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4">
        <f t="shared" si="24"/>
        <v>0.76766756032171579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0">
        <f t="shared" si="26"/>
        <v>41950.25</v>
      </c>
      <c r="N268">
        <v>1418191200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4">
        <f t="shared" si="24"/>
        <v>2.3362012987012988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0">
        <f t="shared" si="26"/>
        <v>41206.208333333336</v>
      </c>
      <c r="N269">
        <v>1352440800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4">
        <f t="shared" si="24"/>
        <v>1.8053333333333332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0">
        <f t="shared" si="26"/>
        <v>41186.208333333336</v>
      </c>
      <c r="N270">
        <v>1353304800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4">
        <f t="shared" si="24"/>
        <v>2.5262857142857142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0">
        <f t="shared" si="26"/>
        <v>43496.25</v>
      </c>
      <c r="N271">
        <v>1550728800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4">
        <f t="shared" si="24"/>
        <v>0.27176538240368026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0">
        <f t="shared" si="26"/>
        <v>40514.25</v>
      </c>
      <c r="N272">
        <v>1291442400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4">
        <f t="shared" si="24"/>
        <v>1.2706571242680547E-2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0">
        <f t="shared" si="26"/>
        <v>42345.25</v>
      </c>
      <c r="N273">
        <v>1452146400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4">
        <f t="shared" si="24"/>
        <v>3.0400978473581213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0">
        <f t="shared" si="26"/>
        <v>43656.208333333328</v>
      </c>
      <c r="N274">
        <v>1564894800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4">
        <f t="shared" si="24"/>
        <v>1.3723076923076922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0">
        <f t="shared" si="26"/>
        <v>42995.208333333328</v>
      </c>
      <c r="N275">
        <v>1505883600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4">
        <f t="shared" si="24"/>
        <v>0.32208333333333333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0">
        <f t="shared" si="26"/>
        <v>43045.25</v>
      </c>
      <c r="N276">
        <v>1510380000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4">
        <f t="shared" si="24"/>
        <v>2.4151282051282053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0">
        <f t="shared" si="26"/>
        <v>43561.208333333328</v>
      </c>
      <c r="N277">
        <v>1555218000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4">
        <f t="shared" si="24"/>
        <v>0.96799999999999997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0">
        <f t="shared" si="26"/>
        <v>41018.208333333336</v>
      </c>
      <c r="N278">
        <v>1335243600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4">
        <f t="shared" si="24"/>
        <v>10.664285714285715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0">
        <f t="shared" si="26"/>
        <v>40378.208333333336</v>
      </c>
      <c r="N279">
        <v>1279688400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4">
        <f t="shared" si="24"/>
        <v>3.2588888888888889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0">
        <f t="shared" si="26"/>
        <v>41239.25</v>
      </c>
      <c r="N280">
        <v>1356069600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4">
        <f t="shared" si="24"/>
        <v>1.7070000000000001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0">
        <f t="shared" si="26"/>
        <v>43346.208333333328</v>
      </c>
      <c r="N281">
        <v>1536210000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4">
        <f t="shared" si="24"/>
        <v>5.8144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0">
        <f t="shared" si="26"/>
        <v>43060.25</v>
      </c>
      <c r="N282">
        <v>1511762400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4">
        <f t="shared" si="24"/>
        <v>0.91520972644376897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0">
        <f t="shared" si="26"/>
        <v>40979.25</v>
      </c>
      <c r="N283">
        <v>1333256400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4">
        <f t="shared" si="24"/>
        <v>1.0804761904761904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0">
        <f t="shared" si="26"/>
        <v>42701.25</v>
      </c>
      <c r="N284">
        <v>1480744800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4">
        <f t="shared" si="24"/>
        <v>0.18728395061728395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0">
        <f t="shared" si="26"/>
        <v>42520.208333333328</v>
      </c>
      <c r="N285">
        <v>1465016400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4">
        <f t="shared" si="24"/>
        <v>0.83193877551020412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0">
        <f t="shared" si="26"/>
        <v>41030.208333333336</v>
      </c>
      <c r="N286">
        <v>1336280400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4">
        <f t="shared" si="24"/>
        <v>7.0633333333333335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0">
        <f t="shared" si="26"/>
        <v>42623.208333333328</v>
      </c>
      <c r="N287">
        <v>1476766800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4">
        <f t="shared" si="24"/>
        <v>0.17446030330062445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0">
        <f t="shared" si="26"/>
        <v>42697.25</v>
      </c>
      <c r="N288">
        <v>1480485600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4">
        <f t="shared" si="24"/>
        <v>2.0973015873015872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0">
        <f t="shared" si="26"/>
        <v>42122.208333333328</v>
      </c>
      <c r="N289">
        <v>1430197200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4">
        <f t="shared" si="24"/>
        <v>0.97785714285714287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0">
        <f t="shared" si="26"/>
        <v>40982.208333333336</v>
      </c>
      <c r="N290">
        <v>1331787600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4">
        <f t="shared" si="24"/>
        <v>16.842500000000001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0">
        <f t="shared" si="26"/>
        <v>42219.208333333328</v>
      </c>
      <c r="N291">
        <v>1438837200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4">
        <f t="shared" si="24"/>
        <v>0.54402135231316728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0">
        <f t="shared" si="26"/>
        <v>41404.208333333336</v>
      </c>
      <c r="N292">
        <v>1370926800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4">
        <f t="shared" si="24"/>
        <v>4.5661111111111108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0">
        <f t="shared" si="26"/>
        <v>40831.208333333336</v>
      </c>
      <c r="N293">
        <v>1319000400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4">
        <f t="shared" si="24"/>
        <v>9.8219178082191785E-2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0">
        <f t="shared" si="26"/>
        <v>40984.208333333336</v>
      </c>
      <c r="N294">
        <v>1333429200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4">
        <f t="shared" si="24"/>
        <v>0.16384615384615384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0">
        <f t="shared" si="26"/>
        <v>40456.208333333336</v>
      </c>
      <c r="N295">
        <v>1287032400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4">
        <f t="shared" si="24"/>
        <v>13.396666666666667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0">
        <f t="shared" si="26"/>
        <v>43399.208333333328</v>
      </c>
      <c r="N296">
        <v>1541570400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4">
        <f t="shared" si="24"/>
        <v>0.35650077760497667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0">
        <f t="shared" si="26"/>
        <v>41562.208333333336</v>
      </c>
      <c r="N297">
        <v>1383976800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4">
        <f t="shared" si="24"/>
        <v>0.54950819672131146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0">
        <f t="shared" si="26"/>
        <v>43493.25</v>
      </c>
      <c r="N298">
        <v>1550556000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4">
        <f t="shared" si="24"/>
        <v>0.94236111111111109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0">
        <f t="shared" si="26"/>
        <v>41653.25</v>
      </c>
      <c r="N299">
        <v>1390456800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4">
        <f t="shared" si="24"/>
        <v>1.4391428571428571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0">
        <f t="shared" si="26"/>
        <v>42426.25</v>
      </c>
      <c r="N300">
        <v>1458018000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4">
        <f t="shared" si="24"/>
        <v>0.51421052631578945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0">
        <f t="shared" si="26"/>
        <v>42432.25</v>
      </c>
      <c r="N301">
        <v>1461819600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4">
        <f t="shared" si="24"/>
        <v>0.05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0">
        <f t="shared" si="26"/>
        <v>42977.208333333328</v>
      </c>
      <c r="N302">
        <v>1504155600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4">
        <f t="shared" si="24"/>
        <v>13.446666666666667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0">
        <f t="shared" si="26"/>
        <v>42061.25</v>
      </c>
      <c r="N303">
        <v>1426395600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4">
        <f t="shared" si="24"/>
        <v>0.31844940867279897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0">
        <f t="shared" si="26"/>
        <v>43345.208333333328</v>
      </c>
      <c r="N304">
        <v>1537074000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4">
        <f t="shared" si="24"/>
        <v>0.82617647058823529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0">
        <f t="shared" si="26"/>
        <v>42376.25</v>
      </c>
      <c r="N305">
        <v>1452578400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4">
        <f t="shared" si="24"/>
        <v>5.4614285714285717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0">
        <f t="shared" si="26"/>
        <v>42589.208333333328</v>
      </c>
      <c r="N306">
        <v>1474088400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4">
        <f t="shared" si="24"/>
        <v>2.8621428571428571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0">
        <f t="shared" si="26"/>
        <v>42448.208333333328</v>
      </c>
      <c r="N307">
        <v>1461906000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4">
        <f t="shared" si="24"/>
        <v>7.9076923076923072E-2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0">
        <f t="shared" si="26"/>
        <v>42930.208333333328</v>
      </c>
      <c r="N308">
        <v>1500267600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4">
        <f t="shared" si="24"/>
        <v>1.3213677811550153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0">
        <f t="shared" si="26"/>
        <v>41066.208333333336</v>
      </c>
      <c r="N309">
        <v>1340686800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4">
        <f t="shared" si="24"/>
        <v>0.74077834179357027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0">
        <f t="shared" si="26"/>
        <v>40651.208333333336</v>
      </c>
      <c r="N310">
        <v>1303189200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4">
        <f t="shared" si="24"/>
        <v>0.75292682926829269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0">
        <f t="shared" si="26"/>
        <v>40807.208333333336</v>
      </c>
      <c r="N311">
        <v>1318309200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4">
        <f t="shared" si="24"/>
        <v>0.20333333333333334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0">
        <f t="shared" si="26"/>
        <v>40277.208333333336</v>
      </c>
      <c r="N312">
        <v>1272171600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4">
        <f t="shared" si="24"/>
        <v>2.0336507936507937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0">
        <f t="shared" si="26"/>
        <v>40590.25</v>
      </c>
      <c r="N313">
        <v>1298872800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4">
        <f t="shared" si="24"/>
        <v>3.1022842639593908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0">
        <f t="shared" si="26"/>
        <v>41572.208333333336</v>
      </c>
      <c r="N314">
        <v>1383282000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4">
        <f t="shared" si="24"/>
        <v>3.9531818181818181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0">
        <f t="shared" si="26"/>
        <v>40966.25</v>
      </c>
      <c r="N315">
        <v>1330495200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4">
        <f t="shared" si="24"/>
        <v>2.9471428571428571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0">
        <f t="shared" si="26"/>
        <v>43536.208333333328</v>
      </c>
      <c r="N316">
        <v>1552798800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4">
        <f t="shared" si="24"/>
        <v>0.33894736842105261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0">
        <f t="shared" si="26"/>
        <v>41783.208333333336</v>
      </c>
      <c r="N317">
        <v>1403413200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4">
        <f t="shared" si="24"/>
        <v>0.66677083333333331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0">
        <f t="shared" si="26"/>
        <v>43788.25</v>
      </c>
      <c r="N318">
        <v>1574229600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4">
        <f t="shared" si="24"/>
        <v>0.19227272727272726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0">
        <f t="shared" si="26"/>
        <v>42869.208333333328</v>
      </c>
      <c r="N319">
        <v>1495861200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4">
        <f t="shared" si="24"/>
        <v>0.15842105263157893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0">
        <f t="shared" si="26"/>
        <v>41684.25</v>
      </c>
      <c r="N320">
        <v>1392530400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4">
        <f t="shared" si="24"/>
        <v>0.38702380952380955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0">
        <f t="shared" si="26"/>
        <v>40402.208333333336</v>
      </c>
      <c r="N321">
        <v>1283662800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4">
        <f t="shared" si="24"/>
        <v>9.5876777251184833E-2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0">
        <f t="shared" si="26"/>
        <v>40673.208333333336</v>
      </c>
      <c r="N322">
        <v>1305781200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7">
        <f t="shared" ref="I323:I386" si="31">IF(H323=0, 0, E323/H323)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32">(((L323/60)/60)/24)+DATE(1970,1,1)</f>
        <v>40634.208333333336</v>
      </c>
      <c r="N323">
        <v>1302325200</v>
      </c>
      <c r="O323" s="10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 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4">
        <f t="shared" si="30"/>
        <v>1.6656234096692113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0">
        <f t="shared" si="32"/>
        <v>40507.25</v>
      </c>
      <c r="N324">
        <v>1291788000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4">
        <f t="shared" si="30"/>
        <v>0.24134831460674158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0">
        <f t="shared" si="32"/>
        <v>41725.208333333336</v>
      </c>
      <c r="N325">
        <v>1396069200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4">
        <f t="shared" si="30"/>
        <v>1.6405633802816901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0">
        <f t="shared" si="32"/>
        <v>42176.208333333328</v>
      </c>
      <c r="N326">
        <v>1435899600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4">
        <f t="shared" si="30"/>
        <v>0.90723076923076929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0">
        <f t="shared" si="32"/>
        <v>43267.208333333328</v>
      </c>
      <c r="N327">
        <v>1531112400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4">
        <f t="shared" si="30"/>
        <v>0.46194444444444444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0">
        <f t="shared" si="32"/>
        <v>42364.25</v>
      </c>
      <c r="N328">
        <v>1451628000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4">
        <f t="shared" si="30"/>
        <v>0.38538461538461538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0">
        <f t="shared" si="32"/>
        <v>43705.208333333328</v>
      </c>
      <c r="N329">
        <v>1567314000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4">
        <f t="shared" si="30"/>
        <v>1.3356231003039514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0">
        <f t="shared" si="32"/>
        <v>43434.25</v>
      </c>
      <c r="N330">
        <v>1544508000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4">
        <f t="shared" si="30"/>
        <v>0.22896588486140726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0">
        <f t="shared" si="32"/>
        <v>42716.25</v>
      </c>
      <c r="N331">
        <v>1482472800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4">
        <f t="shared" si="30"/>
        <v>1.8495548961424333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0">
        <f t="shared" si="32"/>
        <v>43077.25</v>
      </c>
      <c r="N332">
        <v>1512799200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4">
        <f t="shared" si="30"/>
        <v>4.4372727272727275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0">
        <f t="shared" si="32"/>
        <v>40896.25</v>
      </c>
      <c r="N333">
        <v>1324360800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4">
        <f t="shared" si="30"/>
        <v>1.999806763285024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0">
        <f t="shared" si="32"/>
        <v>41361.208333333336</v>
      </c>
      <c r="N334">
        <v>1364533200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4">
        <f t="shared" si="30"/>
        <v>1.2395833333333333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0">
        <f t="shared" si="32"/>
        <v>43424.25</v>
      </c>
      <c r="N335">
        <v>1545112800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4">
        <f t="shared" si="30"/>
        <v>1.8661329305135952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0">
        <f t="shared" si="32"/>
        <v>43110.25</v>
      </c>
      <c r="N336">
        <v>1516168800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4">
        <f t="shared" si="30"/>
        <v>1.1428538550057536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0">
        <f t="shared" si="32"/>
        <v>43784.25</v>
      </c>
      <c r="N337">
        <v>1574920800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4">
        <f t="shared" si="30"/>
        <v>0.97032531824611035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0">
        <f t="shared" si="32"/>
        <v>40527.25</v>
      </c>
      <c r="N338">
        <v>1292479200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4">
        <f t="shared" si="30"/>
        <v>1.2281904761904763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0">
        <f t="shared" si="32"/>
        <v>43780.25</v>
      </c>
      <c r="N339">
        <v>1573538400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4">
        <f t="shared" si="30"/>
        <v>1.7914326647564469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0">
        <f t="shared" si="32"/>
        <v>40821.208333333336</v>
      </c>
      <c r="N340">
        <v>1320382800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4">
        <f t="shared" si="30"/>
        <v>0.79951577402787966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0">
        <f t="shared" si="32"/>
        <v>42949.208333333328</v>
      </c>
      <c r="N341">
        <v>1502859600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4">
        <f t="shared" si="30"/>
        <v>0.94242587601078165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0">
        <f t="shared" si="32"/>
        <v>40889.25</v>
      </c>
      <c r="N342">
        <v>1323756000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4">
        <f t="shared" si="30"/>
        <v>0.84669291338582675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0">
        <f t="shared" si="32"/>
        <v>42244.208333333328</v>
      </c>
      <c r="N343">
        <v>1441342800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4">
        <f t="shared" si="30"/>
        <v>0.66521920668058454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0">
        <f t="shared" si="32"/>
        <v>41475.208333333336</v>
      </c>
      <c r="N344">
        <v>1375333200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4">
        <f t="shared" si="30"/>
        <v>0.53922222222222227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0">
        <f t="shared" si="32"/>
        <v>41597.25</v>
      </c>
      <c r="N345">
        <v>1389420000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4">
        <f t="shared" si="30"/>
        <v>0.41983299595141699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0">
        <f t="shared" si="32"/>
        <v>43122.25</v>
      </c>
      <c r="N346">
        <v>1520056800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4">
        <f t="shared" si="30"/>
        <v>0.14694796954314721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0">
        <f t="shared" si="32"/>
        <v>42194.208333333328</v>
      </c>
      <c r="N347">
        <v>1436504400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4">
        <f t="shared" si="30"/>
        <v>0.34475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0">
        <f t="shared" si="32"/>
        <v>42971.208333333328</v>
      </c>
      <c r="N348">
        <v>1508302800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4">
        <f t="shared" si="30"/>
        <v>14.007777777777777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0">
        <f t="shared" si="32"/>
        <v>42046.25</v>
      </c>
      <c r="N349">
        <v>1425708000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4">
        <f t="shared" si="30"/>
        <v>0.71770351758793971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0">
        <f t="shared" si="32"/>
        <v>42782.25</v>
      </c>
      <c r="N350">
        <v>1488348000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4">
        <f t="shared" si="30"/>
        <v>0.53074115044247783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0">
        <f t="shared" si="32"/>
        <v>42930.208333333328</v>
      </c>
      <c r="N351">
        <v>1502600400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4">
        <f t="shared" si="30"/>
        <v>0.05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0">
        <f t="shared" si="32"/>
        <v>42144.208333333328</v>
      </c>
      <c r="N352">
        <v>1433653200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4">
        <f t="shared" si="30"/>
        <v>1.2770715249662619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0">
        <f t="shared" si="32"/>
        <v>42240.208333333328</v>
      </c>
      <c r="N353">
        <v>1441602000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4">
        <f t="shared" si="30"/>
        <v>0.34892857142857142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0">
        <f t="shared" si="32"/>
        <v>42315.25</v>
      </c>
      <c r="N354">
        <v>1447567200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4">
        <f t="shared" si="30"/>
        <v>4.105982142857143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0">
        <f t="shared" si="32"/>
        <v>43651.208333333328</v>
      </c>
      <c r="N355">
        <v>1562389200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4">
        <f t="shared" si="30"/>
        <v>1.2373770491803278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0">
        <f t="shared" si="32"/>
        <v>41520.208333333336</v>
      </c>
      <c r="N356">
        <v>1378789200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4">
        <f t="shared" si="30"/>
        <v>0.58973684210526311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0">
        <f t="shared" si="32"/>
        <v>42757.25</v>
      </c>
      <c r="N357">
        <v>1488520800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4">
        <f t="shared" si="30"/>
        <v>0.36892473118279567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0">
        <f t="shared" si="32"/>
        <v>40922.25</v>
      </c>
      <c r="N358">
        <v>1327298400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4">
        <f t="shared" si="30"/>
        <v>1.8491304347826087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0">
        <f t="shared" si="32"/>
        <v>42250.208333333328</v>
      </c>
      <c r="N359">
        <v>1443416400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4">
        <f t="shared" si="30"/>
        <v>0.11814432989690722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0">
        <f t="shared" si="32"/>
        <v>43322.208333333328</v>
      </c>
      <c r="N360">
        <v>1534136400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4">
        <f t="shared" si="30"/>
        <v>2.9870000000000001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0">
        <f t="shared" si="32"/>
        <v>40782.208333333336</v>
      </c>
      <c r="N361">
        <v>1315026000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4">
        <f t="shared" si="30"/>
        <v>2.2635175879396985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0">
        <f t="shared" si="32"/>
        <v>40544.25</v>
      </c>
      <c r="N362">
        <v>1295071200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4">
        <f t="shared" si="30"/>
        <v>1.7356363636363636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0">
        <f t="shared" si="32"/>
        <v>43015.208333333328</v>
      </c>
      <c r="N363">
        <v>1509426000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4">
        <f t="shared" si="30"/>
        <v>3.7175675675675675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0">
        <f t="shared" si="32"/>
        <v>40570.25</v>
      </c>
      <c r="N364">
        <v>1299391200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4">
        <f t="shared" si="30"/>
        <v>1.601923076923077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0">
        <f t="shared" si="32"/>
        <v>40904.25</v>
      </c>
      <c r="N365">
        <v>1325052000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4">
        <f t="shared" si="30"/>
        <v>16.163333333333334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0">
        <f t="shared" si="32"/>
        <v>43164.25</v>
      </c>
      <c r="N366">
        <v>1522818000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4">
        <f t="shared" si="30"/>
        <v>7.3343749999999996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0">
        <f t="shared" si="32"/>
        <v>42733.25</v>
      </c>
      <c r="N367">
        <v>1485324000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4">
        <f t="shared" si="30"/>
        <v>5.9211111111111112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0">
        <f t="shared" si="32"/>
        <v>40546.25</v>
      </c>
      <c r="N368">
        <v>1294120800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4">
        <f t="shared" si="30"/>
        <v>0.18888888888888888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0">
        <f t="shared" si="32"/>
        <v>41930.208333333336</v>
      </c>
      <c r="N369">
        <v>1415685600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4">
        <f t="shared" si="30"/>
        <v>2.7680769230769231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0">
        <f t="shared" si="32"/>
        <v>40464.208333333336</v>
      </c>
      <c r="N370">
        <v>1288933200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4">
        <f t="shared" si="30"/>
        <v>2.730185185185185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0">
        <f t="shared" si="32"/>
        <v>41308.25</v>
      </c>
      <c r="N371">
        <v>1363237200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4">
        <f t="shared" si="30"/>
        <v>1.593633125556545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0">
        <f t="shared" si="32"/>
        <v>43570.208333333328</v>
      </c>
      <c r="N372">
        <v>1555822800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4">
        <f t="shared" si="30"/>
        <v>0.67869978858350954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0">
        <f t="shared" si="32"/>
        <v>42043.25</v>
      </c>
      <c r="N373">
        <v>1427778000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4">
        <f t="shared" si="30"/>
        <v>15.915555555555555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0">
        <f t="shared" si="32"/>
        <v>42012.25</v>
      </c>
      <c r="N374">
        <v>1422424800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4">
        <f t="shared" si="30"/>
        <v>7.3018222222222224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0">
        <f t="shared" si="32"/>
        <v>42964.208333333328</v>
      </c>
      <c r="N375">
        <v>1503637200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4">
        <f t="shared" si="30"/>
        <v>0.13185782556750297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0">
        <f t="shared" si="32"/>
        <v>43476.25</v>
      </c>
      <c r="N376">
        <v>1547618400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4">
        <f t="shared" si="30"/>
        <v>0.54777777777777781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0">
        <f t="shared" si="32"/>
        <v>42293.208333333328</v>
      </c>
      <c r="N377">
        <v>1449900000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4">
        <f t="shared" si="30"/>
        <v>3.6102941176470589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0">
        <f t="shared" si="32"/>
        <v>41826.208333333336</v>
      </c>
      <c r="N378">
        <v>1405141200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4">
        <f t="shared" si="30"/>
        <v>0.10257545271629778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0">
        <f t="shared" si="32"/>
        <v>43760.208333333328</v>
      </c>
      <c r="N379">
        <v>1572933600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4">
        <f t="shared" si="30"/>
        <v>0.13962962962962963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0">
        <f t="shared" si="32"/>
        <v>43241.208333333328</v>
      </c>
      <c r="N380">
        <v>1530162000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4">
        <f t="shared" si="30"/>
        <v>0.40444444444444444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0">
        <f t="shared" si="32"/>
        <v>40843.208333333336</v>
      </c>
      <c r="N381">
        <v>1320904800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4">
        <f t="shared" si="30"/>
        <v>1.6032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0">
        <f t="shared" si="32"/>
        <v>41448.208333333336</v>
      </c>
      <c r="N382">
        <v>1372395600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4">
        <f t="shared" si="30"/>
        <v>1.8394339622641509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0">
        <f t="shared" si="32"/>
        <v>42163.208333333328</v>
      </c>
      <c r="N383">
        <v>1437714000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4">
        <f t="shared" si="30"/>
        <v>0.63769230769230767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0">
        <f t="shared" si="32"/>
        <v>43024.208333333328</v>
      </c>
      <c r="N384">
        <v>1509771600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4">
        <f t="shared" si="30"/>
        <v>2.2538095238095237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0">
        <f t="shared" si="32"/>
        <v>43509.25</v>
      </c>
      <c r="N385">
        <v>1550556000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4">
        <f t="shared" si="30"/>
        <v>1.7200961538461539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0">
        <f t="shared" si="32"/>
        <v>42776.25</v>
      </c>
      <c r="N386">
        <v>1489039200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7">
        <f t="shared" ref="I387:I450" si="37">IF(H387=0, 0, E387/H387)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38">(((L387/60)/60)/24)+DATE(1970,1,1)</f>
        <v>43553.208333333328</v>
      </c>
      <c r="N387">
        <v>1556600400</v>
      </c>
      <c r="O387" s="10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 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4">
        <f t="shared" si="36"/>
        <v>0.76423616236162362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0">
        <f t="shared" si="38"/>
        <v>40355.208333333336</v>
      </c>
      <c r="N388">
        <v>1278565200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4">
        <f t="shared" si="36"/>
        <v>0.39261467889908258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0">
        <f t="shared" si="38"/>
        <v>41072.208333333336</v>
      </c>
      <c r="N389">
        <v>1339909200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4">
        <f t="shared" si="36"/>
        <v>0.11270034843205574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0">
        <f t="shared" si="38"/>
        <v>40912.25</v>
      </c>
      <c r="N390">
        <v>1325829600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4">
        <f t="shared" si="36"/>
        <v>1.2211084337349398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0">
        <f t="shared" si="38"/>
        <v>40479.208333333336</v>
      </c>
      <c r="N391">
        <v>1290578400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4">
        <f t="shared" si="36"/>
        <v>1.8654166666666667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0">
        <f t="shared" si="38"/>
        <v>41530.208333333336</v>
      </c>
      <c r="N392">
        <v>1380344400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4">
        <f t="shared" si="36"/>
        <v>7.27317880794702E-2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0">
        <f t="shared" si="38"/>
        <v>41653.25</v>
      </c>
      <c r="N393">
        <v>1389852000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4">
        <f t="shared" si="36"/>
        <v>0.65642371234207963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0">
        <f t="shared" si="38"/>
        <v>40549.25</v>
      </c>
      <c r="N394">
        <v>1294466400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4">
        <f t="shared" si="36"/>
        <v>2.2896178343949045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0">
        <f t="shared" si="38"/>
        <v>42933.208333333328</v>
      </c>
      <c r="N395">
        <v>1500354000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4">
        <f t="shared" si="36"/>
        <v>4.6937499999999996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0">
        <f t="shared" si="38"/>
        <v>41484.208333333336</v>
      </c>
      <c r="N396">
        <v>1375938000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4">
        <f t="shared" si="36"/>
        <v>1.3011267605633803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0">
        <f t="shared" si="38"/>
        <v>40885.25</v>
      </c>
      <c r="N397">
        <v>1323410400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4">
        <f t="shared" si="36"/>
        <v>1.6705422993492407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0">
        <f t="shared" si="38"/>
        <v>43378.208333333328</v>
      </c>
      <c r="N398">
        <v>1539406800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4">
        <f t="shared" si="36"/>
        <v>1.738641975308642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0">
        <f t="shared" si="38"/>
        <v>41417.208333333336</v>
      </c>
      <c r="N399">
        <v>1369803600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4">
        <f t="shared" si="36"/>
        <v>7.1776470588235295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0">
        <f t="shared" si="38"/>
        <v>43228.208333333328</v>
      </c>
      <c r="N400">
        <v>1525928400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4">
        <f t="shared" si="36"/>
        <v>0.63850976361767731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0">
        <f t="shared" si="38"/>
        <v>40576.25</v>
      </c>
      <c r="N401">
        <v>1297231200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4">
        <f t="shared" si="36"/>
        <v>0.02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0">
        <f t="shared" si="38"/>
        <v>41502.208333333336</v>
      </c>
      <c r="N402">
        <v>1378530000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4">
        <f t="shared" si="36"/>
        <v>15.302222222222222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0">
        <f t="shared" si="38"/>
        <v>43765.208333333328</v>
      </c>
      <c r="N403">
        <v>1572152400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4">
        <f t="shared" si="36"/>
        <v>0.40356164383561643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0">
        <f t="shared" si="38"/>
        <v>40914.25</v>
      </c>
      <c r="N404">
        <v>1329890400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4">
        <f t="shared" si="36"/>
        <v>0.86220633299284988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0">
        <f t="shared" si="38"/>
        <v>40310.208333333336</v>
      </c>
      <c r="N405">
        <v>1276750800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4">
        <f t="shared" si="36"/>
        <v>3.1558486707566464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0">
        <f t="shared" si="38"/>
        <v>43053.25</v>
      </c>
      <c r="N406">
        <v>1510898400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4">
        <f t="shared" si="36"/>
        <v>0.89618243243243245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0">
        <f t="shared" si="38"/>
        <v>43255.208333333328</v>
      </c>
      <c r="N407">
        <v>1532408400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4">
        <f t="shared" si="36"/>
        <v>1.8214503816793892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0">
        <f t="shared" si="38"/>
        <v>41304.25</v>
      </c>
      <c r="N408">
        <v>1360562400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4">
        <f t="shared" si="36"/>
        <v>3.5588235294117645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0">
        <f t="shared" si="38"/>
        <v>43751.208333333328</v>
      </c>
      <c r="N409">
        <v>1571547600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4">
        <f t="shared" si="36"/>
        <v>1.3183695652173912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0">
        <f t="shared" si="38"/>
        <v>42541.208333333328</v>
      </c>
      <c r="N410">
        <v>1468126800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4">
        <f t="shared" si="36"/>
        <v>0.46315634218289087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0">
        <f t="shared" si="38"/>
        <v>42843.208333333328</v>
      </c>
      <c r="N411">
        <v>1492837200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4">
        <f t="shared" si="36"/>
        <v>0.36132726089785294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0">
        <f t="shared" si="38"/>
        <v>42122.208333333328</v>
      </c>
      <c r="N412">
        <v>1430197200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4">
        <f t="shared" si="36"/>
        <v>1.0462820512820512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0">
        <f t="shared" si="38"/>
        <v>42884.208333333328</v>
      </c>
      <c r="N413">
        <v>1496206800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4">
        <f t="shared" si="36"/>
        <v>6.6885714285714286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0">
        <f t="shared" si="38"/>
        <v>41642.25</v>
      </c>
      <c r="N414">
        <v>1389592800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4">
        <f t="shared" si="36"/>
        <v>0.62072823218997364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0">
        <f t="shared" si="38"/>
        <v>43431.25</v>
      </c>
      <c r="N415">
        <v>1545631200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4">
        <f t="shared" si="36"/>
        <v>0.84699787460148779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0">
        <f t="shared" si="38"/>
        <v>40288.208333333336</v>
      </c>
      <c r="N416">
        <v>1272430800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4">
        <f t="shared" si="36"/>
        <v>0.11059030837004405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0">
        <f t="shared" si="38"/>
        <v>40921.25</v>
      </c>
      <c r="N417">
        <v>1327903200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4">
        <f t="shared" si="36"/>
        <v>0.43838781575037145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0">
        <f t="shared" si="38"/>
        <v>40560.25</v>
      </c>
      <c r="N418">
        <v>1296021600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4">
        <f t="shared" si="36"/>
        <v>0.55470588235294116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0">
        <f t="shared" si="38"/>
        <v>43407.208333333328</v>
      </c>
      <c r="N419">
        <v>1543298400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4">
        <f t="shared" si="36"/>
        <v>0.57399511301160655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0">
        <f t="shared" si="38"/>
        <v>41035.208333333336</v>
      </c>
      <c r="N420">
        <v>1336366800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4">
        <f t="shared" si="36"/>
        <v>1.2343497363796134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0">
        <f t="shared" si="38"/>
        <v>40899.25</v>
      </c>
      <c r="N421">
        <v>1325052000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4">
        <f t="shared" si="36"/>
        <v>1.2846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0">
        <f t="shared" si="38"/>
        <v>42911.208333333328</v>
      </c>
      <c r="N422">
        <v>1499576400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4">
        <f t="shared" si="36"/>
        <v>0.63989361702127656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0">
        <f t="shared" si="38"/>
        <v>42915.208333333328</v>
      </c>
      <c r="N423">
        <v>1501304400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4">
        <f t="shared" si="36"/>
        <v>1.2729885057471264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0">
        <f t="shared" si="38"/>
        <v>40285.208333333336</v>
      </c>
      <c r="N424">
        <v>1273208400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4">
        <f t="shared" si="36"/>
        <v>0.10638024357239513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0">
        <f t="shared" si="38"/>
        <v>40808.208333333336</v>
      </c>
      <c r="N425">
        <v>1316840400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4">
        <f t="shared" si="36"/>
        <v>0.40470588235294119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0">
        <f t="shared" si="38"/>
        <v>43208.208333333328</v>
      </c>
      <c r="N426">
        <v>1524546000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4">
        <f t="shared" si="36"/>
        <v>2.8766666666666665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0">
        <f t="shared" si="38"/>
        <v>42213.208333333328</v>
      </c>
      <c r="N427">
        <v>1438578000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4">
        <f t="shared" si="36"/>
        <v>5.7294444444444448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0">
        <f t="shared" si="38"/>
        <v>41332.25</v>
      </c>
      <c r="N428">
        <v>1362549600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4">
        <f t="shared" si="36"/>
        <v>1.1290429799426933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0">
        <f t="shared" si="38"/>
        <v>41895.208333333336</v>
      </c>
      <c r="N429">
        <v>1413349200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4">
        <f t="shared" si="36"/>
        <v>0.46387573964497042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0">
        <f t="shared" si="38"/>
        <v>40585.25</v>
      </c>
      <c r="N430">
        <v>1298008800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4">
        <f t="shared" si="36"/>
        <v>0.90675916230366493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0">
        <f t="shared" si="38"/>
        <v>41680.25</v>
      </c>
      <c r="N431">
        <v>1394427600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4">
        <f t="shared" si="36"/>
        <v>0.67740740740740746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0">
        <f t="shared" si="38"/>
        <v>43737.208333333328</v>
      </c>
      <c r="N432">
        <v>1572670800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4">
        <f t="shared" si="36"/>
        <v>1.9249019607843136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0">
        <f t="shared" si="38"/>
        <v>43273.208333333328</v>
      </c>
      <c r="N433">
        <v>1531112400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4">
        <f t="shared" si="36"/>
        <v>0.82714285714285718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0">
        <f t="shared" si="38"/>
        <v>41761.208333333336</v>
      </c>
      <c r="N434">
        <v>1400734800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4">
        <f t="shared" si="36"/>
        <v>0.54163920922570019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0">
        <f t="shared" si="38"/>
        <v>41603.25</v>
      </c>
      <c r="N435">
        <v>1386741600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4">
        <f t="shared" si="36"/>
        <v>0.16722222222222222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0">
        <f t="shared" si="38"/>
        <v>42705.25</v>
      </c>
      <c r="N436">
        <v>1481781600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4">
        <f t="shared" si="36"/>
        <v>1.168766404199475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0">
        <f t="shared" si="38"/>
        <v>41988.25</v>
      </c>
      <c r="N437">
        <v>1419660000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4">
        <f t="shared" si="36"/>
        <v>10.521538461538462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0">
        <f t="shared" si="38"/>
        <v>43575.208333333328</v>
      </c>
      <c r="N438">
        <v>1555822800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4">
        <f t="shared" si="36"/>
        <v>1.2307407407407407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0">
        <f t="shared" si="38"/>
        <v>42260.208333333328</v>
      </c>
      <c r="N439">
        <v>1442379600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4">
        <f t="shared" si="36"/>
        <v>1.7863855421686747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0">
        <f t="shared" si="38"/>
        <v>41337.25</v>
      </c>
      <c r="N440">
        <v>1364965200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4">
        <f t="shared" si="36"/>
        <v>3.5528169014084505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0">
        <f t="shared" si="38"/>
        <v>42680.208333333328</v>
      </c>
      <c r="N441">
        <v>1479016800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4">
        <f t="shared" si="36"/>
        <v>1.6190634146341463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0">
        <f t="shared" si="38"/>
        <v>42916.208333333328</v>
      </c>
      <c r="N442">
        <v>1499662800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4">
        <f t="shared" si="36"/>
        <v>0.24914285714285714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0">
        <f t="shared" si="38"/>
        <v>41025.208333333336</v>
      </c>
      <c r="N443">
        <v>1337835600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4">
        <f t="shared" si="36"/>
        <v>1.9872222222222222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0">
        <f t="shared" si="38"/>
        <v>42980.208333333328</v>
      </c>
      <c r="N444">
        <v>1505710800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4">
        <f t="shared" si="36"/>
        <v>0.34752688172043011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0">
        <f t="shared" si="38"/>
        <v>40451.208333333336</v>
      </c>
      <c r="N445">
        <v>1287464400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4">
        <f t="shared" si="36"/>
        <v>1.7641935483870967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0">
        <f t="shared" si="38"/>
        <v>40748.208333333336</v>
      </c>
      <c r="N446">
        <v>1311656400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4">
        <f t="shared" si="36"/>
        <v>5.1138095238095236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0">
        <f t="shared" si="38"/>
        <v>40515.25</v>
      </c>
      <c r="N447">
        <v>1293170400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4">
        <f t="shared" si="36"/>
        <v>0.82044117647058823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0">
        <f t="shared" si="38"/>
        <v>41261.25</v>
      </c>
      <c r="N448">
        <v>1355983200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4">
        <f t="shared" si="36"/>
        <v>0.24326030927835052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0">
        <f t="shared" si="38"/>
        <v>43088.25</v>
      </c>
      <c r="N449">
        <v>1515045600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4">
        <f t="shared" si="36"/>
        <v>0.50482758620689661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0">
        <f t="shared" si="38"/>
        <v>41378.208333333336</v>
      </c>
      <c r="N450">
        <v>1366088400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4">
        <f t="shared" ref="F451:F514" si="42">E451/D451</f>
        <v>9.67</v>
      </c>
      <c r="G451" t="s">
        <v>20</v>
      </c>
      <c r="H451">
        <v>86</v>
      </c>
      <c r="I451" s="7">
        <f t="shared" ref="I451:I514" si="43">IF(H451=0, 0, E451/H451)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44">(((L451/60)/60)/24)+DATE(1970,1,1)</f>
        <v>43530.25</v>
      </c>
      <c r="N451">
        <v>1553317200</v>
      </c>
      <c r="O451" s="10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 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4">
        <f t="shared" si="42"/>
        <v>0.04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0">
        <f t="shared" si="44"/>
        <v>43394.208333333328</v>
      </c>
      <c r="N452">
        <v>1542088800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4">
        <f t="shared" si="42"/>
        <v>1.2284501347708894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0">
        <f t="shared" si="44"/>
        <v>42935.208333333328</v>
      </c>
      <c r="N453">
        <v>1503118800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4">
        <f t="shared" si="42"/>
        <v>0.63437500000000002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0">
        <f t="shared" si="44"/>
        <v>40365.208333333336</v>
      </c>
      <c r="N454">
        <v>1278478800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4">
        <f t="shared" si="42"/>
        <v>0.56331688596491225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0">
        <f t="shared" si="44"/>
        <v>42705.25</v>
      </c>
      <c r="N455">
        <v>1484114400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4">
        <f t="shared" si="42"/>
        <v>0.44074999999999998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0">
        <f t="shared" si="44"/>
        <v>41568.208333333336</v>
      </c>
      <c r="N456">
        <v>1385445600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4">
        <f t="shared" si="42"/>
        <v>1.1837253218884121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0">
        <f t="shared" si="44"/>
        <v>40809.208333333336</v>
      </c>
      <c r="N457">
        <v>1318741200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4">
        <f t="shared" si="42"/>
        <v>1.041243169398907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0">
        <f t="shared" si="44"/>
        <v>43141.25</v>
      </c>
      <c r="N458">
        <v>1518242400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4">
        <f t="shared" si="42"/>
        <v>0.26640000000000003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0">
        <f t="shared" si="44"/>
        <v>42657.208333333328</v>
      </c>
      <c r="N459">
        <v>1476594000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4">
        <f t="shared" si="42"/>
        <v>3.5120118343195266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0">
        <f t="shared" si="44"/>
        <v>40265.208333333336</v>
      </c>
      <c r="N460">
        <v>1273554000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4">
        <f t="shared" si="42"/>
        <v>0.90063492063492068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0">
        <f t="shared" si="44"/>
        <v>42001.25</v>
      </c>
      <c r="N461">
        <v>1421906400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4">
        <f t="shared" si="42"/>
        <v>1.7162500000000001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0">
        <f t="shared" si="44"/>
        <v>40399.208333333336</v>
      </c>
      <c r="N462">
        <v>1281589200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4">
        <f t="shared" si="42"/>
        <v>1.4104655870445344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0">
        <f t="shared" si="44"/>
        <v>41757.208333333336</v>
      </c>
      <c r="N463">
        <v>1400389200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4">
        <f t="shared" si="42"/>
        <v>0.30579449152542371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0">
        <f t="shared" si="44"/>
        <v>41304.25</v>
      </c>
      <c r="N464">
        <v>1362808800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4">
        <f t="shared" si="42"/>
        <v>1.0816455696202532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0">
        <f t="shared" si="44"/>
        <v>41639.25</v>
      </c>
      <c r="N465">
        <v>1388815200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4">
        <f t="shared" si="42"/>
        <v>1.3345505617977529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0">
        <f t="shared" si="44"/>
        <v>43142.25</v>
      </c>
      <c r="N466">
        <v>1519538400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4">
        <f t="shared" si="42"/>
        <v>1.8785106382978722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0">
        <f t="shared" si="44"/>
        <v>43127.25</v>
      </c>
      <c r="N467">
        <v>1517810400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4">
        <f t="shared" si="42"/>
        <v>3.32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0">
        <f t="shared" si="44"/>
        <v>41409.208333333336</v>
      </c>
      <c r="N468">
        <v>1370581200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4">
        <f t="shared" si="42"/>
        <v>5.7521428571428572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0">
        <f t="shared" si="44"/>
        <v>42331.25</v>
      </c>
      <c r="N469">
        <v>1448863200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4">
        <f t="shared" si="42"/>
        <v>0.40500000000000003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0">
        <f t="shared" si="44"/>
        <v>43569.208333333328</v>
      </c>
      <c r="N470">
        <v>1556600400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4">
        <f t="shared" si="42"/>
        <v>1.8442857142857143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0">
        <f t="shared" si="44"/>
        <v>42142.208333333328</v>
      </c>
      <c r="N471">
        <v>1432098000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4">
        <f t="shared" si="42"/>
        <v>2.8580555555555556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0">
        <f t="shared" si="44"/>
        <v>42716.25</v>
      </c>
      <c r="N472">
        <v>1482127200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4">
        <f t="shared" si="42"/>
        <v>3.19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0">
        <f t="shared" si="44"/>
        <v>41031.208333333336</v>
      </c>
      <c r="N473">
        <v>1335934800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4">
        <f t="shared" si="42"/>
        <v>0.39234070221066319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0">
        <f t="shared" si="44"/>
        <v>43535.208333333328</v>
      </c>
      <c r="N474">
        <v>1556946000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4">
        <f t="shared" si="42"/>
        <v>1.7814000000000001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0">
        <f t="shared" si="44"/>
        <v>43277.208333333328</v>
      </c>
      <c r="N475">
        <v>1530075600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4">
        <f t="shared" si="42"/>
        <v>3.6515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0">
        <f t="shared" si="44"/>
        <v>41989.25</v>
      </c>
      <c r="N476">
        <v>1418796000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4">
        <f t="shared" si="42"/>
        <v>1.1394594594594594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0">
        <f t="shared" si="44"/>
        <v>41450.208333333336</v>
      </c>
      <c r="N477">
        <v>1372482000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4">
        <f t="shared" si="42"/>
        <v>0.29828720626631855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0">
        <f t="shared" si="44"/>
        <v>43322.208333333328</v>
      </c>
      <c r="N478">
        <v>1534395600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4">
        <f t="shared" si="42"/>
        <v>0.54270588235294115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0">
        <f t="shared" si="44"/>
        <v>40720.208333333336</v>
      </c>
      <c r="N479">
        <v>1311397200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4">
        <f t="shared" si="42"/>
        <v>2.3634156976744185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0">
        <f t="shared" si="44"/>
        <v>42072.208333333328</v>
      </c>
      <c r="N480">
        <v>1426914000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4">
        <f t="shared" si="42"/>
        <v>5.1291666666666664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0">
        <f t="shared" si="44"/>
        <v>42945.208333333328</v>
      </c>
      <c r="N481">
        <v>1501477200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4">
        <f t="shared" si="42"/>
        <v>1.0065116279069768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0">
        <f t="shared" si="44"/>
        <v>40248.25</v>
      </c>
      <c r="N482">
        <v>1269061200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4">
        <f t="shared" si="42"/>
        <v>0.81348423194303154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0">
        <f t="shared" si="44"/>
        <v>41913.208333333336</v>
      </c>
      <c r="N483">
        <v>1415772000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4">
        <f t="shared" si="42"/>
        <v>0.16404761904761905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0">
        <f t="shared" si="44"/>
        <v>40963.25</v>
      </c>
      <c r="N484">
        <v>1331013600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4">
        <f t="shared" si="42"/>
        <v>0.52774617067833696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0">
        <f t="shared" si="44"/>
        <v>43811.25</v>
      </c>
      <c r="N485">
        <v>1576735200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4">
        <f t="shared" si="42"/>
        <v>2.6020608108108108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0">
        <f t="shared" si="44"/>
        <v>41855.208333333336</v>
      </c>
      <c r="N486">
        <v>1411362000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4">
        <f t="shared" si="42"/>
        <v>0.30732891832229581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0">
        <f t="shared" si="44"/>
        <v>43626.208333333328</v>
      </c>
      <c r="N487">
        <v>1563685200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4">
        <f t="shared" si="42"/>
        <v>0.13500000000000001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0">
        <f t="shared" si="44"/>
        <v>43168.25</v>
      </c>
      <c r="N488">
        <v>1521867600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4">
        <f t="shared" si="42"/>
        <v>1.7862556663644606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0">
        <f t="shared" si="44"/>
        <v>42845.208333333328</v>
      </c>
      <c r="N489">
        <v>1495515600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4">
        <f t="shared" si="42"/>
        <v>2.2005660377358489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0">
        <f t="shared" si="44"/>
        <v>42403.25</v>
      </c>
      <c r="N490">
        <v>1455948000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4">
        <f t="shared" si="42"/>
        <v>1.015108695652174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0">
        <f t="shared" si="44"/>
        <v>40406.208333333336</v>
      </c>
      <c r="N491">
        <v>1282366800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4">
        <f t="shared" si="42"/>
        <v>1.915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0">
        <f t="shared" si="44"/>
        <v>43786.25</v>
      </c>
      <c r="N492">
        <v>1574575200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4">
        <f t="shared" si="42"/>
        <v>3.0534683098591549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0">
        <f t="shared" si="44"/>
        <v>41456.208333333336</v>
      </c>
      <c r="N493">
        <v>1374901200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4">
        <f t="shared" si="42"/>
        <v>0.23995287958115183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0">
        <f t="shared" si="44"/>
        <v>40336.208333333336</v>
      </c>
      <c r="N494">
        <v>1278910800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4">
        <f t="shared" si="42"/>
        <v>7.2377777777777776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0">
        <f t="shared" si="44"/>
        <v>43645.208333333328</v>
      </c>
      <c r="N495">
        <v>1562907600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4">
        <f t="shared" si="42"/>
        <v>5.4736000000000002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0">
        <f t="shared" si="44"/>
        <v>40990.208333333336</v>
      </c>
      <c r="N496">
        <v>1332478800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4">
        <f t="shared" si="42"/>
        <v>4.1449999999999996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0">
        <f t="shared" si="44"/>
        <v>41800.208333333336</v>
      </c>
      <c r="N497">
        <v>1402722000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4">
        <f t="shared" si="42"/>
        <v>9.0696409140369975E-3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0">
        <f t="shared" si="44"/>
        <v>42876.208333333328</v>
      </c>
      <c r="N498">
        <v>1496811600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4">
        <f t="shared" si="42"/>
        <v>0.34173469387755101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0">
        <f t="shared" si="44"/>
        <v>42724.25</v>
      </c>
      <c r="N499">
        <v>1482213600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4">
        <f t="shared" si="42"/>
        <v>0.239488107549121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0">
        <f t="shared" si="44"/>
        <v>42005.25</v>
      </c>
      <c r="N500">
        <v>1420264800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4">
        <f t="shared" si="42"/>
        <v>0.48072649572649573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0">
        <f t="shared" si="44"/>
        <v>42444.208333333328</v>
      </c>
      <c r="N501">
        <v>1458450000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4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0">
        <f t="shared" si="44"/>
        <v>41395.208333333336</v>
      </c>
      <c r="N502">
        <v>1369803600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4">
        <f t="shared" si="42"/>
        <v>0.70145182291666663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0">
        <f t="shared" si="44"/>
        <v>41345.208333333336</v>
      </c>
      <c r="N503">
        <v>1363237200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4">
        <f t="shared" si="42"/>
        <v>5.2992307692307694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0">
        <f t="shared" si="44"/>
        <v>41117.208333333336</v>
      </c>
      <c r="N504">
        <v>1345870800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4">
        <f t="shared" si="42"/>
        <v>1.8032549019607844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0">
        <f t="shared" si="44"/>
        <v>42186.208333333328</v>
      </c>
      <c r="N505">
        <v>1437454800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4">
        <f t="shared" si="42"/>
        <v>0.92320000000000002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0">
        <f t="shared" si="44"/>
        <v>42142.208333333328</v>
      </c>
      <c r="N506">
        <v>1432011600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4">
        <f t="shared" si="42"/>
        <v>0.13901001112347053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0">
        <f t="shared" si="44"/>
        <v>41341.25</v>
      </c>
      <c r="N507">
        <v>1366347600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4">
        <f t="shared" si="42"/>
        <v>9.2707777777777771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0">
        <f t="shared" si="44"/>
        <v>43062.25</v>
      </c>
      <c r="N508">
        <v>1512885600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4">
        <f t="shared" si="42"/>
        <v>0.39857142857142858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0">
        <f t="shared" si="44"/>
        <v>41373.208333333336</v>
      </c>
      <c r="N509">
        <v>1369717200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4">
        <f t="shared" si="42"/>
        <v>1.1222929936305732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0">
        <f t="shared" si="44"/>
        <v>43310.208333333328</v>
      </c>
      <c r="N510">
        <v>1534654800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4">
        <f t="shared" si="42"/>
        <v>0.70925816023738875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0">
        <f t="shared" si="44"/>
        <v>41034.208333333336</v>
      </c>
      <c r="N511">
        <v>1337058000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4">
        <f t="shared" si="42"/>
        <v>1.1908974358974358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0">
        <f t="shared" si="44"/>
        <v>43251.208333333328</v>
      </c>
      <c r="N512">
        <v>1529816400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4">
        <f t="shared" si="42"/>
        <v>0.24017591339648173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0">
        <f t="shared" si="44"/>
        <v>43671.208333333328</v>
      </c>
      <c r="N513">
        <v>1564894800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4">
        <f t="shared" si="42"/>
        <v>1.3931868131868133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0">
        <f t="shared" si="44"/>
        <v>41825.208333333336</v>
      </c>
      <c r="N514">
        <v>1404622800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7">
        <f t="shared" ref="I515:I578" si="49">IF(H515=0, 0, E515/H515)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50">(((L515/60)/60)/24)+DATE(1970,1,1)</f>
        <v>40430.208333333336</v>
      </c>
      <c r="N515">
        <v>1284181200</v>
      </c>
      <c r="O515" s="10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 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4">
        <f t="shared" si="48"/>
        <v>0.22439077144917088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0">
        <f t="shared" si="50"/>
        <v>41614.25</v>
      </c>
      <c r="N516">
        <v>1386741600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4">
        <f t="shared" si="48"/>
        <v>0.55779069767441858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0">
        <f t="shared" si="50"/>
        <v>40900.25</v>
      </c>
      <c r="N517">
        <v>1324792800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4">
        <f t="shared" si="48"/>
        <v>0.42523125996810207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0">
        <f t="shared" si="50"/>
        <v>40396.208333333336</v>
      </c>
      <c r="N518">
        <v>1284354000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4">
        <f t="shared" si="48"/>
        <v>1.1200000000000001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0">
        <f t="shared" si="50"/>
        <v>42860.208333333328</v>
      </c>
      <c r="N519">
        <v>1494392400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4">
        <f t="shared" si="48"/>
        <v>7.0681818181818179E-2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0">
        <f t="shared" si="50"/>
        <v>43154.25</v>
      </c>
      <c r="N520">
        <v>1519538400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4">
        <f t="shared" si="48"/>
        <v>1.0174563871693867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0">
        <f t="shared" si="50"/>
        <v>42012.25</v>
      </c>
      <c r="N521">
        <v>1421906400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4">
        <f t="shared" si="48"/>
        <v>4.2575000000000003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0">
        <f t="shared" si="50"/>
        <v>43574.208333333328</v>
      </c>
      <c r="N522">
        <v>1555909200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4">
        <f t="shared" si="48"/>
        <v>1.4553947368421052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0">
        <f t="shared" si="50"/>
        <v>42605.208333333328</v>
      </c>
      <c r="N523">
        <v>1472446800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4">
        <f t="shared" si="48"/>
        <v>0.32453465346534655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0">
        <f t="shared" si="50"/>
        <v>41093.208333333336</v>
      </c>
      <c r="N524">
        <v>1342328400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4">
        <f t="shared" si="48"/>
        <v>7.003333333333333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0">
        <f t="shared" si="50"/>
        <v>40241.25</v>
      </c>
      <c r="N525">
        <v>1268114400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4">
        <f t="shared" si="48"/>
        <v>0.83904860392967939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0">
        <f t="shared" si="50"/>
        <v>40294.208333333336</v>
      </c>
      <c r="N526">
        <v>1273381200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4">
        <f t="shared" si="48"/>
        <v>0.84190476190476193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0">
        <f t="shared" si="50"/>
        <v>40505.25</v>
      </c>
      <c r="N527">
        <v>1290837600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4">
        <f t="shared" si="48"/>
        <v>1.5595180722891566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0">
        <f t="shared" si="50"/>
        <v>42364.25</v>
      </c>
      <c r="N528">
        <v>1454306400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4">
        <f t="shared" si="48"/>
        <v>0.99619450317124736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0">
        <f t="shared" si="50"/>
        <v>42405.25</v>
      </c>
      <c r="N529">
        <v>1457762400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4">
        <f t="shared" si="48"/>
        <v>0.80300000000000005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0">
        <f t="shared" si="50"/>
        <v>41601.25</v>
      </c>
      <c r="N530">
        <v>1389074400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4">
        <f t="shared" si="48"/>
        <v>0.11254901960784314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0">
        <f t="shared" si="50"/>
        <v>41769.208333333336</v>
      </c>
      <c r="N531">
        <v>1402117200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4">
        <f t="shared" si="48"/>
        <v>0.91740952380952379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0">
        <f t="shared" si="50"/>
        <v>40421.208333333336</v>
      </c>
      <c r="N532">
        <v>1284440400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4">
        <f t="shared" si="48"/>
        <v>0.95521156936261387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0">
        <f t="shared" si="50"/>
        <v>41589.25</v>
      </c>
      <c r="N533">
        <v>1388988000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4">
        <f t="shared" si="48"/>
        <v>5.0287499999999996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0">
        <f t="shared" si="50"/>
        <v>43125.25</v>
      </c>
      <c r="N534">
        <v>1516946400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4">
        <f t="shared" si="48"/>
        <v>1.5924394463667819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0">
        <f t="shared" si="50"/>
        <v>41479.208333333336</v>
      </c>
      <c r="N535">
        <v>1377752400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4">
        <f t="shared" si="48"/>
        <v>0.15022446689113356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0">
        <f t="shared" si="50"/>
        <v>43329.208333333328</v>
      </c>
      <c r="N536">
        <v>1534568400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4">
        <f t="shared" si="48"/>
        <v>4.820384615384615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0">
        <f t="shared" si="50"/>
        <v>43259.208333333328</v>
      </c>
      <c r="N537">
        <v>1528606800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4">
        <f t="shared" si="48"/>
        <v>1.4996938775510205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0">
        <f t="shared" si="50"/>
        <v>40414.208333333336</v>
      </c>
      <c r="N538">
        <v>1284872400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4">
        <f t="shared" si="48"/>
        <v>1.1722156398104266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0">
        <f t="shared" si="50"/>
        <v>43342.208333333328</v>
      </c>
      <c r="N539">
        <v>1537592400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4">
        <f t="shared" si="48"/>
        <v>0.37695968274950431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0">
        <f t="shared" si="50"/>
        <v>41539.208333333336</v>
      </c>
      <c r="N540">
        <v>1381208400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4">
        <f t="shared" si="48"/>
        <v>0.72653061224489801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0">
        <f t="shared" si="50"/>
        <v>43647.208333333328</v>
      </c>
      <c r="N541">
        <v>1562475600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4">
        <f t="shared" si="48"/>
        <v>2.6598113207547169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0">
        <f t="shared" si="50"/>
        <v>43225.208333333328</v>
      </c>
      <c r="N542">
        <v>1527397200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4">
        <f t="shared" si="48"/>
        <v>0.24205617977528091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0">
        <f t="shared" si="50"/>
        <v>42165.208333333328</v>
      </c>
      <c r="N543">
        <v>1436158800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4">
        <f t="shared" si="48"/>
        <v>2.5064935064935064E-2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0">
        <f t="shared" si="50"/>
        <v>42391.25</v>
      </c>
      <c r="N544">
        <v>1456034400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4">
        <f t="shared" si="48"/>
        <v>0.1632979976442874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0">
        <f t="shared" si="50"/>
        <v>41528.208333333336</v>
      </c>
      <c r="N545">
        <v>1380171600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4">
        <f t="shared" si="48"/>
        <v>2.7650000000000001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0">
        <f t="shared" si="50"/>
        <v>42377.25</v>
      </c>
      <c r="N546">
        <v>1453356000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4">
        <f t="shared" si="48"/>
        <v>0.88803571428571426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0">
        <f t="shared" si="50"/>
        <v>43824.25</v>
      </c>
      <c r="N547">
        <v>1578981600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4">
        <f t="shared" si="48"/>
        <v>1.6357142857142857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0">
        <f t="shared" si="50"/>
        <v>43360.208333333328</v>
      </c>
      <c r="N548">
        <v>1537419600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4">
        <f t="shared" si="48"/>
        <v>9.69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0">
        <f t="shared" si="50"/>
        <v>42029.25</v>
      </c>
      <c r="N549">
        <v>1423202400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4">
        <f t="shared" si="48"/>
        <v>2.7091376701966716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0">
        <f t="shared" si="50"/>
        <v>42461.208333333328</v>
      </c>
      <c r="N550">
        <v>1460610000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4">
        <f t="shared" si="48"/>
        <v>2.8421355932203389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0">
        <f t="shared" si="50"/>
        <v>41422.208333333336</v>
      </c>
      <c r="N551">
        <v>1370494800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4">
        <f t="shared" si="48"/>
        <v>0.04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0">
        <f t="shared" si="50"/>
        <v>40968.25</v>
      </c>
      <c r="N552">
        <v>1332306000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4">
        <f t="shared" si="48"/>
        <v>0.58632981676846196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0">
        <f t="shared" si="50"/>
        <v>41993.25</v>
      </c>
      <c r="N553">
        <v>1422511200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4">
        <f t="shared" si="48"/>
        <v>0.98511111111111116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0">
        <f t="shared" si="50"/>
        <v>42700.25</v>
      </c>
      <c r="N554">
        <v>1480312800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4">
        <f t="shared" si="48"/>
        <v>0.43975381008206332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0">
        <f t="shared" si="50"/>
        <v>40545.25</v>
      </c>
      <c r="N555">
        <v>1294034400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4">
        <f t="shared" si="48"/>
        <v>1.5166315789473683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0">
        <f t="shared" si="50"/>
        <v>42723.25</v>
      </c>
      <c r="N556">
        <v>1482645600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4">
        <f t="shared" si="48"/>
        <v>2.2363492063492063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0">
        <f t="shared" si="50"/>
        <v>41731.208333333336</v>
      </c>
      <c r="N557">
        <v>1399093200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4">
        <f t="shared" si="48"/>
        <v>2.3975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0">
        <f t="shared" si="50"/>
        <v>40792.208333333336</v>
      </c>
      <c r="N558">
        <v>1315890000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4">
        <f t="shared" si="48"/>
        <v>1.9933333333333334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0">
        <f t="shared" si="50"/>
        <v>42279.208333333328</v>
      </c>
      <c r="N559">
        <v>1444021200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4">
        <f t="shared" si="48"/>
        <v>1.373448275862069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0">
        <f t="shared" si="50"/>
        <v>42424.25</v>
      </c>
      <c r="N560">
        <v>1460005200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4">
        <f t="shared" si="48"/>
        <v>1.009696106362773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0">
        <f t="shared" si="50"/>
        <v>42584.208333333328</v>
      </c>
      <c r="N561">
        <v>1470718800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4">
        <f t="shared" si="48"/>
        <v>7.9416000000000002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0">
        <f t="shared" si="50"/>
        <v>40865.25</v>
      </c>
      <c r="N562">
        <v>1325052000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4">
        <f t="shared" si="48"/>
        <v>3.6970000000000001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0">
        <f t="shared" si="50"/>
        <v>40833.208333333336</v>
      </c>
      <c r="N563">
        <v>1319000400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4">
        <f t="shared" si="48"/>
        <v>0.12818181818181817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0">
        <f t="shared" si="50"/>
        <v>43536.208333333328</v>
      </c>
      <c r="N564">
        <v>1552539600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4">
        <f t="shared" si="48"/>
        <v>1.3802702702702703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0">
        <f t="shared" si="50"/>
        <v>43417.25</v>
      </c>
      <c r="N565">
        <v>1543816800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4">
        <f t="shared" si="48"/>
        <v>0.83813278008298753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0">
        <f t="shared" si="50"/>
        <v>42078.208333333328</v>
      </c>
      <c r="N566">
        <v>1427086800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4">
        <f t="shared" si="48"/>
        <v>2.0460063224446787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0">
        <f t="shared" si="50"/>
        <v>40862.25</v>
      </c>
      <c r="N567">
        <v>1323064800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4">
        <f t="shared" si="48"/>
        <v>0.44344086021505374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0">
        <f t="shared" si="50"/>
        <v>42424.25</v>
      </c>
      <c r="N568">
        <v>1458277200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4">
        <f t="shared" si="48"/>
        <v>2.1860294117647059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0">
        <f t="shared" si="50"/>
        <v>41830.208333333336</v>
      </c>
      <c r="N569">
        <v>1405141200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4">
        <f t="shared" si="48"/>
        <v>1.8603314917127072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0">
        <f t="shared" si="50"/>
        <v>40374.208333333336</v>
      </c>
      <c r="N570">
        <v>1283058000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4">
        <f t="shared" si="48"/>
        <v>2.3733830845771142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0">
        <f t="shared" si="50"/>
        <v>40554.25</v>
      </c>
      <c r="N571">
        <v>1295762400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4">
        <f t="shared" si="48"/>
        <v>3.0565384615384614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0">
        <f t="shared" si="50"/>
        <v>41993.25</v>
      </c>
      <c r="N572">
        <v>1419573600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4">
        <f t="shared" si="48"/>
        <v>0.94142857142857139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0">
        <f t="shared" si="50"/>
        <v>42174.208333333328</v>
      </c>
      <c r="N573">
        <v>1438750800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4">
        <f t="shared" si="48"/>
        <v>0.54400000000000004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0">
        <f t="shared" si="50"/>
        <v>42275.208333333328</v>
      </c>
      <c r="N574">
        <v>1444798800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4">
        <f t="shared" si="48"/>
        <v>1.1188059701492536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0">
        <f t="shared" si="50"/>
        <v>41761.208333333336</v>
      </c>
      <c r="N575">
        <v>1399179600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4">
        <f t="shared" si="48"/>
        <v>3.6914814814814814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0">
        <f t="shared" si="50"/>
        <v>43806.25</v>
      </c>
      <c r="N576">
        <v>1576562400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4">
        <f t="shared" si="48"/>
        <v>0.62930372148859548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0">
        <f t="shared" si="50"/>
        <v>41779.208333333336</v>
      </c>
      <c r="N577">
        <v>1400821200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4">
        <f t="shared" si="48"/>
        <v>0.6492783505154639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0">
        <f t="shared" si="50"/>
        <v>43040.208333333328</v>
      </c>
      <c r="N578">
        <v>1510984800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7">
        <f t="shared" ref="I579:I642" si="55">IF(H579=0, 0, E579/H579)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56">(((L579/60)/60)/24)+DATE(1970,1,1)</f>
        <v>40613.25</v>
      </c>
      <c r="N579">
        <v>1302066000</v>
      </c>
      <c r="O579" s="10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 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4">
        <f t="shared" si="54"/>
        <v>0.1675440414507772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0">
        <f t="shared" si="56"/>
        <v>40878.25</v>
      </c>
      <c r="N580">
        <v>1322978400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4">
        <f t="shared" si="54"/>
        <v>1.0111290322580646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0">
        <f t="shared" si="56"/>
        <v>40762.208333333336</v>
      </c>
      <c r="N581">
        <v>1313730000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4">
        <f t="shared" si="54"/>
        <v>3.4150228310502282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0">
        <f t="shared" si="56"/>
        <v>41696.25</v>
      </c>
      <c r="N582">
        <v>1394085600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4">
        <f t="shared" si="54"/>
        <v>0.64016666666666666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0">
        <f t="shared" si="56"/>
        <v>40662.208333333336</v>
      </c>
      <c r="N583">
        <v>1305349200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4">
        <f t="shared" si="54"/>
        <v>0.5208045977011494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0">
        <f t="shared" si="56"/>
        <v>42165.208333333328</v>
      </c>
      <c r="N584">
        <v>1434344400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4">
        <f t="shared" si="54"/>
        <v>3.2240211640211642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0">
        <f t="shared" si="56"/>
        <v>40959.25</v>
      </c>
      <c r="N585">
        <v>1331186400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4">
        <f t="shared" si="54"/>
        <v>1.1950810185185186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0">
        <f t="shared" si="56"/>
        <v>41024.208333333336</v>
      </c>
      <c r="N586">
        <v>1336539600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4">
        <f t="shared" si="54"/>
        <v>1.4679775280898877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0">
        <f t="shared" si="56"/>
        <v>40255.208333333336</v>
      </c>
      <c r="N587">
        <v>1269752400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4">
        <f t="shared" si="54"/>
        <v>9.5057142857142853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0">
        <f t="shared" si="56"/>
        <v>40499.25</v>
      </c>
      <c r="N588">
        <v>1291615200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4">
        <f t="shared" si="54"/>
        <v>0.72893617021276591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0">
        <f t="shared" si="56"/>
        <v>43484.25</v>
      </c>
      <c r="N589">
        <v>1552366800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4">
        <f t="shared" si="54"/>
        <v>0.7900824873096447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0">
        <f t="shared" si="56"/>
        <v>40262.208333333336</v>
      </c>
      <c r="N590">
        <v>1272171600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4">
        <f t="shared" si="54"/>
        <v>0.64721518987341775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0">
        <f t="shared" si="56"/>
        <v>42190.208333333328</v>
      </c>
      <c r="N591">
        <v>1436677200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4">
        <f t="shared" si="54"/>
        <v>0.82028169014084507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0">
        <f t="shared" si="56"/>
        <v>41994.25</v>
      </c>
      <c r="N592">
        <v>1420092000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4">
        <f t="shared" si="54"/>
        <v>10.376666666666667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0">
        <f t="shared" si="56"/>
        <v>40373.208333333336</v>
      </c>
      <c r="N593">
        <v>1279947600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4">
        <f t="shared" si="54"/>
        <v>0.12910076530612244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0">
        <f t="shared" si="56"/>
        <v>41789.208333333336</v>
      </c>
      <c r="N594">
        <v>1402203600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4">
        <f t="shared" si="54"/>
        <v>1.5484210526315789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0">
        <f t="shared" si="56"/>
        <v>41724.208333333336</v>
      </c>
      <c r="N595">
        <v>1396933200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4">
        <f t="shared" si="54"/>
        <v>7.0991735537190084E-2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0">
        <f t="shared" si="56"/>
        <v>42548.208333333328</v>
      </c>
      <c r="N596">
        <v>1467262800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4">
        <f t="shared" si="54"/>
        <v>2.0852773826458035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0">
        <f t="shared" si="56"/>
        <v>40253.208333333336</v>
      </c>
      <c r="N597">
        <v>1270530000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4">
        <f t="shared" si="54"/>
        <v>0.99683544303797467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0">
        <f t="shared" si="56"/>
        <v>42434.25</v>
      </c>
      <c r="N598">
        <v>1457762400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4">
        <f t="shared" si="54"/>
        <v>2.0159756097560977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0">
        <f t="shared" si="56"/>
        <v>43786.25</v>
      </c>
      <c r="N599">
        <v>1575525600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4">
        <f t="shared" si="54"/>
        <v>1.6209032258064515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0">
        <f t="shared" si="56"/>
        <v>40344.208333333336</v>
      </c>
      <c r="N600">
        <v>1279083600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4">
        <f t="shared" si="54"/>
        <v>3.6436208125445471E-2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0">
        <f t="shared" si="56"/>
        <v>42047.25</v>
      </c>
      <c r="N601">
        <v>1424412000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4">
        <f t="shared" si="54"/>
        <v>0.05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0">
        <f t="shared" si="56"/>
        <v>41485.208333333336</v>
      </c>
      <c r="N602">
        <v>1376197200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4">
        <f t="shared" si="54"/>
        <v>2.0663492063492064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0">
        <f t="shared" si="56"/>
        <v>41789.208333333336</v>
      </c>
      <c r="N603">
        <v>1402894800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4">
        <f t="shared" si="54"/>
        <v>1.2823628691983122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0">
        <f t="shared" si="56"/>
        <v>42160.208333333328</v>
      </c>
      <c r="N604">
        <v>1434430800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4">
        <f t="shared" si="54"/>
        <v>1.1966037735849056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0">
        <f t="shared" si="56"/>
        <v>43573.208333333328</v>
      </c>
      <c r="N605">
        <v>1557896400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4">
        <f t="shared" si="54"/>
        <v>1.7073055242390078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0">
        <f t="shared" si="56"/>
        <v>40565.25</v>
      </c>
      <c r="N606">
        <v>1297490400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4">
        <f t="shared" si="54"/>
        <v>1.8721212121212121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0">
        <f t="shared" si="56"/>
        <v>42280.208333333328</v>
      </c>
      <c r="N607">
        <v>1447394400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4">
        <f t="shared" si="54"/>
        <v>1.8838235294117647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0">
        <f t="shared" si="56"/>
        <v>42436.25</v>
      </c>
      <c r="N608">
        <v>1458277200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4">
        <f t="shared" si="54"/>
        <v>1.3129869186046512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0">
        <f t="shared" si="56"/>
        <v>41721.208333333336</v>
      </c>
      <c r="N609">
        <v>1395723600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4">
        <f t="shared" si="54"/>
        <v>2.8397435897435899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0">
        <f t="shared" si="56"/>
        <v>43530.25</v>
      </c>
      <c r="N610">
        <v>1552197600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4">
        <f t="shared" si="54"/>
        <v>1.2041999999999999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0">
        <f t="shared" si="56"/>
        <v>43481.25</v>
      </c>
      <c r="N611">
        <v>1549087200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4">
        <f t="shared" si="54"/>
        <v>4.1905607476635511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0">
        <f t="shared" si="56"/>
        <v>41259.25</v>
      </c>
      <c r="N612">
        <v>1356847200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4">
        <f t="shared" si="54"/>
        <v>0.13853658536585367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0">
        <f t="shared" si="56"/>
        <v>41480.208333333336</v>
      </c>
      <c r="N613">
        <v>1375765200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4">
        <f t="shared" si="54"/>
        <v>1.3943548387096774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0">
        <f t="shared" si="56"/>
        <v>40474.208333333336</v>
      </c>
      <c r="N614">
        <v>1289800800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4">
        <f t="shared" si="54"/>
        <v>1.74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0">
        <f t="shared" si="56"/>
        <v>42973.208333333328</v>
      </c>
      <c r="N615">
        <v>1504501200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4">
        <f t="shared" si="54"/>
        <v>1.5549056603773586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0">
        <f t="shared" si="56"/>
        <v>42746.25</v>
      </c>
      <c r="N616">
        <v>1485669600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4">
        <f t="shared" si="54"/>
        <v>1.7044705882352942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0">
        <f t="shared" si="56"/>
        <v>42489.208333333328</v>
      </c>
      <c r="N617">
        <v>1462770000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4">
        <f t="shared" si="54"/>
        <v>1.8951562500000001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0">
        <f t="shared" si="56"/>
        <v>41537.208333333336</v>
      </c>
      <c r="N618">
        <v>1379739600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4">
        <f t="shared" si="54"/>
        <v>2.4971428571428573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0">
        <f t="shared" si="56"/>
        <v>41794.208333333336</v>
      </c>
      <c r="N619">
        <v>1402722000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4">
        <f t="shared" si="54"/>
        <v>0.48860523665659616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0">
        <f t="shared" si="56"/>
        <v>41396.208333333336</v>
      </c>
      <c r="N620">
        <v>1369285200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4">
        <f t="shared" si="54"/>
        <v>0.28461970393057684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0">
        <f t="shared" si="56"/>
        <v>40669.208333333336</v>
      </c>
      <c r="N621">
        <v>1304744400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4">
        <f t="shared" si="54"/>
        <v>2.6802325581395348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0">
        <f t="shared" si="56"/>
        <v>42559.208333333328</v>
      </c>
      <c r="N622">
        <v>1468299600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4">
        <f t="shared" si="54"/>
        <v>6.1980078125000002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0">
        <f t="shared" si="56"/>
        <v>42626.208333333328</v>
      </c>
      <c r="N623">
        <v>1474174800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4">
        <f t="shared" si="54"/>
        <v>3.1301587301587303E-2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0">
        <f t="shared" si="56"/>
        <v>43205.208333333328</v>
      </c>
      <c r="N624">
        <v>1526014800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4">
        <f t="shared" si="54"/>
        <v>1.5992152704135738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0">
        <f t="shared" si="56"/>
        <v>42201.208333333328</v>
      </c>
      <c r="N625">
        <v>1437454800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4">
        <f t="shared" si="54"/>
        <v>2.793921568627451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0">
        <f t="shared" si="56"/>
        <v>42029.25</v>
      </c>
      <c r="N626">
        <v>1422684000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4">
        <f t="shared" si="54"/>
        <v>0.77373333333333338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0">
        <f t="shared" si="56"/>
        <v>43857.25</v>
      </c>
      <c r="N627">
        <v>1581314400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4">
        <f t="shared" si="54"/>
        <v>2.0632812500000002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0">
        <f t="shared" si="56"/>
        <v>40449.208333333336</v>
      </c>
      <c r="N628">
        <v>1286427600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4">
        <f t="shared" si="54"/>
        <v>6.9424999999999999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0">
        <f t="shared" si="56"/>
        <v>40345.208333333336</v>
      </c>
      <c r="N629">
        <v>1278738000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4">
        <f t="shared" si="54"/>
        <v>1.5178947368421052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0">
        <f t="shared" si="56"/>
        <v>40455.208333333336</v>
      </c>
      <c r="N630">
        <v>1286427600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4">
        <f t="shared" si="54"/>
        <v>0.64582072176949945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0">
        <f t="shared" si="56"/>
        <v>42557.208333333328</v>
      </c>
      <c r="N631">
        <v>1467954000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4">
        <f t="shared" si="54"/>
        <v>0.62873684210526315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0">
        <f t="shared" si="56"/>
        <v>43586.208333333328</v>
      </c>
      <c r="N632">
        <v>1557637200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4">
        <f t="shared" si="54"/>
        <v>3.1039864864864866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0">
        <f t="shared" si="56"/>
        <v>43550.208333333328</v>
      </c>
      <c r="N633">
        <v>1553922000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4">
        <f t="shared" si="54"/>
        <v>0.42859916782246882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0">
        <f t="shared" si="56"/>
        <v>41945.208333333336</v>
      </c>
      <c r="N634">
        <v>1416463200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4">
        <f t="shared" si="54"/>
        <v>0.83119402985074631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0">
        <f t="shared" si="56"/>
        <v>42315.25</v>
      </c>
      <c r="N635">
        <v>1447221600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4">
        <f t="shared" si="54"/>
        <v>0.78531302876480547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0">
        <f t="shared" si="56"/>
        <v>42819.208333333328</v>
      </c>
      <c r="N636">
        <v>1491627600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4">
        <f t="shared" si="54"/>
        <v>1.1409352517985611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0">
        <f t="shared" si="56"/>
        <v>41314.25</v>
      </c>
      <c r="N637">
        <v>1363150800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4">
        <f t="shared" si="54"/>
        <v>0.64537683358624176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0">
        <f t="shared" si="56"/>
        <v>40926.25</v>
      </c>
      <c r="N638">
        <v>1330754400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4">
        <f t="shared" si="54"/>
        <v>0.79411764705882348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0">
        <f t="shared" si="56"/>
        <v>42688.25</v>
      </c>
      <c r="N639">
        <v>1479794400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4">
        <f t="shared" si="54"/>
        <v>0.11419117647058824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0">
        <f t="shared" si="56"/>
        <v>40386.208333333336</v>
      </c>
      <c r="N640">
        <v>1281243600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4">
        <f t="shared" si="54"/>
        <v>0.56186046511627907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0">
        <f t="shared" si="56"/>
        <v>43309.208333333328</v>
      </c>
      <c r="N641">
        <v>1532754000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4">
        <f t="shared" si="54"/>
        <v>0.16501669449081802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0">
        <f t="shared" si="56"/>
        <v>42387.25</v>
      </c>
      <c r="N642">
        <v>1453356000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7">
        <f t="shared" ref="I643:I706" si="61">IF(H643=0, 0, E643/H643)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62">(((L643/60)/60)/24)+DATE(1970,1,1)</f>
        <v>42786.25</v>
      </c>
      <c r="N643">
        <v>1489986000</v>
      </c>
      <c r="O643" s="10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 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4">
        <f t="shared" si="60"/>
        <v>1.4545652173913044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0">
        <f t="shared" si="62"/>
        <v>43451.25</v>
      </c>
      <c r="N644">
        <v>1545804000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4">
        <f t="shared" si="60"/>
        <v>2.2138255033557046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0">
        <f t="shared" si="62"/>
        <v>42795.25</v>
      </c>
      <c r="N645">
        <v>1489899600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4">
        <f t="shared" si="60"/>
        <v>0.48396694214876035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0">
        <f t="shared" si="62"/>
        <v>43452.25</v>
      </c>
      <c r="N646">
        <v>1546495200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4">
        <f t="shared" si="60"/>
        <v>0.92911504424778757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0">
        <f t="shared" si="62"/>
        <v>43369.208333333328</v>
      </c>
      <c r="N647">
        <v>1539752400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4">
        <f t="shared" si="60"/>
        <v>0.88599797365754818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0">
        <f t="shared" si="62"/>
        <v>41346.208333333336</v>
      </c>
      <c r="N648">
        <v>1364101200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4">
        <f t="shared" si="60"/>
        <v>0.41399999999999998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0">
        <f t="shared" si="62"/>
        <v>43199.208333333328</v>
      </c>
      <c r="N649">
        <v>1525323600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4">
        <f t="shared" si="60"/>
        <v>0.63056795131845844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0">
        <f t="shared" si="62"/>
        <v>42922.208333333328</v>
      </c>
      <c r="N650">
        <v>1500872400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4">
        <f t="shared" si="60"/>
        <v>0.48482333607230893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0">
        <f t="shared" si="62"/>
        <v>40471.208333333336</v>
      </c>
      <c r="N651">
        <v>1288501200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4">
        <f t="shared" si="60"/>
        <v>0.02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0">
        <f t="shared" si="62"/>
        <v>41828.208333333336</v>
      </c>
      <c r="N652">
        <v>1407128400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4">
        <f t="shared" si="60"/>
        <v>0.88479410269445857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0">
        <f t="shared" si="62"/>
        <v>41692.25</v>
      </c>
      <c r="N653">
        <v>1394344800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4">
        <f t="shared" si="60"/>
        <v>1.2684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0">
        <f t="shared" si="62"/>
        <v>42587.208333333328</v>
      </c>
      <c r="N654">
        <v>1474088400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4">
        <f t="shared" si="60"/>
        <v>23.388333333333332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0">
        <f t="shared" si="62"/>
        <v>42468.208333333328</v>
      </c>
      <c r="N655">
        <v>1460264400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4">
        <f t="shared" si="60"/>
        <v>5.0838857142857146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0">
        <f t="shared" si="62"/>
        <v>42240.208333333328</v>
      </c>
      <c r="N656">
        <v>1440824400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4">
        <f t="shared" si="60"/>
        <v>1.9147826086956521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0">
        <f t="shared" si="62"/>
        <v>42796.25</v>
      </c>
      <c r="N657">
        <v>1489554000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4">
        <f t="shared" si="60"/>
        <v>0.42127533783783783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0">
        <f t="shared" si="62"/>
        <v>43097.25</v>
      </c>
      <c r="N658">
        <v>1514872800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4">
        <f t="shared" si="60"/>
        <v>8.2400000000000001E-2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0">
        <f t="shared" si="62"/>
        <v>43096.25</v>
      </c>
      <c r="N659">
        <v>1515736800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4">
        <f t="shared" si="60"/>
        <v>0.60064638783269964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0">
        <f t="shared" si="62"/>
        <v>42246.208333333328</v>
      </c>
      <c r="N660">
        <v>1442898000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4">
        <f t="shared" si="60"/>
        <v>0.47232808616404309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0">
        <f t="shared" si="62"/>
        <v>40570.25</v>
      </c>
      <c r="N661">
        <v>1296194400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4">
        <f t="shared" si="60"/>
        <v>0.81736263736263737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0">
        <f t="shared" si="62"/>
        <v>42237.208333333328</v>
      </c>
      <c r="N662">
        <v>1440910800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4">
        <f t="shared" si="60"/>
        <v>0.54187265917603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0">
        <f t="shared" si="62"/>
        <v>40996.208333333336</v>
      </c>
      <c r="N663">
        <v>1335502800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4">
        <f t="shared" si="60"/>
        <v>0.97868131868131869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0">
        <f t="shared" si="62"/>
        <v>43443.25</v>
      </c>
      <c r="N664">
        <v>1544680800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4">
        <f t="shared" si="60"/>
        <v>0.77239999999999998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0">
        <f t="shared" si="62"/>
        <v>40458.208333333336</v>
      </c>
      <c r="N665">
        <v>1288414800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4">
        <f t="shared" si="60"/>
        <v>0.33464735516372796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0">
        <f t="shared" si="62"/>
        <v>40959.25</v>
      </c>
      <c r="N666">
        <v>1330581600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4">
        <f t="shared" si="60"/>
        <v>2.3958823529411766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0">
        <f t="shared" si="62"/>
        <v>40733.208333333336</v>
      </c>
      <c r="N667">
        <v>1311397200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4">
        <f t="shared" si="60"/>
        <v>0.64032258064516134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0">
        <f t="shared" si="62"/>
        <v>41516.208333333336</v>
      </c>
      <c r="N668">
        <v>1378357200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4">
        <f t="shared" si="60"/>
        <v>1.7615942028985507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0">
        <f t="shared" si="62"/>
        <v>41892.208333333336</v>
      </c>
      <c r="N669">
        <v>1411102800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4">
        <f t="shared" si="60"/>
        <v>0.20338181818181819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0">
        <f t="shared" si="62"/>
        <v>41122.208333333336</v>
      </c>
      <c r="N670">
        <v>1344834000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4">
        <f t="shared" si="60"/>
        <v>3.5864754098360656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0">
        <f t="shared" si="62"/>
        <v>42912.208333333328</v>
      </c>
      <c r="N671">
        <v>1499230800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4">
        <f t="shared" si="60"/>
        <v>4.6885802469135802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0">
        <f t="shared" si="62"/>
        <v>42425.25</v>
      </c>
      <c r="N672">
        <v>1457416800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4">
        <f t="shared" si="60"/>
        <v>1.220563524590164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0">
        <f t="shared" si="62"/>
        <v>40390.208333333336</v>
      </c>
      <c r="N673">
        <v>1280898000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4">
        <f t="shared" si="60"/>
        <v>0.55931783729156137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0">
        <f t="shared" si="62"/>
        <v>43180.208333333328</v>
      </c>
      <c r="N674">
        <v>1522472400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4">
        <f t="shared" si="60"/>
        <v>0.43660714285714286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0">
        <f t="shared" si="62"/>
        <v>42475.208333333328</v>
      </c>
      <c r="N675">
        <v>1462510800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4">
        <f t="shared" si="60"/>
        <v>0.33538371411833628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0">
        <f t="shared" si="62"/>
        <v>40774.208333333336</v>
      </c>
      <c r="N676">
        <v>1317790800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4">
        <f t="shared" si="60"/>
        <v>1.2297938144329896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0">
        <f t="shared" si="62"/>
        <v>43719.208333333328</v>
      </c>
      <c r="N677">
        <v>1568782800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4">
        <f t="shared" si="60"/>
        <v>1.8974959871589085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0">
        <f t="shared" si="62"/>
        <v>41178.208333333336</v>
      </c>
      <c r="N678">
        <v>1349413200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4">
        <f t="shared" si="60"/>
        <v>0.83622641509433959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0">
        <f t="shared" si="62"/>
        <v>42561.208333333328</v>
      </c>
      <c r="N679">
        <v>1472446800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4">
        <f t="shared" si="60"/>
        <v>0.17968844221105529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0">
        <f t="shared" si="62"/>
        <v>43484.25</v>
      </c>
      <c r="N680">
        <v>1548050400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4">
        <f t="shared" si="60"/>
        <v>10.365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0">
        <f t="shared" si="62"/>
        <v>43756.208333333328</v>
      </c>
      <c r="N681">
        <v>1571806800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4">
        <f t="shared" si="60"/>
        <v>0.97405219780219776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0">
        <f t="shared" si="62"/>
        <v>43813.25</v>
      </c>
      <c r="N682">
        <v>1576476000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4">
        <f t="shared" si="60"/>
        <v>0.86386203150461705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0">
        <f t="shared" si="62"/>
        <v>40898.25</v>
      </c>
      <c r="N683">
        <v>1324965600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4">
        <f t="shared" si="60"/>
        <v>1.5016666666666667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0">
        <f t="shared" si="62"/>
        <v>41619.25</v>
      </c>
      <c r="N684">
        <v>1387519200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4">
        <f t="shared" si="60"/>
        <v>3.5843478260869563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0">
        <f t="shared" si="62"/>
        <v>43359.208333333328</v>
      </c>
      <c r="N685">
        <v>1537246800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4">
        <f t="shared" si="60"/>
        <v>5.4285714285714288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0">
        <f t="shared" si="62"/>
        <v>40358.208333333336</v>
      </c>
      <c r="N686">
        <v>1279515600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4">
        <f t="shared" si="60"/>
        <v>0.67500714285714281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0">
        <f t="shared" si="62"/>
        <v>42239.208333333328</v>
      </c>
      <c r="N687">
        <v>1442379600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4">
        <f t="shared" si="60"/>
        <v>1.9174666666666667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0">
        <f t="shared" si="62"/>
        <v>43186.208333333328</v>
      </c>
      <c r="N688">
        <v>1523077200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4">
        <f t="shared" si="60"/>
        <v>9.32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0">
        <f t="shared" si="62"/>
        <v>42806.25</v>
      </c>
      <c r="N689">
        <v>1489554000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4">
        <f t="shared" si="60"/>
        <v>4.2927586206896553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0">
        <f t="shared" si="62"/>
        <v>43475.25</v>
      </c>
      <c r="N690">
        <v>1548482400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4">
        <f t="shared" si="60"/>
        <v>1.0065753424657535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0">
        <f t="shared" si="62"/>
        <v>41576.208333333336</v>
      </c>
      <c r="N691">
        <v>1384063200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4">
        <f t="shared" si="60"/>
        <v>2.266111111111111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0">
        <f t="shared" si="62"/>
        <v>40874.25</v>
      </c>
      <c r="N692">
        <v>1322892000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4">
        <f t="shared" si="60"/>
        <v>1.4238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0">
        <f t="shared" si="62"/>
        <v>41185.208333333336</v>
      </c>
      <c r="N693">
        <v>1350709200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4">
        <f t="shared" si="60"/>
        <v>0.90633333333333332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0">
        <f t="shared" si="62"/>
        <v>43655.208333333328</v>
      </c>
      <c r="N694">
        <v>1564203600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4">
        <f t="shared" si="60"/>
        <v>0.63966740576496672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0">
        <f t="shared" si="62"/>
        <v>43025.208333333328</v>
      </c>
      <c r="N695">
        <v>1509685200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4">
        <f t="shared" si="60"/>
        <v>0.84131868131868137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0">
        <f t="shared" si="62"/>
        <v>43066.25</v>
      </c>
      <c r="N696">
        <v>1514959200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4">
        <f t="shared" si="60"/>
        <v>1.3393478260869565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0">
        <f t="shared" si="62"/>
        <v>42322.25</v>
      </c>
      <c r="N697">
        <v>1448863200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4">
        <f t="shared" si="60"/>
        <v>0.59042047531992692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0">
        <f t="shared" si="62"/>
        <v>42114.208333333328</v>
      </c>
      <c r="N698">
        <v>1429592400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4">
        <f t="shared" si="60"/>
        <v>1.5280062063615205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0">
        <f t="shared" si="62"/>
        <v>43190.208333333328</v>
      </c>
      <c r="N699">
        <v>1522645200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4">
        <f t="shared" si="60"/>
        <v>4.466912114014252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0">
        <f t="shared" si="62"/>
        <v>40871.25</v>
      </c>
      <c r="N700">
        <v>1323324000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4">
        <f t="shared" si="60"/>
        <v>0.8439189189189189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0">
        <f t="shared" si="62"/>
        <v>43641.208333333328</v>
      </c>
      <c r="N701">
        <v>1561525200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4">
        <f t="shared" si="60"/>
        <v>0.03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0">
        <f t="shared" si="62"/>
        <v>40203.25</v>
      </c>
      <c r="N702">
        <v>1265695200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4">
        <f t="shared" si="60"/>
        <v>1.7502692307692307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0">
        <f t="shared" si="62"/>
        <v>40629.208333333336</v>
      </c>
      <c r="N703">
        <v>1301806800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4">
        <f t="shared" si="60"/>
        <v>0.54137931034482756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0">
        <f t="shared" si="62"/>
        <v>41477.208333333336</v>
      </c>
      <c r="N704">
        <v>1374901200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4">
        <f t="shared" si="60"/>
        <v>3.1187381703470032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0">
        <f t="shared" si="62"/>
        <v>41020.208333333336</v>
      </c>
      <c r="N705">
        <v>1336453200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4">
        <f t="shared" si="60"/>
        <v>1.2278160919540231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0">
        <f t="shared" si="62"/>
        <v>42555.208333333328</v>
      </c>
      <c r="N706">
        <v>1468904400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7">
        <f t="shared" ref="I707:I770" si="67">IF(H707=0, 0, E707/H707)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68">(((L707/60)/60)/24)+DATE(1970,1,1)</f>
        <v>41619.25</v>
      </c>
      <c r="N707">
        <v>1387087200</v>
      </c>
      <c r="O707" s="10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 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4">
        <f t="shared" si="66"/>
        <v>1.278468634686347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0">
        <f t="shared" si="68"/>
        <v>43471.25</v>
      </c>
      <c r="N708">
        <v>1547445600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4">
        <f t="shared" si="66"/>
        <v>1.5861643835616439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0">
        <f t="shared" si="68"/>
        <v>43442.25</v>
      </c>
      <c r="N709">
        <v>1547359200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4">
        <f t="shared" si="66"/>
        <v>7.0705882352941174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0">
        <f t="shared" si="68"/>
        <v>42877.208333333328</v>
      </c>
      <c r="N710">
        <v>1496293200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4">
        <f t="shared" si="66"/>
        <v>1.4238775510204082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0">
        <f t="shared" si="68"/>
        <v>41018.208333333336</v>
      </c>
      <c r="N711">
        <v>1335416400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4">
        <f t="shared" si="66"/>
        <v>1.4786046511627906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0">
        <f t="shared" si="68"/>
        <v>43295.208333333328</v>
      </c>
      <c r="N712">
        <v>1532149200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4">
        <f t="shared" si="66"/>
        <v>0.20322580645161289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0">
        <f t="shared" si="68"/>
        <v>42393.25</v>
      </c>
      <c r="N713">
        <v>1453788000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4">
        <f t="shared" si="66"/>
        <v>18.40625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0">
        <f t="shared" si="68"/>
        <v>42559.208333333328</v>
      </c>
      <c r="N714">
        <v>1471496400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4">
        <f t="shared" si="66"/>
        <v>1.6194202898550725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0">
        <f t="shared" si="68"/>
        <v>42604.208333333328</v>
      </c>
      <c r="N715">
        <v>1472878800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4">
        <f t="shared" si="66"/>
        <v>4.7282077922077921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0">
        <f t="shared" si="68"/>
        <v>41870.208333333336</v>
      </c>
      <c r="N716">
        <v>1408510800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4">
        <f t="shared" si="66"/>
        <v>0.24466101694915254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0">
        <f t="shared" si="68"/>
        <v>40397.208333333336</v>
      </c>
      <c r="N717">
        <v>1281589200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4">
        <f t="shared" si="66"/>
        <v>5.1764999999999999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0">
        <f t="shared" si="68"/>
        <v>41465.208333333336</v>
      </c>
      <c r="N718">
        <v>1375851600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4">
        <f t="shared" si="66"/>
        <v>2.4764285714285714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0">
        <f t="shared" si="68"/>
        <v>40777.208333333336</v>
      </c>
      <c r="N719">
        <v>1315803600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4">
        <f t="shared" si="66"/>
        <v>1.0020481927710843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0">
        <f t="shared" si="68"/>
        <v>41442.208333333336</v>
      </c>
      <c r="N720">
        <v>1373691600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4">
        <f t="shared" si="66"/>
        <v>1.53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0">
        <f t="shared" si="68"/>
        <v>41058.208333333336</v>
      </c>
      <c r="N721">
        <v>1339218000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4">
        <f t="shared" si="66"/>
        <v>0.37091954022988505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0">
        <f t="shared" si="68"/>
        <v>43152.25</v>
      </c>
      <c r="N722">
        <v>1520402400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4">
        <f t="shared" si="66"/>
        <v>4.3923948220064728E-2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0">
        <f t="shared" si="68"/>
        <v>43194.208333333328</v>
      </c>
      <c r="N723">
        <v>1523336400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4">
        <f t="shared" si="66"/>
        <v>1.5650721649484536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0">
        <f t="shared" si="68"/>
        <v>43045.25</v>
      </c>
      <c r="N724">
        <v>1512280800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4">
        <f t="shared" si="66"/>
        <v>2.704081632653061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0">
        <f t="shared" si="68"/>
        <v>42431.25</v>
      </c>
      <c r="N725">
        <v>1458709200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4">
        <f t="shared" si="66"/>
        <v>1.3405952380952382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0">
        <f t="shared" si="68"/>
        <v>41934.208333333336</v>
      </c>
      <c r="N726">
        <v>1414126800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4">
        <f t="shared" si="66"/>
        <v>0.50398033126293995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0">
        <f t="shared" si="68"/>
        <v>41958.25</v>
      </c>
      <c r="N727">
        <v>1416204000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4">
        <f t="shared" si="66"/>
        <v>0.88815837937384901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0">
        <f t="shared" si="68"/>
        <v>40476.208333333336</v>
      </c>
      <c r="N728">
        <v>1288501200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4">
        <f t="shared" si="66"/>
        <v>1.65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0">
        <f t="shared" si="68"/>
        <v>43485.25</v>
      </c>
      <c r="N729">
        <v>1552971600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4">
        <f t="shared" si="66"/>
        <v>0.17499999999999999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0">
        <f t="shared" si="68"/>
        <v>42515.208333333328</v>
      </c>
      <c r="N730">
        <v>1465102800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4">
        <f t="shared" si="66"/>
        <v>1.8566071428571429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0">
        <f t="shared" si="68"/>
        <v>41309.25</v>
      </c>
      <c r="N731">
        <v>1360130400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4">
        <f t="shared" si="66"/>
        <v>4.1266319444444441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0">
        <f t="shared" si="68"/>
        <v>42147.208333333328</v>
      </c>
      <c r="N732">
        <v>1432875600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4">
        <f t="shared" si="66"/>
        <v>0.90249999999999997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0">
        <f t="shared" si="68"/>
        <v>42939.208333333328</v>
      </c>
      <c r="N733">
        <v>1500872400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4">
        <f t="shared" si="66"/>
        <v>0.91984615384615387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0">
        <f t="shared" si="68"/>
        <v>42816.208333333328</v>
      </c>
      <c r="N734">
        <v>1492146000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4">
        <f t="shared" si="66"/>
        <v>5.2700632911392402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0">
        <f t="shared" si="68"/>
        <v>41844.208333333336</v>
      </c>
      <c r="N735">
        <v>1407301200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4">
        <f t="shared" si="66"/>
        <v>3.1914285714285713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0">
        <f t="shared" si="68"/>
        <v>42763.25</v>
      </c>
      <c r="N736">
        <v>1486620000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4">
        <f t="shared" si="66"/>
        <v>3.5418867924528303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0">
        <f t="shared" si="68"/>
        <v>42459.208333333328</v>
      </c>
      <c r="N737">
        <v>1459918800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4">
        <f t="shared" si="66"/>
        <v>0.32896103896103895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0">
        <f t="shared" si="68"/>
        <v>42055.25</v>
      </c>
      <c r="N738">
        <v>1424757600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4">
        <f t="shared" si="66"/>
        <v>1.358918918918919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0">
        <f t="shared" si="68"/>
        <v>42685.25</v>
      </c>
      <c r="N739">
        <v>1479880800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4">
        <f t="shared" si="66"/>
        <v>2.0843373493975904E-2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0">
        <f t="shared" si="68"/>
        <v>41959.25</v>
      </c>
      <c r="N740">
        <v>1418018400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4">
        <f t="shared" si="66"/>
        <v>0.61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0">
        <f t="shared" si="68"/>
        <v>41089.208333333336</v>
      </c>
      <c r="N741">
        <v>1341032400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4">
        <f t="shared" si="66"/>
        <v>0.30037735849056602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0">
        <f t="shared" si="68"/>
        <v>42769.25</v>
      </c>
      <c r="N742">
        <v>1486360800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4">
        <f t="shared" si="66"/>
        <v>11.791666666666666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0">
        <f t="shared" si="68"/>
        <v>40321.208333333336</v>
      </c>
      <c r="N743">
        <v>1274677200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4">
        <f t="shared" si="66"/>
        <v>11.260833333333334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0">
        <f t="shared" si="68"/>
        <v>40197.25</v>
      </c>
      <c r="N744">
        <v>1267509600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4">
        <f t="shared" si="66"/>
        <v>0.12923076923076923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0">
        <f t="shared" si="68"/>
        <v>42298.208333333328</v>
      </c>
      <c r="N745">
        <v>1445922000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4">
        <f t="shared" si="66"/>
        <v>7.12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0">
        <f t="shared" si="68"/>
        <v>43322.208333333328</v>
      </c>
      <c r="N746">
        <v>1534050000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4">
        <f t="shared" si="66"/>
        <v>0.30304347826086958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0">
        <f t="shared" si="68"/>
        <v>40328.208333333336</v>
      </c>
      <c r="N747">
        <v>1277528400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4">
        <f t="shared" si="66"/>
        <v>2.1250896057347672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0">
        <f t="shared" si="68"/>
        <v>40825.208333333336</v>
      </c>
      <c r="N748">
        <v>1318568400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4">
        <f t="shared" si="66"/>
        <v>2.2885714285714287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0">
        <f t="shared" si="68"/>
        <v>40423.208333333336</v>
      </c>
      <c r="N749">
        <v>1284354000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4">
        <f t="shared" si="66"/>
        <v>0.34959979476654696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0">
        <f t="shared" si="68"/>
        <v>40238.25</v>
      </c>
      <c r="N750">
        <v>1269579600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4">
        <f t="shared" si="66"/>
        <v>1.5729069767441861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0">
        <f t="shared" si="68"/>
        <v>41920.208333333336</v>
      </c>
      <c r="N751">
        <v>1413781200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4">
        <f t="shared" si="66"/>
        <v>0.01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0">
        <f t="shared" si="68"/>
        <v>40360.208333333336</v>
      </c>
      <c r="N752">
        <v>1280120400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4">
        <f t="shared" si="66"/>
        <v>2.3230555555555554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0">
        <f t="shared" si="68"/>
        <v>42446.208333333328</v>
      </c>
      <c r="N753">
        <v>1459486800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4">
        <f t="shared" si="66"/>
        <v>0.92448275862068963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0">
        <f t="shared" si="68"/>
        <v>40395.208333333336</v>
      </c>
      <c r="N754">
        <v>1282539600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4">
        <f t="shared" si="66"/>
        <v>2.5670212765957445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0">
        <f t="shared" si="68"/>
        <v>40321.208333333336</v>
      </c>
      <c r="N755">
        <v>1275886800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4">
        <f t="shared" si="66"/>
        <v>1.6847017045454546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0">
        <f t="shared" si="68"/>
        <v>41210.208333333336</v>
      </c>
      <c r="N756">
        <v>1355983200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4">
        <f t="shared" si="66"/>
        <v>1.6657777777777778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0">
        <f t="shared" si="68"/>
        <v>43096.25</v>
      </c>
      <c r="N757">
        <v>1515391200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4">
        <f t="shared" si="66"/>
        <v>7.7207692307692311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0">
        <f t="shared" si="68"/>
        <v>42024.25</v>
      </c>
      <c r="N758">
        <v>1422252000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4">
        <f t="shared" si="66"/>
        <v>4.0685714285714285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0">
        <f t="shared" si="68"/>
        <v>40675.208333333336</v>
      </c>
      <c r="N759">
        <v>1305522000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4">
        <f t="shared" si="66"/>
        <v>5.6420608108108112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0">
        <f t="shared" si="68"/>
        <v>41936.208333333336</v>
      </c>
      <c r="N760">
        <v>1414904400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4">
        <f t="shared" si="66"/>
        <v>0.6842686567164179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0">
        <f t="shared" si="68"/>
        <v>43136.25</v>
      </c>
      <c r="N761">
        <v>1520402400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4">
        <f t="shared" si="66"/>
        <v>0.34351966873706002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0">
        <f t="shared" si="68"/>
        <v>43678.208333333328</v>
      </c>
      <c r="N762">
        <v>1567141200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4">
        <f t="shared" si="66"/>
        <v>6.5545454545454547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0">
        <f t="shared" si="68"/>
        <v>42938.208333333328</v>
      </c>
      <c r="N763">
        <v>1501131600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4">
        <f t="shared" si="66"/>
        <v>1.7725714285714285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0">
        <f t="shared" si="68"/>
        <v>41241.25</v>
      </c>
      <c r="N764">
        <v>1355032800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4">
        <f t="shared" si="66"/>
        <v>1.1317857142857144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0">
        <f t="shared" si="68"/>
        <v>41037.208333333336</v>
      </c>
      <c r="N765">
        <v>1339477200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4">
        <f t="shared" si="66"/>
        <v>7.2818181818181822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0">
        <f t="shared" si="68"/>
        <v>40676.208333333336</v>
      </c>
      <c r="N766">
        <v>1305954000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4">
        <f t="shared" si="66"/>
        <v>2.0833333333333335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0">
        <f t="shared" si="68"/>
        <v>42840.208333333328</v>
      </c>
      <c r="N767">
        <v>1494392400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4">
        <f t="shared" si="66"/>
        <v>0.31171232876712329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0">
        <f t="shared" si="68"/>
        <v>43362.208333333328</v>
      </c>
      <c r="N768">
        <v>1537419600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4">
        <f t="shared" si="66"/>
        <v>0.56967078189300413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0">
        <f t="shared" si="68"/>
        <v>42283.208333333328</v>
      </c>
      <c r="N769">
        <v>1447999200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4">
        <f t="shared" si="66"/>
        <v>2.31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0">
        <f t="shared" si="68"/>
        <v>41619.25</v>
      </c>
      <c r="N770">
        <v>1388037600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7">
        <f t="shared" ref="I771:I834" si="73">IF(H771=0, 0, E771/H771)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74">(((L771/60)/60)/24)+DATE(1970,1,1)</f>
        <v>41501.208333333336</v>
      </c>
      <c r="N771">
        <v>1378789200</v>
      </c>
      <c r="O771" s="10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 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4">
        <f t="shared" si="72"/>
        <v>2.7074418604651163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0">
        <f t="shared" si="74"/>
        <v>41743.208333333336</v>
      </c>
      <c r="N772">
        <v>1398056400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4">
        <f t="shared" si="72"/>
        <v>0.49446428571428569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0">
        <f t="shared" si="74"/>
        <v>43491.25</v>
      </c>
      <c r="N773">
        <v>1550815200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4">
        <f t="shared" si="72"/>
        <v>1.1335962566844919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0">
        <f t="shared" si="74"/>
        <v>43505.25</v>
      </c>
      <c r="N774">
        <v>1550037600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4">
        <f t="shared" si="72"/>
        <v>1.9055555555555554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0">
        <f t="shared" si="74"/>
        <v>42838.208333333328</v>
      </c>
      <c r="N775">
        <v>1492923600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4">
        <f t="shared" si="72"/>
        <v>1.355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0">
        <f t="shared" si="74"/>
        <v>42513.208333333328</v>
      </c>
      <c r="N776">
        <v>1467522000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4">
        <f t="shared" si="72"/>
        <v>0.10297872340425532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0">
        <f t="shared" si="74"/>
        <v>41949.25</v>
      </c>
      <c r="N777">
        <v>1416117600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4">
        <f t="shared" si="72"/>
        <v>0.65544223826714798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0">
        <f t="shared" si="74"/>
        <v>43650.208333333328</v>
      </c>
      <c r="N778">
        <v>1563771600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4">
        <f t="shared" si="72"/>
        <v>0.49026652452025588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0">
        <f t="shared" si="74"/>
        <v>40809.208333333336</v>
      </c>
      <c r="N779">
        <v>1319259600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4">
        <f t="shared" si="72"/>
        <v>7.8792307692307695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0">
        <f t="shared" si="74"/>
        <v>40768.208333333336</v>
      </c>
      <c r="N780">
        <v>1313643600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4">
        <f t="shared" si="72"/>
        <v>0.80306347746090156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0">
        <f t="shared" si="74"/>
        <v>42230.208333333328</v>
      </c>
      <c r="N781">
        <v>1440306000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4">
        <f t="shared" si="72"/>
        <v>1.0629411764705883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0">
        <f t="shared" si="74"/>
        <v>42573.208333333328</v>
      </c>
      <c r="N782">
        <v>1470805200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4">
        <f t="shared" si="72"/>
        <v>0.50735632183908042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0">
        <f t="shared" si="74"/>
        <v>40482.208333333336</v>
      </c>
      <c r="N783">
        <v>1292911200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4">
        <f t="shared" si="72"/>
        <v>2.153137254901961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0">
        <f t="shared" si="74"/>
        <v>40603.25</v>
      </c>
      <c r="N784">
        <v>1301374800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4">
        <f t="shared" si="72"/>
        <v>1.4122972972972974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0">
        <f t="shared" si="74"/>
        <v>41625.25</v>
      </c>
      <c r="N785">
        <v>1387864800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4">
        <f t="shared" si="72"/>
        <v>1.1533745781777278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0">
        <f t="shared" si="74"/>
        <v>42435.25</v>
      </c>
      <c r="N786">
        <v>1458190800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4">
        <f t="shared" si="72"/>
        <v>1.9311940298507462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0">
        <f t="shared" si="74"/>
        <v>43582.208333333328</v>
      </c>
      <c r="N787">
        <v>1559278800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4">
        <f t="shared" si="72"/>
        <v>7.2973333333333334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0">
        <f t="shared" si="74"/>
        <v>43186.208333333328</v>
      </c>
      <c r="N788">
        <v>1522731600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4">
        <f t="shared" si="72"/>
        <v>0.99663398692810456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0">
        <f t="shared" si="74"/>
        <v>40684.208333333336</v>
      </c>
      <c r="N789">
        <v>1306731600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4">
        <f t="shared" si="72"/>
        <v>0.88166666666666671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0">
        <f t="shared" si="74"/>
        <v>41202.208333333336</v>
      </c>
      <c r="N790">
        <v>1352527200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4">
        <f t="shared" si="72"/>
        <v>0.37233333333333335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0">
        <f t="shared" si="74"/>
        <v>41786.208333333336</v>
      </c>
      <c r="N791">
        <v>1404363600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4">
        <f t="shared" si="72"/>
        <v>0.30540075309306081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0">
        <f t="shared" si="74"/>
        <v>40223.25</v>
      </c>
      <c r="N792">
        <v>1266645600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4">
        <f t="shared" si="72"/>
        <v>0.25714285714285712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0">
        <f t="shared" si="74"/>
        <v>42715.25</v>
      </c>
      <c r="N793">
        <v>1482818400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4">
        <f t="shared" si="72"/>
        <v>0.34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0">
        <f t="shared" si="74"/>
        <v>41451.208333333336</v>
      </c>
      <c r="N794">
        <v>1374642000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4">
        <f t="shared" si="72"/>
        <v>11.859090909090909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0">
        <f t="shared" si="74"/>
        <v>41450.208333333336</v>
      </c>
      <c r="N795">
        <v>1372482000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4">
        <f t="shared" si="72"/>
        <v>1.2539393939393939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0">
        <f t="shared" si="74"/>
        <v>43091.25</v>
      </c>
      <c r="N796">
        <v>1514959200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4">
        <f t="shared" si="72"/>
        <v>0.14394366197183098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0">
        <f t="shared" si="74"/>
        <v>42675.208333333328</v>
      </c>
      <c r="N797">
        <v>1478235600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4">
        <f t="shared" si="72"/>
        <v>0.54807692307692313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0">
        <f t="shared" si="74"/>
        <v>41859.208333333336</v>
      </c>
      <c r="N798">
        <v>1408078800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4">
        <f t="shared" si="72"/>
        <v>1.0963157894736841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0">
        <f t="shared" si="74"/>
        <v>43464.25</v>
      </c>
      <c r="N799">
        <v>1548136800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4">
        <f t="shared" si="72"/>
        <v>1.8847058823529412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0">
        <f t="shared" si="74"/>
        <v>41060.208333333336</v>
      </c>
      <c r="N800">
        <v>1340859600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4">
        <f t="shared" si="72"/>
        <v>0.87008284023668636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0">
        <f t="shared" si="74"/>
        <v>42399.25</v>
      </c>
      <c r="N801">
        <v>1454479200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4">
        <f t="shared" si="72"/>
        <v>0.01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0">
        <f t="shared" si="74"/>
        <v>42167.208333333328</v>
      </c>
      <c r="N802">
        <v>1434430800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4">
        <f t="shared" si="72"/>
        <v>2.0291304347826089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0">
        <f t="shared" si="74"/>
        <v>43830.25</v>
      </c>
      <c r="N803">
        <v>1579672800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4">
        <f t="shared" si="72"/>
        <v>1.9703225806451612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0">
        <f t="shared" si="74"/>
        <v>43650.208333333328</v>
      </c>
      <c r="N804">
        <v>1562389200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4">
        <f t="shared" si="72"/>
        <v>1.07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0">
        <f t="shared" si="74"/>
        <v>43492.25</v>
      </c>
      <c r="N805">
        <v>1551506400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4">
        <f t="shared" si="72"/>
        <v>2.6873076923076922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0">
        <f t="shared" si="74"/>
        <v>43102.25</v>
      </c>
      <c r="N806">
        <v>1516600800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4">
        <f t="shared" si="72"/>
        <v>0.50845360824742269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0">
        <f t="shared" si="74"/>
        <v>41958.25</v>
      </c>
      <c r="N807">
        <v>1420437600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4">
        <f t="shared" si="72"/>
        <v>11.802857142857142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0">
        <f t="shared" si="74"/>
        <v>40973.25</v>
      </c>
      <c r="N808">
        <v>1332997200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4">
        <f t="shared" si="72"/>
        <v>2.64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0">
        <f t="shared" si="74"/>
        <v>43753.208333333328</v>
      </c>
      <c r="N809">
        <v>1574920800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4">
        <f t="shared" si="72"/>
        <v>0.30442307692307691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0">
        <f t="shared" si="74"/>
        <v>42507.208333333328</v>
      </c>
      <c r="N810">
        <v>1464930000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4">
        <f t="shared" si="72"/>
        <v>0.62880681818181816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0">
        <f t="shared" si="74"/>
        <v>41135.208333333336</v>
      </c>
      <c r="N811">
        <v>1345006800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4">
        <f t="shared" si="72"/>
        <v>1.9312499999999999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0">
        <f t="shared" si="74"/>
        <v>43067.25</v>
      </c>
      <c r="N812">
        <v>1512712800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4">
        <f t="shared" si="72"/>
        <v>0.77102702702702708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0">
        <f t="shared" si="74"/>
        <v>42378.25</v>
      </c>
      <c r="N813">
        <v>1452492000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4">
        <f t="shared" si="72"/>
        <v>2.2552763819095478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0">
        <f t="shared" si="74"/>
        <v>43206.208333333328</v>
      </c>
      <c r="N814">
        <v>1524286800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4">
        <f t="shared" si="72"/>
        <v>2.3940625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0">
        <f t="shared" si="74"/>
        <v>41148.208333333336</v>
      </c>
      <c r="N815">
        <v>1346907600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4">
        <f t="shared" si="72"/>
        <v>0.921875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0">
        <f t="shared" si="74"/>
        <v>42517.208333333328</v>
      </c>
      <c r="N816">
        <v>1464498000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4">
        <f t="shared" si="72"/>
        <v>1.3023333333333333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0">
        <f t="shared" si="74"/>
        <v>43068.25</v>
      </c>
      <c r="N817">
        <v>1514181600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4">
        <f t="shared" si="72"/>
        <v>6.1521739130434785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0">
        <f t="shared" si="74"/>
        <v>41680.25</v>
      </c>
      <c r="N818">
        <v>1392184800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4">
        <f t="shared" si="72"/>
        <v>3.687953216374269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0">
        <f t="shared" si="74"/>
        <v>43589.208333333328</v>
      </c>
      <c r="N819">
        <v>1559365200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4">
        <f t="shared" si="72"/>
        <v>10.948571428571428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0">
        <f t="shared" si="74"/>
        <v>43486.25</v>
      </c>
      <c r="N820">
        <v>1549173600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4">
        <f t="shared" si="72"/>
        <v>0.50662921348314605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0">
        <f t="shared" si="74"/>
        <v>41237.25</v>
      </c>
      <c r="N821">
        <v>1355032800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4">
        <f t="shared" si="72"/>
        <v>8.0060000000000002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0">
        <f t="shared" si="74"/>
        <v>43310.208333333328</v>
      </c>
      <c r="N822">
        <v>1533963600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4">
        <f t="shared" si="72"/>
        <v>2.9128571428571428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0">
        <f t="shared" si="74"/>
        <v>42794.25</v>
      </c>
      <c r="N823">
        <v>1489381200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4">
        <f t="shared" si="72"/>
        <v>3.4996666666666667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0">
        <f t="shared" si="74"/>
        <v>41698.25</v>
      </c>
      <c r="N824">
        <v>1395032400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4">
        <f t="shared" si="72"/>
        <v>3.5707317073170732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0">
        <f t="shared" si="74"/>
        <v>41892.208333333336</v>
      </c>
      <c r="N825">
        <v>1412485200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4">
        <f t="shared" si="72"/>
        <v>1.2648941176470587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0">
        <f t="shared" si="74"/>
        <v>40348.208333333336</v>
      </c>
      <c r="N826">
        <v>1279688400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4">
        <f t="shared" si="72"/>
        <v>3.875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0">
        <f t="shared" si="74"/>
        <v>42941.208333333328</v>
      </c>
      <c r="N827">
        <v>1501995600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4">
        <f t="shared" si="72"/>
        <v>4.5703571428571426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0">
        <f t="shared" si="74"/>
        <v>40525.25</v>
      </c>
      <c r="N828">
        <v>1294639200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4">
        <f t="shared" si="72"/>
        <v>2.6669565217391304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0">
        <f t="shared" si="74"/>
        <v>40666.208333333336</v>
      </c>
      <c r="N829">
        <v>1305435600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4">
        <f t="shared" si="72"/>
        <v>0.69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0">
        <f t="shared" si="74"/>
        <v>43340.208333333328</v>
      </c>
      <c r="N830">
        <v>1537592400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4">
        <f t="shared" si="72"/>
        <v>0.51343749999999999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0">
        <f t="shared" si="74"/>
        <v>42164.208333333328</v>
      </c>
      <c r="N831">
        <v>1435122000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4">
        <f t="shared" si="72"/>
        <v>1.1710526315789473E-2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0">
        <f t="shared" si="74"/>
        <v>43103.25</v>
      </c>
      <c r="N832">
        <v>1520056800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4">
        <f t="shared" si="72"/>
        <v>1.089773429454171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0">
        <f t="shared" si="74"/>
        <v>40994.208333333336</v>
      </c>
      <c r="N833">
        <v>1335675600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4">
        <f t="shared" si="72"/>
        <v>3.1517592592592591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0">
        <f t="shared" si="74"/>
        <v>42299.208333333328</v>
      </c>
      <c r="N834">
        <v>1448431200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7">
        <f t="shared" ref="I835:I898" si="79">IF(H835=0, 0, E835/H835)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80">(((L835/60)/60)/24)+DATE(1970,1,1)</f>
        <v>40588.25</v>
      </c>
      <c r="N835">
        <v>1298613600</v>
      </c>
      <c r="O835" s="10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 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4">
        <f t="shared" si="78"/>
        <v>1.5380821917808218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0">
        <f t="shared" si="80"/>
        <v>41448.208333333336</v>
      </c>
      <c r="N836">
        <v>1372482000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4">
        <f t="shared" si="78"/>
        <v>0.89738979118329465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0">
        <f t="shared" si="80"/>
        <v>42063.25</v>
      </c>
      <c r="N837">
        <v>1425621600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4">
        <f t="shared" si="78"/>
        <v>0.75135802469135804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0">
        <f t="shared" si="80"/>
        <v>40214.25</v>
      </c>
      <c r="N838">
        <v>1266300000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4">
        <f t="shared" si="78"/>
        <v>8.5288135593220336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0">
        <f t="shared" si="80"/>
        <v>40629.208333333336</v>
      </c>
      <c r="N839">
        <v>1305867600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4">
        <f t="shared" si="78"/>
        <v>1.3890625000000001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0">
        <f t="shared" si="80"/>
        <v>43370.208333333328</v>
      </c>
      <c r="N840">
        <v>1538802000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4">
        <f t="shared" si="78"/>
        <v>1.9018181818181819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0">
        <f t="shared" si="80"/>
        <v>41715.208333333336</v>
      </c>
      <c r="N841">
        <v>1398920400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4">
        <f t="shared" si="78"/>
        <v>1.0024333619948409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0">
        <f t="shared" si="80"/>
        <v>41836.208333333336</v>
      </c>
      <c r="N842">
        <v>1405659600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4">
        <f t="shared" si="78"/>
        <v>1.4275824175824177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0">
        <f t="shared" si="80"/>
        <v>42419.25</v>
      </c>
      <c r="N843">
        <v>1457244000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4">
        <f t="shared" si="78"/>
        <v>5.6313333333333331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0">
        <f t="shared" si="80"/>
        <v>43266.208333333328</v>
      </c>
      <c r="N844">
        <v>1529298000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4">
        <f t="shared" si="78"/>
        <v>0.30715909090909088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0">
        <f t="shared" si="80"/>
        <v>43338.208333333328</v>
      </c>
      <c r="N845">
        <v>1535778000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4">
        <f t="shared" si="78"/>
        <v>0.99397727272727276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0">
        <f t="shared" si="80"/>
        <v>40930.25</v>
      </c>
      <c r="N846">
        <v>1327471200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4">
        <f t="shared" si="78"/>
        <v>1.9754935622317598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0">
        <f t="shared" si="80"/>
        <v>43235.208333333328</v>
      </c>
      <c r="N847">
        <v>1529557200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4">
        <f t="shared" si="78"/>
        <v>5.085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0">
        <f t="shared" si="80"/>
        <v>43302.208333333328</v>
      </c>
      <c r="N848">
        <v>1535259600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4">
        <f t="shared" si="78"/>
        <v>2.3774468085106384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0">
        <f t="shared" si="80"/>
        <v>43107.25</v>
      </c>
      <c r="N849">
        <v>1515564000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4">
        <f t="shared" si="78"/>
        <v>3.3846875000000001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0">
        <f t="shared" si="80"/>
        <v>40341.208333333336</v>
      </c>
      <c r="N850">
        <v>1277096400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4">
        <f t="shared" si="78"/>
        <v>1.3308955223880596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0">
        <f t="shared" si="80"/>
        <v>40948.25</v>
      </c>
      <c r="N851">
        <v>1329026400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4">
        <f t="shared" si="78"/>
        <v>0.01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0">
        <f t="shared" si="80"/>
        <v>40866.25</v>
      </c>
      <c r="N852">
        <v>1322978400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4">
        <f t="shared" si="78"/>
        <v>2.0779999999999998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0">
        <f t="shared" si="80"/>
        <v>41031.208333333336</v>
      </c>
      <c r="N853">
        <v>1338786000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4">
        <f t="shared" si="78"/>
        <v>0.51122448979591839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0">
        <f t="shared" si="80"/>
        <v>40740.208333333336</v>
      </c>
      <c r="N854">
        <v>1311656400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4">
        <f t="shared" si="78"/>
        <v>6.5205847953216374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0">
        <f t="shared" si="80"/>
        <v>40714.208333333336</v>
      </c>
      <c r="N855">
        <v>1308978000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4">
        <f t="shared" si="78"/>
        <v>1.1363099415204678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0">
        <f t="shared" si="80"/>
        <v>43787.25</v>
      </c>
      <c r="N856">
        <v>1576389600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4">
        <f t="shared" si="78"/>
        <v>1.0237606837606839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0">
        <f t="shared" si="80"/>
        <v>40712.208333333336</v>
      </c>
      <c r="N857">
        <v>1311051600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4">
        <f t="shared" si="78"/>
        <v>3.5658333333333334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0">
        <f t="shared" si="80"/>
        <v>41023.208333333336</v>
      </c>
      <c r="N858">
        <v>1336712400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4">
        <f t="shared" si="78"/>
        <v>1.3986792452830188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0">
        <f t="shared" si="80"/>
        <v>40944.25</v>
      </c>
      <c r="N859">
        <v>1330408800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4">
        <f t="shared" si="78"/>
        <v>0.69450000000000001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0">
        <f t="shared" si="80"/>
        <v>43211.208333333328</v>
      </c>
      <c r="N860">
        <v>1524891600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4">
        <f t="shared" si="78"/>
        <v>0.35534246575342465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0">
        <f t="shared" si="80"/>
        <v>41334.25</v>
      </c>
      <c r="N861">
        <v>1363669200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4">
        <f t="shared" si="78"/>
        <v>2.5165000000000002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0">
        <f t="shared" si="80"/>
        <v>43515.25</v>
      </c>
      <c r="N862">
        <v>1551420000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4">
        <f t="shared" si="78"/>
        <v>1.0587500000000001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0">
        <f t="shared" si="80"/>
        <v>40258.208333333336</v>
      </c>
      <c r="N863">
        <v>1269838800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4">
        <f t="shared" si="78"/>
        <v>1.8742857142857143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0">
        <f t="shared" si="80"/>
        <v>40756.208333333336</v>
      </c>
      <c r="N864">
        <v>1312520400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4">
        <f t="shared" si="78"/>
        <v>3.8678571428571429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0">
        <f t="shared" si="80"/>
        <v>42172.208333333328</v>
      </c>
      <c r="N865">
        <v>1436504400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4">
        <f t="shared" si="78"/>
        <v>3.4707142857142856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0">
        <f t="shared" si="80"/>
        <v>42601.208333333328</v>
      </c>
      <c r="N866">
        <v>1472014800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4">
        <f t="shared" si="78"/>
        <v>1.8582098765432098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0">
        <f t="shared" si="80"/>
        <v>41897.208333333336</v>
      </c>
      <c r="N867">
        <v>1411534800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4">
        <f t="shared" si="78"/>
        <v>0.43241247264770238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0">
        <f t="shared" si="80"/>
        <v>40671.208333333336</v>
      </c>
      <c r="N868">
        <v>1304917200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4">
        <f t="shared" si="78"/>
        <v>1.6243749999999999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0">
        <f t="shared" si="80"/>
        <v>43382.208333333328</v>
      </c>
      <c r="N869">
        <v>1539579600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4">
        <f t="shared" si="78"/>
        <v>1.8484285714285715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0">
        <f t="shared" si="80"/>
        <v>41559.208333333336</v>
      </c>
      <c r="N870">
        <v>1382504400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4">
        <f t="shared" si="78"/>
        <v>0.23703520691785052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0">
        <f t="shared" si="80"/>
        <v>40350.208333333336</v>
      </c>
      <c r="N871">
        <v>1278306000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4">
        <f t="shared" si="78"/>
        <v>0.89870129870129867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0">
        <f t="shared" si="80"/>
        <v>42240.208333333328</v>
      </c>
      <c r="N872">
        <v>1442552400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4">
        <f t="shared" si="78"/>
        <v>2.7260419580419581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0">
        <f t="shared" si="80"/>
        <v>43040.208333333328</v>
      </c>
      <c r="N873">
        <v>1511071200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4">
        <f t="shared" si="78"/>
        <v>1.7004255319148935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0">
        <f t="shared" si="80"/>
        <v>43346.208333333328</v>
      </c>
      <c r="N874">
        <v>1536382800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4">
        <f t="shared" si="78"/>
        <v>1.8828503562945369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0">
        <f t="shared" si="80"/>
        <v>41647.25</v>
      </c>
      <c r="N875">
        <v>1389592800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4">
        <f t="shared" si="78"/>
        <v>3.4693532338308457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0">
        <f t="shared" si="80"/>
        <v>40291.208333333336</v>
      </c>
      <c r="N876">
        <v>1275282000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4">
        <f t="shared" si="78"/>
        <v>0.6917721518987342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0">
        <f t="shared" si="80"/>
        <v>40556.25</v>
      </c>
      <c r="N877">
        <v>1294984800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4">
        <f t="shared" si="78"/>
        <v>0.25433734939759034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0">
        <f t="shared" si="80"/>
        <v>43624.208333333328</v>
      </c>
      <c r="N878">
        <v>1562043600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4">
        <f t="shared" si="78"/>
        <v>0.77400977995110021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0">
        <f t="shared" si="80"/>
        <v>42577.208333333328</v>
      </c>
      <c r="N879">
        <v>1469595600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4">
        <f t="shared" si="78"/>
        <v>0.37481481481481482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0">
        <f t="shared" si="80"/>
        <v>43845.25</v>
      </c>
      <c r="N880">
        <v>1581141600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4">
        <f t="shared" si="78"/>
        <v>5.4379999999999997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0">
        <f t="shared" si="80"/>
        <v>42788.25</v>
      </c>
      <c r="N881">
        <v>1488520800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4">
        <f t="shared" si="78"/>
        <v>2.2852189349112426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0">
        <f t="shared" si="80"/>
        <v>43667.208333333328</v>
      </c>
      <c r="N882">
        <v>1563858000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4">
        <f t="shared" si="78"/>
        <v>0.38948339483394834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0">
        <f t="shared" si="80"/>
        <v>42194.208333333328</v>
      </c>
      <c r="N883">
        <v>1438923600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4">
        <f t="shared" si="78"/>
        <v>3.7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0">
        <f t="shared" si="80"/>
        <v>42025.25</v>
      </c>
      <c r="N884">
        <v>1422165600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4">
        <f t="shared" si="78"/>
        <v>2.3791176470588233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0">
        <f t="shared" si="80"/>
        <v>40323.208333333336</v>
      </c>
      <c r="N885">
        <v>1277874000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4">
        <f t="shared" si="78"/>
        <v>0.64036299765807958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0">
        <f t="shared" si="80"/>
        <v>41763.208333333336</v>
      </c>
      <c r="N886">
        <v>1399352400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4">
        <f t="shared" si="78"/>
        <v>1.1827777777777777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0">
        <f t="shared" si="80"/>
        <v>40335.208333333336</v>
      </c>
      <c r="N887">
        <v>1279083600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4">
        <f t="shared" si="78"/>
        <v>0.84824037184594958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0">
        <f t="shared" si="80"/>
        <v>40416.208333333336</v>
      </c>
      <c r="N888">
        <v>1284354000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4">
        <f t="shared" si="78"/>
        <v>0.29346153846153844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0">
        <f t="shared" si="80"/>
        <v>42202.208333333328</v>
      </c>
      <c r="N889">
        <v>1441170000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4">
        <f t="shared" si="78"/>
        <v>2.0989655172413793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0">
        <f t="shared" si="80"/>
        <v>42836.208333333328</v>
      </c>
      <c r="N890">
        <v>1493528400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4">
        <f t="shared" si="78"/>
        <v>1.697857142857143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0">
        <f t="shared" si="80"/>
        <v>41710.208333333336</v>
      </c>
      <c r="N891">
        <v>1395205200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4">
        <f t="shared" si="78"/>
        <v>1.1595907738095239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0">
        <f t="shared" si="80"/>
        <v>43640.208333333328</v>
      </c>
      <c r="N892">
        <v>1561438800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4">
        <f t="shared" si="78"/>
        <v>2.5859999999999999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0">
        <f t="shared" si="80"/>
        <v>40880.25</v>
      </c>
      <c r="N893">
        <v>1326693600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4">
        <f t="shared" si="78"/>
        <v>2.3058333333333332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0">
        <f t="shared" si="80"/>
        <v>40319.208333333336</v>
      </c>
      <c r="N894">
        <v>1277960400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4">
        <f t="shared" si="78"/>
        <v>1.2821428571428573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0">
        <f t="shared" si="80"/>
        <v>42170.208333333328</v>
      </c>
      <c r="N895">
        <v>1434690000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4">
        <f t="shared" si="78"/>
        <v>1.8870588235294117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0">
        <f t="shared" si="80"/>
        <v>41466.208333333336</v>
      </c>
      <c r="N896">
        <v>1376110800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4">
        <f t="shared" si="78"/>
        <v>6.9511889862327911E-2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0">
        <f t="shared" si="80"/>
        <v>43134.25</v>
      </c>
      <c r="N897">
        <v>1518415200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4">
        <f t="shared" si="78"/>
        <v>7.7443434343434348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0">
        <f t="shared" si="80"/>
        <v>40738.208333333336</v>
      </c>
      <c r="N898">
        <v>1310878800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7">
        <f t="shared" ref="I899:I962" si="85">IF(H899=0, 0, E899/H899)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86">(((L899/60)/60)/24)+DATE(1970,1,1)</f>
        <v>43583.208333333328</v>
      </c>
      <c r="N899">
        <v>1556600400</v>
      </c>
      <c r="O899" s="10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 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4">
        <f t="shared" si="84"/>
        <v>0.52479620323841425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0">
        <f t="shared" si="86"/>
        <v>43815.25</v>
      </c>
      <c r="N900">
        <v>1576994400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4">
        <f t="shared" si="84"/>
        <v>4.0709677419354842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0">
        <f t="shared" si="86"/>
        <v>41554.208333333336</v>
      </c>
      <c r="N901">
        <v>1382677200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4">
        <f t="shared" si="84"/>
        <v>0.02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0">
        <f t="shared" si="86"/>
        <v>41901.208333333336</v>
      </c>
      <c r="N902">
        <v>1411189200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4">
        <f t="shared" si="84"/>
        <v>1.5617857142857143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0">
        <f t="shared" si="86"/>
        <v>43298.208333333328</v>
      </c>
      <c r="N903">
        <v>1534654800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4">
        <f t="shared" si="84"/>
        <v>2.5242857142857145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0">
        <f t="shared" si="86"/>
        <v>42399.25</v>
      </c>
      <c r="N904">
        <v>1457762400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4">
        <f t="shared" si="84"/>
        <v>1.729268292682927E-2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0">
        <f t="shared" si="86"/>
        <v>41034.208333333336</v>
      </c>
      <c r="N905">
        <v>1337490000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4">
        <f t="shared" si="84"/>
        <v>0.12230769230769231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0">
        <f t="shared" si="86"/>
        <v>41186.208333333336</v>
      </c>
      <c r="N906">
        <v>1349672400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4">
        <f t="shared" si="84"/>
        <v>1.6398734177215191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0">
        <f t="shared" si="86"/>
        <v>41536.208333333336</v>
      </c>
      <c r="N907">
        <v>1379826000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4">
        <f t="shared" si="84"/>
        <v>1.6298181818181818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0">
        <f t="shared" si="86"/>
        <v>42868.208333333328</v>
      </c>
      <c r="N908">
        <v>1497762000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4">
        <f t="shared" si="84"/>
        <v>0.20252747252747252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0">
        <f t="shared" si="86"/>
        <v>40660.208333333336</v>
      </c>
      <c r="N909">
        <v>1304485200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4">
        <f t="shared" si="84"/>
        <v>3.1924083769633507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0">
        <f t="shared" si="86"/>
        <v>41031.208333333336</v>
      </c>
      <c r="N910">
        <v>1336885200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4">
        <f t="shared" si="84"/>
        <v>4.7894444444444444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0">
        <f t="shared" si="86"/>
        <v>43255.208333333328</v>
      </c>
      <c r="N911">
        <v>1530421200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4">
        <f t="shared" si="84"/>
        <v>0.19556634304207121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0">
        <f t="shared" si="86"/>
        <v>42026.25</v>
      </c>
      <c r="N912">
        <v>1421992800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4">
        <f t="shared" si="84"/>
        <v>1.9894827586206896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0">
        <f t="shared" si="86"/>
        <v>43717.208333333328</v>
      </c>
      <c r="N913">
        <v>1568178000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4">
        <f t="shared" si="84"/>
        <v>7.95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0">
        <f t="shared" si="86"/>
        <v>41157.208333333336</v>
      </c>
      <c r="N914">
        <v>1347944400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4">
        <f t="shared" si="84"/>
        <v>0.50621082621082625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0">
        <f t="shared" si="86"/>
        <v>43597.208333333328</v>
      </c>
      <c r="N915">
        <v>1558760400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4">
        <f t="shared" si="84"/>
        <v>0.57437499999999997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0">
        <f t="shared" si="86"/>
        <v>41490.208333333336</v>
      </c>
      <c r="N916">
        <v>1376629200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4">
        <f t="shared" si="84"/>
        <v>1.5562827640984909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0">
        <f t="shared" si="86"/>
        <v>42976.208333333328</v>
      </c>
      <c r="N917">
        <v>1504760400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4">
        <f t="shared" si="84"/>
        <v>0.36297297297297298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0">
        <f t="shared" si="86"/>
        <v>41991.25</v>
      </c>
      <c r="N918">
        <v>1419660000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4">
        <f t="shared" si="84"/>
        <v>0.58250000000000002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0">
        <f t="shared" si="86"/>
        <v>40722.208333333336</v>
      </c>
      <c r="N919">
        <v>1311310800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4">
        <f t="shared" si="84"/>
        <v>2.3739473684210526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0">
        <f t="shared" si="86"/>
        <v>41117.208333333336</v>
      </c>
      <c r="N920">
        <v>1344315600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4">
        <f t="shared" si="84"/>
        <v>0.58750000000000002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0">
        <f t="shared" si="86"/>
        <v>43022.208333333328</v>
      </c>
      <c r="N921">
        <v>1510725600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4">
        <f t="shared" si="84"/>
        <v>1.8256603773584905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0">
        <f t="shared" si="86"/>
        <v>43503.25</v>
      </c>
      <c r="N922">
        <v>1551247200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4">
        <f t="shared" si="84"/>
        <v>7.5436408977556111E-3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0">
        <f t="shared" si="86"/>
        <v>40951.25</v>
      </c>
      <c r="N923">
        <v>1330236000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4">
        <f t="shared" si="84"/>
        <v>1.7595330739299611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0">
        <f t="shared" si="86"/>
        <v>43443.25</v>
      </c>
      <c r="N924">
        <v>1545112800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4">
        <f t="shared" si="84"/>
        <v>2.3788235294117648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0">
        <f t="shared" si="86"/>
        <v>40373.208333333336</v>
      </c>
      <c r="N925">
        <v>1279170000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4">
        <f t="shared" si="84"/>
        <v>4.8805076142131982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0">
        <f t="shared" si="86"/>
        <v>43769.208333333328</v>
      </c>
      <c r="N926">
        <v>1573452000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4">
        <f t="shared" si="84"/>
        <v>2.2406666666666668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0">
        <f t="shared" si="86"/>
        <v>43000.208333333328</v>
      </c>
      <c r="N927">
        <v>1507093200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4">
        <f t="shared" si="84"/>
        <v>0.18126436781609195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0">
        <f t="shared" si="86"/>
        <v>42502.208333333328</v>
      </c>
      <c r="N928">
        <v>1463374800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4">
        <f t="shared" si="84"/>
        <v>0.45847222222222223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0">
        <f t="shared" si="86"/>
        <v>41102.208333333336</v>
      </c>
      <c r="N929">
        <v>1344574800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4">
        <f t="shared" si="84"/>
        <v>1.1731541218637993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0">
        <f t="shared" si="86"/>
        <v>41637.25</v>
      </c>
      <c r="N930">
        <v>1389074400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4">
        <f t="shared" si="84"/>
        <v>2.173090909090909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0">
        <f t="shared" si="86"/>
        <v>42858.208333333328</v>
      </c>
      <c r="N931">
        <v>1494997200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4">
        <f t="shared" si="84"/>
        <v>1.1228571428571428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0">
        <f t="shared" si="86"/>
        <v>42060.25</v>
      </c>
      <c r="N932">
        <v>1425448800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4">
        <f t="shared" si="84"/>
        <v>0.72518987341772156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0">
        <f t="shared" si="86"/>
        <v>41818.208333333336</v>
      </c>
      <c r="N933">
        <v>1404104400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4">
        <f t="shared" si="84"/>
        <v>2.1230434782608696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0">
        <f t="shared" si="86"/>
        <v>41709.208333333336</v>
      </c>
      <c r="N934">
        <v>1394773200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4">
        <f t="shared" si="84"/>
        <v>2.3974657534246577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0">
        <f t="shared" si="86"/>
        <v>41372.208333333336</v>
      </c>
      <c r="N935">
        <v>1366520400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4">
        <f t="shared" si="84"/>
        <v>1.8193548387096774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0">
        <f t="shared" si="86"/>
        <v>42422.25</v>
      </c>
      <c r="N936">
        <v>1456639200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4">
        <f t="shared" si="84"/>
        <v>1.6413114754098361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0">
        <f t="shared" si="86"/>
        <v>42209.208333333328</v>
      </c>
      <c r="N937">
        <v>1438318800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4">
        <f t="shared" si="84"/>
        <v>1.6375968992248063E-2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0">
        <f t="shared" si="86"/>
        <v>43668.208333333328</v>
      </c>
      <c r="N938">
        <v>1564030800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4">
        <f t="shared" si="84"/>
        <v>0.49643859649122807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0">
        <f t="shared" si="86"/>
        <v>42334.25</v>
      </c>
      <c r="N939">
        <v>1449295200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4">
        <f t="shared" si="84"/>
        <v>1.0970652173913042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0">
        <f t="shared" si="86"/>
        <v>43263.208333333328</v>
      </c>
      <c r="N940">
        <v>1531890000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4">
        <f t="shared" si="84"/>
        <v>0.49217948717948717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0">
        <f t="shared" si="86"/>
        <v>40670.208333333336</v>
      </c>
      <c r="N941">
        <v>1306213200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4">
        <f t="shared" si="84"/>
        <v>0.62232323232323228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0">
        <f t="shared" si="86"/>
        <v>41244.25</v>
      </c>
      <c r="N942">
        <v>1356242400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4">
        <f t="shared" si="84"/>
        <v>0.1305813953488372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0">
        <f t="shared" si="86"/>
        <v>40552.25</v>
      </c>
      <c r="N943">
        <v>1297576800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4">
        <f t="shared" si="84"/>
        <v>0.64635416666666667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0">
        <f t="shared" si="86"/>
        <v>40568.25</v>
      </c>
      <c r="N944">
        <v>1296194400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4">
        <f t="shared" si="84"/>
        <v>1.5958666666666668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0">
        <f t="shared" si="86"/>
        <v>41906.208333333336</v>
      </c>
      <c r="N945">
        <v>1414558800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4">
        <f t="shared" si="84"/>
        <v>0.81420000000000003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0">
        <f t="shared" si="86"/>
        <v>42776.25</v>
      </c>
      <c r="N946">
        <v>1488348000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4">
        <f t="shared" si="84"/>
        <v>0.32444767441860467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0">
        <f t="shared" si="86"/>
        <v>41004.208333333336</v>
      </c>
      <c r="N947">
        <v>1334898000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4">
        <f t="shared" si="84"/>
        <v>9.9141184124918666E-2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0">
        <f t="shared" si="86"/>
        <v>40710.208333333336</v>
      </c>
      <c r="N948">
        <v>1308373200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4">
        <f t="shared" si="84"/>
        <v>0.26694444444444443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0">
        <f t="shared" si="86"/>
        <v>41908.208333333336</v>
      </c>
      <c r="N949">
        <v>1412312400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4">
        <f t="shared" si="84"/>
        <v>0.62957446808510642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0">
        <f t="shared" si="86"/>
        <v>41985.25</v>
      </c>
      <c r="N950">
        <v>1419228000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4">
        <f t="shared" si="84"/>
        <v>1.6135593220338984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0">
        <f t="shared" si="86"/>
        <v>42112.208333333328</v>
      </c>
      <c r="N951">
        <v>1430974800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4">
        <f t="shared" si="84"/>
        <v>0.05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0">
        <f t="shared" si="86"/>
        <v>43571.208333333328</v>
      </c>
      <c r="N952">
        <v>1555822800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4">
        <f t="shared" si="84"/>
        <v>10.969379310344827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0">
        <f t="shared" si="86"/>
        <v>42730.25</v>
      </c>
      <c r="N953">
        <v>1482818400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4">
        <f t="shared" si="84"/>
        <v>0.70094158075601376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0">
        <f t="shared" si="86"/>
        <v>42591.208333333328</v>
      </c>
      <c r="N954">
        <v>1471928400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4">
        <f t="shared" si="84"/>
        <v>0.6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0">
        <f t="shared" si="86"/>
        <v>42358.25</v>
      </c>
      <c r="N955">
        <v>1453701600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4">
        <f t="shared" si="84"/>
        <v>3.6709859154929578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0">
        <f t="shared" si="86"/>
        <v>41174.208333333336</v>
      </c>
      <c r="N956">
        <v>1350363600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4">
        <f t="shared" si="84"/>
        <v>11.09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0">
        <f t="shared" si="86"/>
        <v>41238.25</v>
      </c>
      <c r="N957">
        <v>1353996000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4">
        <f t="shared" si="84"/>
        <v>0.19028784648187633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0">
        <f t="shared" si="86"/>
        <v>42360.25</v>
      </c>
      <c r="N958">
        <v>1451109600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4">
        <f t="shared" si="84"/>
        <v>1.2687755102040816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0">
        <f t="shared" si="86"/>
        <v>40955.25</v>
      </c>
      <c r="N959">
        <v>1329631200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4">
        <f t="shared" si="84"/>
        <v>7.3463636363636367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0">
        <f t="shared" si="86"/>
        <v>40350.208333333336</v>
      </c>
      <c r="N960">
        <v>1278997200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4">
        <f t="shared" si="84"/>
        <v>4.5731034482758622E-2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0">
        <f t="shared" si="86"/>
        <v>40357.208333333336</v>
      </c>
      <c r="N961">
        <v>1280120400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4">
        <f t="shared" si="84"/>
        <v>0.85054545454545449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0">
        <f t="shared" si="86"/>
        <v>42408.25</v>
      </c>
      <c r="N962">
        <v>1458104400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7">
        <f t="shared" ref="I963:I1001" si="91">IF(H963=0, 0, E963/H963)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92">(((L963/60)/60)/24)+DATE(1970,1,1)</f>
        <v>40591.25</v>
      </c>
      <c r="N963">
        <v>1298268000</v>
      </c>
      <c r="O963" s="10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 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4">
        <f t="shared" si="90"/>
        <v>2.9602777777777778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0">
        <f t="shared" si="92"/>
        <v>41592.25</v>
      </c>
      <c r="N964">
        <v>1386223200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4">
        <f t="shared" si="90"/>
        <v>0.84694915254237291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0">
        <f t="shared" si="92"/>
        <v>40607.25</v>
      </c>
      <c r="N965">
        <v>1299823200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4">
        <f t="shared" si="90"/>
        <v>3.5578378378378379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0">
        <f t="shared" si="92"/>
        <v>42135.208333333328</v>
      </c>
      <c r="N966">
        <v>1431752400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4">
        <f t="shared" si="90"/>
        <v>3.8640909090909092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0">
        <f t="shared" si="92"/>
        <v>40203.25</v>
      </c>
      <c r="N967">
        <v>1267855200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4">
        <f t="shared" si="90"/>
        <v>7.9223529411764702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0">
        <f t="shared" si="92"/>
        <v>42901.208333333328</v>
      </c>
      <c r="N968">
        <v>1497675600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4">
        <f t="shared" si="90"/>
        <v>1.3703393665158372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0">
        <f t="shared" si="92"/>
        <v>41005.208333333336</v>
      </c>
      <c r="N969">
        <v>1336885200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4">
        <f t="shared" si="90"/>
        <v>3.3820833333333336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0">
        <f t="shared" si="92"/>
        <v>40544.25</v>
      </c>
      <c r="N970">
        <v>1295157600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4">
        <f t="shared" si="90"/>
        <v>1.0822784810126582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0">
        <f t="shared" si="92"/>
        <v>43821.25</v>
      </c>
      <c r="N971">
        <v>1577599200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4">
        <f t="shared" si="90"/>
        <v>0.60757639620653314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0">
        <f t="shared" si="92"/>
        <v>40672.208333333336</v>
      </c>
      <c r="N972">
        <v>1305003600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4">
        <f t="shared" si="90"/>
        <v>0.27725490196078434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0">
        <f t="shared" si="92"/>
        <v>41555.208333333336</v>
      </c>
      <c r="N973">
        <v>1381726800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4">
        <f t="shared" si="90"/>
        <v>2.283934426229508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0">
        <f t="shared" si="92"/>
        <v>41792.208333333336</v>
      </c>
      <c r="N974">
        <v>1402462800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4">
        <f t="shared" si="90"/>
        <v>0.21615194054500414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0">
        <f t="shared" si="92"/>
        <v>40522.25</v>
      </c>
      <c r="N975">
        <v>1292133600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4">
        <f t="shared" si="90"/>
        <v>3.73875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0">
        <f t="shared" si="92"/>
        <v>41412.208333333336</v>
      </c>
      <c r="N976">
        <v>1368939600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4">
        <f t="shared" si="90"/>
        <v>1.5492592592592593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0">
        <f t="shared" si="92"/>
        <v>42337.25</v>
      </c>
      <c r="N977">
        <v>1452146400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4">
        <f t="shared" si="90"/>
        <v>3.2214999999999998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0">
        <f t="shared" si="92"/>
        <v>40571.25</v>
      </c>
      <c r="N978">
        <v>1296712800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4">
        <f t="shared" si="90"/>
        <v>0.73957142857142855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0">
        <f t="shared" si="92"/>
        <v>43138.25</v>
      </c>
      <c r="N979">
        <v>1520748000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4">
        <f t="shared" si="90"/>
        <v>8.641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0">
        <f t="shared" si="92"/>
        <v>42686.25</v>
      </c>
      <c r="N980">
        <v>1480831200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4">
        <f t="shared" si="90"/>
        <v>1.432624584717608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0">
        <f t="shared" si="92"/>
        <v>42078.208333333328</v>
      </c>
      <c r="N981">
        <v>1426914000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4">
        <f t="shared" si="90"/>
        <v>0.40281762295081969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0">
        <f t="shared" si="92"/>
        <v>42307.208333333328</v>
      </c>
      <c r="N982">
        <v>1446616800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4">
        <f t="shared" si="90"/>
        <v>1.7822388059701493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0">
        <f t="shared" si="92"/>
        <v>43094.25</v>
      </c>
      <c r="N983">
        <v>1517032800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4">
        <f t="shared" si="90"/>
        <v>0.84930555555555554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0">
        <f t="shared" si="92"/>
        <v>40743.208333333336</v>
      </c>
      <c r="N984">
        <v>1311224400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4">
        <f t="shared" si="90"/>
        <v>1.4593648334624323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0">
        <f t="shared" si="92"/>
        <v>43681.208333333328</v>
      </c>
      <c r="N985">
        <v>1566190800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4">
        <f t="shared" si="90"/>
        <v>1.5246153846153847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0">
        <f t="shared" si="92"/>
        <v>43716.208333333328</v>
      </c>
      <c r="N986">
        <v>1570165200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4">
        <f t="shared" si="90"/>
        <v>0.67129542790152408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0">
        <f t="shared" si="92"/>
        <v>41614.25</v>
      </c>
      <c r="N987">
        <v>1388556000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4">
        <f t="shared" si="90"/>
        <v>0.40307692307692305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0">
        <f t="shared" si="92"/>
        <v>40638.208333333336</v>
      </c>
      <c r="N988">
        <v>1303189200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4">
        <f t="shared" si="90"/>
        <v>2.1679032258064517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0">
        <f t="shared" si="92"/>
        <v>42852.208333333328</v>
      </c>
      <c r="N989">
        <v>1494478800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4">
        <f t="shared" si="90"/>
        <v>0.52117021276595743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0">
        <f t="shared" si="92"/>
        <v>42686.25</v>
      </c>
      <c r="N990">
        <v>1480744800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4">
        <f t="shared" si="90"/>
        <v>4.9958333333333336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0">
        <f t="shared" si="92"/>
        <v>43571.208333333328</v>
      </c>
      <c r="N991">
        <v>1555822800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4">
        <f t="shared" si="90"/>
        <v>0.87679487179487181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0">
        <f t="shared" si="92"/>
        <v>42432.25</v>
      </c>
      <c r="N992">
        <v>1458882000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4">
        <f t="shared" si="90"/>
        <v>1.131734693877551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0">
        <f t="shared" si="92"/>
        <v>41907.208333333336</v>
      </c>
      <c r="N993">
        <v>1411966800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4">
        <f t="shared" si="90"/>
        <v>4.2654838709677421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0">
        <f t="shared" si="92"/>
        <v>43227.208333333328</v>
      </c>
      <c r="N994">
        <v>1526878800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4">
        <f t="shared" si="90"/>
        <v>0.77632653061224488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0">
        <f t="shared" si="92"/>
        <v>42362.25</v>
      </c>
      <c r="N995">
        <v>1452405600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4">
        <f t="shared" si="90"/>
        <v>0.52496810772501767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0">
        <f t="shared" si="92"/>
        <v>41929.208333333336</v>
      </c>
      <c r="N996">
        <v>1414040400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4">
        <f t="shared" si="90"/>
        <v>1.5746762589928058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0">
        <f t="shared" si="92"/>
        <v>43408.208333333328</v>
      </c>
      <c r="N997">
        <v>1543816800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4">
        <f t="shared" si="90"/>
        <v>0.72939393939393937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0">
        <f t="shared" si="92"/>
        <v>41276.25</v>
      </c>
      <c r="N998">
        <v>1359698400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4">
        <f t="shared" si="90"/>
        <v>0.60565789473684206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0">
        <f t="shared" si="92"/>
        <v>41659.25</v>
      </c>
      <c r="N999">
        <v>1390629600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4">
        <f t="shared" si="90"/>
        <v>0.5679129129129129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0">
        <f t="shared" si="92"/>
        <v>40220.25</v>
      </c>
      <c r="N1000">
        <v>1267077600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4">
        <f t="shared" si="90"/>
        <v>0.56542754275427543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0">
        <f t="shared" si="92"/>
        <v>42550.208333333328</v>
      </c>
      <c r="N1001">
        <v>1467781200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2:G1048576">
    <cfRule type="cellIs" dxfId="15" priority="6" operator="equal">
      <formula>"failed"</formula>
    </cfRule>
  </conditionalFormatting>
  <conditionalFormatting sqref="G2:G1001">
    <cfRule type="cellIs" dxfId="14" priority="3" operator="equal">
      <formula>"canceled"</formula>
    </cfRule>
    <cfRule type="cellIs" dxfId="13" priority="4" operator="equal">
      <formula>"live"</formula>
    </cfRule>
    <cfRule type="cellIs" dxfId="12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FC49-BD76-4AC8-82C5-8535B3B1F52F}">
  <sheetPr codeName="Sheet4"/>
  <dimension ref="A1:F14"/>
  <sheetViews>
    <sheetView zoomScale="72" workbookViewId="0">
      <selection activeCell="I31" sqref="I31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</cols>
  <sheetData>
    <row r="1" spans="1:6" x14ac:dyDescent="0.25">
      <c r="A1" s="8" t="s">
        <v>6</v>
      </c>
      <c r="B1" t="s">
        <v>2066</v>
      </c>
    </row>
    <row r="3" spans="1:6" x14ac:dyDescent="0.25">
      <c r="A3" s="8" t="s">
        <v>2069</v>
      </c>
      <c r="B3" s="8" t="s">
        <v>2070</v>
      </c>
    </row>
    <row r="4" spans="1:6" x14ac:dyDescent="0.25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9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9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9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9" t="s">
        <v>2064</v>
      </c>
      <c r="B8" s="6"/>
      <c r="C8" s="6"/>
      <c r="D8" s="6"/>
      <c r="E8" s="6">
        <v>4</v>
      </c>
      <c r="F8" s="6">
        <v>4</v>
      </c>
    </row>
    <row r="9" spans="1:6" x14ac:dyDescent="0.25">
      <c r="A9" s="9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9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9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9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9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9" t="s">
        <v>2068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39820-A1C5-49AF-84AE-AA6A9B71ACCC}">
  <sheetPr codeName="Sheet5"/>
  <dimension ref="A1:F30"/>
  <sheetViews>
    <sheetView topLeftCell="A3" zoomScale="113" workbookViewId="0">
      <selection activeCell="U7" sqref="U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2066</v>
      </c>
    </row>
    <row r="2" spans="1:6" x14ac:dyDescent="0.25">
      <c r="A2" s="8" t="s">
        <v>2031</v>
      </c>
      <c r="B2" t="s">
        <v>2066</v>
      </c>
    </row>
    <row r="4" spans="1:6" x14ac:dyDescent="0.25">
      <c r="A4" s="8" t="s">
        <v>2069</v>
      </c>
      <c r="B4" s="8" t="s">
        <v>2070</v>
      </c>
    </row>
    <row r="5" spans="1:6" x14ac:dyDescent="0.25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9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9" t="s">
        <v>2065</v>
      </c>
      <c r="B7" s="6"/>
      <c r="C7" s="6"/>
      <c r="D7" s="6"/>
      <c r="E7" s="6">
        <v>4</v>
      </c>
      <c r="F7" s="6">
        <v>4</v>
      </c>
    </row>
    <row r="8" spans="1:6" x14ac:dyDescent="0.25">
      <c r="A8" s="9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9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9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9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9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9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9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9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9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9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9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9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9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9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9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9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9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9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9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9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9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9" t="s">
        <v>2062</v>
      </c>
      <c r="B29" s="6"/>
      <c r="C29" s="6"/>
      <c r="D29" s="6"/>
      <c r="E29" s="6">
        <v>3</v>
      </c>
      <c r="F29" s="6">
        <v>3</v>
      </c>
    </row>
    <row r="30" spans="1:6" x14ac:dyDescent="0.25">
      <c r="A30" s="9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EB1C-B11B-46CB-881A-75D28CDC9CD9}">
  <sheetPr codeName="Sheet6"/>
  <dimension ref="A1:E18"/>
  <sheetViews>
    <sheetView zoomScale="129" workbookViewId="0">
      <selection activeCell="E14" sqref="E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2031</v>
      </c>
      <c r="B1" t="s" vm="1">
        <v>2073</v>
      </c>
    </row>
    <row r="2" spans="1:5" x14ac:dyDescent="0.25">
      <c r="A2" s="8" t="s">
        <v>2086</v>
      </c>
      <c r="B2" t="s" vm="2">
        <v>2073</v>
      </c>
    </row>
    <row r="4" spans="1:5" x14ac:dyDescent="0.25">
      <c r="A4" s="8" t="s">
        <v>2069</v>
      </c>
      <c r="B4" s="8" t="s">
        <v>2070</v>
      </c>
    </row>
    <row r="5" spans="1:5" x14ac:dyDescent="0.25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9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9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9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9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9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9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9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9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9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9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9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9" t="s">
        <v>2068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42A0-C835-43A6-81C9-89B73D3EFD16}">
  <sheetPr codeName="Sheet3"/>
  <dimension ref="A1:H13"/>
  <sheetViews>
    <sheetView workbookViewId="0">
      <selection activeCell="D35" sqref="D35"/>
    </sheetView>
  </sheetViews>
  <sheetFormatPr defaultRowHeight="15.75" x14ac:dyDescent="0.25"/>
  <cols>
    <col min="1" max="1" width="26.375" bestFit="1" customWidth="1"/>
    <col min="2" max="2" width="17.25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1" customFormat="1" x14ac:dyDescent="0.25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25">
      <c r="A2" t="s">
        <v>2095</v>
      </c>
      <c r="B2">
        <f>COUNTIFS(outcome, "=successful", goal, "&lt;1000")</f>
        <v>30</v>
      </c>
      <c r="C2">
        <f>COUNTIFS(outcome, "=failed", goal, "&lt;1000")</f>
        <v>20</v>
      </c>
      <c r="D2">
        <f>COUNTIFS(outcome,"=canceled", goal, "&lt;1000")</f>
        <v>1</v>
      </c>
      <c r="E2">
        <f>SUM(B2:D2)</f>
        <v>51</v>
      </c>
      <c r="F2" s="4">
        <f>B2/$E2</f>
        <v>0.58823529411764708</v>
      </c>
      <c r="G2" s="4">
        <f t="shared" ref="G2:H2" si="0">C2/$E2</f>
        <v>0.39215686274509803</v>
      </c>
      <c r="H2" s="4">
        <f t="shared" si="0"/>
        <v>1.9607843137254902E-2</v>
      </c>
    </row>
    <row r="3" spans="1:8" x14ac:dyDescent="0.25">
      <c r="A3" t="s">
        <v>2096</v>
      </c>
      <c r="B3">
        <f>COUNTIFS(outcome, "=successful", goal, "&gt;=1000", goal,"&lt;=4999")</f>
        <v>191</v>
      </c>
      <c r="C3">
        <f>COUNTIFS(outcome, "=failed", goal, "&gt;=1000", goal,"&lt;=4999")</f>
        <v>38</v>
      </c>
      <c r="D3">
        <f>COUNTIFS(outcome, "=canceled", goal, "&gt;=1000", goal,"&lt;=4999")</f>
        <v>2</v>
      </c>
      <c r="E3">
        <f t="shared" ref="E3:E13" si="1">SUM(B3:D3)</f>
        <v>231</v>
      </c>
      <c r="F3" s="4">
        <f t="shared" ref="F3:F13" si="2">B3/$E3</f>
        <v>0.82683982683982682</v>
      </c>
      <c r="G3" s="4">
        <f t="shared" ref="G3:G13" si="3">C3/$E3</f>
        <v>0.16450216450216451</v>
      </c>
      <c r="H3" s="4">
        <f t="shared" ref="H3:H13" si="4">D3/$E3</f>
        <v>8.658008658008658E-3</v>
      </c>
    </row>
    <row r="4" spans="1:8" x14ac:dyDescent="0.25">
      <c r="A4" t="s">
        <v>2097</v>
      </c>
      <c r="B4">
        <f>COUNTIFS(outcome, "=successful", goal, "&gt;=5000", goal,"&lt;=9999")</f>
        <v>164</v>
      </c>
      <c r="C4">
        <f>COUNTIFS(outcome, "=failed", goal, "&gt;=5000", goal,"&lt;=9999")</f>
        <v>126</v>
      </c>
      <c r="D4">
        <f>COUNTIFS(outcome, "=canceled", goal, "&gt;=5000", goal,"&lt;=9999")</f>
        <v>25</v>
      </c>
      <c r="E4">
        <f t="shared" si="1"/>
        <v>315</v>
      </c>
      <c r="F4" s="4">
        <f t="shared" si="2"/>
        <v>0.52063492063492067</v>
      </c>
      <c r="G4" s="4">
        <f t="shared" si="3"/>
        <v>0.4</v>
      </c>
      <c r="H4" s="4">
        <f t="shared" si="4"/>
        <v>7.9365079365079361E-2</v>
      </c>
    </row>
    <row r="5" spans="1:8" x14ac:dyDescent="0.25">
      <c r="A5" t="s">
        <v>2098</v>
      </c>
      <c r="B5">
        <f>COUNTIFS(outcome, "=successful", goal, "&gt;=10000", goal,"&lt;=14999")</f>
        <v>4</v>
      </c>
      <c r="C5">
        <f>COUNTIFS(outcome, "=failed", goal, "&gt;=10000", goal,"&lt;=14999")</f>
        <v>5</v>
      </c>
      <c r="D5">
        <f>COUNTIFS(outcome, "=canceled", goal, "&gt;=10000", goal,"&lt;=14999")</f>
        <v>0</v>
      </c>
      <c r="E5">
        <f t="shared" si="1"/>
        <v>9</v>
      </c>
      <c r="F5" s="4">
        <f t="shared" si="2"/>
        <v>0.44444444444444442</v>
      </c>
      <c r="G5" s="4">
        <f t="shared" si="3"/>
        <v>0.55555555555555558</v>
      </c>
      <c r="H5" s="4">
        <f t="shared" si="4"/>
        <v>0</v>
      </c>
    </row>
    <row r="6" spans="1:8" x14ac:dyDescent="0.25">
      <c r="A6" t="s">
        <v>2099</v>
      </c>
      <c r="B6">
        <f>COUNTIFS(outcome, "=successful", goal, "&gt;=15000", goal,"&lt;=19999")</f>
        <v>10</v>
      </c>
      <c r="C6">
        <f>COUNTIFS(outcome, "=failed", goal, "&gt;=15000", goal,"&lt;=19999")</f>
        <v>0</v>
      </c>
      <c r="D6">
        <f>COUNTIFS(outcome, "=canceled", goal, "&gt;=15000", goal,"&lt;=19999")</f>
        <v>0</v>
      </c>
      <c r="E6">
        <f t="shared" si="1"/>
        <v>10</v>
      </c>
      <c r="F6" s="4">
        <f t="shared" si="2"/>
        <v>1</v>
      </c>
      <c r="G6" s="4">
        <f t="shared" si="3"/>
        <v>0</v>
      </c>
      <c r="H6" s="4">
        <f t="shared" si="4"/>
        <v>0</v>
      </c>
    </row>
    <row r="7" spans="1:8" x14ac:dyDescent="0.25">
      <c r="A7" t="s">
        <v>2100</v>
      </c>
      <c r="B7">
        <f>COUNTIFS(outcome, "=successful", goal, "&gt;=20000", goal,"&lt;=24999")</f>
        <v>7</v>
      </c>
      <c r="C7">
        <f>COUNTIFS(outcome, "=failed", goal, "&gt;=20000", goal,"&lt;=24999")</f>
        <v>0</v>
      </c>
      <c r="D7">
        <f>COUNTIFS(outcome, "=canceled", goal, "&gt;=20000", goal,"&lt;=24999")</f>
        <v>0</v>
      </c>
      <c r="E7">
        <f t="shared" si="1"/>
        <v>7</v>
      </c>
      <c r="F7" s="4">
        <f t="shared" si="2"/>
        <v>1</v>
      </c>
      <c r="G7" s="4">
        <f t="shared" si="3"/>
        <v>0</v>
      </c>
      <c r="H7" s="4">
        <f t="shared" si="4"/>
        <v>0</v>
      </c>
    </row>
    <row r="8" spans="1:8" x14ac:dyDescent="0.25">
      <c r="A8" t="s">
        <v>2101</v>
      </c>
      <c r="B8">
        <f>COUNTIFS(outcome, "=successful", goal, "&gt;=25000", goal,"&lt;=29999")</f>
        <v>11</v>
      </c>
      <c r="C8">
        <f>COUNTIFS(outcome, "=failed", goal, "&gt;=25000", goal,"&lt;=29999")</f>
        <v>3</v>
      </c>
      <c r="D8">
        <f>COUNTIFS(outcome, "=canceled", goal, "&gt;=25000", goal,"&lt;=29999")</f>
        <v>0</v>
      </c>
      <c r="E8">
        <f t="shared" si="1"/>
        <v>14</v>
      </c>
      <c r="F8" s="4">
        <f t="shared" si="2"/>
        <v>0.7857142857142857</v>
      </c>
      <c r="G8" s="4">
        <f t="shared" si="3"/>
        <v>0.21428571428571427</v>
      </c>
      <c r="H8" s="4">
        <f t="shared" si="4"/>
        <v>0</v>
      </c>
    </row>
    <row r="9" spans="1:8" x14ac:dyDescent="0.25">
      <c r="A9" t="s">
        <v>2102</v>
      </c>
      <c r="B9">
        <f>COUNTIFS(outcome, "=successful", goal, "&gt;=30000", goal,"&lt;=34999")</f>
        <v>7</v>
      </c>
      <c r="C9">
        <f>COUNTIFS(outcome, "=failed", goal, "&gt;=30000", goal,"&lt;=34999")</f>
        <v>0</v>
      </c>
      <c r="D9">
        <f>COUNTIFS(outcome, "=canceled", goal, "&gt;=30000", goal,"&lt;=34999")</f>
        <v>0</v>
      </c>
      <c r="E9">
        <f t="shared" si="1"/>
        <v>7</v>
      </c>
      <c r="F9" s="4">
        <f t="shared" si="2"/>
        <v>1</v>
      </c>
      <c r="G9" s="4">
        <f t="shared" si="3"/>
        <v>0</v>
      </c>
      <c r="H9" s="4">
        <f t="shared" si="4"/>
        <v>0</v>
      </c>
    </row>
    <row r="10" spans="1:8" x14ac:dyDescent="0.25">
      <c r="A10" t="s">
        <v>2103</v>
      </c>
      <c r="B10">
        <f>COUNTIFS(outcome, "=successful", goal, "&gt;=35000", goal,"&lt;=39999")</f>
        <v>8</v>
      </c>
      <c r="C10">
        <f>COUNTIFS(outcome, "=failed", goal, "&gt;=35000", goal,"&lt;=39999")</f>
        <v>3</v>
      </c>
      <c r="D10">
        <f>COUNTIFS(outcome, "=canceled", goal, "&gt;=35000", goal,"&lt;=39999")</f>
        <v>1</v>
      </c>
      <c r="E10">
        <f t="shared" si="1"/>
        <v>12</v>
      </c>
      <c r="F10" s="4">
        <f t="shared" si="2"/>
        <v>0.66666666666666663</v>
      </c>
      <c r="G10" s="4">
        <f t="shared" si="3"/>
        <v>0.25</v>
      </c>
      <c r="H10" s="4">
        <f t="shared" si="4"/>
        <v>8.3333333333333329E-2</v>
      </c>
    </row>
    <row r="11" spans="1:8" x14ac:dyDescent="0.25">
      <c r="A11" t="s">
        <v>2104</v>
      </c>
      <c r="B11">
        <f>COUNTIFS(outcome, "=successful", goal, "&gt;=40000", goal,"&lt;=44999")</f>
        <v>11</v>
      </c>
      <c r="C11">
        <f>COUNTIFS(outcome, "=failed", goal, "&gt;=40000", goal,"&lt;=44999")</f>
        <v>3</v>
      </c>
      <c r="D11">
        <f>COUNTIFS(outcome, "=canceled", goal, "&gt;=40000", goal,"&lt;=44999")</f>
        <v>0</v>
      </c>
      <c r="E11">
        <f t="shared" si="1"/>
        <v>14</v>
      </c>
      <c r="F11" s="4">
        <f t="shared" si="2"/>
        <v>0.7857142857142857</v>
      </c>
      <c r="G11" s="4">
        <f t="shared" si="3"/>
        <v>0.21428571428571427</v>
      </c>
      <c r="H11" s="4">
        <f t="shared" si="4"/>
        <v>0</v>
      </c>
    </row>
    <row r="12" spans="1:8" x14ac:dyDescent="0.25">
      <c r="A12" t="s">
        <v>2105</v>
      </c>
      <c r="B12">
        <f>COUNTIFS(outcome, "=successful", goal, "&gt;=45000", goal,"&lt;=49999")</f>
        <v>8</v>
      </c>
      <c r="C12">
        <f>COUNTIFS(outcome, "=failed", goal, "&gt;=45000", goal,"&lt;=49999")</f>
        <v>3</v>
      </c>
      <c r="D12">
        <f>COUNTIFS(outcome, "=canceled", goal, "&gt;=45000", goal,"&lt;=49999")</f>
        <v>0</v>
      </c>
      <c r="E12">
        <f t="shared" si="1"/>
        <v>11</v>
      </c>
      <c r="F12" s="4">
        <f t="shared" si="2"/>
        <v>0.72727272727272729</v>
      </c>
      <c r="G12" s="4">
        <f t="shared" si="3"/>
        <v>0.27272727272727271</v>
      </c>
      <c r="H12" s="4">
        <f t="shared" si="4"/>
        <v>0</v>
      </c>
    </row>
    <row r="13" spans="1:8" x14ac:dyDescent="0.25">
      <c r="A13" t="s">
        <v>2106</v>
      </c>
      <c r="B13">
        <f>COUNTIFS(outcome, "=successful", goal, "&gt;=50000")</f>
        <v>114</v>
      </c>
      <c r="C13">
        <f>COUNTIFS(outcome, "=failed", goal, "&gt;=50000")</f>
        <v>163</v>
      </c>
      <c r="D13">
        <f>COUNTIFS(outcome, "=canceled", goal, "&gt;=50000")</f>
        <v>28</v>
      </c>
      <c r="E13">
        <f t="shared" si="1"/>
        <v>305</v>
      </c>
      <c r="F13" s="4">
        <f t="shared" si="2"/>
        <v>0.3737704918032787</v>
      </c>
      <c r="G13" s="4">
        <f t="shared" si="3"/>
        <v>0.53442622950819674</v>
      </c>
      <c r="H13" s="4">
        <f t="shared" si="4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7C5C-AE72-4DFA-A7C9-7365D26718EF}">
  <sheetPr codeName="Sheet2"/>
  <dimension ref="A1:K566"/>
  <sheetViews>
    <sheetView tabSelected="1" workbookViewId="0">
      <selection activeCell="G16" sqref="G16"/>
    </sheetView>
  </sheetViews>
  <sheetFormatPr defaultRowHeight="15.75" x14ac:dyDescent="0.25"/>
  <cols>
    <col min="2" max="2" width="13.5" bestFit="1" customWidth="1"/>
    <col min="5" max="5" width="13.5" bestFit="1" customWidth="1"/>
    <col min="7" max="7" width="19.375" bestFit="1" customWidth="1"/>
    <col min="10" max="10" width="16.375" bestFit="1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  <c r="G1" s="1" t="s">
        <v>2107</v>
      </c>
      <c r="J1" s="11" t="s">
        <v>2114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AVERAGE(successfulbackers)</f>
        <v>851.14690265486729</v>
      </c>
      <c r="J2" t="s">
        <v>2108</v>
      </c>
      <c r="K2">
        <f>AVERAGE(failedbackers)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s="12" t="s">
        <v>2109</v>
      </c>
      <c r="H3" s="12">
        <f>MEDIAN(successfulbackers)</f>
        <v>201</v>
      </c>
      <c r="J3" s="12" t="s">
        <v>2109</v>
      </c>
      <c r="K3" s="12">
        <f>MEDIAN(failedbackers)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MIN(successfulbackers)</f>
        <v>16</v>
      </c>
      <c r="J4" t="s">
        <v>2110</v>
      </c>
      <c r="K4">
        <f>MIN(failedbackers)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MAX(successfulbackers)</f>
        <v>7295</v>
      </c>
      <c r="J5" t="s">
        <v>2111</v>
      </c>
      <c r="K5">
        <f>MAX(failedbackers)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s="12" t="s">
        <v>2112</v>
      </c>
      <c r="H6" s="12">
        <f>_xlfn.VAR.P(successfulbackers)</f>
        <v>1603373.7324019109</v>
      </c>
      <c r="J6" t="s">
        <v>2112</v>
      </c>
      <c r="K6">
        <f>_xlfn.VAR.P(failedbackers)</f>
        <v>921574.68174133555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s="12" t="s">
        <v>2113</v>
      </c>
      <c r="H7" s="12">
        <f>_xlfn.STDEV.P(successfulbackers)</f>
        <v>1266.2439466397898</v>
      </c>
      <c r="J7" t="s">
        <v>2113</v>
      </c>
      <c r="K7">
        <f>_xlfn.STDEV.P(failedbackers)</f>
        <v>959.98681331637863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t="s">
        <v>2115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t="s">
        <v>2116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  <c r="G11" t="s">
        <v>2117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  <c r="G13" t="s">
        <v>2118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G14" t="s">
        <v>2119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  <c r="G15" t="s">
        <v>2120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11" priority="8" operator="equal">
      <formula>"failed"</formula>
    </cfRule>
  </conditionalFormatting>
  <conditionalFormatting sqref="A2:A566">
    <cfRule type="cellIs" dxfId="10" priority="5" operator="equal">
      <formula>"canceled"</formula>
    </cfRule>
    <cfRule type="cellIs" dxfId="9" priority="6" operator="equal">
      <formula>"live"</formula>
    </cfRule>
    <cfRule type="cellIs" dxfId="8" priority="7" operator="equal">
      <formula>"successful"</formula>
    </cfRule>
  </conditionalFormatting>
  <conditionalFormatting sqref="D2:D365">
    <cfRule type="cellIs" dxfId="3" priority="4" operator="equal">
      <formula>"failed"</formula>
    </cfRule>
  </conditionalFormatting>
  <conditionalFormatting sqref="D2:D365">
    <cfRule type="cellIs" dxfId="2" priority="1" operator="equal">
      <formula>"canceled"</formula>
    </cfRule>
    <cfRule type="cellIs" dxfId="1" priority="2" operator="equal">
      <formula>"live"</formula>
    </cfRule>
    <cfRule type="cellIs" dxfId="0" priority="3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Category Pivot Table</vt:lpstr>
      <vt:lpstr>Sub-Category Pivot Table</vt:lpstr>
      <vt:lpstr>Date Pivot Table</vt:lpstr>
      <vt:lpstr>Crowdfunding Goal Analysis</vt:lpstr>
      <vt:lpstr>Statistical Analysis</vt:lpstr>
      <vt:lpstr>failedbackers</vt:lpstr>
      <vt:lpstr>goal</vt:lpstr>
      <vt:lpstr>outcome</vt:lpstr>
      <vt:lpstr>successfulbackers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Gayatri John</cp:lastModifiedBy>
  <dcterms:created xsi:type="dcterms:W3CDTF">2021-09-29T18:52:28Z</dcterms:created>
  <dcterms:modified xsi:type="dcterms:W3CDTF">2023-06-13T15:42:35Z</dcterms:modified>
</cp:coreProperties>
</file>