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5. rutherford scattering\"/>
    </mc:Choice>
  </mc:AlternateContent>
  <xr:revisionPtr revIDLastSave="0" documentId="13_ncr:1_{E343E704-7506-46C6-8338-4360455A25C9}" xr6:coauthVersionLast="47" xr6:coauthVersionMax="47" xr10:uidLastSave="{00000000-0000-0000-0000-000000000000}"/>
  <bookViews>
    <workbookView xWindow="-108" yWindow="-108" windowWidth="23256" windowHeight="13176" activeTab="1" xr2:uid="{01EA9E5C-69ED-4F86-AACC-A57B7B7E9B25}"/>
  </bookViews>
  <sheets>
    <sheet name="Shee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4" i="2" s="1"/>
  <c r="G23" i="1"/>
  <c r="G25" i="1"/>
  <c r="G27" i="1"/>
  <c r="G29" i="1"/>
  <c r="G21" i="1"/>
  <c r="G18" i="1"/>
  <c r="G16" i="1"/>
  <c r="G14" i="1"/>
  <c r="G5" i="1"/>
  <c r="G8" i="1"/>
  <c r="G11" i="1"/>
  <c r="G2" i="1"/>
  <c r="F2" i="1"/>
  <c r="F5" i="1"/>
  <c r="F8" i="1"/>
  <c r="F11" i="1"/>
  <c r="F14" i="1"/>
  <c r="F16" i="1"/>
  <c r="F18" i="1"/>
  <c r="G2" i="2"/>
  <c r="F14" i="2"/>
  <c r="F10" i="2"/>
  <c r="F2" i="2"/>
  <c r="E10" i="2"/>
  <c r="E2" i="2"/>
  <c r="S12" i="1"/>
  <c r="S11" i="1"/>
  <c r="S10" i="1"/>
  <c r="S9" i="1"/>
  <c r="S8" i="1"/>
  <c r="S7" i="1"/>
  <c r="D18" i="1"/>
  <c r="E18" i="1" s="1"/>
  <c r="Q2" i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" i="1"/>
  <c r="R1" i="1" s="1"/>
  <c r="D16" i="1"/>
  <c r="E16" i="1" s="1"/>
  <c r="D14" i="1"/>
  <c r="E14" i="1" s="1"/>
  <c r="S5" i="1" s="1"/>
  <c r="D11" i="1"/>
  <c r="E11" i="1" s="1"/>
  <c r="D21" i="1"/>
  <c r="E21" i="1" s="1"/>
  <c r="D23" i="1"/>
  <c r="E23" i="1" s="1"/>
  <c r="D25" i="1"/>
  <c r="E25" i="1" s="1"/>
  <c r="D27" i="1"/>
  <c r="E27" i="1" s="1"/>
  <c r="D8" i="1"/>
  <c r="E8" i="1" s="1"/>
  <c r="S3" i="1" s="1"/>
  <c r="D5" i="1"/>
  <c r="E5" i="1" s="1"/>
  <c r="S2" i="1" s="1"/>
  <c r="A29" i="1"/>
  <c r="Q12" i="1" s="1"/>
  <c r="R12" i="1" s="1"/>
  <c r="D29" i="1"/>
  <c r="E29" i="1" s="1"/>
  <c r="D2" i="1"/>
  <c r="E2" i="1" s="1"/>
  <c r="F21" i="1" l="1"/>
  <c r="F23" i="1"/>
  <c r="F29" i="1"/>
  <c r="F27" i="1"/>
  <c r="F25" i="1"/>
  <c r="S1" i="1"/>
  <c r="S6" i="1"/>
  <c r="S4" i="1"/>
</calcChain>
</file>

<file path=xl/sharedStrings.xml><?xml version="1.0" encoding="utf-8"?>
<sst xmlns="http://schemas.openxmlformats.org/spreadsheetml/2006/main" count="22" uniqueCount="13">
  <si>
    <t>$\theta\,(^circ)$</t>
  </si>
  <si>
    <t>$t(\theta)$ (s)</t>
  </si>
  <si>
    <t>$n(\theta)$</t>
  </si>
  <si>
    <t>$N_d(\theta)$</t>
  </si>
  <si>
    <t>$n_\text{avg}(\theta)$</t>
  </si>
  <si>
    <t>$N(\theta)$</t>
  </si>
  <si>
    <t>Material</t>
  </si>
  <si>
    <t>Au</t>
  </si>
  <si>
    <t>angle</t>
  </si>
  <si>
    <t>N</t>
  </si>
  <si>
    <t>std dev</t>
  </si>
  <si>
    <t>Al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</si>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</sst>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3" xfId="0" applyBorder="1" applyAlignment="1">
      <alignment horizontal="center" vertical="center"/>
    </xf>
    <xf numFmtId="166" fontId="0" fillId="0" borderId="0" xfId="0" applyNumberFormat="1"/>
    <xf numFmtId="168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Sheet!$A$2:$A$30</c:f>
              <c:numCache>
                <c:formatCode>General</c:formatCode>
                <c:ptCount val="29"/>
                <c:pt idx="0">
                  <c:v>5</c:v>
                </c:pt>
                <c:pt idx="3">
                  <c:v>10</c:v>
                </c:pt>
                <c:pt idx="6">
                  <c:v>15</c:v>
                </c:pt>
                <c:pt idx="9">
                  <c:v>20</c:v>
                </c:pt>
                <c:pt idx="12">
                  <c:v>25</c:v>
                </c:pt>
                <c:pt idx="14">
                  <c:v>30</c:v>
                </c:pt>
                <c:pt idx="16">
                  <c:v>-5</c:v>
                </c:pt>
                <c:pt idx="19">
                  <c:v>-10</c:v>
                </c:pt>
                <c:pt idx="21">
                  <c:v>-15</c:v>
                </c:pt>
                <c:pt idx="23">
                  <c:v>-20</c:v>
                </c:pt>
                <c:pt idx="25">
                  <c:v>-25</c:v>
                </c:pt>
                <c:pt idx="27">
                  <c:v>-30</c:v>
                </c:pt>
              </c:numCache>
            </c:numRef>
          </c:xVal>
          <c:yVal>
            <c:numRef>
              <c:f>Sheet!$F$2:$F$30</c:f>
              <c:numCache>
                <c:formatCode>0.00</c:formatCode>
                <c:ptCount val="29"/>
                <c:pt idx="0">
                  <c:v>92.589264758160269</c:v>
                </c:pt>
                <c:pt idx="3">
                  <c:v>26.442086379132228</c:v>
                </c:pt>
                <c:pt idx="6">
                  <c:v>4.3905822097616296</c:v>
                </c:pt>
                <c:pt idx="9">
                  <c:v>0.53668973838074785</c:v>
                </c:pt>
                <c:pt idx="12">
                  <c:v>0.12866916523647703</c:v>
                </c:pt>
                <c:pt idx="14">
                  <c:v>4.385602881321287E-2</c:v>
                </c:pt>
                <c:pt idx="16">
                  <c:v>96.387548974128435</c:v>
                </c:pt>
                <c:pt idx="19">
                  <c:v>32.005464691830063</c:v>
                </c:pt>
                <c:pt idx="21">
                  <c:v>5.8633335252208889</c:v>
                </c:pt>
                <c:pt idx="23">
                  <c:v>0.85738512395941724</c:v>
                </c:pt>
                <c:pt idx="25">
                  <c:v>0.16381781525229516</c:v>
                </c:pt>
                <c:pt idx="27">
                  <c:v>4.6331772375249082E-2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6-4DA5-A8C3-DABE0F4E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21080"/>
        <c:axId val="420617840"/>
      </c:scatterChart>
      <c:valAx>
        <c:axId val="42062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17840"/>
        <c:crosses val="autoZero"/>
        <c:crossBetween val="midCat"/>
      </c:valAx>
      <c:valAx>
        <c:axId val="4206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2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87630</xdr:rowOff>
    </xdr:from>
    <xdr:to>
      <xdr:col>15</xdr:col>
      <xdr:colOff>106680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4E87D-BE01-49E4-71B6-CB516C797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6FD-7BD9-4C75-B984-C69E8061C929}">
  <dimension ref="A1:S30"/>
  <sheetViews>
    <sheetView workbookViewId="0">
      <selection activeCell="G21" sqref="G21:G30"/>
    </sheetView>
  </sheetViews>
  <sheetFormatPr defaultRowHeight="14.4" x14ac:dyDescent="0.3"/>
  <cols>
    <col min="4" max="4" width="8.88671875" style="6"/>
    <col min="5" max="6" width="8.88671875" style="4"/>
    <col min="7" max="7" width="8" bestFit="1" customWidth="1"/>
  </cols>
  <sheetData>
    <row r="1" spans="1:19" x14ac:dyDescent="0.3">
      <c r="A1" s="2" t="s">
        <v>8</v>
      </c>
      <c r="B1" s="2" t="s">
        <v>1</v>
      </c>
      <c r="C1" s="2" t="s">
        <v>2</v>
      </c>
      <c r="D1" s="5" t="s">
        <v>4</v>
      </c>
      <c r="E1" s="3" t="s">
        <v>3</v>
      </c>
      <c r="F1" s="3" t="s">
        <v>9</v>
      </c>
      <c r="G1" t="s">
        <v>12</v>
      </c>
      <c r="Q1">
        <f>A2</f>
        <v>5</v>
      </c>
      <c r="R1">
        <f>RADIANS(Q1)</f>
        <v>8.7266462599716474E-2</v>
      </c>
      <c r="S1">
        <f>E2</f>
        <v>50.703333333333333</v>
      </c>
    </row>
    <row r="2" spans="1:19" x14ac:dyDescent="0.3">
      <c r="A2" s="14">
        <v>5</v>
      </c>
      <c r="B2" s="14">
        <v>100</v>
      </c>
      <c r="C2" s="2">
        <v>5082</v>
      </c>
      <c r="D2" s="15">
        <f>AVERAGE(C2:C4)</f>
        <v>5070.333333333333</v>
      </c>
      <c r="E2" s="10">
        <f>D2/B2</f>
        <v>50.703333333333333</v>
      </c>
      <c r="F2" s="10">
        <f>E2/(2*3.14159265*SIN(RADIANS(A2)))</f>
        <v>92.589264758160269</v>
      </c>
      <c r="G2" s="10">
        <f>_xlfn.STDEV.S(C2:C4)/B2</f>
        <v>0.4174126655161931</v>
      </c>
      <c r="Q2">
        <f>A5</f>
        <v>10</v>
      </c>
      <c r="R2">
        <f t="shared" ref="R2:R12" si="0">RADIANS(Q2)</f>
        <v>0.17453292519943295</v>
      </c>
      <c r="S2">
        <f>E5</f>
        <v>28.85</v>
      </c>
    </row>
    <row r="3" spans="1:19" x14ac:dyDescent="0.3">
      <c r="A3" s="14"/>
      <c r="B3" s="14"/>
      <c r="C3" s="2">
        <v>5024</v>
      </c>
      <c r="D3" s="15"/>
      <c r="E3" s="10"/>
      <c r="F3" s="10"/>
      <c r="G3" s="10"/>
      <c r="Q3">
        <f>A8</f>
        <v>15</v>
      </c>
      <c r="R3">
        <f t="shared" si="0"/>
        <v>0.26179938779914941</v>
      </c>
      <c r="S3">
        <f>E8</f>
        <v>7.14</v>
      </c>
    </row>
    <row r="4" spans="1:19" x14ac:dyDescent="0.3">
      <c r="A4" s="14"/>
      <c r="B4" s="14"/>
      <c r="C4" s="2">
        <v>5105</v>
      </c>
      <c r="D4" s="15"/>
      <c r="E4" s="10"/>
      <c r="F4" s="10"/>
      <c r="G4" s="10"/>
      <c r="Q4">
        <f>A11</f>
        <v>20</v>
      </c>
      <c r="R4">
        <f t="shared" si="0"/>
        <v>0.3490658503988659</v>
      </c>
      <c r="S4">
        <f>E11</f>
        <v>1.1533333333333333</v>
      </c>
    </row>
    <row r="5" spans="1:19" x14ac:dyDescent="0.3">
      <c r="A5" s="14">
        <v>10</v>
      </c>
      <c r="B5" s="14">
        <v>100</v>
      </c>
      <c r="C5" s="2">
        <v>2880</v>
      </c>
      <c r="D5" s="15">
        <f>AVERAGE(C5:C7)</f>
        <v>2885</v>
      </c>
      <c r="E5" s="10">
        <f>D5/B5</f>
        <v>28.85</v>
      </c>
      <c r="F5" s="11">
        <f t="shared" ref="F5" si="1">E5/(2*3.14159265*SIN(RADIANS(A5)))</f>
        <v>26.442086379132228</v>
      </c>
      <c r="G5" s="10">
        <f t="shared" ref="G5" si="2">_xlfn.STDEV.S(C5:C7)/B5</f>
        <v>0.24879710609249459</v>
      </c>
      <c r="Q5">
        <f>A14</f>
        <v>25</v>
      </c>
      <c r="R5">
        <f t="shared" si="0"/>
        <v>0.43633231299858238</v>
      </c>
      <c r="S5">
        <f>E14</f>
        <v>0.34166666666666667</v>
      </c>
    </row>
    <row r="6" spans="1:19" x14ac:dyDescent="0.3">
      <c r="A6" s="14"/>
      <c r="B6" s="14"/>
      <c r="C6" s="2">
        <v>2912</v>
      </c>
      <c r="D6" s="15"/>
      <c r="E6" s="10"/>
      <c r="F6" s="13"/>
      <c r="G6" s="10"/>
      <c r="Q6">
        <f>A16</f>
        <v>30</v>
      </c>
      <c r="R6">
        <f t="shared" si="0"/>
        <v>0.52359877559829882</v>
      </c>
      <c r="S6">
        <f>E16</f>
        <v>0.13777777777777778</v>
      </c>
    </row>
    <row r="7" spans="1:19" x14ac:dyDescent="0.3">
      <c r="A7" s="14"/>
      <c r="B7" s="14"/>
      <c r="C7" s="2">
        <v>2863</v>
      </c>
      <c r="D7" s="15"/>
      <c r="E7" s="10"/>
      <c r="F7" s="12"/>
      <c r="G7" s="10"/>
      <c r="Q7">
        <f>A18</f>
        <v>-5</v>
      </c>
      <c r="R7">
        <f t="shared" si="0"/>
        <v>-8.7266462599716474E-2</v>
      </c>
      <c r="S7" s="4">
        <f>E18</f>
        <v>52.783333333333331</v>
      </c>
    </row>
    <row r="8" spans="1:19" x14ac:dyDescent="0.3">
      <c r="A8" s="14">
        <v>15</v>
      </c>
      <c r="B8" s="14">
        <v>100</v>
      </c>
      <c r="C8" s="2">
        <v>712</v>
      </c>
      <c r="D8" s="15">
        <f>AVERAGEA(C8:C10)</f>
        <v>714</v>
      </c>
      <c r="E8" s="10">
        <f>D8/B8</f>
        <v>7.14</v>
      </c>
      <c r="F8" s="11">
        <f t="shared" ref="F8" si="3">E8/(2*3.14159265*SIN(RADIANS(A8)))</f>
        <v>4.3905822097616296</v>
      </c>
      <c r="G8" s="10">
        <f t="shared" ref="G8" si="4">_xlfn.STDEV.S(C8:C10)/B8</f>
        <v>0.22068076490713909</v>
      </c>
      <c r="Q8">
        <f>A21</f>
        <v>-10</v>
      </c>
      <c r="R8">
        <f t="shared" si="0"/>
        <v>-0.17453292519943295</v>
      </c>
      <c r="S8" s="4">
        <f>E21</f>
        <v>34.92</v>
      </c>
    </row>
    <row r="9" spans="1:19" x14ac:dyDescent="0.3">
      <c r="A9" s="14"/>
      <c r="B9" s="14"/>
      <c r="C9" s="2">
        <v>693</v>
      </c>
      <c r="D9" s="15"/>
      <c r="E9" s="10"/>
      <c r="F9" s="13"/>
      <c r="G9" s="10"/>
      <c r="Q9">
        <f>A23</f>
        <v>-15</v>
      </c>
      <c r="R9">
        <f t="shared" si="0"/>
        <v>-0.26179938779914941</v>
      </c>
      <c r="S9" s="4">
        <f>E23</f>
        <v>9.5350000000000001</v>
      </c>
    </row>
    <row r="10" spans="1:19" x14ac:dyDescent="0.3">
      <c r="A10" s="14"/>
      <c r="B10" s="14"/>
      <c r="C10" s="2">
        <v>737</v>
      </c>
      <c r="D10" s="15"/>
      <c r="E10" s="10"/>
      <c r="F10" s="12"/>
      <c r="G10" s="10"/>
      <c r="Q10">
        <f>A25</f>
        <v>-20</v>
      </c>
      <c r="R10">
        <f t="shared" si="0"/>
        <v>-0.3490658503988659</v>
      </c>
      <c r="S10" s="4">
        <f>E25</f>
        <v>1.8425</v>
      </c>
    </row>
    <row r="11" spans="1:19" x14ac:dyDescent="0.3">
      <c r="A11" s="14">
        <v>20</v>
      </c>
      <c r="B11" s="14">
        <v>200</v>
      </c>
      <c r="C11" s="2">
        <v>220</v>
      </c>
      <c r="D11" s="15">
        <f t="shared" ref="D11" si="5">AVERAGEA(C11:C13)</f>
        <v>230.66666666666666</v>
      </c>
      <c r="E11" s="10">
        <f>D11/B11</f>
        <v>1.1533333333333333</v>
      </c>
      <c r="F11" s="11">
        <f t="shared" ref="F11" si="6">E11/(2*3.14159265*SIN(RADIANS(A11)))</f>
        <v>0.53668973838074785</v>
      </c>
      <c r="G11" s="10">
        <f t="shared" ref="G11" si="7">_xlfn.STDEV.S(C11:C13)/B11</f>
        <v>7.1821538088050807E-2</v>
      </c>
      <c r="Q11">
        <f>A27</f>
        <v>-25</v>
      </c>
      <c r="R11">
        <f t="shared" si="0"/>
        <v>-0.43633231299858238</v>
      </c>
      <c r="S11" s="4">
        <f>E27</f>
        <v>0.435</v>
      </c>
    </row>
    <row r="12" spans="1:19" x14ac:dyDescent="0.3">
      <c r="A12" s="14"/>
      <c r="B12" s="14"/>
      <c r="C12" s="2">
        <v>225</v>
      </c>
      <c r="D12" s="15"/>
      <c r="E12" s="10"/>
      <c r="F12" s="13"/>
      <c r="G12" s="10"/>
      <c r="Q12">
        <f>A29</f>
        <v>-30</v>
      </c>
      <c r="R12">
        <f t="shared" si="0"/>
        <v>-0.52359877559829882</v>
      </c>
      <c r="S12" s="4">
        <f>E29</f>
        <v>0.14555555555555555</v>
      </c>
    </row>
    <row r="13" spans="1:19" x14ac:dyDescent="0.3">
      <c r="A13" s="14"/>
      <c r="B13" s="14"/>
      <c r="C13" s="2">
        <v>247</v>
      </c>
      <c r="D13" s="15"/>
      <c r="E13" s="10"/>
      <c r="F13" s="12"/>
      <c r="G13" s="10"/>
    </row>
    <row r="14" spans="1:19" x14ac:dyDescent="0.3">
      <c r="A14" s="14">
        <v>25</v>
      </c>
      <c r="B14" s="14">
        <v>600</v>
      </c>
      <c r="C14" s="2">
        <v>205</v>
      </c>
      <c r="D14" s="15">
        <f>AVERAGEA(C14:C15)</f>
        <v>205</v>
      </c>
      <c r="E14" s="10">
        <f>D14/B14</f>
        <v>0.34166666666666667</v>
      </c>
      <c r="F14" s="10">
        <f>E14/(2*3.14159265*SIN(RADIANS(A14)))</f>
        <v>0.12866916523647703</v>
      </c>
      <c r="G14" s="10">
        <f>_xlfn.STDEV.S(C14:C15)/B14</f>
        <v>0</v>
      </c>
    </row>
    <row r="15" spans="1:19" x14ac:dyDescent="0.3">
      <c r="A15" s="14"/>
      <c r="B15" s="14"/>
      <c r="C15" s="2">
        <v>205</v>
      </c>
      <c r="D15" s="15"/>
      <c r="E15" s="10"/>
      <c r="F15" s="10"/>
      <c r="G15" s="10"/>
    </row>
    <row r="16" spans="1:19" x14ac:dyDescent="0.3">
      <c r="A16" s="14">
        <v>30</v>
      </c>
      <c r="B16" s="14">
        <v>900</v>
      </c>
      <c r="C16" s="2">
        <v>127</v>
      </c>
      <c r="D16" s="15">
        <f>AVERAGEA(C16:C17)</f>
        <v>124</v>
      </c>
      <c r="E16" s="10">
        <f>D16/B16</f>
        <v>0.13777777777777778</v>
      </c>
      <c r="F16" s="11">
        <f>E16/(2*3.14159265*SIN(RADIANS(A16)))</f>
        <v>4.385602881321287E-2</v>
      </c>
      <c r="G16" s="10">
        <f>_xlfn.STDEV.S(C16:C17)/B16</f>
        <v>4.7140452079103166E-3</v>
      </c>
    </row>
    <row r="17" spans="1:14" x14ac:dyDescent="0.3">
      <c r="A17" s="14"/>
      <c r="B17" s="14"/>
      <c r="C17" s="2">
        <v>121</v>
      </c>
      <c r="D17" s="15"/>
      <c r="E17" s="10"/>
      <c r="F17" s="12"/>
      <c r="G17" s="10"/>
    </row>
    <row r="18" spans="1:14" x14ac:dyDescent="0.3">
      <c r="A18" s="14">
        <v>-5</v>
      </c>
      <c r="B18" s="14">
        <v>100</v>
      </c>
      <c r="C18" s="2">
        <v>5295</v>
      </c>
      <c r="D18" s="15">
        <f>AVERAGE(C18:C20)</f>
        <v>5278.333333333333</v>
      </c>
      <c r="E18" s="10">
        <f>D18/B18</f>
        <v>52.783333333333331</v>
      </c>
      <c r="F18" s="10">
        <f>-E18/(2*3.14159265*SIN(RADIANS(A18)))</f>
        <v>96.387548974128435</v>
      </c>
      <c r="G18" s="10">
        <f>_xlfn.STDEV.S(C18:C20)/B18</f>
        <v>0.18147543451754936</v>
      </c>
    </row>
    <row r="19" spans="1:14" x14ac:dyDescent="0.3">
      <c r="A19" s="14"/>
      <c r="B19" s="14"/>
      <c r="C19" s="2">
        <v>5281</v>
      </c>
      <c r="D19" s="15"/>
      <c r="E19" s="10"/>
      <c r="F19" s="10"/>
      <c r="G19" s="10"/>
    </row>
    <row r="20" spans="1:14" x14ac:dyDescent="0.3">
      <c r="A20" s="14"/>
      <c r="B20" s="14"/>
      <c r="C20" s="2">
        <v>5259</v>
      </c>
      <c r="D20" s="15"/>
      <c r="E20" s="10"/>
      <c r="F20" s="10"/>
      <c r="G20" s="10"/>
      <c r="I20" t="s">
        <v>0</v>
      </c>
      <c r="J20" t="s">
        <v>1</v>
      </c>
      <c r="K20" t="s">
        <v>2</v>
      </c>
      <c r="L20" t="s">
        <v>4</v>
      </c>
      <c r="M20" t="s">
        <v>3</v>
      </c>
      <c r="N20" t="s">
        <v>5</v>
      </c>
    </row>
    <row r="21" spans="1:14" x14ac:dyDescent="0.3">
      <c r="A21" s="14">
        <v>-10</v>
      </c>
      <c r="B21" s="14">
        <v>100</v>
      </c>
      <c r="C21" s="2">
        <v>3466</v>
      </c>
      <c r="D21" s="15">
        <f>AVERAGEA(C21:C22)</f>
        <v>3492</v>
      </c>
      <c r="E21" s="10">
        <f>D21/B21</f>
        <v>34.92</v>
      </c>
      <c r="F21" s="10">
        <f>-E21/(2*3.14159265*SIN(RADIANS(A21)))</f>
        <v>32.005464691830063</v>
      </c>
      <c r="G21" s="10">
        <f>_xlfn.STDEV.S(C21:C22)/B21</f>
        <v>0.36769552621700469</v>
      </c>
    </row>
    <row r="22" spans="1:14" x14ac:dyDescent="0.3">
      <c r="A22" s="14"/>
      <c r="B22" s="14"/>
      <c r="C22" s="2">
        <v>3518</v>
      </c>
      <c r="D22" s="15"/>
      <c r="E22" s="10"/>
      <c r="F22" s="10"/>
      <c r="G22" s="10"/>
    </row>
    <row r="23" spans="1:14" x14ac:dyDescent="0.3">
      <c r="A23" s="14">
        <v>-15</v>
      </c>
      <c r="B23" s="14">
        <v>100</v>
      </c>
      <c r="C23" s="2">
        <v>947</v>
      </c>
      <c r="D23" s="15">
        <f>AVERAGEA(C23:C24)</f>
        <v>953.5</v>
      </c>
      <c r="E23" s="10">
        <f>D23/B23</f>
        <v>9.5350000000000001</v>
      </c>
      <c r="F23" s="10">
        <f>-E23/(2*3.14159265*SIN(RADIANS(A23)))</f>
        <v>5.8633335252208889</v>
      </c>
      <c r="G23" s="10">
        <f t="shared" ref="G23:G30" si="8">_xlfn.STDEV.S(C23:C24)/B23</f>
        <v>9.1923881554251172E-2</v>
      </c>
    </row>
    <row r="24" spans="1:14" x14ac:dyDescent="0.3">
      <c r="A24" s="14"/>
      <c r="B24" s="14"/>
      <c r="C24" s="2">
        <v>960</v>
      </c>
      <c r="D24" s="15"/>
      <c r="E24" s="10"/>
      <c r="F24" s="10"/>
      <c r="G24" s="10"/>
    </row>
    <row r="25" spans="1:14" x14ac:dyDescent="0.3">
      <c r="A25" s="14">
        <v>-20</v>
      </c>
      <c r="B25" s="14">
        <v>200</v>
      </c>
      <c r="C25" s="2">
        <v>340</v>
      </c>
      <c r="D25" s="15">
        <f>AVERAGEA(C25:C26)</f>
        <v>368.5</v>
      </c>
      <c r="E25" s="10">
        <f>D25/B25</f>
        <v>1.8425</v>
      </c>
      <c r="F25" s="10">
        <f t="shared" ref="F25" si="9">-E25/(2*3.14159265*SIN(RADIANS(A25)))</f>
        <v>0.85738512395941724</v>
      </c>
      <c r="G25" s="10">
        <f t="shared" ref="G25:G30" si="10">_xlfn.STDEV.S(C25:C26)/B25</f>
        <v>0.20152543263816602</v>
      </c>
    </row>
    <row r="26" spans="1:14" x14ac:dyDescent="0.3">
      <c r="A26" s="14"/>
      <c r="B26" s="14"/>
      <c r="C26" s="2">
        <v>397</v>
      </c>
      <c r="D26" s="15"/>
      <c r="E26" s="10"/>
      <c r="F26" s="10"/>
      <c r="G26" s="10"/>
    </row>
    <row r="27" spans="1:14" x14ac:dyDescent="0.3">
      <c r="A27" s="14">
        <v>-25</v>
      </c>
      <c r="B27" s="14">
        <v>600</v>
      </c>
      <c r="C27" s="2">
        <v>252</v>
      </c>
      <c r="D27" s="15">
        <f>AVERAGEA(C27:C28)</f>
        <v>261</v>
      </c>
      <c r="E27" s="10">
        <f>D27/B27</f>
        <v>0.435</v>
      </c>
      <c r="F27" s="10">
        <f t="shared" ref="F27" si="11">-E27/(2*3.14159265*SIN(RADIANS(A27)))</f>
        <v>0.16381781525229516</v>
      </c>
      <c r="G27" s="10">
        <f t="shared" ref="G27:G30" si="12">_xlfn.STDEV.S(C27:C28)/B27</f>
        <v>2.1213203435596427E-2</v>
      </c>
    </row>
    <row r="28" spans="1:14" x14ac:dyDescent="0.3">
      <c r="A28" s="14"/>
      <c r="B28" s="14"/>
      <c r="C28" s="2">
        <v>270</v>
      </c>
      <c r="D28" s="15"/>
      <c r="E28" s="10"/>
      <c r="F28" s="10"/>
      <c r="G28" s="10"/>
    </row>
    <row r="29" spans="1:14" x14ac:dyDescent="0.3">
      <c r="A29" s="14">
        <f>-30</f>
        <v>-30</v>
      </c>
      <c r="B29" s="14">
        <v>900</v>
      </c>
      <c r="C29" s="2">
        <v>133</v>
      </c>
      <c r="D29" s="15">
        <f>AVERAGE(C29:C30)</f>
        <v>131</v>
      </c>
      <c r="E29" s="10">
        <f>D29/B29</f>
        <v>0.14555555555555555</v>
      </c>
      <c r="F29" s="10">
        <f t="shared" ref="F29" si="13">-E29/(2*3.14159265*SIN(RADIANS(A29)))</f>
        <v>4.6331772375249082E-2</v>
      </c>
      <c r="G29" s="10">
        <f t="shared" ref="G29:G30" si="14">_xlfn.STDEV.S(C29:C30)/B29</f>
        <v>3.1426968052735448E-3</v>
      </c>
    </row>
    <row r="30" spans="1:14" x14ac:dyDescent="0.3">
      <c r="A30" s="14"/>
      <c r="B30" s="14"/>
      <c r="C30" s="2">
        <v>129</v>
      </c>
      <c r="D30" s="15"/>
      <c r="E30" s="10"/>
      <c r="F30" s="10"/>
      <c r="G30" s="10"/>
    </row>
  </sheetData>
  <mergeCells count="72">
    <mergeCell ref="A18:A20"/>
    <mergeCell ref="B18:B20"/>
    <mergeCell ref="D18:D20"/>
    <mergeCell ref="E18:E20"/>
    <mergeCell ref="D2:D4"/>
    <mergeCell ref="B2:B4"/>
    <mergeCell ref="A2:A4"/>
    <mergeCell ref="A5:A7"/>
    <mergeCell ref="B5:B7"/>
    <mergeCell ref="D5:D7"/>
    <mergeCell ref="A8:A10"/>
    <mergeCell ref="B8:B10"/>
    <mergeCell ref="D8:D10"/>
    <mergeCell ref="A11:A13"/>
    <mergeCell ref="B11:B13"/>
    <mergeCell ref="D11:D13"/>
    <mergeCell ref="A14:A15"/>
    <mergeCell ref="B14:B15"/>
    <mergeCell ref="D14:D15"/>
    <mergeCell ref="A16:A17"/>
    <mergeCell ref="B16:B17"/>
    <mergeCell ref="D16:D17"/>
    <mergeCell ref="A25:A26"/>
    <mergeCell ref="B25:B26"/>
    <mergeCell ref="D25:D26"/>
    <mergeCell ref="A21:A22"/>
    <mergeCell ref="B21:B22"/>
    <mergeCell ref="D21:D22"/>
    <mergeCell ref="A23:A24"/>
    <mergeCell ref="B23:B24"/>
    <mergeCell ref="D23:D24"/>
    <mergeCell ref="E29:E30"/>
    <mergeCell ref="A29:A30"/>
    <mergeCell ref="B29:B30"/>
    <mergeCell ref="D29:D30"/>
    <mergeCell ref="A27:A28"/>
    <mergeCell ref="B27:B28"/>
    <mergeCell ref="D27:D28"/>
    <mergeCell ref="F2:F4"/>
    <mergeCell ref="F5:F7"/>
    <mergeCell ref="F8:F10"/>
    <mergeCell ref="F11:F13"/>
    <mergeCell ref="E27:E28"/>
    <mergeCell ref="E2:E4"/>
    <mergeCell ref="E5:E7"/>
    <mergeCell ref="E8:E10"/>
    <mergeCell ref="E11:E13"/>
    <mergeCell ref="E14:E15"/>
    <mergeCell ref="E16:E17"/>
    <mergeCell ref="E21:E22"/>
    <mergeCell ref="E23:E24"/>
    <mergeCell ref="E25:E26"/>
    <mergeCell ref="F27:F28"/>
    <mergeCell ref="F29:F30"/>
    <mergeCell ref="F14:F15"/>
    <mergeCell ref="F16:F17"/>
    <mergeCell ref="F18:F20"/>
    <mergeCell ref="F21:F22"/>
    <mergeCell ref="F23:F24"/>
    <mergeCell ref="F25:F26"/>
    <mergeCell ref="G2:G4"/>
    <mergeCell ref="G5:G7"/>
    <mergeCell ref="G8:G10"/>
    <mergeCell ref="G11:G13"/>
    <mergeCell ref="G14:G15"/>
    <mergeCell ref="G27:G28"/>
    <mergeCell ref="G29:G30"/>
    <mergeCell ref="G16:G17"/>
    <mergeCell ref="G18:G20"/>
    <mergeCell ref="G21:G22"/>
    <mergeCell ref="G23:G24"/>
    <mergeCell ref="G25:G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229A-61AD-4D87-A089-51B379326F15}">
  <dimension ref="A1:I14"/>
  <sheetViews>
    <sheetView tabSelected="1" workbookViewId="0">
      <selection activeCell="G10" sqref="G10:G13"/>
    </sheetView>
  </sheetViews>
  <sheetFormatPr defaultRowHeight="14.4" x14ac:dyDescent="0.3"/>
  <cols>
    <col min="7" max="7" width="9.5546875" bestFit="1" customWidth="1"/>
    <col min="9" max="9" width="9.5546875" bestFit="1" customWidth="1"/>
  </cols>
  <sheetData>
    <row r="1" spans="1:9" x14ac:dyDescent="0.3">
      <c r="A1" s="1" t="s">
        <v>6</v>
      </c>
      <c r="B1" s="2" t="s">
        <v>0</v>
      </c>
      <c r="C1" s="2" t="s">
        <v>1</v>
      </c>
      <c r="D1" s="2" t="s">
        <v>2</v>
      </c>
      <c r="E1" s="5" t="s">
        <v>4</v>
      </c>
      <c r="F1" s="3" t="s">
        <v>3</v>
      </c>
      <c r="G1" s="7" t="s">
        <v>10</v>
      </c>
    </row>
    <row r="2" spans="1:9" x14ac:dyDescent="0.3">
      <c r="A2" s="18" t="s">
        <v>7</v>
      </c>
      <c r="B2" s="14">
        <v>-15</v>
      </c>
      <c r="C2" s="14">
        <v>100</v>
      </c>
      <c r="D2" s="2">
        <v>45</v>
      </c>
      <c r="E2" s="15">
        <f>AVERAGE(D2:D9)</f>
        <v>32</v>
      </c>
      <c r="F2" s="19">
        <f>E2/C2</f>
        <v>0.32</v>
      </c>
      <c r="G2" s="16">
        <f>_xlfn.STDEV.P(D2:D9)/C2</f>
        <v>0.06</v>
      </c>
      <c r="H2" s="8"/>
      <c r="I2" s="8"/>
    </row>
    <row r="3" spans="1:9" x14ac:dyDescent="0.3">
      <c r="A3" s="18"/>
      <c r="B3" s="14"/>
      <c r="C3" s="14"/>
      <c r="D3" s="2">
        <v>35</v>
      </c>
      <c r="E3" s="15"/>
      <c r="F3" s="19"/>
      <c r="G3" s="16"/>
      <c r="H3" s="8"/>
    </row>
    <row r="4" spans="1:9" x14ac:dyDescent="0.3">
      <c r="A4" s="18"/>
      <c r="B4" s="14"/>
      <c r="C4" s="14"/>
      <c r="D4" s="2">
        <v>26</v>
      </c>
      <c r="E4" s="15"/>
      <c r="F4" s="19"/>
      <c r="G4" s="16"/>
      <c r="H4" s="8"/>
    </row>
    <row r="5" spans="1:9" x14ac:dyDescent="0.3">
      <c r="A5" s="18"/>
      <c r="B5" s="14"/>
      <c r="C5" s="14"/>
      <c r="D5" s="2">
        <v>27</v>
      </c>
      <c r="E5" s="15"/>
      <c r="F5" s="19"/>
      <c r="G5" s="16"/>
      <c r="H5" s="8"/>
    </row>
    <row r="6" spans="1:9" x14ac:dyDescent="0.3">
      <c r="A6" s="18"/>
      <c r="B6" s="14">
        <v>15</v>
      </c>
      <c r="C6" s="14"/>
      <c r="D6" s="2">
        <v>27</v>
      </c>
      <c r="E6" s="15"/>
      <c r="F6" s="19"/>
      <c r="G6" s="16"/>
      <c r="H6" s="8"/>
    </row>
    <row r="7" spans="1:9" x14ac:dyDescent="0.3">
      <c r="A7" s="18"/>
      <c r="B7" s="14"/>
      <c r="C7" s="14"/>
      <c r="D7" s="2">
        <v>30</v>
      </c>
      <c r="E7" s="15"/>
      <c r="F7" s="19"/>
      <c r="G7" s="16"/>
      <c r="H7" s="8"/>
    </row>
    <row r="8" spans="1:9" x14ac:dyDescent="0.3">
      <c r="A8" s="18"/>
      <c r="B8" s="14"/>
      <c r="C8" s="14"/>
      <c r="D8" s="2">
        <v>30</v>
      </c>
      <c r="E8" s="15"/>
      <c r="F8" s="19"/>
      <c r="G8" s="16"/>
      <c r="H8" s="8"/>
    </row>
    <row r="9" spans="1:9" x14ac:dyDescent="0.3">
      <c r="A9" s="18"/>
      <c r="B9" s="14"/>
      <c r="C9" s="14"/>
      <c r="D9" s="2">
        <v>36</v>
      </c>
      <c r="E9" s="15"/>
      <c r="F9" s="19"/>
      <c r="G9" s="16"/>
      <c r="H9" s="8"/>
    </row>
    <row r="10" spans="1:9" x14ac:dyDescent="0.3">
      <c r="A10" s="18" t="s">
        <v>11</v>
      </c>
      <c r="B10" s="14">
        <v>-15</v>
      </c>
      <c r="C10" s="14">
        <v>1000</v>
      </c>
      <c r="D10" s="2">
        <v>30</v>
      </c>
      <c r="E10" s="15">
        <f>AVERAGE(D10:D13)</f>
        <v>32.5</v>
      </c>
      <c r="F10" s="19">
        <f>E10/C10</f>
        <v>3.2500000000000001E-2</v>
      </c>
      <c r="G10" s="17">
        <f>_xlfn.STDEV.P(D10:D13)/C10</f>
        <v>7.3654599313281175E-3</v>
      </c>
      <c r="H10" s="8"/>
      <c r="I10" s="9"/>
    </row>
    <row r="11" spans="1:9" x14ac:dyDescent="0.3">
      <c r="A11" s="18"/>
      <c r="B11" s="14"/>
      <c r="C11" s="14"/>
      <c r="D11" s="2">
        <v>29</v>
      </c>
      <c r="E11" s="15"/>
      <c r="F11" s="19"/>
      <c r="G11" s="17"/>
      <c r="H11" s="8"/>
    </row>
    <row r="12" spans="1:9" x14ac:dyDescent="0.3">
      <c r="A12" s="18"/>
      <c r="B12" s="14">
        <v>15</v>
      </c>
      <c r="C12" s="14"/>
      <c r="D12" s="2">
        <v>26</v>
      </c>
      <c r="E12" s="15"/>
      <c r="F12" s="19"/>
      <c r="G12" s="17"/>
      <c r="H12" s="8"/>
    </row>
    <row r="13" spans="1:9" x14ac:dyDescent="0.3">
      <c r="A13" s="18"/>
      <c r="B13" s="14"/>
      <c r="C13" s="14"/>
      <c r="D13" s="2">
        <v>45</v>
      </c>
      <c r="E13" s="15"/>
      <c r="F13" s="19"/>
      <c r="G13" s="17"/>
      <c r="H13" s="8"/>
    </row>
    <row r="14" spans="1:9" x14ac:dyDescent="0.3">
      <c r="F14" s="6">
        <f>79*SQRT(0.25*F10/F2)</f>
        <v>12.588204424182187</v>
      </c>
      <c r="G14">
        <f>F14*SQRT((0.5*G2/F2)^2+(0.5*G10/F10)^2)</f>
        <v>1.8513349970408932</v>
      </c>
    </row>
  </sheetData>
  <mergeCells count="14">
    <mergeCell ref="G2:G9"/>
    <mergeCell ref="G10:G13"/>
    <mergeCell ref="A10:A13"/>
    <mergeCell ref="B6:B9"/>
    <mergeCell ref="E2:E9"/>
    <mergeCell ref="F2:F9"/>
    <mergeCell ref="C2:C9"/>
    <mergeCell ref="B2:B5"/>
    <mergeCell ref="A2:A9"/>
    <mergeCell ref="B10:B11"/>
    <mergeCell ref="C10:C13"/>
    <mergeCell ref="E10:E13"/>
    <mergeCell ref="F10:F13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2025-01-22T10:13:43Z</dcterms:created>
  <dcterms:modified xsi:type="dcterms:W3CDTF">2025-01-30T16:01:20Z</dcterms:modified>
</cp:coreProperties>
</file>