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l notes\labs\solid state physics\4. hall effect and magnetoresistance of bismuth\"/>
    </mc:Choice>
  </mc:AlternateContent>
  <xr:revisionPtr revIDLastSave="0" documentId="13_ncr:1_{03C243AE-EC63-4209-AFE9-A2F433177317}" xr6:coauthVersionLast="47" xr6:coauthVersionMax="47" xr10:uidLastSave="{00000000-0000-0000-0000-000000000000}"/>
  <bookViews>
    <workbookView xWindow="-96" yWindow="0" windowWidth="11712" windowHeight="13056" activeTab="2" xr2:uid="{1643B2FC-977A-4335-9A76-23959C7FEF9B}"/>
  </bookViews>
  <sheets>
    <sheet name="rm_99" sheetId="7" r:id="rId1"/>
    <sheet name="rm_198" sheetId="1" r:id="rId2"/>
    <sheet name="contour" sheetId="2" r:id="rId3"/>
    <sheet name="rh1" sheetId="4" r:id="rId4"/>
    <sheet name="rh2" sheetId="6" r:id="rId5"/>
    <sheet name="calibration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2" l="1"/>
  <c r="D9" i="2"/>
  <c r="D8" i="2"/>
  <c r="D7" i="2"/>
  <c r="D6" i="2"/>
  <c r="D5" i="2"/>
  <c r="D4" i="2"/>
  <c r="D3" i="2"/>
  <c r="D2" i="2"/>
  <c r="C2" i="2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K2" i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E2" i="7"/>
  <c r="D2" i="7"/>
  <c r="C2" i="7"/>
  <c r="K2" i="7"/>
  <c r="D6" i="7" s="1"/>
  <c r="E6" i="7" s="1"/>
  <c r="G6" i="7" s="1"/>
  <c r="F3" i="1"/>
  <c r="F2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1"/>
  <c r="D11" i="6"/>
  <c r="D3" i="6"/>
  <c r="D4" i="6"/>
  <c r="D5" i="6"/>
  <c r="D6" i="6"/>
  <c r="D7" i="6"/>
  <c r="D8" i="6"/>
  <c r="D9" i="6"/>
  <c r="D10" i="6"/>
  <c r="D2" i="6"/>
  <c r="B11" i="6"/>
  <c r="B10" i="6"/>
  <c r="B9" i="6"/>
  <c r="B8" i="6"/>
  <c r="B7" i="6"/>
  <c r="B6" i="6"/>
  <c r="B5" i="6"/>
  <c r="B4" i="6"/>
  <c r="B3" i="6"/>
  <c r="B2" i="6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2" i="4"/>
  <c r="C7" i="2"/>
  <c r="C6" i="2"/>
  <c r="C5" i="2"/>
  <c r="C4" i="2"/>
  <c r="C3" i="2"/>
  <c r="F20" i="1"/>
  <c r="F19" i="1"/>
  <c r="F18" i="1"/>
  <c r="F17" i="1"/>
  <c r="F16" i="1"/>
  <c r="F15" i="1"/>
  <c r="F14" i="1"/>
  <c r="F13" i="1"/>
  <c r="F12" i="1"/>
  <c r="F11" i="1"/>
  <c r="F4" i="1"/>
  <c r="F5" i="1"/>
  <c r="F6" i="1"/>
  <c r="F7" i="1"/>
  <c r="F8" i="1"/>
  <c r="F9" i="1"/>
  <c r="F10" i="1"/>
  <c r="E2" i="1" l="1"/>
  <c r="G2" i="1" s="1"/>
  <c r="D3" i="7"/>
  <c r="E3" i="7" s="1"/>
  <c r="G3" i="7" s="1"/>
  <c r="D15" i="7"/>
  <c r="E15" i="7" s="1"/>
  <c r="G15" i="7" s="1"/>
  <c r="D13" i="7"/>
  <c r="E13" i="7" s="1"/>
  <c r="G13" i="7" s="1"/>
  <c r="D12" i="7"/>
  <c r="E12" i="7" s="1"/>
  <c r="G12" i="7" s="1"/>
  <c r="D5" i="7"/>
  <c r="E5" i="7" s="1"/>
  <c r="G5" i="7" s="1"/>
  <c r="D4" i="7"/>
  <c r="E4" i="7" s="1"/>
  <c r="G4" i="7" s="1"/>
  <c r="D8" i="7"/>
  <c r="E8" i="7" s="1"/>
  <c r="G8" i="7" s="1"/>
  <c r="G2" i="7"/>
  <c r="D11" i="7"/>
  <c r="E11" i="7" s="1"/>
  <c r="G11" i="7" s="1"/>
  <c r="D10" i="7"/>
  <c r="E10" i="7" s="1"/>
  <c r="G10" i="7" s="1"/>
  <c r="D17" i="7"/>
  <c r="D7" i="7"/>
  <c r="E7" i="7" s="1"/>
  <c r="G7" i="7" s="1"/>
  <c r="D9" i="7"/>
  <c r="E9" i="7" s="1"/>
  <c r="G9" i="7" s="1"/>
  <c r="D16" i="7"/>
  <c r="E16" i="7" s="1"/>
  <c r="G16" i="7" s="1"/>
  <c r="D14" i="7"/>
  <c r="E14" i="7" s="1"/>
  <c r="G14" i="7" s="1"/>
  <c r="D6" i="1"/>
  <c r="E6" i="1" s="1"/>
  <c r="G6" i="1" s="1"/>
  <c r="D16" i="1"/>
  <c r="E16" i="1" s="1"/>
  <c r="G16" i="1" s="1"/>
  <c r="D17" i="1"/>
  <c r="E17" i="1" s="1"/>
  <c r="G17" i="1" s="1"/>
  <c r="D13" i="1"/>
  <c r="E13" i="1" s="1"/>
  <c r="G13" i="1" s="1"/>
  <c r="D12" i="1"/>
  <c r="E12" i="1" s="1"/>
  <c r="G12" i="1" s="1"/>
  <c r="D3" i="1"/>
  <c r="E3" i="1" s="1"/>
  <c r="G3" i="1" s="1"/>
  <c r="D4" i="1"/>
  <c r="E4" i="1" s="1"/>
  <c r="G4" i="1" s="1"/>
  <c r="D20" i="1"/>
  <c r="E20" i="1" s="1"/>
  <c r="G20" i="1" s="1"/>
  <c r="D10" i="1"/>
  <c r="E10" i="1" s="1"/>
  <c r="G10" i="1" s="1"/>
  <c r="D11" i="1"/>
  <c r="E11" i="1" s="1"/>
  <c r="G11" i="1" s="1"/>
  <c r="D19" i="1"/>
  <c r="E19" i="1" s="1"/>
  <c r="G19" i="1" s="1"/>
  <c r="D9" i="1"/>
  <c r="E9" i="1" s="1"/>
  <c r="G9" i="1" s="1"/>
  <c r="D18" i="1"/>
  <c r="E18" i="1" s="1"/>
  <c r="G18" i="1" s="1"/>
  <c r="D5" i="1"/>
  <c r="E5" i="1" s="1"/>
  <c r="G5" i="1" s="1"/>
  <c r="D8" i="1"/>
  <c r="E8" i="1" s="1"/>
  <c r="G8" i="1" s="1"/>
  <c r="D15" i="1"/>
  <c r="E15" i="1" s="1"/>
  <c r="G15" i="1" s="1"/>
  <c r="D7" i="1"/>
  <c r="E7" i="1" s="1"/>
  <c r="G7" i="1" s="1"/>
  <c r="D14" i="1"/>
  <c r="E14" i="1" s="1"/>
  <c r="G14" i="1" s="1"/>
  <c r="E17" i="7"/>
  <c r="G17" i="7" s="1"/>
</calcChain>
</file>

<file path=xl/sharedStrings.xml><?xml version="1.0" encoding="utf-8"?>
<sst xmlns="http://schemas.openxmlformats.org/spreadsheetml/2006/main" count="48" uniqueCount="22">
  <si>
    <t>$\frac{\Delta R}{R}$</t>
  </si>
  <si>
    <t>$\log (H)$</t>
  </si>
  <si>
    <t>$\log\frac{\Delta R}{R}$</t>
  </si>
  <si>
    <t>I</t>
  </si>
  <si>
    <t>$\Delta R$</t>
  </si>
  <si>
    <t>lr</t>
  </si>
  <si>
    <t>dt</t>
  </si>
  <si>
    <t>B</t>
  </si>
  <si>
    <t>coil_current</t>
  </si>
  <si>
    <t>i</t>
  </si>
  <si>
    <t>hall_voltage</t>
  </si>
  <si>
    <t>v</t>
  </si>
  <si>
    <t>b</t>
  </si>
  <si>
    <t>$R_m$ ($\Omega$)</t>
  </si>
  <si>
    <t>Voltage $V_m$ (mV)</t>
  </si>
  <si>
    <t>Magnetic Field $H$ (G)</t>
  </si>
  <si>
    <t>logH</t>
  </si>
  <si>
    <t>rbyr</t>
  </si>
  <si>
    <t>V(H=0)</t>
  </si>
  <si>
    <t>R</t>
  </si>
  <si>
    <t>$R_m$ ($\Omega$) x10^-4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</si>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</sst>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rm_99!$F$1</c:f>
              <c:strCache>
                <c:ptCount val="1"/>
                <c:pt idx="0">
                  <c:v>logH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BA-4E83-A03E-60008409AD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rm_99!$E$2:$E$21</c:f>
              <c:numCache>
                <c:formatCode>0.000</c:formatCode>
                <c:ptCount val="20"/>
                <c:pt idx="0">
                  <c:v>3.0769230769230764E-2</c:v>
                </c:pt>
                <c:pt idx="1">
                  <c:v>1.5624999999999998E-2</c:v>
                </c:pt>
                <c:pt idx="2">
                  <c:v>3.0769230769230764E-2</c:v>
                </c:pt>
                <c:pt idx="3">
                  <c:v>3.0769230769230764E-2</c:v>
                </c:pt>
                <c:pt idx="4">
                  <c:v>4.5454545454545449E-2</c:v>
                </c:pt>
                <c:pt idx="5">
                  <c:v>7.3529411764705871E-2</c:v>
                </c:pt>
                <c:pt idx="6">
                  <c:v>7.3529411764705871E-2</c:v>
                </c:pt>
                <c:pt idx="7">
                  <c:v>8.6956521739130543E-2</c:v>
                </c:pt>
                <c:pt idx="8">
                  <c:v>0.1000000000000001</c:v>
                </c:pt>
                <c:pt idx="9">
                  <c:v>0.11267605633802794</c:v>
                </c:pt>
                <c:pt idx="10">
                  <c:v>0.13698630136986301</c:v>
                </c:pt>
                <c:pt idx="11">
                  <c:v>0.14864864864864863</c:v>
                </c:pt>
                <c:pt idx="12">
                  <c:v>0.14864864864864863</c:v>
                </c:pt>
                <c:pt idx="13">
                  <c:v>0.15999999999999998</c:v>
                </c:pt>
                <c:pt idx="14">
                  <c:v>0.1818181818181818</c:v>
                </c:pt>
                <c:pt idx="15">
                  <c:v>0.19230769230769229</c:v>
                </c:pt>
              </c:numCache>
            </c:numRef>
          </c:xVal>
          <c:yVal>
            <c:numRef>
              <c:f>rm_99!$F$2:$F$21</c:f>
              <c:numCache>
                <c:formatCode>0.000</c:formatCode>
                <c:ptCount val="20"/>
                <c:pt idx="0">
                  <c:v>4.4543470151557543</c:v>
                </c:pt>
                <c:pt idx="1">
                  <c:v>5.5214605694228096</c:v>
                </c:pt>
                <c:pt idx="2">
                  <c:v>6.0661077072935976</c:v>
                </c:pt>
                <c:pt idx="3">
                  <c:v>6.400257041411713</c:v>
                </c:pt>
                <c:pt idx="4">
                  <c:v>6.9920959861699616</c:v>
                </c:pt>
                <c:pt idx="5">
                  <c:v>7.2499250792013985</c:v>
                </c:pt>
                <c:pt idx="6">
                  <c:v>7.4938734138722713</c:v>
                </c:pt>
                <c:pt idx="7">
                  <c:v>7.8555441821806395</c:v>
                </c:pt>
                <c:pt idx="8">
                  <c:v>7.9373741952642751</c:v>
                </c:pt>
                <c:pt idx="9">
                  <c:v>8.0261696884438418</c:v>
                </c:pt>
                <c:pt idx="10">
                  <c:v>8.0740257066014571</c:v>
                </c:pt>
                <c:pt idx="11">
                  <c:v>8.1490233537963359</c:v>
                </c:pt>
                <c:pt idx="12">
                  <c:v>8.2480051810988009</c:v>
                </c:pt>
                <c:pt idx="13">
                  <c:v>8.2915459866343877</c:v>
                </c:pt>
                <c:pt idx="14">
                  <c:v>8.3984091254330018</c:v>
                </c:pt>
                <c:pt idx="15">
                  <c:v>8.5091604827365863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A-4E83-A03E-60008409A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513384"/>
        <c:axId val="553513744"/>
      </c:scatterChart>
      <c:valAx>
        <c:axId val="55351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13744"/>
        <c:crosses val="autoZero"/>
        <c:crossBetween val="midCat"/>
      </c:valAx>
      <c:valAx>
        <c:axId val="55351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1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rm_198!$G$1</c:f>
              <c:strCache>
                <c:ptCount val="1"/>
                <c:pt idx="0">
                  <c:v>$\log\frac{\Delta R}{R}$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rm_198!$F$2:$F$20</c:f>
              <c:numCache>
                <c:formatCode>0.000</c:formatCode>
                <c:ptCount val="19"/>
                <c:pt idx="0">
                  <c:v>4.5643479034283239</c:v>
                </c:pt>
                <c:pt idx="1">
                  <c:v>5.8348103688487942</c:v>
                </c:pt>
                <c:pt idx="2">
                  <c:v>6.2595810690453684</c:v>
                </c:pt>
                <c:pt idx="3">
                  <c:v>6.5680774969243254</c:v>
                </c:pt>
                <c:pt idx="4">
                  <c:v>6.9343967723238205</c:v>
                </c:pt>
                <c:pt idx="5">
                  <c:v>7.1507010063376102</c:v>
                </c:pt>
                <c:pt idx="6">
                  <c:v>7.3626448057879008</c:v>
                </c:pt>
                <c:pt idx="7">
                  <c:v>7.4685128001854668</c:v>
                </c:pt>
                <c:pt idx="8">
                  <c:v>7.6449188625156363</c:v>
                </c:pt>
                <c:pt idx="9">
                  <c:v>7.8671050038521537</c:v>
                </c:pt>
                <c:pt idx="10">
                  <c:v>8.1107270711357948</c:v>
                </c:pt>
                <c:pt idx="11">
                  <c:v>8.2348297607716887</c:v>
                </c:pt>
                <c:pt idx="12">
                  <c:v>8.2990366578908343</c:v>
                </c:pt>
                <c:pt idx="13">
                  <c:v>8.3499567451047092</c:v>
                </c:pt>
                <c:pt idx="14">
                  <c:v>8.3938944453633795</c:v>
                </c:pt>
                <c:pt idx="15">
                  <c:v>8.4721952908358542</c:v>
                </c:pt>
                <c:pt idx="16">
                  <c:v>8.5389541443351913</c:v>
                </c:pt>
                <c:pt idx="17">
                  <c:v>8.5583345946618241</c:v>
                </c:pt>
                <c:pt idx="18">
                  <c:v>8.5978505518543944</c:v>
                </c:pt>
              </c:numCache>
            </c:numRef>
          </c:xVal>
          <c:yVal>
            <c:numRef>
              <c:f>rm_198!$G$2:$G$20</c:f>
              <c:numCache>
                <c:formatCode>General</c:formatCode>
                <c:ptCount val="19"/>
                <c:pt idx="0">
                  <c:v>-4.3040648215901802</c:v>
                </c:pt>
                <c:pt idx="1">
                  <c:v>-3.9053337708258402</c:v>
                </c:pt>
                <c:pt idx="2">
                  <c:v>-3.6243407042573104</c:v>
                </c:pt>
                <c:pt idx="3">
                  <c:v>-3.6243407042573104</c:v>
                </c:pt>
                <c:pt idx="4">
                  <c:v>-3.4078417093242406</c:v>
                </c:pt>
                <c:pt idx="5">
                  <c:v>-3.0845275776837258</c:v>
                </c:pt>
                <c:pt idx="6">
                  <c:v>-2.9575108740959628</c:v>
                </c:pt>
                <c:pt idx="7">
                  <c:v>-2.7472707408851562</c:v>
                </c:pt>
                <c:pt idx="8">
                  <c:v>-2.8462003599696022</c:v>
                </c:pt>
                <c:pt idx="9">
                  <c:v>-2.5776882205703715</c:v>
                </c:pt>
                <c:pt idx="10">
                  <c:v>-2.5776882205703715</c:v>
                </c:pt>
                <c:pt idx="11">
                  <c:v>-2.5039546867431559</c:v>
                </c:pt>
                <c:pt idx="12">
                  <c:v>-2.2605367140962382</c:v>
                </c:pt>
                <c:pt idx="13">
                  <c:v>-2.1615063583292793</c:v>
                </c:pt>
                <c:pt idx="14">
                  <c:v>-2.0734712438440499</c:v>
                </c:pt>
                <c:pt idx="15">
                  <c:v>-1.9944043731342671</c:v>
                </c:pt>
                <c:pt idx="16">
                  <c:v>-1.9944043731342671</c:v>
                </c:pt>
                <c:pt idx="17">
                  <c:v>-1.9577444831561317</c:v>
                </c:pt>
                <c:pt idx="18">
                  <c:v>-1.8574546112761976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43-4B45-85AD-3121502BB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95200"/>
        <c:axId val="571796640"/>
      </c:scatterChart>
      <c:valAx>
        <c:axId val="57179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96640"/>
        <c:crosses val="autoZero"/>
        <c:crossBetween val="midCat"/>
      </c:valAx>
      <c:valAx>
        <c:axId val="57179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9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rm_198!$F$1</c:f>
              <c:strCache>
                <c:ptCount val="1"/>
                <c:pt idx="0">
                  <c:v>logH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rm_198!$E$2:$E$21</c:f>
              <c:numCache>
                <c:formatCode>0.000</c:formatCode>
                <c:ptCount val="20"/>
                <c:pt idx="0">
                  <c:v>1.351351351351354E-2</c:v>
                </c:pt>
                <c:pt idx="1">
                  <c:v>2.0134228187919444E-2</c:v>
                </c:pt>
                <c:pt idx="2">
                  <c:v>2.666666666666672E-2</c:v>
                </c:pt>
                <c:pt idx="3">
                  <c:v>2.666666666666672E-2</c:v>
                </c:pt>
                <c:pt idx="4">
                  <c:v>3.3112582781456963E-2</c:v>
                </c:pt>
                <c:pt idx="5">
                  <c:v>4.5751633986928136E-2</c:v>
                </c:pt>
                <c:pt idx="6">
                  <c:v>5.1948051948051938E-2</c:v>
                </c:pt>
                <c:pt idx="7">
                  <c:v>6.4102564102564125E-2</c:v>
                </c:pt>
                <c:pt idx="8">
                  <c:v>5.8064516129032212E-2</c:v>
                </c:pt>
                <c:pt idx="9">
                  <c:v>7.5949367088607639E-2</c:v>
                </c:pt>
                <c:pt idx="10">
                  <c:v>7.5949367088607639E-2</c:v>
                </c:pt>
                <c:pt idx="11">
                  <c:v>8.1761006289308283E-2</c:v>
                </c:pt>
                <c:pt idx="12">
                  <c:v>0.10429447852760731</c:v>
                </c:pt>
                <c:pt idx="13">
                  <c:v>0.11515151515151521</c:v>
                </c:pt>
                <c:pt idx="14">
                  <c:v>0.12574850299401197</c:v>
                </c:pt>
                <c:pt idx="15">
                  <c:v>0.13609467455621294</c:v>
                </c:pt>
                <c:pt idx="16">
                  <c:v>0.13609467455621294</c:v>
                </c:pt>
                <c:pt idx="17">
                  <c:v>0.14117647058823538</c:v>
                </c:pt>
                <c:pt idx="18">
                  <c:v>0.15606936416184969</c:v>
                </c:pt>
              </c:numCache>
            </c:numRef>
          </c:xVal>
          <c:yVal>
            <c:numRef>
              <c:f>rm_198!$F$2:$F$21</c:f>
              <c:numCache>
                <c:formatCode>0.000</c:formatCode>
                <c:ptCount val="20"/>
                <c:pt idx="0">
                  <c:v>4.5643479034283239</c:v>
                </c:pt>
                <c:pt idx="1">
                  <c:v>5.8348103688487942</c:v>
                </c:pt>
                <c:pt idx="2">
                  <c:v>6.2595810690453684</c:v>
                </c:pt>
                <c:pt idx="3">
                  <c:v>6.5680774969243254</c:v>
                </c:pt>
                <c:pt idx="4">
                  <c:v>6.9343967723238205</c:v>
                </c:pt>
                <c:pt idx="5">
                  <c:v>7.1507010063376102</c:v>
                </c:pt>
                <c:pt idx="6">
                  <c:v>7.3626448057879008</c:v>
                </c:pt>
                <c:pt idx="7">
                  <c:v>7.4685128001854668</c:v>
                </c:pt>
                <c:pt idx="8">
                  <c:v>7.6449188625156363</c:v>
                </c:pt>
                <c:pt idx="9">
                  <c:v>7.8671050038521537</c:v>
                </c:pt>
                <c:pt idx="10">
                  <c:v>8.1107270711357948</c:v>
                </c:pt>
                <c:pt idx="11">
                  <c:v>8.2348297607716887</c:v>
                </c:pt>
                <c:pt idx="12">
                  <c:v>8.2990366578908343</c:v>
                </c:pt>
                <c:pt idx="13">
                  <c:v>8.3499567451047092</c:v>
                </c:pt>
                <c:pt idx="14">
                  <c:v>8.3938944453633795</c:v>
                </c:pt>
                <c:pt idx="15">
                  <c:v>8.4721952908358542</c:v>
                </c:pt>
                <c:pt idx="16">
                  <c:v>8.5389541443351913</c:v>
                </c:pt>
                <c:pt idx="17">
                  <c:v>8.5583345946618241</c:v>
                </c:pt>
                <c:pt idx="18">
                  <c:v>8.5978505518543944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D-4184-AF35-55A17D9A9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513384"/>
        <c:axId val="553513744"/>
      </c:scatterChart>
      <c:valAx>
        <c:axId val="553513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13744"/>
        <c:crosses val="autoZero"/>
        <c:crossBetween val="midCat"/>
      </c:valAx>
      <c:valAx>
        <c:axId val="55351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1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contour!$C$1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contour!$C$2:$C$13</c:f>
              <c:numCache>
                <c:formatCode>General</c:formatCode>
                <c:ptCount val="12"/>
                <c:pt idx="0">
                  <c:v>984</c:v>
                </c:pt>
                <c:pt idx="1">
                  <c:v>1040.75</c:v>
                </c:pt>
                <c:pt idx="2">
                  <c:v>1039.25</c:v>
                </c:pt>
                <c:pt idx="3">
                  <c:v>1036</c:v>
                </c:pt>
                <c:pt idx="4">
                  <c:v>1034</c:v>
                </c:pt>
                <c:pt idx="5">
                  <c:v>1032.5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2-47EE-8ADE-448E412F7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957360"/>
        <c:axId val="286958080"/>
      </c:barChart>
      <c:catAx>
        <c:axId val="28695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958080"/>
        <c:crosses val="autoZero"/>
        <c:auto val="1"/>
        <c:lblAlgn val="ctr"/>
        <c:lblOffset val="100"/>
        <c:noMultiLvlLbl val="0"/>
      </c:catAx>
      <c:valAx>
        <c:axId val="2869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95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contour!$D$2:$D$10</c:f>
              <c:numCache>
                <c:formatCode>General</c:formatCode>
                <c:ptCount val="9"/>
                <c:pt idx="0">
                  <c:v>1319</c:v>
                </c:pt>
                <c:pt idx="1">
                  <c:v>1424.25</c:v>
                </c:pt>
                <c:pt idx="2">
                  <c:v>1450.75</c:v>
                </c:pt>
                <c:pt idx="3">
                  <c:v>1466.25</c:v>
                </c:pt>
                <c:pt idx="4">
                  <c:v>1464.5</c:v>
                </c:pt>
                <c:pt idx="5">
                  <c:v>1463.75</c:v>
                </c:pt>
                <c:pt idx="6">
                  <c:v>1462.25</c:v>
                </c:pt>
                <c:pt idx="7">
                  <c:v>1461.5</c:v>
                </c:pt>
                <c:pt idx="8">
                  <c:v>1461.5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84-4A64-960D-8C7154A4A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134376"/>
        <c:axId val="424136536"/>
      </c:barChart>
      <c:catAx>
        <c:axId val="42413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36536"/>
        <c:crosses val="autoZero"/>
        <c:auto val="1"/>
        <c:lblAlgn val="ctr"/>
        <c:lblOffset val="100"/>
        <c:noMultiLvlLbl val="0"/>
      </c:catAx>
      <c:valAx>
        <c:axId val="42413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34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'rh1'!$B$2:$B$17</c:f>
              <c:numCache>
                <c:formatCode>0.00</c:formatCode>
                <c:ptCount val="16"/>
                <c:pt idx="0">
                  <c:v>0.12</c:v>
                </c:pt>
                <c:pt idx="1">
                  <c:v>0.23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1.02</c:v>
                </c:pt>
                <c:pt idx="6">
                  <c:v>1.2</c:v>
                </c:pt>
                <c:pt idx="7">
                  <c:v>1.4</c:v>
                </c:pt>
                <c:pt idx="8">
                  <c:v>1.53</c:v>
                </c:pt>
                <c:pt idx="9">
                  <c:v>1.82</c:v>
                </c:pt>
                <c:pt idx="10">
                  <c:v>1.98</c:v>
                </c:pt>
                <c:pt idx="11">
                  <c:v>2.3199999999999998</c:v>
                </c:pt>
                <c:pt idx="12">
                  <c:v>2.54</c:v>
                </c:pt>
                <c:pt idx="13">
                  <c:v>2.7</c:v>
                </c:pt>
                <c:pt idx="14">
                  <c:v>2.92</c:v>
                </c:pt>
                <c:pt idx="15">
                  <c:v>3.03</c:v>
                </c:pt>
              </c:numCache>
            </c:numRef>
          </c:xVal>
          <c:yVal>
            <c:numRef>
              <c:f>'rh1'!$D$2:$D$17</c:f>
              <c:numCache>
                <c:formatCode>0.000</c:formatCode>
                <c:ptCount val="16"/>
                <c:pt idx="0">
                  <c:v>-4.0000000000000001E-3</c:v>
                </c:pt>
                <c:pt idx="1">
                  <c:v>-8.0000000000000002E-3</c:v>
                </c:pt>
                <c:pt idx="2">
                  <c:v>-1.4E-2</c:v>
                </c:pt>
                <c:pt idx="3">
                  <c:v>-2.1000000000000001E-2</c:v>
                </c:pt>
                <c:pt idx="4">
                  <c:v>-2.9000000000000001E-2</c:v>
                </c:pt>
                <c:pt idx="5">
                  <c:v>-3.6000000000000004E-2</c:v>
                </c:pt>
                <c:pt idx="6">
                  <c:v>-3.9E-2</c:v>
                </c:pt>
                <c:pt idx="7">
                  <c:v>-4.4999999999999998E-2</c:v>
                </c:pt>
                <c:pt idx="8">
                  <c:v>-4.8000000000000001E-2</c:v>
                </c:pt>
                <c:pt idx="9">
                  <c:v>-4.8000000000000001E-2</c:v>
                </c:pt>
                <c:pt idx="10">
                  <c:v>-0.05</c:v>
                </c:pt>
                <c:pt idx="11">
                  <c:v>-5.3999999999999999E-2</c:v>
                </c:pt>
                <c:pt idx="12">
                  <c:v>-5.6000000000000001E-2</c:v>
                </c:pt>
                <c:pt idx="13">
                  <c:v>-5.7000000000000002E-2</c:v>
                </c:pt>
                <c:pt idx="14">
                  <c:v>-5.8000000000000003E-2</c:v>
                </c:pt>
                <c:pt idx="15">
                  <c:v>-5.9000000000000004E-2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55-4B29-9807-FDCD25DB7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26368"/>
        <c:axId val="129226728"/>
      </c:scatterChart>
      <c:valAx>
        <c:axId val="12922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6728"/>
        <c:crosses val="autoZero"/>
        <c:crossBetween val="midCat"/>
      </c:valAx>
      <c:valAx>
        <c:axId val="12922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</xdr:colOff>
      <xdr:row>4</xdr:row>
      <xdr:rowOff>34290</xdr:rowOff>
    </xdr:from>
    <xdr:to>
      <xdr:col>16</xdr:col>
      <xdr:colOff>144780</xdr:colOff>
      <xdr:row>19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D8D4D3-DF32-4A1C-A93E-2CFD1305D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464820</xdr:colOff>
      <xdr:row>4</xdr:row>
      <xdr:rowOff>179070</xdr:rowOff>
    </xdr:from>
    <xdr:to>
      <xdr:col>17</xdr:col>
      <xdr:colOff>586740</xdr:colOff>
      <xdr:row>19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33C445-C5E6-1D69-92AD-8E0586FC7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342900</xdr:colOff>
      <xdr:row>6</xdr:row>
      <xdr:rowOff>118110</xdr:rowOff>
    </xdr:from>
    <xdr:to>
      <xdr:col>19</xdr:col>
      <xdr:colOff>38100</xdr:colOff>
      <xdr:row>21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C7B7AE-0749-077A-63A3-38C98BBF49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1</xdr:row>
      <xdr:rowOff>156210</xdr:rowOff>
    </xdr:from>
    <xdr:to>
      <xdr:col>13</xdr:col>
      <xdr:colOff>541020</xdr:colOff>
      <xdr:row>16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F9AEA-B19A-F5DB-8A16-0D66902FB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342900</xdr:colOff>
      <xdr:row>20</xdr:row>
      <xdr:rowOff>7620</xdr:rowOff>
    </xdr:from>
    <xdr:to>
      <xdr:col>10</xdr:col>
      <xdr:colOff>38100</xdr:colOff>
      <xdr:row>35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F7A6BA-009F-50CB-A98F-7162A75AD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403860</xdr:colOff>
      <xdr:row>8</xdr:row>
      <xdr:rowOff>19050</xdr:rowOff>
    </xdr:from>
    <xdr:to>
      <xdr:col>15</xdr:col>
      <xdr:colOff>99060</xdr:colOff>
      <xdr:row>23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0BA9D2-8B4D-475A-BD91-2DFE99A8E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D472-FEB2-4EC1-8D0B-299B62DAE7ED}">
  <dimension ref="A1:S37"/>
  <sheetViews>
    <sheetView workbookViewId="0">
      <selection activeCell="G11" sqref="G11"/>
    </sheetView>
  </sheetViews>
  <sheetFormatPr defaultRowHeight="14.4" x14ac:dyDescent="0.3"/>
  <cols>
    <col min="1" max="1" width="8.88671875" style="1"/>
    <col min="2" max="2" width="8.88671875" style="3"/>
    <col min="3" max="3" width="11.5546875" style="5" bestFit="1" customWidth="1"/>
    <col min="4" max="4" width="11.5546875" style="1" bestFit="1" customWidth="1"/>
    <col min="5" max="5" width="12.21875" style="1" bestFit="1" customWidth="1"/>
    <col min="6" max="6" width="11.5546875" style="4" bestFit="1" customWidth="1"/>
    <col min="7" max="7" width="8.88671875" style="1" customWidth="1"/>
    <col min="8" max="10" width="8.88671875" style="1"/>
    <col min="11" max="11" width="11.5546875" style="1" bestFit="1" customWidth="1"/>
    <col min="12" max="12" width="8.88671875" style="1"/>
    <col min="13" max="13" width="12.5546875" style="1" bestFit="1" customWidth="1"/>
    <col min="14" max="16384" width="8.88671875" style="1"/>
  </cols>
  <sheetData>
    <row r="1" spans="1:19" ht="43.2" x14ac:dyDescent="0.3">
      <c r="A1" s="1" t="s">
        <v>15</v>
      </c>
      <c r="B1" s="3" t="s">
        <v>14</v>
      </c>
      <c r="C1" s="5" t="s">
        <v>20</v>
      </c>
      <c r="D1" s="1" t="s">
        <v>4</v>
      </c>
      <c r="E1" s="1" t="s">
        <v>17</v>
      </c>
      <c r="F1" s="4" t="s">
        <v>16</v>
      </c>
      <c r="G1" s="1" t="s">
        <v>2</v>
      </c>
      <c r="I1" s="1" t="s">
        <v>18</v>
      </c>
      <c r="J1" s="1" t="s">
        <v>3</v>
      </c>
      <c r="K1" s="1" t="s">
        <v>19</v>
      </c>
      <c r="M1" s="1" t="s">
        <v>15</v>
      </c>
      <c r="N1" s="3" t="s">
        <v>14</v>
      </c>
      <c r="O1" s="5" t="s">
        <v>13</v>
      </c>
      <c r="P1" s="1" t="s">
        <v>4</v>
      </c>
      <c r="Q1" s="1" t="s">
        <v>0</v>
      </c>
      <c r="R1" s="4" t="s">
        <v>1</v>
      </c>
      <c r="S1" s="1" t="s">
        <v>2</v>
      </c>
    </row>
    <row r="2" spans="1:19" x14ac:dyDescent="0.3">
      <c r="A2" s="1">
        <v>86</v>
      </c>
      <c r="B2" s="3">
        <v>6.5000000000000002E-2</v>
      </c>
      <c r="C2" s="3">
        <f>B2*10000/$J$2</f>
        <v>6.5326633165829149</v>
      </c>
      <c r="D2" s="3">
        <f>(C2-$K$2)</f>
        <v>0.20100502512562812</v>
      </c>
      <c r="E2" s="3">
        <f>D2/C2</f>
        <v>3.0769230769230764E-2</v>
      </c>
      <c r="F2" s="3">
        <f>LOG(A2, 2.718282)</f>
        <v>4.4543470151557543</v>
      </c>
      <c r="G2" s="1">
        <f>LOG(E2, 2.718282)</f>
        <v>-3.481239869647216</v>
      </c>
      <c r="I2" s="1">
        <v>6.3E-2</v>
      </c>
      <c r="J2" s="1">
        <v>99.5</v>
      </c>
      <c r="K2" s="5">
        <f>I2*10000/J2</f>
        <v>6.3316582914572868</v>
      </c>
    </row>
    <row r="3" spans="1:19" x14ac:dyDescent="0.3">
      <c r="A3" s="1">
        <v>250</v>
      </c>
      <c r="B3" s="3">
        <v>6.4000000000000001E-2</v>
      </c>
      <c r="C3" s="3">
        <f t="shared" ref="C3:C17" si="0">B3*10000/$J$2</f>
        <v>6.4321608040201008</v>
      </c>
      <c r="D3" s="3">
        <f t="shared" ref="D3:D17" si="1">C3-$K$2</f>
        <v>0.10050251256281406</v>
      </c>
      <c r="E3" s="3">
        <f>D3/C3</f>
        <v>1.5624999999999998E-2</v>
      </c>
      <c r="F3" s="3">
        <f t="shared" ref="F3:F17" si="2">LOG(A3, 2.718282)</f>
        <v>5.5214605694228096</v>
      </c>
      <c r="G3" s="1">
        <f t="shared" ref="G3:G17" si="3">LOG(E3, 2.718282)</f>
        <v>-4.1588828209075972</v>
      </c>
    </row>
    <row r="4" spans="1:19" x14ac:dyDescent="0.3">
      <c r="A4" s="1">
        <v>431</v>
      </c>
      <c r="B4" s="3">
        <v>6.5000000000000002E-2</v>
      </c>
      <c r="C4" s="3">
        <f t="shared" si="0"/>
        <v>6.5326633165829149</v>
      </c>
      <c r="D4" s="3">
        <f t="shared" si="1"/>
        <v>0.20100502512562812</v>
      </c>
      <c r="E4" s="3">
        <f t="shared" ref="E4:E17" si="4">D4/C4</f>
        <v>3.0769230769230764E-2</v>
      </c>
      <c r="F4" s="3">
        <f t="shared" si="2"/>
        <v>6.0661077072935976</v>
      </c>
      <c r="G4" s="1">
        <f t="shared" si="3"/>
        <v>-3.481239869647216</v>
      </c>
    </row>
    <row r="5" spans="1:19" x14ac:dyDescent="0.3">
      <c r="A5" s="1">
        <v>602</v>
      </c>
      <c r="B5" s="3">
        <v>6.5000000000000002E-2</v>
      </c>
      <c r="C5" s="3">
        <f t="shared" si="0"/>
        <v>6.5326633165829149</v>
      </c>
      <c r="D5" s="3">
        <f t="shared" si="1"/>
        <v>0.20100502512562812</v>
      </c>
      <c r="E5" s="3">
        <f t="shared" si="4"/>
        <v>3.0769230769230764E-2</v>
      </c>
      <c r="F5" s="3">
        <f t="shared" si="2"/>
        <v>6.400257041411713</v>
      </c>
      <c r="G5" s="1">
        <f t="shared" si="3"/>
        <v>-3.481239869647216</v>
      </c>
    </row>
    <row r="6" spans="1:19" x14ac:dyDescent="0.3">
      <c r="A6" s="1">
        <v>1088</v>
      </c>
      <c r="B6" s="3">
        <v>6.6000000000000003E-2</v>
      </c>
      <c r="C6" s="3">
        <f t="shared" si="0"/>
        <v>6.6331658291457289</v>
      </c>
      <c r="D6" s="3">
        <f t="shared" si="1"/>
        <v>0.30150753768844218</v>
      </c>
      <c r="E6" s="3">
        <f t="shared" si="4"/>
        <v>4.5454545454545449E-2</v>
      </c>
      <c r="F6" s="3">
        <f t="shared" si="2"/>
        <v>6.9920959861699616</v>
      </c>
      <c r="G6" s="1">
        <f t="shared" si="3"/>
        <v>-3.0910422582938022</v>
      </c>
    </row>
    <row r="7" spans="1:19" x14ac:dyDescent="0.3">
      <c r="A7" s="1">
        <v>1408</v>
      </c>
      <c r="B7" s="3">
        <v>6.8000000000000005E-2</v>
      </c>
      <c r="C7" s="3">
        <f t="shared" si="0"/>
        <v>6.8341708542713571</v>
      </c>
      <c r="D7" s="3">
        <f t="shared" si="1"/>
        <v>0.50251256281407031</v>
      </c>
      <c r="E7" s="3">
        <f t="shared" si="4"/>
        <v>7.3529411764705871E-2</v>
      </c>
      <c r="F7" s="3">
        <f t="shared" si="2"/>
        <v>7.2499250792013985</v>
      </c>
      <c r="G7" s="1">
        <f t="shared" si="3"/>
        <v>-2.6100696280299385</v>
      </c>
    </row>
    <row r="8" spans="1:19" x14ac:dyDescent="0.3">
      <c r="A8" s="1">
        <v>1797</v>
      </c>
      <c r="B8" s="3">
        <v>6.8000000000000005E-2</v>
      </c>
      <c r="C8" s="3">
        <f t="shared" si="0"/>
        <v>6.8341708542713571</v>
      </c>
      <c r="D8" s="3">
        <f t="shared" si="1"/>
        <v>0.50251256281407031</v>
      </c>
      <c r="E8" s="3">
        <f t="shared" si="4"/>
        <v>7.3529411764705871E-2</v>
      </c>
      <c r="F8" s="3">
        <f t="shared" si="2"/>
        <v>7.4938734138722713</v>
      </c>
      <c r="G8" s="1">
        <f t="shared" si="3"/>
        <v>-2.6100696280299385</v>
      </c>
    </row>
    <row r="9" spans="1:19" x14ac:dyDescent="0.3">
      <c r="A9" s="1">
        <v>2580</v>
      </c>
      <c r="B9" s="3">
        <v>6.9000000000000006E-2</v>
      </c>
      <c r="C9" s="3">
        <f t="shared" si="0"/>
        <v>6.934673366834172</v>
      </c>
      <c r="D9" s="3">
        <f t="shared" si="1"/>
        <v>0.60301507537688526</v>
      </c>
      <c r="E9" s="3">
        <f t="shared" si="4"/>
        <v>8.6956521739130543E-2</v>
      </c>
      <c r="F9" s="3">
        <f t="shared" si="2"/>
        <v>7.8555441821806395</v>
      </c>
      <c r="G9" s="1">
        <f t="shared" si="3"/>
        <v>-2.4423468812415114</v>
      </c>
      <c r="S9" s="3"/>
    </row>
    <row r="10" spans="1:19" x14ac:dyDescent="0.3">
      <c r="A10" s="1">
        <v>2800</v>
      </c>
      <c r="B10" s="3">
        <v>7.0000000000000007E-2</v>
      </c>
      <c r="C10" s="3">
        <f t="shared" si="0"/>
        <v>7.0351758793969861</v>
      </c>
      <c r="D10" s="3">
        <f t="shared" si="1"/>
        <v>0.70351758793969932</v>
      </c>
      <c r="E10" s="3">
        <f t="shared" si="4"/>
        <v>0.1000000000000001</v>
      </c>
      <c r="F10" s="3">
        <f t="shared" si="2"/>
        <v>7.9373741952642751</v>
      </c>
      <c r="G10" s="1">
        <f t="shared" si="3"/>
        <v>-2.3025849476862241</v>
      </c>
    </row>
    <row r="11" spans="1:19" x14ac:dyDescent="0.3">
      <c r="A11" s="1">
        <v>3060</v>
      </c>
      <c r="B11" s="3">
        <v>7.0999999999999994E-2</v>
      </c>
      <c r="C11" s="3">
        <f t="shared" si="0"/>
        <v>7.1356783919597975</v>
      </c>
      <c r="D11" s="3">
        <f t="shared" si="1"/>
        <v>0.80402010050251072</v>
      </c>
      <c r="E11" s="3">
        <f t="shared" si="4"/>
        <v>0.11267605633802794</v>
      </c>
      <c r="F11" s="3">
        <f t="shared" si="2"/>
        <v>8.0261696884438418</v>
      </c>
      <c r="G11" s="1">
        <f t="shared" si="3"/>
        <v>-2.1832381975852035</v>
      </c>
    </row>
    <row r="12" spans="1:19" x14ac:dyDescent="0.3">
      <c r="A12" s="1">
        <v>3210</v>
      </c>
      <c r="B12" s="3">
        <v>7.2999999999999995E-2</v>
      </c>
      <c r="C12" s="3">
        <f t="shared" si="0"/>
        <v>7.3366834170854274</v>
      </c>
      <c r="D12" s="3">
        <f t="shared" si="1"/>
        <v>1.0050251256281406</v>
      </c>
      <c r="E12" s="3">
        <f t="shared" si="4"/>
        <v>0.13698630136986301</v>
      </c>
      <c r="F12" s="3">
        <f t="shared" si="2"/>
        <v>8.0740257066014571</v>
      </c>
      <c r="G12" s="1">
        <f t="shared" si="3"/>
        <v>-1.9878742227067825</v>
      </c>
    </row>
    <row r="13" spans="1:19" x14ac:dyDescent="0.3">
      <c r="A13" s="1">
        <v>3460</v>
      </c>
      <c r="B13" s="3">
        <v>7.3999999999999996E-2</v>
      </c>
      <c r="C13" s="3">
        <f t="shared" si="0"/>
        <v>7.4371859296482414</v>
      </c>
      <c r="D13" s="3">
        <f t="shared" si="1"/>
        <v>1.1055276381909547</v>
      </c>
      <c r="E13" s="3">
        <f t="shared" si="4"/>
        <v>0.14864864864864863</v>
      </c>
      <c r="F13" s="3">
        <f t="shared" si="2"/>
        <v>8.1490233537963359</v>
      </c>
      <c r="G13" s="1">
        <f t="shared" si="3"/>
        <v>-1.9061697001143136</v>
      </c>
    </row>
    <row r="14" spans="1:19" x14ac:dyDescent="0.3">
      <c r="A14" s="1">
        <v>3820</v>
      </c>
      <c r="B14" s="3">
        <v>7.3999999999999996E-2</v>
      </c>
      <c r="C14" s="3">
        <f t="shared" si="0"/>
        <v>7.4371859296482414</v>
      </c>
      <c r="D14" s="3">
        <f t="shared" si="1"/>
        <v>1.1055276381909547</v>
      </c>
      <c r="E14" s="3">
        <f t="shared" si="4"/>
        <v>0.14864864864864863</v>
      </c>
      <c r="F14" s="3">
        <f t="shared" si="2"/>
        <v>8.2480051810988009</v>
      </c>
      <c r="G14" s="1">
        <f t="shared" si="3"/>
        <v>-1.9061697001143136</v>
      </c>
    </row>
    <row r="15" spans="1:19" x14ac:dyDescent="0.3">
      <c r="A15" s="1">
        <v>3990</v>
      </c>
      <c r="B15" s="3">
        <v>7.4999999999999997E-2</v>
      </c>
      <c r="C15" s="3">
        <f t="shared" si="0"/>
        <v>7.5376884422110555</v>
      </c>
      <c r="D15" s="3">
        <f t="shared" si="1"/>
        <v>1.2060301507537687</v>
      </c>
      <c r="E15" s="3">
        <f t="shared" si="4"/>
        <v>0.15999999999999998</v>
      </c>
      <c r="F15" s="3">
        <f t="shared" si="2"/>
        <v>8.2915459866343877</v>
      </c>
      <c r="G15" s="1">
        <f t="shared" si="3"/>
        <v>-1.8325813481007196</v>
      </c>
    </row>
    <row r="16" spans="1:19" x14ac:dyDescent="0.3">
      <c r="A16" s="1">
        <v>4440</v>
      </c>
      <c r="B16" s="3">
        <v>7.6999999999999999E-2</v>
      </c>
      <c r="C16" s="3">
        <f t="shared" si="0"/>
        <v>7.7386934673366836</v>
      </c>
      <c r="D16" s="3">
        <f t="shared" si="1"/>
        <v>1.4070351758793969</v>
      </c>
      <c r="E16" s="3">
        <f t="shared" si="4"/>
        <v>0.1818181818181818</v>
      </c>
      <c r="F16" s="3">
        <f t="shared" si="2"/>
        <v>8.3984091254330018</v>
      </c>
      <c r="G16" s="1">
        <f t="shared" si="3"/>
        <v>-1.7047479846579365</v>
      </c>
    </row>
    <row r="17" spans="1:13" x14ac:dyDescent="0.3">
      <c r="A17" s="1">
        <v>4960</v>
      </c>
      <c r="B17" s="3">
        <v>7.8E-2</v>
      </c>
      <c r="C17" s="3">
        <f t="shared" si="0"/>
        <v>7.8391959798994977</v>
      </c>
      <c r="D17" s="3">
        <f t="shared" si="1"/>
        <v>1.5075376884422109</v>
      </c>
      <c r="E17" s="3">
        <f t="shared" si="4"/>
        <v>0.19230769230769229</v>
      </c>
      <c r="F17" s="3">
        <f t="shared" si="2"/>
        <v>8.5091604827365863</v>
      </c>
      <c r="G17" s="1">
        <f t="shared" si="3"/>
        <v>-1.6486585215464966</v>
      </c>
    </row>
    <row r="18" spans="1:13" x14ac:dyDescent="0.3">
      <c r="E18" s="3"/>
    </row>
    <row r="22" spans="1:13" x14ac:dyDescent="0.3">
      <c r="J22" s="3"/>
      <c r="K22" s="5"/>
      <c r="M22" s="2"/>
    </row>
    <row r="23" spans="1:13" x14ac:dyDescent="0.3">
      <c r="M23" s="2"/>
    </row>
    <row r="24" spans="1:13" x14ac:dyDescent="0.3">
      <c r="M24" s="2"/>
    </row>
    <row r="25" spans="1:13" x14ac:dyDescent="0.3">
      <c r="M25" s="2"/>
    </row>
    <row r="26" spans="1:13" x14ac:dyDescent="0.3">
      <c r="M26" s="2"/>
    </row>
    <row r="27" spans="1:13" x14ac:dyDescent="0.3">
      <c r="M27" s="2"/>
    </row>
    <row r="28" spans="1:13" x14ac:dyDescent="0.3">
      <c r="M28" s="2"/>
    </row>
    <row r="29" spans="1:13" x14ac:dyDescent="0.3">
      <c r="M29" s="2"/>
    </row>
    <row r="30" spans="1:13" x14ac:dyDescent="0.3">
      <c r="M30" s="2"/>
    </row>
    <row r="31" spans="1:13" x14ac:dyDescent="0.3">
      <c r="M31" s="2"/>
    </row>
    <row r="32" spans="1:13" x14ac:dyDescent="0.3">
      <c r="M32" s="2"/>
    </row>
    <row r="33" spans="13:13" x14ac:dyDescent="0.3">
      <c r="M33" s="2"/>
    </row>
    <row r="34" spans="13:13" x14ac:dyDescent="0.3">
      <c r="M34" s="2"/>
    </row>
    <row r="35" spans="13:13" x14ac:dyDescent="0.3">
      <c r="M35" s="2"/>
    </row>
    <row r="36" spans="13:13" x14ac:dyDescent="0.3">
      <c r="M36" s="2"/>
    </row>
    <row r="37" spans="13:13" x14ac:dyDescent="0.3">
      <c r="M3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CC6F-AD08-46B3-B211-CD4EA661F0E2}">
  <dimension ref="A1:S23"/>
  <sheetViews>
    <sheetView workbookViewId="0">
      <selection activeCell="F1" sqref="E1:F1"/>
    </sheetView>
  </sheetViews>
  <sheetFormatPr defaultRowHeight="14.4" x14ac:dyDescent="0.3"/>
  <cols>
    <col min="1" max="1" width="8.88671875" style="1"/>
    <col min="2" max="2" width="8.88671875" style="3"/>
    <col min="3" max="3" width="11.5546875" style="5" bestFit="1" customWidth="1"/>
    <col min="4" max="5" width="11.5546875" style="1" bestFit="1" customWidth="1"/>
    <col min="6" max="6" width="11.5546875" style="4" bestFit="1" customWidth="1"/>
    <col min="7" max="7" width="8.88671875" style="1" customWidth="1"/>
    <col min="8" max="10" width="8.88671875" style="1"/>
    <col min="11" max="11" width="11.5546875" style="1" bestFit="1" customWidth="1"/>
    <col min="12" max="16384" width="8.88671875" style="1"/>
  </cols>
  <sheetData>
    <row r="1" spans="1:19" ht="43.2" x14ac:dyDescent="0.3">
      <c r="A1" s="1" t="s">
        <v>15</v>
      </c>
      <c r="B1" s="3" t="s">
        <v>14</v>
      </c>
      <c r="C1" s="5" t="s">
        <v>13</v>
      </c>
      <c r="D1" s="1" t="s">
        <v>4</v>
      </c>
      <c r="E1" s="1" t="s">
        <v>17</v>
      </c>
      <c r="F1" s="4" t="s">
        <v>16</v>
      </c>
      <c r="G1" s="1" t="s">
        <v>2</v>
      </c>
      <c r="I1" s="1" t="s">
        <v>18</v>
      </c>
      <c r="J1" s="1" t="s">
        <v>3</v>
      </c>
      <c r="K1" s="1" t="s">
        <v>19</v>
      </c>
      <c r="M1" s="1" t="s">
        <v>15</v>
      </c>
      <c r="N1" s="3" t="s">
        <v>14</v>
      </c>
      <c r="O1" s="5" t="s">
        <v>13</v>
      </c>
      <c r="P1" s="1" t="s">
        <v>4</v>
      </c>
      <c r="Q1" s="1" t="s">
        <v>0</v>
      </c>
      <c r="R1" s="4" t="s">
        <v>1</v>
      </c>
      <c r="S1" s="1" t="s">
        <v>2</v>
      </c>
    </row>
    <row r="2" spans="1:19" x14ac:dyDescent="0.3">
      <c r="A2" s="1">
        <v>96</v>
      </c>
      <c r="B2" s="3">
        <v>0.14799999999999999</v>
      </c>
      <c r="C2" s="3">
        <f>B2*10000/$J$2</f>
        <v>7.4747474747474749</v>
      </c>
      <c r="D2" s="3">
        <f>C2-K2</f>
        <v>0.10101010101010122</v>
      </c>
      <c r="E2" s="3">
        <f>D2/C2</f>
        <v>1.351351351351354E-2</v>
      </c>
      <c r="F2" s="3">
        <f>LOG(A2, 2.718282)</f>
        <v>4.5643479034283239</v>
      </c>
      <c r="G2" s="1">
        <f>LOG(E2, 2.718282)</f>
        <v>-4.3040648215901802</v>
      </c>
      <c r="I2" s="3">
        <v>0.14599999999999999</v>
      </c>
      <c r="J2" s="1">
        <v>198</v>
      </c>
      <c r="K2" s="5">
        <f>I2*10000/J2</f>
        <v>7.3737373737373737</v>
      </c>
    </row>
    <row r="3" spans="1:19" x14ac:dyDescent="0.3">
      <c r="A3" s="1">
        <v>342</v>
      </c>
      <c r="B3" s="3">
        <v>0.14899999999999999</v>
      </c>
      <c r="C3" s="3">
        <f t="shared" ref="C3:C20" si="0">B3*10000/$J$2</f>
        <v>7.5252525252525251</v>
      </c>
      <c r="D3" s="3">
        <f>C3-$K$2</f>
        <v>0.15151515151515138</v>
      </c>
      <c r="E3" s="3">
        <f>D3/C3</f>
        <v>2.0134228187919444E-2</v>
      </c>
      <c r="F3" s="3">
        <f>LOG(A3, 2.718282)</f>
        <v>5.8348103688487942</v>
      </c>
      <c r="G3" s="1">
        <f t="shared" ref="G3:G20" si="1">LOG(E3, 2.718282)</f>
        <v>-3.9053337708258402</v>
      </c>
    </row>
    <row r="4" spans="1:19" x14ac:dyDescent="0.3">
      <c r="A4" s="1">
        <v>523</v>
      </c>
      <c r="B4" s="3">
        <v>0.15</v>
      </c>
      <c r="C4" s="3">
        <f t="shared" si="0"/>
        <v>7.5757575757575761</v>
      </c>
      <c r="D4" s="3">
        <f>C4-$K$2</f>
        <v>0.20202020202020243</v>
      </c>
      <c r="E4" s="3">
        <f t="shared" ref="E4:E20" si="2">D4/C4</f>
        <v>2.666666666666672E-2</v>
      </c>
      <c r="F4" s="3">
        <f t="shared" ref="F4:F20" si="3">LOG(A4, 2.718282)</f>
        <v>6.2595810690453684</v>
      </c>
      <c r="G4" s="1">
        <f t="shared" si="1"/>
        <v>-3.6243407042573104</v>
      </c>
    </row>
    <row r="5" spans="1:19" x14ac:dyDescent="0.3">
      <c r="A5" s="1">
        <v>712</v>
      </c>
      <c r="B5" s="3">
        <v>0.15</v>
      </c>
      <c r="C5" s="3">
        <f t="shared" si="0"/>
        <v>7.5757575757575761</v>
      </c>
      <c r="D5" s="3">
        <f t="shared" ref="D5:D20" si="4">C5-$K$2</f>
        <v>0.20202020202020243</v>
      </c>
      <c r="E5" s="3">
        <f t="shared" si="2"/>
        <v>2.666666666666672E-2</v>
      </c>
      <c r="F5" s="3">
        <f t="shared" si="3"/>
        <v>6.5680774969243254</v>
      </c>
      <c r="G5" s="1">
        <f t="shared" si="1"/>
        <v>-3.6243407042573104</v>
      </c>
    </row>
    <row r="6" spans="1:19" x14ac:dyDescent="0.3">
      <c r="A6" s="1">
        <v>1027</v>
      </c>
      <c r="B6" s="3">
        <v>0.151</v>
      </c>
      <c r="C6" s="3">
        <f t="shared" si="0"/>
        <v>7.6262626262626263</v>
      </c>
      <c r="D6" s="3">
        <f t="shared" si="4"/>
        <v>0.2525252525252526</v>
      </c>
      <c r="E6" s="3">
        <f t="shared" si="2"/>
        <v>3.3112582781456963E-2</v>
      </c>
      <c r="F6" s="3">
        <f t="shared" si="3"/>
        <v>6.9343967723238205</v>
      </c>
      <c r="G6" s="1">
        <f t="shared" si="1"/>
        <v>-3.4078417093242406</v>
      </c>
    </row>
    <row r="7" spans="1:19" x14ac:dyDescent="0.3">
      <c r="A7" s="1">
        <v>1275</v>
      </c>
      <c r="B7" s="3">
        <v>0.153</v>
      </c>
      <c r="C7" s="3">
        <f t="shared" si="0"/>
        <v>7.7272727272727275</v>
      </c>
      <c r="D7" s="3">
        <f t="shared" si="4"/>
        <v>0.35353535353535381</v>
      </c>
      <c r="E7" s="3">
        <f t="shared" si="2"/>
        <v>4.5751633986928136E-2</v>
      </c>
      <c r="F7" s="3">
        <f t="shared" si="3"/>
        <v>7.1507010063376102</v>
      </c>
      <c r="G7" s="1">
        <f t="shared" si="1"/>
        <v>-3.0845275776837258</v>
      </c>
    </row>
    <row r="8" spans="1:19" x14ac:dyDescent="0.3">
      <c r="A8" s="1">
        <v>1576</v>
      </c>
      <c r="B8" s="3">
        <v>0.154</v>
      </c>
      <c r="C8" s="3">
        <f t="shared" si="0"/>
        <v>7.7777777777777777</v>
      </c>
      <c r="D8" s="3">
        <f t="shared" si="4"/>
        <v>0.40404040404040398</v>
      </c>
      <c r="E8" s="3">
        <f t="shared" si="2"/>
        <v>5.1948051948051938E-2</v>
      </c>
      <c r="F8" s="3">
        <f t="shared" si="3"/>
        <v>7.3626448057879008</v>
      </c>
      <c r="G8" s="1">
        <f t="shared" si="1"/>
        <v>-2.9575108740959628</v>
      </c>
    </row>
    <row r="9" spans="1:19" x14ac:dyDescent="0.3">
      <c r="A9" s="1">
        <v>1752</v>
      </c>
      <c r="B9" s="3">
        <v>0.156</v>
      </c>
      <c r="C9" s="3">
        <f t="shared" si="0"/>
        <v>7.8787878787878789</v>
      </c>
      <c r="D9" s="3">
        <f t="shared" si="4"/>
        <v>0.50505050505050519</v>
      </c>
      <c r="E9" s="3">
        <f t="shared" si="2"/>
        <v>6.4102564102564125E-2</v>
      </c>
      <c r="F9" s="3">
        <f t="shared" si="3"/>
        <v>7.4685128001854668</v>
      </c>
      <c r="G9" s="1">
        <f t="shared" si="1"/>
        <v>-2.7472707408851562</v>
      </c>
    </row>
    <row r="10" spans="1:19" x14ac:dyDescent="0.3">
      <c r="A10" s="1">
        <v>2090</v>
      </c>
      <c r="B10" s="3">
        <v>0.155</v>
      </c>
      <c r="C10" s="3">
        <f t="shared" si="0"/>
        <v>7.8282828282828278</v>
      </c>
      <c r="D10" s="3">
        <f t="shared" si="4"/>
        <v>0.45454545454545414</v>
      </c>
      <c r="E10" s="3">
        <f t="shared" si="2"/>
        <v>5.8064516129032212E-2</v>
      </c>
      <c r="F10" s="3">
        <f t="shared" si="3"/>
        <v>7.6449188625156363</v>
      </c>
      <c r="G10" s="1">
        <f t="shared" si="1"/>
        <v>-2.8462003599696022</v>
      </c>
    </row>
    <row r="11" spans="1:19" x14ac:dyDescent="0.3">
      <c r="A11" s="1">
        <v>2610</v>
      </c>
      <c r="B11" s="3">
        <v>0.158</v>
      </c>
      <c r="C11" s="3">
        <f t="shared" si="0"/>
        <v>7.9797979797979801</v>
      </c>
      <c r="D11" s="3">
        <f t="shared" si="4"/>
        <v>0.60606060606060641</v>
      </c>
      <c r="E11" s="3">
        <f t="shared" si="2"/>
        <v>7.5949367088607639E-2</v>
      </c>
      <c r="F11" s="3">
        <f t="shared" si="3"/>
        <v>7.8671050038521537</v>
      </c>
      <c r="G11" s="1">
        <f t="shared" si="1"/>
        <v>-2.5776882205703715</v>
      </c>
    </row>
    <row r="12" spans="1:19" x14ac:dyDescent="0.3">
      <c r="A12" s="1">
        <v>3330</v>
      </c>
      <c r="B12" s="3">
        <v>0.158</v>
      </c>
      <c r="C12" s="3">
        <f t="shared" si="0"/>
        <v>7.9797979797979801</v>
      </c>
      <c r="D12" s="3">
        <f t="shared" si="4"/>
        <v>0.60606060606060641</v>
      </c>
      <c r="E12" s="3">
        <f t="shared" si="2"/>
        <v>7.5949367088607639E-2</v>
      </c>
      <c r="F12" s="3">
        <f t="shared" si="3"/>
        <v>8.1107270711357948</v>
      </c>
      <c r="G12" s="1">
        <f t="shared" si="1"/>
        <v>-2.5776882205703715</v>
      </c>
    </row>
    <row r="13" spans="1:19" x14ac:dyDescent="0.3">
      <c r="A13" s="1">
        <v>3770</v>
      </c>
      <c r="B13" s="3">
        <v>0.159</v>
      </c>
      <c r="C13" s="3">
        <f t="shared" si="0"/>
        <v>8.0303030303030312</v>
      </c>
      <c r="D13" s="3">
        <f t="shared" si="4"/>
        <v>0.65656565656565746</v>
      </c>
      <c r="E13" s="3">
        <f t="shared" si="2"/>
        <v>8.1761006289308283E-2</v>
      </c>
      <c r="F13" s="3">
        <f t="shared" si="3"/>
        <v>8.2348297607716887</v>
      </c>
      <c r="G13" s="1">
        <f t="shared" si="1"/>
        <v>-2.5039546867431559</v>
      </c>
    </row>
    <row r="14" spans="1:19" x14ac:dyDescent="0.3">
      <c r="A14" s="1">
        <v>4020</v>
      </c>
      <c r="B14" s="3">
        <v>0.16300000000000001</v>
      </c>
      <c r="C14" s="3">
        <f t="shared" si="0"/>
        <v>8.2323232323232318</v>
      </c>
      <c r="D14" s="3">
        <f t="shared" si="4"/>
        <v>0.85858585858585812</v>
      </c>
      <c r="E14" s="3">
        <f t="shared" si="2"/>
        <v>0.10429447852760731</v>
      </c>
      <c r="F14" s="3">
        <f t="shared" si="3"/>
        <v>8.2990366578908343</v>
      </c>
      <c r="G14" s="1">
        <f t="shared" si="1"/>
        <v>-2.2605367140962382</v>
      </c>
    </row>
    <row r="15" spans="1:19" x14ac:dyDescent="0.3">
      <c r="A15" s="1">
        <v>4230</v>
      </c>
      <c r="B15" s="3">
        <v>0.16500000000000001</v>
      </c>
      <c r="C15" s="3">
        <f t="shared" si="0"/>
        <v>8.3333333333333339</v>
      </c>
      <c r="D15" s="3">
        <f t="shared" si="4"/>
        <v>0.95959595959596022</v>
      </c>
      <c r="E15" s="3">
        <f t="shared" si="2"/>
        <v>0.11515151515151521</v>
      </c>
      <c r="F15" s="3">
        <f t="shared" si="3"/>
        <v>8.3499567451047092</v>
      </c>
      <c r="G15" s="1">
        <f t="shared" si="1"/>
        <v>-2.1615063583292793</v>
      </c>
    </row>
    <row r="16" spans="1:19" x14ac:dyDescent="0.3">
      <c r="A16" s="1">
        <v>4420</v>
      </c>
      <c r="B16" s="3">
        <v>0.16700000000000001</v>
      </c>
      <c r="C16" s="3">
        <f t="shared" si="0"/>
        <v>8.4343434343434343</v>
      </c>
      <c r="D16" s="3">
        <f t="shared" si="4"/>
        <v>1.0606060606060606</v>
      </c>
      <c r="E16" s="3">
        <f t="shared" si="2"/>
        <v>0.12574850299401197</v>
      </c>
      <c r="F16" s="3">
        <f t="shared" si="3"/>
        <v>8.3938944453633795</v>
      </c>
      <c r="G16" s="1">
        <f t="shared" si="1"/>
        <v>-2.0734712438440499</v>
      </c>
    </row>
    <row r="17" spans="1:11" x14ac:dyDescent="0.3">
      <c r="A17" s="1">
        <v>4780</v>
      </c>
      <c r="B17" s="3">
        <v>0.16900000000000001</v>
      </c>
      <c r="C17" s="3">
        <f t="shared" si="0"/>
        <v>8.5353535353535346</v>
      </c>
      <c r="D17" s="3">
        <f t="shared" si="4"/>
        <v>1.1616161616161609</v>
      </c>
      <c r="E17" s="3">
        <f t="shared" si="2"/>
        <v>0.13609467455621294</v>
      </c>
      <c r="F17" s="3">
        <f t="shared" si="3"/>
        <v>8.4721952908358542</v>
      </c>
      <c r="G17" s="1">
        <f t="shared" si="1"/>
        <v>-1.9944043731342671</v>
      </c>
    </row>
    <row r="18" spans="1:11" x14ac:dyDescent="0.3">
      <c r="A18" s="1">
        <v>5110</v>
      </c>
      <c r="B18" s="3">
        <v>0.16900000000000001</v>
      </c>
      <c r="C18" s="3">
        <f t="shared" si="0"/>
        <v>8.5353535353535346</v>
      </c>
      <c r="D18" s="3">
        <f t="shared" si="4"/>
        <v>1.1616161616161609</v>
      </c>
      <c r="E18" s="3">
        <f t="shared" si="2"/>
        <v>0.13609467455621294</v>
      </c>
      <c r="F18" s="3">
        <f t="shared" si="3"/>
        <v>8.5389541443351913</v>
      </c>
      <c r="G18" s="1">
        <f t="shared" si="1"/>
        <v>-1.9944043731342671</v>
      </c>
    </row>
    <row r="19" spans="1:11" x14ac:dyDescent="0.3">
      <c r="A19" s="1">
        <v>5210</v>
      </c>
      <c r="B19" s="3">
        <v>0.17</v>
      </c>
      <c r="C19" s="3">
        <f t="shared" si="0"/>
        <v>8.5858585858585865</v>
      </c>
      <c r="D19" s="3">
        <f t="shared" si="4"/>
        <v>1.2121212121212128</v>
      </c>
      <c r="E19" s="3">
        <f t="shared" si="2"/>
        <v>0.14117647058823538</v>
      </c>
      <c r="F19" s="3">
        <f t="shared" si="3"/>
        <v>8.5583345946618241</v>
      </c>
      <c r="G19" s="1">
        <f t="shared" si="1"/>
        <v>-1.9577444831561317</v>
      </c>
    </row>
    <row r="20" spans="1:11" x14ac:dyDescent="0.3">
      <c r="A20" s="1">
        <v>5420</v>
      </c>
      <c r="B20" s="3">
        <v>0.17299999999999999</v>
      </c>
      <c r="C20" s="3">
        <f t="shared" si="0"/>
        <v>8.737373737373737</v>
      </c>
      <c r="D20" s="3">
        <f t="shared" si="4"/>
        <v>1.3636363636363633</v>
      </c>
      <c r="E20" s="3">
        <f t="shared" si="2"/>
        <v>0.15606936416184969</v>
      </c>
      <c r="F20" s="3">
        <f t="shared" si="3"/>
        <v>8.5978505518543944</v>
      </c>
      <c r="G20" s="1">
        <f t="shared" si="1"/>
        <v>-1.8574546112761976</v>
      </c>
    </row>
    <row r="21" spans="1:11" x14ac:dyDescent="0.3">
      <c r="A21" s="1">
        <v>0</v>
      </c>
      <c r="B21" s="3">
        <v>0.14599999999999999</v>
      </c>
      <c r="C21" s="3">
        <v>7.3737373737373737</v>
      </c>
      <c r="E21" s="3"/>
      <c r="F21" s="3"/>
    </row>
    <row r="22" spans="1:11" x14ac:dyDescent="0.3">
      <c r="E22" s="3"/>
      <c r="J22" s="3"/>
      <c r="K22" s="5"/>
    </row>
    <row r="23" spans="1:11" x14ac:dyDescent="0.3">
      <c r="E23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092C-369C-4742-B84D-13C3083BA95C}">
  <dimension ref="A1:F19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t="s">
        <v>6</v>
      </c>
      <c r="B1" t="s">
        <v>5</v>
      </c>
      <c r="C1" t="s">
        <v>7</v>
      </c>
      <c r="D1" t="s">
        <v>21</v>
      </c>
    </row>
    <row r="2" spans="1:6" x14ac:dyDescent="0.3">
      <c r="A2">
        <v>989</v>
      </c>
      <c r="B2">
        <v>979</v>
      </c>
      <c r="C2">
        <f>AVERAGE(A2:B2,A13:B13)</f>
        <v>984</v>
      </c>
      <c r="D2">
        <f>AVERAGE(E2:F2,E19:F19)</f>
        <v>1319</v>
      </c>
      <c r="E2">
        <v>1435</v>
      </c>
      <c r="F2">
        <v>1214</v>
      </c>
    </row>
    <row r="3" spans="1:6" x14ac:dyDescent="0.3">
      <c r="A3">
        <v>1081</v>
      </c>
      <c r="B3">
        <v>1015</v>
      </c>
      <c r="C3">
        <f>AVERAGE(A3:B3,A12:B12)</f>
        <v>1040.75</v>
      </c>
      <c r="D3">
        <f>AVERAGE(E3:F3,E18:F18)</f>
        <v>1424.25</v>
      </c>
      <c r="E3">
        <v>1436</v>
      </c>
      <c r="F3">
        <v>1379</v>
      </c>
    </row>
    <row r="4" spans="1:6" x14ac:dyDescent="0.3">
      <c r="A4">
        <v>1067</v>
      </c>
      <c r="B4">
        <v>1016</v>
      </c>
      <c r="C4">
        <f>AVERAGE(A4:B4,A11:B11)</f>
        <v>1039.25</v>
      </c>
      <c r="D4">
        <f>AVERAGE(E4:F4,E17:F17)</f>
        <v>1450.75</v>
      </c>
      <c r="E4">
        <v>1467</v>
      </c>
      <c r="F4">
        <v>1420</v>
      </c>
    </row>
    <row r="5" spans="1:6" x14ac:dyDescent="0.3">
      <c r="A5">
        <v>1060</v>
      </c>
      <c r="B5">
        <v>1014</v>
      </c>
      <c r="C5">
        <f>AVERAGE(A5:B5,A10:B10)</f>
        <v>1036</v>
      </c>
      <c r="D5">
        <f>AVERAGE(E5:F5,E16:F16)</f>
        <v>1466.25</v>
      </c>
      <c r="E5">
        <v>1481</v>
      </c>
      <c r="F5">
        <v>1458</v>
      </c>
    </row>
    <row r="6" spans="1:6" x14ac:dyDescent="0.3">
      <c r="A6">
        <v>1058</v>
      </c>
      <c r="B6">
        <v>1011</v>
      </c>
      <c r="C6">
        <f>AVERAGE(A6:B6,A9:B9)</f>
        <v>1034</v>
      </c>
      <c r="D6">
        <f>AVERAGE(E6:F6,E15:F15)</f>
        <v>1464.5</v>
      </c>
      <c r="E6">
        <v>1476</v>
      </c>
      <c r="F6">
        <v>1459</v>
      </c>
    </row>
    <row r="7" spans="1:6" x14ac:dyDescent="0.3">
      <c r="A7">
        <v>1056</v>
      </c>
      <c r="B7">
        <v>1010</v>
      </c>
      <c r="C7">
        <f>AVERAGE(A7:B7,A8:B8)</f>
        <v>1032.5</v>
      </c>
      <c r="D7">
        <f>AVERAGE(E7:F7,E14:F14)</f>
        <v>1463.75</v>
      </c>
      <c r="E7">
        <v>1473</v>
      </c>
      <c r="F7">
        <v>1462</v>
      </c>
    </row>
    <row r="8" spans="1:6" x14ac:dyDescent="0.3">
      <c r="A8">
        <v>1057</v>
      </c>
      <c r="B8">
        <v>1007</v>
      </c>
      <c r="D8">
        <f>AVERAGE(E8:F8,E13:F13)</f>
        <v>1462.25</v>
      </c>
      <c r="E8">
        <v>1466</v>
      </c>
      <c r="F8">
        <v>1463</v>
      </c>
    </row>
    <row r="9" spans="1:6" x14ac:dyDescent="0.3">
      <c r="A9">
        <v>1059</v>
      </c>
      <c r="B9">
        <v>1008</v>
      </c>
      <c r="D9">
        <f>AVERAGE(E9:F9,E12:F12)</f>
        <v>1461.5</v>
      </c>
      <c r="E9">
        <v>1464</v>
      </c>
      <c r="F9">
        <v>1463</v>
      </c>
    </row>
    <row r="10" spans="1:6" x14ac:dyDescent="0.3">
      <c r="A10">
        <v>1059</v>
      </c>
      <c r="B10">
        <v>1011</v>
      </c>
      <c r="D10">
        <f>AVERAGE(E10:F11)</f>
        <v>1461.5</v>
      </c>
      <c r="E10">
        <v>1462</v>
      </c>
      <c r="F10">
        <v>1463</v>
      </c>
    </row>
    <row r="11" spans="1:6" x14ac:dyDescent="0.3">
      <c r="A11">
        <v>1061</v>
      </c>
      <c r="B11">
        <v>1013</v>
      </c>
      <c r="E11">
        <v>1458</v>
      </c>
      <c r="F11">
        <v>1463</v>
      </c>
    </row>
    <row r="12" spans="1:6" x14ac:dyDescent="0.3">
      <c r="A12">
        <v>1066</v>
      </c>
      <c r="B12">
        <v>1001</v>
      </c>
      <c r="E12">
        <v>1456</v>
      </c>
      <c r="F12">
        <v>1463</v>
      </c>
    </row>
    <row r="13" spans="1:6" x14ac:dyDescent="0.3">
      <c r="A13">
        <v>973</v>
      </c>
      <c r="B13">
        <v>995</v>
      </c>
      <c r="E13">
        <v>1456</v>
      </c>
      <c r="F13">
        <v>1464</v>
      </c>
    </row>
    <row r="14" spans="1:6" x14ac:dyDescent="0.3">
      <c r="E14">
        <v>1455</v>
      </c>
      <c r="F14">
        <v>1465</v>
      </c>
    </row>
    <row r="15" spans="1:6" x14ac:dyDescent="0.3">
      <c r="E15">
        <v>1454</v>
      </c>
      <c r="F15">
        <v>1469</v>
      </c>
    </row>
    <row r="16" spans="1:6" x14ac:dyDescent="0.3">
      <c r="E16">
        <v>1457</v>
      </c>
      <c r="F16">
        <v>1469</v>
      </c>
    </row>
    <row r="17" spans="5:6" x14ac:dyDescent="0.3">
      <c r="E17">
        <v>1447</v>
      </c>
      <c r="F17">
        <v>1469</v>
      </c>
    </row>
    <row r="18" spans="5:6" x14ac:dyDescent="0.3">
      <c r="E18">
        <v>1435</v>
      </c>
      <c r="F18">
        <v>1447</v>
      </c>
    </row>
    <row r="19" spans="5:6" x14ac:dyDescent="0.3">
      <c r="E19">
        <v>1430</v>
      </c>
      <c r="F19">
        <v>1197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F1BE-8604-46A9-B1C0-943D0D9F5E86}">
  <dimension ref="A1:D17"/>
  <sheetViews>
    <sheetView workbookViewId="0">
      <selection activeCell="D2" sqref="D2:D17"/>
    </sheetView>
  </sheetViews>
  <sheetFormatPr defaultRowHeight="14.4" x14ac:dyDescent="0.3"/>
  <cols>
    <col min="1" max="1" width="10.77734375" bestFit="1" customWidth="1"/>
  </cols>
  <sheetData>
    <row r="1" spans="1:4" x14ac:dyDescent="0.3">
      <c r="A1" t="s">
        <v>9</v>
      </c>
      <c r="B1" t="s">
        <v>8</v>
      </c>
      <c r="C1" t="s">
        <v>11</v>
      </c>
      <c r="D1" t="s">
        <v>10</v>
      </c>
    </row>
    <row r="2" spans="1:4" x14ac:dyDescent="0.3">
      <c r="A2">
        <v>12</v>
      </c>
      <c r="B2" s="6">
        <f>A2/100</f>
        <v>0.12</v>
      </c>
      <c r="C2">
        <v>4</v>
      </c>
      <c r="D2" s="7">
        <f>-C2*0.001</f>
        <v>-4.0000000000000001E-3</v>
      </c>
    </row>
    <row r="3" spans="1:4" x14ac:dyDescent="0.3">
      <c r="A3">
        <v>23</v>
      </c>
      <c r="B3" s="6">
        <f t="shared" ref="B3:B17" si="0">A3/100</f>
        <v>0.23</v>
      </c>
      <c r="C3">
        <v>8</v>
      </c>
      <c r="D3" s="7">
        <f t="shared" ref="D3:D17" si="1">-C3*0.001</f>
        <v>-8.0000000000000002E-3</v>
      </c>
    </row>
    <row r="4" spans="1:4" x14ac:dyDescent="0.3">
      <c r="A4">
        <v>40</v>
      </c>
      <c r="B4" s="6">
        <f t="shared" si="0"/>
        <v>0.4</v>
      </c>
      <c r="C4">
        <v>14</v>
      </c>
      <c r="D4" s="7">
        <f t="shared" si="1"/>
        <v>-1.4E-2</v>
      </c>
    </row>
    <row r="5" spans="1:4" x14ac:dyDescent="0.3">
      <c r="A5">
        <v>60</v>
      </c>
      <c r="B5" s="6">
        <f t="shared" si="0"/>
        <v>0.6</v>
      </c>
      <c r="C5">
        <v>21</v>
      </c>
      <c r="D5" s="7">
        <f t="shared" si="1"/>
        <v>-2.1000000000000001E-2</v>
      </c>
    </row>
    <row r="6" spans="1:4" x14ac:dyDescent="0.3">
      <c r="A6">
        <v>80</v>
      </c>
      <c r="B6" s="6">
        <f t="shared" si="0"/>
        <v>0.8</v>
      </c>
      <c r="C6">
        <v>29</v>
      </c>
      <c r="D6" s="7">
        <f t="shared" si="1"/>
        <v>-2.9000000000000001E-2</v>
      </c>
    </row>
    <row r="7" spans="1:4" x14ac:dyDescent="0.3">
      <c r="A7">
        <v>102</v>
      </c>
      <c r="B7" s="6">
        <f t="shared" si="0"/>
        <v>1.02</v>
      </c>
      <c r="C7">
        <v>36</v>
      </c>
      <c r="D7" s="7">
        <f t="shared" si="1"/>
        <v>-3.6000000000000004E-2</v>
      </c>
    </row>
    <row r="8" spans="1:4" x14ac:dyDescent="0.3">
      <c r="A8">
        <v>120</v>
      </c>
      <c r="B8" s="6">
        <f t="shared" si="0"/>
        <v>1.2</v>
      </c>
      <c r="C8">
        <v>39</v>
      </c>
      <c r="D8" s="7">
        <f t="shared" si="1"/>
        <v>-3.9E-2</v>
      </c>
    </row>
    <row r="9" spans="1:4" x14ac:dyDescent="0.3">
      <c r="A9">
        <v>140</v>
      </c>
      <c r="B9" s="6">
        <f t="shared" si="0"/>
        <v>1.4</v>
      </c>
      <c r="C9">
        <v>45</v>
      </c>
      <c r="D9" s="7">
        <f t="shared" si="1"/>
        <v>-4.4999999999999998E-2</v>
      </c>
    </row>
    <row r="10" spans="1:4" x14ac:dyDescent="0.3">
      <c r="A10">
        <v>153</v>
      </c>
      <c r="B10" s="6">
        <f t="shared" si="0"/>
        <v>1.53</v>
      </c>
      <c r="C10">
        <v>48</v>
      </c>
      <c r="D10" s="7">
        <f t="shared" si="1"/>
        <v>-4.8000000000000001E-2</v>
      </c>
    </row>
    <row r="11" spans="1:4" x14ac:dyDescent="0.3">
      <c r="A11">
        <v>182</v>
      </c>
      <c r="B11" s="6">
        <f t="shared" si="0"/>
        <v>1.82</v>
      </c>
      <c r="C11">
        <v>48</v>
      </c>
      <c r="D11" s="7">
        <f t="shared" si="1"/>
        <v>-4.8000000000000001E-2</v>
      </c>
    </row>
    <row r="12" spans="1:4" x14ac:dyDescent="0.3">
      <c r="A12">
        <v>198</v>
      </c>
      <c r="B12" s="6">
        <f t="shared" si="0"/>
        <v>1.98</v>
      </c>
      <c r="C12">
        <v>50</v>
      </c>
      <c r="D12" s="7">
        <f t="shared" si="1"/>
        <v>-0.05</v>
      </c>
    </row>
    <row r="13" spans="1:4" x14ac:dyDescent="0.3">
      <c r="A13">
        <v>232</v>
      </c>
      <c r="B13" s="6">
        <f t="shared" si="0"/>
        <v>2.3199999999999998</v>
      </c>
      <c r="C13">
        <v>54</v>
      </c>
      <c r="D13" s="7">
        <f t="shared" si="1"/>
        <v>-5.3999999999999999E-2</v>
      </c>
    </row>
    <row r="14" spans="1:4" x14ac:dyDescent="0.3">
      <c r="A14">
        <v>254</v>
      </c>
      <c r="B14" s="6">
        <f t="shared" si="0"/>
        <v>2.54</v>
      </c>
      <c r="C14">
        <v>56</v>
      </c>
      <c r="D14" s="7">
        <f t="shared" si="1"/>
        <v>-5.6000000000000001E-2</v>
      </c>
    </row>
    <row r="15" spans="1:4" x14ac:dyDescent="0.3">
      <c r="A15">
        <v>270</v>
      </c>
      <c r="B15" s="6">
        <f t="shared" si="0"/>
        <v>2.7</v>
      </c>
      <c r="C15">
        <v>57</v>
      </c>
      <c r="D15" s="7">
        <f t="shared" si="1"/>
        <v>-5.7000000000000002E-2</v>
      </c>
    </row>
    <row r="16" spans="1:4" x14ac:dyDescent="0.3">
      <c r="A16">
        <v>292</v>
      </c>
      <c r="B16" s="6">
        <f t="shared" si="0"/>
        <v>2.92</v>
      </c>
      <c r="C16">
        <v>58</v>
      </c>
      <c r="D16" s="7">
        <f t="shared" si="1"/>
        <v>-5.8000000000000003E-2</v>
      </c>
    </row>
    <row r="17" spans="1:4" x14ac:dyDescent="0.3">
      <c r="A17">
        <v>303</v>
      </c>
      <c r="B17" s="6">
        <f t="shared" si="0"/>
        <v>3.03</v>
      </c>
      <c r="C17">
        <v>59</v>
      </c>
      <c r="D17" s="7">
        <f t="shared" si="1"/>
        <v>-5.9000000000000004E-2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E862-3193-4EA1-BA44-116EEDB6A55A}">
  <dimension ref="A1:D11"/>
  <sheetViews>
    <sheetView workbookViewId="0">
      <selection activeCell="D2" sqref="D2:D11"/>
    </sheetView>
  </sheetViews>
  <sheetFormatPr defaultRowHeight="14.4" x14ac:dyDescent="0.3"/>
  <sheetData>
    <row r="1" spans="1:4" x14ac:dyDescent="0.3">
      <c r="A1" t="s">
        <v>9</v>
      </c>
      <c r="B1" t="s">
        <v>8</v>
      </c>
      <c r="C1" t="s">
        <v>11</v>
      </c>
      <c r="D1" t="s">
        <v>10</v>
      </c>
    </row>
    <row r="2" spans="1:4" x14ac:dyDescent="0.3">
      <c r="A2">
        <v>0</v>
      </c>
      <c r="B2" s="6">
        <f>A2/100</f>
        <v>0</v>
      </c>
      <c r="C2">
        <v>0</v>
      </c>
      <c r="D2" s="7">
        <f>-C2*0.001</f>
        <v>0</v>
      </c>
    </row>
    <row r="3" spans="1:4" x14ac:dyDescent="0.3">
      <c r="A3">
        <v>15</v>
      </c>
      <c r="B3" s="6">
        <f t="shared" ref="B3:B11" si="0">A3/100</f>
        <v>0.15</v>
      </c>
      <c r="C3">
        <v>4</v>
      </c>
      <c r="D3" s="7">
        <f t="shared" ref="D3:D10" si="1">-C3*0.001</f>
        <v>-4.0000000000000001E-3</v>
      </c>
    </row>
    <row r="4" spans="1:4" x14ac:dyDescent="0.3">
      <c r="A4">
        <v>40</v>
      </c>
      <c r="B4" s="6">
        <f t="shared" si="0"/>
        <v>0.4</v>
      </c>
      <c r="C4">
        <v>18</v>
      </c>
      <c r="D4" s="7">
        <f t="shared" si="1"/>
        <v>-1.8000000000000002E-2</v>
      </c>
    </row>
    <row r="5" spans="1:4" x14ac:dyDescent="0.3">
      <c r="A5">
        <v>60</v>
      </c>
      <c r="B5" s="6">
        <f t="shared" si="0"/>
        <v>0.6</v>
      </c>
      <c r="C5">
        <v>28</v>
      </c>
      <c r="D5" s="7">
        <f t="shared" si="1"/>
        <v>-2.8000000000000001E-2</v>
      </c>
    </row>
    <row r="6" spans="1:4" x14ac:dyDescent="0.3">
      <c r="A6">
        <v>82</v>
      </c>
      <c r="B6" s="6">
        <f t="shared" si="0"/>
        <v>0.82</v>
      </c>
      <c r="C6">
        <v>42</v>
      </c>
      <c r="D6" s="7">
        <f t="shared" si="1"/>
        <v>-4.2000000000000003E-2</v>
      </c>
    </row>
    <row r="7" spans="1:4" x14ac:dyDescent="0.3">
      <c r="A7">
        <v>101</v>
      </c>
      <c r="B7" s="6">
        <f t="shared" si="0"/>
        <v>1.01</v>
      </c>
      <c r="C7">
        <v>50</v>
      </c>
      <c r="D7" s="7">
        <f t="shared" si="1"/>
        <v>-0.05</v>
      </c>
    </row>
    <row r="8" spans="1:4" x14ac:dyDescent="0.3">
      <c r="A8">
        <v>120</v>
      </c>
      <c r="B8" s="6">
        <f t="shared" si="0"/>
        <v>1.2</v>
      </c>
      <c r="C8">
        <v>55</v>
      </c>
      <c r="D8" s="7">
        <f t="shared" si="1"/>
        <v>-5.5E-2</v>
      </c>
    </row>
    <row r="9" spans="1:4" x14ac:dyDescent="0.3">
      <c r="A9">
        <v>142</v>
      </c>
      <c r="B9" s="6">
        <f t="shared" si="0"/>
        <v>1.42</v>
      </c>
      <c r="C9">
        <v>66</v>
      </c>
      <c r="D9" s="7">
        <f t="shared" si="1"/>
        <v>-6.6000000000000003E-2</v>
      </c>
    </row>
    <row r="10" spans="1:4" x14ac:dyDescent="0.3">
      <c r="A10">
        <v>160</v>
      </c>
      <c r="B10" s="6">
        <f t="shared" si="0"/>
        <v>1.6</v>
      </c>
      <c r="C10">
        <v>73</v>
      </c>
      <c r="D10" s="7">
        <f t="shared" si="1"/>
        <v>-7.2999999999999995E-2</v>
      </c>
    </row>
    <row r="11" spans="1:4" x14ac:dyDescent="0.3">
      <c r="A11">
        <v>182</v>
      </c>
      <c r="B11" s="6">
        <f t="shared" si="0"/>
        <v>1.82</v>
      </c>
      <c r="C11">
        <v>75</v>
      </c>
      <c r="D11" s="7">
        <f>-C11*0.001</f>
        <v>-7.4999999999999997E-2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0B76-2D3F-4FF9-9728-2034C0765611}">
  <dimension ref="A1:B14"/>
  <sheetViews>
    <sheetView workbookViewId="0">
      <selection activeCell="B14" sqref="A2:B14"/>
    </sheetView>
  </sheetViews>
  <sheetFormatPr defaultRowHeight="14.4" x14ac:dyDescent="0.3"/>
  <sheetData>
    <row r="1" spans="1:2" x14ac:dyDescent="0.3">
      <c r="A1" t="s">
        <v>9</v>
      </c>
      <c r="B1" t="s">
        <v>12</v>
      </c>
    </row>
    <row r="2" spans="1:2" x14ac:dyDescent="0.3">
      <c r="A2">
        <v>0</v>
      </c>
      <c r="B2">
        <v>0</v>
      </c>
    </row>
    <row r="3" spans="1:2" x14ac:dyDescent="0.3">
      <c r="A3">
        <v>0.3</v>
      </c>
      <c r="B3">
        <v>84.1</v>
      </c>
    </row>
    <row r="4" spans="1:2" x14ac:dyDescent="0.3">
      <c r="A4">
        <v>0.55000000000000004</v>
      </c>
      <c r="B4">
        <v>156.30000000000001</v>
      </c>
    </row>
    <row r="5" spans="1:2" x14ac:dyDescent="0.3">
      <c r="A5">
        <v>0.72</v>
      </c>
      <c r="B5">
        <v>207</v>
      </c>
    </row>
    <row r="6" spans="1:2" x14ac:dyDescent="0.3">
      <c r="A6">
        <v>0.99</v>
      </c>
      <c r="B6">
        <v>288</v>
      </c>
    </row>
    <row r="7" spans="1:2" x14ac:dyDescent="0.3">
      <c r="A7">
        <v>1.28</v>
      </c>
      <c r="B7">
        <v>364</v>
      </c>
    </row>
    <row r="8" spans="1:2" x14ac:dyDescent="0.3">
      <c r="A8">
        <v>1.54</v>
      </c>
      <c r="B8">
        <v>438</v>
      </c>
    </row>
    <row r="9" spans="1:2" x14ac:dyDescent="0.3">
      <c r="A9">
        <v>1.76</v>
      </c>
      <c r="B9">
        <v>492</v>
      </c>
    </row>
    <row r="10" spans="1:2" x14ac:dyDescent="0.3">
      <c r="A10">
        <v>1.95</v>
      </c>
      <c r="B10">
        <v>541</v>
      </c>
    </row>
    <row r="11" spans="1:2" x14ac:dyDescent="0.3">
      <c r="A11">
        <v>2.27</v>
      </c>
      <c r="B11">
        <v>586</v>
      </c>
    </row>
    <row r="12" spans="1:2" x14ac:dyDescent="0.3">
      <c r="A12">
        <v>2.5099999999999998</v>
      </c>
      <c r="B12">
        <v>622</v>
      </c>
    </row>
    <row r="13" spans="1:2" x14ac:dyDescent="0.3">
      <c r="A13">
        <v>2.71</v>
      </c>
      <c r="B13">
        <v>646</v>
      </c>
    </row>
    <row r="14" spans="1:2" x14ac:dyDescent="0.3">
      <c r="A14">
        <v>2.97</v>
      </c>
      <c r="B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rm_99</vt:lpstr>
      <vt:lpstr>rm_198</vt:lpstr>
      <vt:lpstr>contour</vt:lpstr>
      <vt:lpstr>rh1</vt:lpstr>
      <vt:lpstr>rh2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Mukhopadhyay</dc:creator>
  <cp:lastModifiedBy>gayatri padinjaroot</cp:lastModifiedBy>
  <dcterms:created xsi:type="dcterms:W3CDTF">2023-01-17T03:30:04Z</dcterms:created>
  <dcterms:modified xsi:type="dcterms:W3CDTF">2025-02-04T08:17:06Z</dcterms:modified>
</cp:coreProperties>
</file>