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Ex2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all notes\labs\nuclear and radiation physics\1. gm counter\"/>
    </mc:Choice>
  </mc:AlternateContent>
  <xr:revisionPtr revIDLastSave="0" documentId="13_ncr:1_{9E9B12ED-A242-4244-ADD1-1D7C8B06E162}" xr6:coauthVersionLast="47" xr6:coauthVersionMax="47" xr10:uidLastSave="{00000000-0000-0000-0000-000000000000}"/>
  <bookViews>
    <workbookView xWindow="-108" yWindow="-108" windowWidth="23256" windowHeight="13176" activeTab="5" xr2:uid="{80CFF2EA-63C2-4903-8801-55AF23FD43F7}"/>
  </bookViews>
  <sheets>
    <sheet name="calib-beta" sheetId="5" r:id="rId1"/>
    <sheet name="calib-gamma" sheetId="1" r:id="rId2"/>
    <sheet name="inverse square" sheetId="2" r:id="rId3"/>
    <sheet name="eff" sheetId="3" r:id="rId4"/>
    <sheet name="stats" sheetId="4" r:id="rId5"/>
    <sheet name="background stats" sheetId="8" r:id="rId6"/>
    <sheet name="beta stats" sheetId="6" r:id="rId7"/>
  </sheets>
  <definedNames>
    <definedName name="_xlchart.v1.0" hidden="1">'background stats'!$A$2:$A$51</definedName>
    <definedName name="_xlchart.v1.1" hidden="1">'beta stats'!$A$2:$A$51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5" l="1"/>
  <c r="G5" i="5" s="1"/>
  <c r="G4" i="5"/>
  <c r="E9" i="1"/>
  <c r="E8" i="5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2" i="6"/>
  <c r="F2" i="2"/>
  <c r="C2" i="2" s="1"/>
  <c r="E5" i="8"/>
  <c r="E4" i="8"/>
  <c r="E3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2" i="8"/>
  <c r="D2" i="8"/>
  <c r="D3" i="8"/>
  <c r="F2" i="4"/>
  <c r="E2" i="4"/>
  <c r="I2" i="3"/>
  <c r="H2" i="3"/>
  <c r="B2" i="3"/>
  <c r="F2" i="3" s="1"/>
  <c r="G5" i="1"/>
  <c r="G4" i="1"/>
  <c r="G3" i="1"/>
  <c r="B22" i="8"/>
  <c r="D2" i="6"/>
  <c r="B3" i="6" s="1"/>
  <c r="E8" i="1"/>
  <c r="D13" i="5"/>
  <c r="D12" i="5"/>
  <c r="D11" i="5"/>
  <c r="D10" i="5"/>
  <c r="D9" i="5"/>
  <c r="D8" i="5"/>
  <c r="D7" i="5"/>
  <c r="D6" i="5"/>
  <c r="D5" i="5"/>
  <c r="D4" i="5"/>
  <c r="D3" i="5"/>
  <c r="D2" i="5"/>
  <c r="B50" i="6" l="1"/>
  <c r="B51" i="6"/>
  <c r="F4" i="3"/>
  <c r="F3" i="3"/>
  <c r="B33" i="8"/>
  <c r="B45" i="8"/>
  <c r="B29" i="8"/>
  <c r="B28" i="8"/>
  <c r="B43" i="8"/>
  <c r="B50" i="8"/>
  <c r="B26" i="8"/>
  <c r="B48" i="8"/>
  <c r="B32" i="8"/>
  <c r="B24" i="8"/>
  <c r="B37" i="8"/>
  <c r="B44" i="8"/>
  <c r="B36" i="8"/>
  <c r="B35" i="8"/>
  <c r="B42" i="8"/>
  <c r="B49" i="8"/>
  <c r="B25" i="8"/>
  <c r="B47" i="8"/>
  <c r="B39" i="8"/>
  <c r="B31" i="8"/>
  <c r="B23" i="8"/>
  <c r="B51" i="8"/>
  <c r="B27" i="8"/>
  <c r="B34" i="8"/>
  <c r="B41" i="8"/>
  <c r="B40" i="8"/>
  <c r="B46" i="8"/>
  <c r="B38" i="8"/>
  <c r="B30" i="8"/>
  <c r="B3" i="8"/>
  <c r="B19" i="8"/>
  <c r="B4" i="8"/>
  <c r="B20" i="8"/>
  <c r="B5" i="8"/>
  <c r="B13" i="8"/>
  <c r="B21" i="8"/>
  <c r="B6" i="8"/>
  <c r="B14" i="8"/>
  <c r="E2" i="8"/>
  <c r="B10" i="8"/>
  <c r="B18" i="8"/>
  <c r="B11" i="8"/>
  <c r="B12" i="8"/>
  <c r="B7" i="8"/>
  <c r="B15" i="8"/>
  <c r="B2" i="8"/>
  <c r="B8" i="8"/>
  <c r="B16" i="8"/>
  <c r="B9" i="8"/>
  <c r="B17" i="8"/>
  <c r="B49" i="6"/>
  <c r="B48" i="6"/>
  <c r="B47" i="6"/>
  <c r="B46" i="6"/>
  <c r="B45" i="6"/>
  <c r="B44" i="6"/>
  <c r="B43" i="6"/>
  <c r="B42" i="6"/>
  <c r="B41" i="6"/>
  <c r="B40" i="6"/>
  <c r="B38" i="6"/>
  <c r="B39" i="6"/>
  <c r="B37" i="6"/>
  <c r="B36" i="6"/>
  <c r="B35" i="6"/>
  <c r="B34" i="6"/>
  <c r="B33" i="6"/>
  <c r="B32" i="6"/>
  <c r="B31" i="6"/>
  <c r="B29" i="6"/>
  <c r="B30" i="6"/>
  <c r="B27" i="6"/>
  <c r="B28" i="6"/>
  <c r="B26" i="6"/>
  <c r="B24" i="6"/>
  <c r="B25" i="6"/>
  <c r="B22" i="6"/>
  <c r="B23" i="6"/>
  <c r="B21" i="6"/>
  <c r="B20" i="6"/>
  <c r="E2" i="6"/>
  <c r="B19" i="6"/>
  <c r="B17" i="6"/>
  <c r="B18" i="6"/>
  <c r="B16" i="6"/>
  <c r="B15" i="6"/>
  <c r="B14" i="6"/>
  <c r="B13" i="6"/>
  <c r="B12" i="6"/>
  <c r="B11" i="6"/>
  <c r="B10" i="6"/>
  <c r="B9" i="6"/>
  <c r="B2" i="6"/>
  <c r="B7" i="6"/>
  <c r="B8" i="6"/>
  <c r="B6" i="6"/>
  <c r="B5" i="6"/>
  <c r="B4" i="6"/>
  <c r="C7" i="2" l="1"/>
  <c r="C8" i="2"/>
  <c r="C9" i="2"/>
  <c r="C10" i="2"/>
  <c r="C11" i="2"/>
  <c r="D2" i="2"/>
  <c r="C3" i="2"/>
  <c r="C4" i="2"/>
  <c r="C5" i="2"/>
  <c r="C6" i="2"/>
  <c r="F1" i="4"/>
  <c r="D11" i="2" l="1"/>
  <c r="D3" i="2"/>
  <c r="D4" i="2"/>
  <c r="D5" i="2"/>
  <c r="D6" i="2"/>
  <c r="D7" i="2"/>
  <c r="D8" i="2"/>
  <c r="D9" i="2"/>
  <c r="D10" i="2"/>
  <c r="D3" i="1"/>
  <c r="D4" i="1"/>
  <c r="D5" i="1"/>
  <c r="D6" i="1"/>
  <c r="D7" i="1"/>
  <c r="D8" i="1"/>
  <c r="D9" i="1"/>
  <c r="D10" i="1"/>
  <c r="D11" i="1"/>
  <c r="D12" i="1"/>
  <c r="D13" i="1"/>
  <c r="D2" i="1"/>
  <c r="G2" i="3" l="1"/>
</calcChain>
</file>

<file path=xl/sharedStrings.xml><?xml version="1.0" encoding="utf-8"?>
<sst xmlns="http://schemas.openxmlformats.org/spreadsheetml/2006/main" count="46" uniqueCount="30">
  <si>
    <t>Potential</t>
  </si>
  <si>
    <t>Count</t>
  </si>
  <si>
    <t>Background</t>
  </si>
  <si>
    <t>Distance (cm)</t>
  </si>
  <si>
    <t>Cs137</t>
  </si>
  <si>
    <t>Average</t>
  </si>
  <si>
    <t>Time</t>
  </si>
  <si>
    <t>Source</t>
  </si>
  <si>
    <t>Counts</t>
  </si>
  <si>
    <t>10s</t>
  </si>
  <si>
    <t>100s</t>
  </si>
  <si>
    <t>Corrected Counts</t>
  </si>
  <si>
    <t>Distance (d) (cm)</t>
  </si>
  <si>
    <t>Corrected Count in 60s</t>
  </si>
  <si>
    <t>Average Counts</t>
  </si>
  <si>
    <t>CPS</t>
  </si>
  <si>
    <t>Std. Dev.</t>
  </si>
  <si>
    <t xml:space="preserve">stdev </t>
  </si>
  <si>
    <t>avg</t>
  </si>
  <si>
    <t>Ni</t>
  </si>
  <si>
    <t>Ni-N</t>
  </si>
  <si>
    <t>sqrt(N)</t>
  </si>
  <si>
    <t>s</t>
  </si>
  <si>
    <t>V</t>
  </si>
  <si>
    <t>index</t>
  </si>
  <si>
    <t>stddev</t>
  </si>
  <si>
    <t>std</t>
  </si>
  <si>
    <t>Count Rate (R) per second</t>
  </si>
  <si>
    <t xml:space="preserve"> </t>
  </si>
  <si>
    <t>(Ni-N)^2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</si>
</sst>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5" x14ac:knownFonts="1">
    <font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0" fontId="3" fillId="0" borderId="0" xfId="0" applyFont="1"/>
    <xf numFmtId="165" fontId="0" fillId="0" borderId="0" xfId="0" applyNumberFormat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4" fillId="0" borderId="0" xfId="0" applyFont="1"/>
    <xf numFmtId="2" fontId="0" fillId="0" borderId="0" xfId="0" applyNumberFormat="1"/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165" fontId="0" fillId="0" borderId="0" xfId="0" applyNumberForma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165" fontId="0" fillId="0" borderId="0" xfId="0" applyNumberForma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'calib-beta'!$D$1</c:f>
              <c:strCache>
                <c:ptCount val="1"/>
                <c:pt idx="0">
                  <c:v>Corrected Counts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5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E31-42B6-B530-BEEB92BC12E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'calib-beta'!$A$2:$A$13</c:f>
              <c:numCache>
                <c:formatCode>General</c:formatCode>
                <c:ptCount val="12"/>
                <c:pt idx="0">
                  <c:v>330</c:v>
                </c:pt>
                <c:pt idx="1">
                  <c:v>360</c:v>
                </c:pt>
                <c:pt idx="2">
                  <c:v>390</c:v>
                </c:pt>
                <c:pt idx="3">
                  <c:v>420</c:v>
                </c:pt>
                <c:pt idx="4">
                  <c:v>450</c:v>
                </c:pt>
                <c:pt idx="5">
                  <c:v>480</c:v>
                </c:pt>
                <c:pt idx="6">
                  <c:v>510</c:v>
                </c:pt>
                <c:pt idx="7">
                  <c:v>540</c:v>
                </c:pt>
                <c:pt idx="8">
                  <c:v>570</c:v>
                </c:pt>
                <c:pt idx="9">
                  <c:v>600</c:v>
                </c:pt>
                <c:pt idx="10">
                  <c:v>630</c:v>
                </c:pt>
                <c:pt idx="11">
                  <c:v>660</c:v>
                </c:pt>
              </c:numCache>
            </c:numRef>
          </c:xVal>
          <c:yVal>
            <c:numRef>
              <c:f>'calib-beta'!$D$2:$D$13</c:f>
              <c:numCache>
                <c:formatCode>General</c:formatCode>
                <c:ptCount val="12"/>
                <c:pt idx="0">
                  <c:v>0</c:v>
                </c:pt>
                <c:pt idx="1">
                  <c:v>315</c:v>
                </c:pt>
                <c:pt idx="2">
                  <c:v>325</c:v>
                </c:pt>
                <c:pt idx="3">
                  <c:v>361</c:v>
                </c:pt>
                <c:pt idx="4">
                  <c:v>343</c:v>
                </c:pt>
                <c:pt idx="5">
                  <c:v>316</c:v>
                </c:pt>
                <c:pt idx="6">
                  <c:v>346</c:v>
                </c:pt>
                <c:pt idx="7">
                  <c:v>349</c:v>
                </c:pt>
                <c:pt idx="8">
                  <c:v>352</c:v>
                </c:pt>
                <c:pt idx="9">
                  <c:v>350</c:v>
                </c:pt>
                <c:pt idx="10">
                  <c:v>680</c:v>
                </c:pt>
                <c:pt idx="11">
                  <c:v>750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44-4EC2-8C12-A7CB299812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458799"/>
        <c:axId val="15731791"/>
      </c:scatterChart>
      <c:valAx>
        <c:axId val="98458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1791"/>
        <c:crosses val="autoZero"/>
        <c:crossBetween val="midCat"/>
      </c:valAx>
      <c:valAx>
        <c:axId val="15731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458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'calib-gamma'!$D$1</c:f>
              <c:strCache>
                <c:ptCount val="1"/>
                <c:pt idx="0">
                  <c:v>Corrected Counts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'calib-gamma'!$A$2:$A$13</c:f>
              <c:numCache>
                <c:formatCode>General</c:formatCode>
                <c:ptCount val="12"/>
                <c:pt idx="0">
                  <c:v>330</c:v>
                </c:pt>
                <c:pt idx="1">
                  <c:v>360</c:v>
                </c:pt>
                <c:pt idx="2">
                  <c:v>390</c:v>
                </c:pt>
                <c:pt idx="3">
                  <c:v>420</c:v>
                </c:pt>
                <c:pt idx="4">
                  <c:v>450</c:v>
                </c:pt>
                <c:pt idx="5">
                  <c:v>480</c:v>
                </c:pt>
                <c:pt idx="6">
                  <c:v>510</c:v>
                </c:pt>
                <c:pt idx="7">
                  <c:v>540</c:v>
                </c:pt>
                <c:pt idx="8">
                  <c:v>570</c:v>
                </c:pt>
                <c:pt idx="9">
                  <c:v>600</c:v>
                </c:pt>
                <c:pt idx="10">
                  <c:v>630</c:v>
                </c:pt>
                <c:pt idx="11">
                  <c:v>660</c:v>
                </c:pt>
              </c:numCache>
            </c:numRef>
          </c:xVal>
          <c:yVal>
            <c:numRef>
              <c:f>'calib-gamma'!$D$2:$D$13</c:f>
              <c:numCache>
                <c:formatCode>General</c:formatCode>
                <c:ptCount val="12"/>
                <c:pt idx="0">
                  <c:v>0</c:v>
                </c:pt>
                <c:pt idx="1">
                  <c:v>2139</c:v>
                </c:pt>
                <c:pt idx="2">
                  <c:v>2742</c:v>
                </c:pt>
                <c:pt idx="3">
                  <c:v>2947</c:v>
                </c:pt>
                <c:pt idx="4">
                  <c:v>2890</c:v>
                </c:pt>
                <c:pt idx="5">
                  <c:v>3004</c:v>
                </c:pt>
                <c:pt idx="6">
                  <c:v>2918</c:v>
                </c:pt>
                <c:pt idx="7">
                  <c:v>2981</c:v>
                </c:pt>
                <c:pt idx="8">
                  <c:v>2984</c:v>
                </c:pt>
                <c:pt idx="9">
                  <c:v>3102</c:v>
                </c:pt>
                <c:pt idx="10">
                  <c:v>5690</c:v>
                </c:pt>
                <c:pt idx="11">
                  <c:v>5942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96-4E9F-8992-E03BD56A59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458799"/>
        <c:axId val="15731791"/>
      </c:scatterChart>
      <c:valAx>
        <c:axId val="98458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1791"/>
        <c:crosses val="autoZero"/>
        <c:crossBetween val="midCat"/>
      </c:valAx>
      <c:valAx>
        <c:axId val="15731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458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stats!$B$1</c:f>
              <c:strCache>
                <c:ptCount val="1"/>
                <c:pt idx="0">
                  <c:v>10s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stats!$B$2:$B$11</c:f>
              <c:numCache>
                <c:formatCode>General</c:formatCode>
                <c:ptCount val="10"/>
                <c:pt idx="0">
                  <c:v>13</c:v>
                </c:pt>
                <c:pt idx="1">
                  <c:v>11</c:v>
                </c:pt>
                <c:pt idx="2">
                  <c:v>11</c:v>
                </c:pt>
                <c:pt idx="3">
                  <c:v>6</c:v>
                </c:pt>
                <c:pt idx="4">
                  <c:v>9</c:v>
                </c:pt>
                <c:pt idx="5">
                  <c:v>10</c:v>
                </c:pt>
                <c:pt idx="6">
                  <c:v>12</c:v>
                </c:pt>
                <c:pt idx="7">
                  <c:v>5</c:v>
                </c:pt>
                <c:pt idx="8">
                  <c:v>8</c:v>
                </c:pt>
                <c:pt idx="9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D6-4483-AEA8-1E707F8F31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1016680"/>
        <c:axId val="551013440"/>
      </c:barChart>
      <c:catAx>
        <c:axId val="551016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013440"/>
        <c:crosses val="autoZero"/>
        <c:auto val="1"/>
        <c:lblAlgn val="ctr"/>
        <c:lblOffset val="100"/>
        <c:noMultiLvlLbl val="0"/>
      </c:catAx>
      <c:valAx>
        <c:axId val="55101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016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stats!$C$1</c:f>
              <c:strCache>
                <c:ptCount val="1"/>
                <c:pt idx="0">
                  <c:v>100s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stats!$C$2:$C$11</c:f>
              <c:numCache>
                <c:formatCode>General</c:formatCode>
                <c:ptCount val="10"/>
                <c:pt idx="0">
                  <c:v>88</c:v>
                </c:pt>
                <c:pt idx="1">
                  <c:v>88</c:v>
                </c:pt>
                <c:pt idx="2">
                  <c:v>81</c:v>
                </c:pt>
                <c:pt idx="3">
                  <c:v>91</c:v>
                </c:pt>
                <c:pt idx="4">
                  <c:v>89</c:v>
                </c:pt>
                <c:pt idx="5">
                  <c:v>89</c:v>
                </c:pt>
                <c:pt idx="6">
                  <c:v>100</c:v>
                </c:pt>
                <c:pt idx="7">
                  <c:v>88</c:v>
                </c:pt>
                <c:pt idx="8">
                  <c:v>69</c:v>
                </c:pt>
                <c:pt idx="9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A0-4814-9DBB-F4EC43E4FC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3545320"/>
        <c:axId val="553545680"/>
      </c:barChart>
      <c:catAx>
        <c:axId val="553545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545680"/>
        <c:crosses val="autoZero"/>
        <c:auto val="1"/>
        <c:lblAlgn val="ctr"/>
        <c:lblOffset val="100"/>
        <c:noMultiLvlLbl val="0"/>
      </c:catAx>
      <c:valAx>
        <c:axId val="55354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545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8AC96E45-31C7-4583-8190-634F2B7A1A70}">
          <cx:dataId val="0"/>
          <cx:layoutPr>
            <cx:binning intervalClosed="r">
              <cx:binCount val="1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8AC96E45-31C7-4583-8190-634F2B7A1A70}">
          <cx:dataId val="0"/>
          <cx:layoutPr>
            <cx:binning intervalClosed="r">
              <cx:binCount val="1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5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358140</xdr:colOff>
      <xdr:row>6</xdr:row>
      <xdr:rowOff>167640</xdr:rowOff>
    </xdr:from>
    <xdr:to>
      <xdr:col>14</xdr:col>
      <xdr:colOff>53340</xdr:colOff>
      <xdr:row>19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49FDCB-2C1B-4EC9-849E-37870DCC40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358140</xdr:colOff>
      <xdr:row>6</xdr:row>
      <xdr:rowOff>167640</xdr:rowOff>
    </xdr:from>
    <xdr:to>
      <xdr:col>14</xdr:col>
      <xdr:colOff>53340</xdr:colOff>
      <xdr:row>19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8AFD84-4C99-4B9F-B89B-4A0DC4286C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464820</xdr:colOff>
      <xdr:row>14</xdr:row>
      <xdr:rowOff>76200</xdr:rowOff>
    </xdr:from>
    <xdr:to>
      <xdr:col>9</xdr:col>
      <xdr:colOff>160020</xdr:colOff>
      <xdr:row>29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BF7F137-1E41-2CFD-4958-40459550F1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563880</xdr:colOff>
      <xdr:row>14</xdr:row>
      <xdr:rowOff>68580</xdr:rowOff>
    </xdr:from>
    <xdr:to>
      <xdr:col>18</xdr:col>
      <xdr:colOff>259080</xdr:colOff>
      <xdr:row>29</xdr:row>
      <xdr:rowOff>68580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7965A50-EF19-0C4D-E94C-FDEA1BF2E1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403860</xdr:colOff>
      <xdr:row>1</xdr:row>
      <xdr:rowOff>106680</xdr:rowOff>
    </xdr:from>
    <xdr:to>
      <xdr:col>14</xdr:col>
      <xdr:colOff>99060</xdr:colOff>
      <xdr:row>16</xdr:row>
      <xdr:rowOff>106680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68C422C-A6AC-45DD-9A04-BD359F68DF3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107180" y="28956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205740</xdr:colOff>
      <xdr:row>15</xdr:row>
      <xdr:rowOff>68580</xdr:rowOff>
    </xdr:from>
    <xdr:to>
      <xdr:col>12</xdr:col>
      <xdr:colOff>510540</xdr:colOff>
      <xdr:row>30</xdr:row>
      <xdr:rowOff>68580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C70D7F70-A089-AE53-E4ED-A2D87E508B1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299460" y="281178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87585D-F339-48FD-8A16-F02785026189}">
  <dimension ref="A1:G13"/>
  <sheetViews>
    <sheetView workbookViewId="0">
      <selection activeCell="G3" sqref="G3:G6"/>
    </sheetView>
  </sheetViews>
  <sheetFormatPr defaultRowHeight="14.4" x14ac:dyDescent="0.3"/>
  <cols>
    <col min="3" max="3" width="11.44140625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11</v>
      </c>
      <c r="E1" t="s">
        <v>17</v>
      </c>
    </row>
    <row r="2" spans="1:7" x14ac:dyDescent="0.3">
      <c r="A2">
        <v>330</v>
      </c>
      <c r="B2">
        <v>0</v>
      </c>
      <c r="C2">
        <v>0</v>
      </c>
      <c r="D2">
        <f>B2-C2</f>
        <v>0</v>
      </c>
    </row>
    <row r="3" spans="1:7" x14ac:dyDescent="0.3">
      <c r="A3" s="7">
        <v>360</v>
      </c>
      <c r="B3" s="7">
        <v>337</v>
      </c>
      <c r="C3" s="7">
        <v>22</v>
      </c>
      <c r="D3" s="7">
        <f t="shared" ref="D3:D13" si="0">B3-C3</f>
        <v>315</v>
      </c>
      <c r="G3">
        <f>(D11-D4)</f>
        <v>25</v>
      </c>
    </row>
    <row r="4" spans="1:7" x14ac:dyDescent="0.3">
      <c r="A4" s="7">
        <v>390</v>
      </c>
      <c r="B4" s="7">
        <v>360</v>
      </c>
      <c r="C4" s="7">
        <v>35</v>
      </c>
      <c r="D4" s="7">
        <f t="shared" si="0"/>
        <v>325</v>
      </c>
      <c r="G4">
        <f>A11-A4</f>
        <v>210</v>
      </c>
    </row>
    <row r="5" spans="1:7" x14ac:dyDescent="0.3">
      <c r="A5" s="1">
        <v>420</v>
      </c>
      <c r="B5" s="1">
        <v>391</v>
      </c>
      <c r="C5" s="1">
        <v>30</v>
      </c>
      <c r="D5" s="1">
        <f t="shared" si="0"/>
        <v>361</v>
      </c>
      <c r="G5">
        <f>G3*10000/(D4*G4)</f>
        <v>3.6630036630036629</v>
      </c>
    </row>
    <row r="6" spans="1:7" x14ac:dyDescent="0.3">
      <c r="A6" s="1">
        <v>450</v>
      </c>
      <c r="B6" s="1">
        <v>368</v>
      </c>
      <c r="C6" s="1">
        <v>25</v>
      </c>
      <c r="D6" s="1">
        <f t="shared" si="0"/>
        <v>343</v>
      </c>
    </row>
    <row r="7" spans="1:7" x14ac:dyDescent="0.3">
      <c r="A7" s="1">
        <v>480</v>
      </c>
      <c r="B7" s="1">
        <v>351</v>
      </c>
      <c r="C7" s="1">
        <v>35</v>
      </c>
      <c r="D7" s="1">
        <f t="shared" si="0"/>
        <v>316</v>
      </c>
    </row>
    <row r="8" spans="1:7" x14ac:dyDescent="0.3">
      <c r="A8" s="1">
        <v>510</v>
      </c>
      <c r="B8" s="1">
        <v>377</v>
      </c>
      <c r="C8" s="1">
        <v>31</v>
      </c>
      <c r="D8" s="1">
        <f t="shared" si="0"/>
        <v>346</v>
      </c>
      <c r="E8">
        <f>_xlfn.STDEV.P(D4:D11)</f>
        <v>13.926144477205455</v>
      </c>
    </row>
    <row r="9" spans="1:7" x14ac:dyDescent="0.3">
      <c r="A9" s="1">
        <v>540</v>
      </c>
      <c r="B9" s="1">
        <v>384</v>
      </c>
      <c r="C9" s="1">
        <v>35</v>
      </c>
      <c r="D9" s="1">
        <f t="shared" si="0"/>
        <v>349</v>
      </c>
    </row>
    <row r="10" spans="1:7" x14ac:dyDescent="0.3">
      <c r="A10" s="1">
        <v>570</v>
      </c>
      <c r="B10" s="1">
        <v>397</v>
      </c>
      <c r="C10" s="1">
        <v>45</v>
      </c>
      <c r="D10" s="1">
        <f t="shared" si="0"/>
        <v>352</v>
      </c>
    </row>
    <row r="11" spans="1:7" x14ac:dyDescent="0.3">
      <c r="A11" s="1">
        <v>600</v>
      </c>
      <c r="B11" s="1">
        <v>388</v>
      </c>
      <c r="C11" s="1">
        <v>38</v>
      </c>
      <c r="D11" s="1">
        <f t="shared" si="0"/>
        <v>350</v>
      </c>
    </row>
    <row r="12" spans="1:7" x14ac:dyDescent="0.3">
      <c r="A12">
        <v>630</v>
      </c>
      <c r="B12">
        <v>728</v>
      </c>
      <c r="C12">
        <v>48</v>
      </c>
      <c r="D12">
        <f t="shared" si="0"/>
        <v>680</v>
      </c>
    </row>
    <row r="13" spans="1:7" x14ac:dyDescent="0.3">
      <c r="A13">
        <v>660</v>
      </c>
      <c r="B13">
        <v>830</v>
      </c>
      <c r="C13">
        <v>80</v>
      </c>
      <c r="D13">
        <f t="shared" si="0"/>
        <v>750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C7B731-C814-423C-98CB-1DC57D0DD4D5}">
  <dimension ref="A1:G13"/>
  <sheetViews>
    <sheetView workbookViewId="0">
      <selection activeCell="B31" sqref="B31"/>
    </sheetView>
  </sheetViews>
  <sheetFormatPr defaultRowHeight="14.4" x14ac:dyDescent="0.3"/>
  <cols>
    <col min="3" max="3" width="11.44140625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11</v>
      </c>
      <c r="E1" t="s">
        <v>17</v>
      </c>
    </row>
    <row r="2" spans="1:7" x14ac:dyDescent="0.3">
      <c r="A2">
        <v>330</v>
      </c>
      <c r="B2">
        <v>0</v>
      </c>
      <c r="C2">
        <v>0</v>
      </c>
      <c r="D2">
        <f>B2-C2</f>
        <v>0</v>
      </c>
    </row>
    <row r="3" spans="1:7" x14ac:dyDescent="0.3">
      <c r="A3">
        <v>360</v>
      </c>
      <c r="B3">
        <v>2161</v>
      </c>
      <c r="C3">
        <v>22</v>
      </c>
      <c r="D3">
        <f t="shared" ref="D3:D13" si="0">B3-C3</f>
        <v>2139</v>
      </c>
      <c r="G3">
        <f>(D11-D5)</f>
        <v>155</v>
      </c>
    </row>
    <row r="4" spans="1:7" x14ac:dyDescent="0.3">
      <c r="A4" s="4">
        <v>390</v>
      </c>
      <c r="B4" s="4">
        <v>2777</v>
      </c>
      <c r="C4" s="4">
        <v>35</v>
      </c>
      <c r="D4" s="4">
        <f t="shared" si="0"/>
        <v>2742</v>
      </c>
      <c r="G4">
        <f>A11-A5</f>
        <v>180</v>
      </c>
    </row>
    <row r="5" spans="1:7" x14ac:dyDescent="0.3">
      <c r="A5" s="1">
        <v>420</v>
      </c>
      <c r="B5" s="1">
        <v>2977</v>
      </c>
      <c r="C5" s="1">
        <v>30</v>
      </c>
      <c r="D5" s="1">
        <f t="shared" si="0"/>
        <v>2947</v>
      </c>
      <c r="G5">
        <f>G3*10000/(D5*G4)</f>
        <v>2.9219922331561285</v>
      </c>
    </row>
    <row r="6" spans="1:7" x14ac:dyDescent="0.3">
      <c r="A6" s="1">
        <v>450</v>
      </c>
      <c r="B6" s="1">
        <v>2915</v>
      </c>
      <c r="C6" s="1">
        <v>25</v>
      </c>
      <c r="D6" s="1">
        <f t="shared" si="0"/>
        <v>2890</v>
      </c>
    </row>
    <row r="7" spans="1:7" x14ac:dyDescent="0.3">
      <c r="A7" s="1">
        <v>480</v>
      </c>
      <c r="B7" s="1">
        <v>3039</v>
      </c>
      <c r="C7" s="1">
        <v>35</v>
      </c>
      <c r="D7" s="1">
        <f t="shared" si="0"/>
        <v>3004</v>
      </c>
    </row>
    <row r="8" spans="1:7" x14ac:dyDescent="0.3">
      <c r="A8" s="1">
        <v>510</v>
      </c>
      <c r="B8" s="1">
        <v>2949</v>
      </c>
      <c r="C8" s="1">
        <v>31</v>
      </c>
      <c r="D8" s="1">
        <f t="shared" si="0"/>
        <v>2918</v>
      </c>
      <c r="E8">
        <f>_xlfn.STDEV.P(D5:D11)</f>
        <v>63.633837744728616</v>
      </c>
    </row>
    <row r="9" spans="1:7" x14ac:dyDescent="0.3">
      <c r="A9" s="1">
        <v>540</v>
      </c>
      <c r="B9" s="1">
        <v>3016</v>
      </c>
      <c r="C9" s="1">
        <v>35</v>
      </c>
      <c r="D9" s="1">
        <f t="shared" si="0"/>
        <v>2981</v>
      </c>
      <c r="E9">
        <f>AVERAGE(D5:D11)</f>
        <v>2975.1428571428573</v>
      </c>
    </row>
    <row r="10" spans="1:7" x14ac:dyDescent="0.3">
      <c r="A10" s="1">
        <v>570</v>
      </c>
      <c r="B10" s="1">
        <v>3029</v>
      </c>
      <c r="C10" s="1">
        <v>45</v>
      </c>
      <c r="D10" s="1">
        <f t="shared" si="0"/>
        <v>2984</v>
      </c>
    </row>
    <row r="11" spans="1:7" x14ac:dyDescent="0.3">
      <c r="A11" s="1">
        <v>600</v>
      </c>
      <c r="B11" s="1">
        <v>3140</v>
      </c>
      <c r="C11" s="1">
        <v>38</v>
      </c>
      <c r="D11" s="1">
        <f t="shared" si="0"/>
        <v>3102</v>
      </c>
    </row>
    <row r="12" spans="1:7" x14ac:dyDescent="0.3">
      <c r="A12">
        <v>630</v>
      </c>
      <c r="B12">
        <v>5738</v>
      </c>
      <c r="C12">
        <v>48</v>
      </c>
      <c r="D12">
        <f t="shared" si="0"/>
        <v>5690</v>
      </c>
    </row>
    <row r="13" spans="1:7" x14ac:dyDescent="0.3">
      <c r="A13">
        <v>660</v>
      </c>
      <c r="B13">
        <v>6022</v>
      </c>
      <c r="C13">
        <v>80</v>
      </c>
      <c r="D13">
        <f t="shared" si="0"/>
        <v>5942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C8E8F-6ECD-4F69-9B40-C42985828BB3}">
  <dimension ref="A1:M23"/>
  <sheetViews>
    <sheetView workbookViewId="0">
      <selection activeCell="D2" sqref="D2"/>
    </sheetView>
  </sheetViews>
  <sheetFormatPr defaultRowHeight="14.4" x14ac:dyDescent="0.3"/>
  <cols>
    <col min="1" max="1" width="8.88671875" style="2"/>
    <col min="2" max="2" width="9.5546875" style="2" bestFit="1" customWidth="1"/>
    <col min="3" max="3" width="11.88671875" style="2" customWidth="1"/>
    <col min="4" max="4" width="8.88671875" style="2"/>
    <col min="5" max="7" width="11.5546875" style="2" bestFit="1" customWidth="1"/>
    <col min="8" max="9" width="8.88671875" style="2"/>
    <col min="10" max="10" width="10.88671875" style="2" customWidth="1"/>
    <col min="11" max="16384" width="8.88671875" style="2"/>
  </cols>
  <sheetData>
    <row r="1" spans="1:13" ht="57.6" x14ac:dyDescent="0.3">
      <c r="A1" s="2" t="s">
        <v>12</v>
      </c>
      <c r="B1" s="2" t="s">
        <v>1</v>
      </c>
      <c r="C1" s="2" t="s">
        <v>13</v>
      </c>
      <c r="D1" s="2" t="s">
        <v>27</v>
      </c>
      <c r="E1" s="2" t="s">
        <v>2</v>
      </c>
      <c r="F1" s="2" t="s">
        <v>5</v>
      </c>
    </row>
    <row r="2" spans="1:13" x14ac:dyDescent="0.3">
      <c r="A2" s="3">
        <v>2</v>
      </c>
      <c r="B2" s="2">
        <v>6321</v>
      </c>
      <c r="C2" s="2">
        <f t="shared" ref="C2:C11" si="0">B2-$F$2</f>
        <v>6257.6</v>
      </c>
      <c r="D2" s="5">
        <f>C2/60</f>
        <v>104.29333333333334</v>
      </c>
      <c r="E2" s="2">
        <v>71</v>
      </c>
      <c r="F2" s="15">
        <f>AVERAGE(E2:E6)</f>
        <v>63.4</v>
      </c>
      <c r="G2" s="5"/>
    </row>
    <row r="3" spans="1:13" x14ac:dyDescent="0.3">
      <c r="A3" s="3">
        <v>2.5</v>
      </c>
      <c r="B3" s="2">
        <v>4962</v>
      </c>
      <c r="C3" s="2">
        <f t="shared" si="0"/>
        <v>4898.6000000000004</v>
      </c>
      <c r="D3" s="5">
        <f t="shared" ref="D3:D11" si="1">C3/60</f>
        <v>81.643333333333345</v>
      </c>
      <c r="E3" s="2">
        <v>53</v>
      </c>
      <c r="F3" s="15"/>
      <c r="G3" s="5"/>
    </row>
    <row r="4" spans="1:13" x14ac:dyDescent="0.3">
      <c r="A4" s="3">
        <v>3</v>
      </c>
      <c r="B4" s="2">
        <v>4002</v>
      </c>
      <c r="C4" s="2">
        <f t="shared" si="0"/>
        <v>3938.6</v>
      </c>
      <c r="D4" s="5">
        <f t="shared" si="1"/>
        <v>65.643333333333331</v>
      </c>
      <c r="E4" s="2">
        <v>74</v>
      </c>
      <c r="F4" s="15"/>
      <c r="G4" s="5"/>
    </row>
    <row r="5" spans="1:13" x14ac:dyDescent="0.3">
      <c r="A5" s="3">
        <v>3.5</v>
      </c>
      <c r="B5" s="2">
        <v>3476</v>
      </c>
      <c r="C5" s="2">
        <f t="shared" si="0"/>
        <v>3412.6</v>
      </c>
      <c r="D5" s="5">
        <f t="shared" si="1"/>
        <v>56.876666666666665</v>
      </c>
      <c r="E5" s="2">
        <v>57</v>
      </c>
      <c r="F5" s="15"/>
      <c r="G5" s="5"/>
    </row>
    <row r="6" spans="1:13" x14ac:dyDescent="0.3">
      <c r="A6" s="3">
        <v>4</v>
      </c>
      <c r="B6" s="2">
        <v>2787</v>
      </c>
      <c r="C6" s="2">
        <f t="shared" si="0"/>
        <v>2723.6</v>
      </c>
      <c r="D6" s="5">
        <f t="shared" si="1"/>
        <v>45.393333333333331</v>
      </c>
      <c r="E6" s="2">
        <v>62</v>
      </c>
      <c r="F6" s="15"/>
      <c r="G6" s="5"/>
    </row>
    <row r="7" spans="1:13" x14ac:dyDescent="0.3">
      <c r="A7" s="3">
        <v>4.5</v>
      </c>
      <c r="B7" s="2">
        <v>2313</v>
      </c>
      <c r="C7" s="2">
        <f t="shared" si="0"/>
        <v>2249.6</v>
      </c>
      <c r="D7" s="5">
        <f t="shared" si="1"/>
        <v>37.493333333333332</v>
      </c>
      <c r="E7" s="6"/>
      <c r="F7" s="5"/>
      <c r="G7" s="5"/>
      <c r="M7" s="9"/>
    </row>
    <row r="8" spans="1:13" x14ac:dyDescent="0.3">
      <c r="A8" s="3">
        <v>5</v>
      </c>
      <c r="B8" s="2">
        <v>1937</v>
      </c>
      <c r="C8" s="2">
        <f t="shared" si="0"/>
        <v>1873.6</v>
      </c>
      <c r="D8" s="5">
        <f t="shared" si="1"/>
        <v>31.226666666666667</v>
      </c>
      <c r="E8" s="6"/>
      <c r="F8" s="5"/>
      <c r="G8" s="5"/>
    </row>
    <row r="9" spans="1:13" x14ac:dyDescent="0.3">
      <c r="A9" s="3">
        <v>5.5</v>
      </c>
      <c r="B9" s="2">
        <v>1614</v>
      </c>
      <c r="C9" s="2">
        <f t="shared" si="0"/>
        <v>1550.6</v>
      </c>
      <c r="D9" s="5">
        <f t="shared" si="1"/>
        <v>25.84333333333333</v>
      </c>
      <c r="E9" s="6"/>
      <c r="F9" s="5"/>
      <c r="G9" s="5"/>
    </row>
    <row r="10" spans="1:13" x14ac:dyDescent="0.3">
      <c r="A10" s="3">
        <v>6</v>
      </c>
      <c r="B10" s="2">
        <v>1269</v>
      </c>
      <c r="C10" s="2">
        <f t="shared" si="0"/>
        <v>1205.5999999999999</v>
      </c>
      <c r="D10" s="5">
        <f t="shared" si="1"/>
        <v>20.09333333333333</v>
      </c>
      <c r="E10" s="6"/>
      <c r="F10" s="5"/>
      <c r="G10" s="5"/>
    </row>
    <row r="11" spans="1:13" x14ac:dyDescent="0.3">
      <c r="A11" s="3">
        <v>7</v>
      </c>
      <c r="B11" s="2">
        <v>1087</v>
      </c>
      <c r="C11" s="2">
        <f t="shared" si="0"/>
        <v>1023.6</v>
      </c>
      <c r="D11" s="5">
        <f t="shared" si="1"/>
        <v>17.059999999999999</v>
      </c>
      <c r="E11" s="6"/>
      <c r="F11" s="5"/>
      <c r="G11" s="5"/>
    </row>
    <row r="12" spans="1:13" x14ac:dyDescent="0.3">
      <c r="E12" s="5"/>
    </row>
    <row r="13" spans="1:13" x14ac:dyDescent="0.3">
      <c r="E13" s="5"/>
    </row>
    <row r="14" spans="1:13" x14ac:dyDescent="0.3">
      <c r="D14" s="3"/>
      <c r="E14" s="5"/>
    </row>
    <row r="15" spans="1:13" x14ac:dyDescent="0.3">
      <c r="D15" s="3"/>
      <c r="E15" s="5"/>
    </row>
    <row r="16" spans="1:13" x14ac:dyDescent="0.3">
      <c r="D16" s="3"/>
      <c r="E16" s="5"/>
    </row>
    <row r="17" spans="4:5" x14ac:dyDescent="0.3">
      <c r="D17" s="3"/>
      <c r="E17" s="5"/>
    </row>
    <row r="18" spans="4:5" x14ac:dyDescent="0.3">
      <c r="D18" s="3"/>
      <c r="E18" s="5"/>
    </row>
    <row r="19" spans="4:5" x14ac:dyDescent="0.3">
      <c r="D19" s="3"/>
      <c r="E19" s="5"/>
    </row>
    <row r="20" spans="4:5" x14ac:dyDescent="0.3">
      <c r="D20" s="3"/>
      <c r="E20" s="5"/>
    </row>
    <row r="21" spans="4:5" x14ac:dyDescent="0.3">
      <c r="D21" s="3"/>
      <c r="E21" s="5"/>
    </row>
    <row r="22" spans="4:5" x14ac:dyDescent="0.3">
      <c r="D22" s="3"/>
      <c r="E22" s="5"/>
    </row>
    <row r="23" spans="4:5" x14ac:dyDescent="0.3">
      <c r="D23" s="3"/>
      <c r="E23" s="5"/>
    </row>
  </sheetData>
  <mergeCells count="1">
    <mergeCell ref="F2:F6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6CD45-DC51-4487-853C-28C1B4100E55}">
  <dimension ref="A1:L15"/>
  <sheetViews>
    <sheetView workbookViewId="0">
      <selection activeCell="G13" sqref="G13"/>
    </sheetView>
  </sheetViews>
  <sheetFormatPr defaultRowHeight="14.4" x14ac:dyDescent="0.3"/>
  <cols>
    <col min="1" max="1" width="10.5546875" style="2" customWidth="1"/>
    <col min="2" max="8" width="8.88671875" style="2"/>
    <col min="9" max="9" width="9.109375" style="2" customWidth="1"/>
    <col min="10" max="10" width="8.88671875" style="2"/>
    <col min="11" max="12" width="11.5546875" style="2" bestFit="1" customWidth="1"/>
    <col min="13" max="16384" width="8.88671875" style="2"/>
  </cols>
  <sheetData>
    <row r="1" spans="1:12" ht="28.8" x14ac:dyDescent="0.3">
      <c r="A1" s="2" t="s">
        <v>2</v>
      </c>
      <c r="B1" s="2" t="s">
        <v>5</v>
      </c>
      <c r="C1" s="2" t="s">
        <v>7</v>
      </c>
      <c r="D1" s="2" t="s">
        <v>3</v>
      </c>
      <c r="E1" s="2" t="s">
        <v>8</v>
      </c>
      <c r="F1" s="2" t="s">
        <v>11</v>
      </c>
      <c r="G1" s="2" t="s">
        <v>14</v>
      </c>
      <c r="H1" s="2" t="s">
        <v>15</v>
      </c>
      <c r="I1" s="2" t="s">
        <v>16</v>
      </c>
    </row>
    <row r="2" spans="1:12" x14ac:dyDescent="0.3">
      <c r="A2" s="2">
        <v>117</v>
      </c>
      <c r="B2" s="15">
        <f>AVERAGE(A2:A4)</f>
        <v>106</v>
      </c>
      <c r="C2" s="15" t="s">
        <v>4</v>
      </c>
      <c r="D2" s="15">
        <v>10</v>
      </c>
      <c r="E2" s="2">
        <v>978</v>
      </c>
      <c r="F2" s="2">
        <f>E2-$B$2</f>
        <v>872</v>
      </c>
      <c r="G2" s="16">
        <f>AVERAGE(F2:F4)</f>
        <v>882.66666666666663</v>
      </c>
      <c r="H2" s="16">
        <f>G2/60</f>
        <v>14.71111111111111</v>
      </c>
      <c r="I2" s="15">
        <f>_xlfn.STDEV.P(F2:F4)/60</f>
        <v>0.21702249982916236</v>
      </c>
    </row>
    <row r="3" spans="1:12" x14ac:dyDescent="0.3">
      <c r="A3" s="2">
        <v>96</v>
      </c>
      <c r="B3" s="15"/>
      <c r="C3" s="15"/>
      <c r="D3" s="15"/>
      <c r="E3" s="2">
        <v>1007</v>
      </c>
      <c r="F3" s="2">
        <f t="shared" ref="F3:F4" si="0">E3-$B$2</f>
        <v>901</v>
      </c>
      <c r="G3" s="16"/>
      <c r="H3" s="16"/>
      <c r="I3" s="15"/>
    </row>
    <row r="4" spans="1:12" x14ac:dyDescent="0.3">
      <c r="A4" s="2">
        <v>105</v>
      </c>
      <c r="B4" s="15"/>
      <c r="C4" s="15"/>
      <c r="D4" s="15"/>
      <c r="E4" s="2">
        <v>981</v>
      </c>
      <c r="F4" s="2">
        <f t="shared" si="0"/>
        <v>875</v>
      </c>
      <c r="G4" s="16"/>
      <c r="H4" s="16"/>
      <c r="I4" s="15"/>
    </row>
    <row r="6" spans="1:12" x14ac:dyDescent="0.3">
      <c r="A6" s="2" t="s">
        <v>6</v>
      </c>
      <c r="B6" s="2">
        <v>60</v>
      </c>
      <c r="C6" s="2" t="s">
        <v>22</v>
      </c>
      <c r="E6" s="10"/>
      <c r="F6" s="10"/>
      <c r="G6" s="10"/>
      <c r="H6" s="10"/>
      <c r="I6" s="10"/>
      <c r="J6" s="10"/>
      <c r="K6" s="10"/>
      <c r="L6" s="10"/>
    </row>
    <row r="7" spans="1:12" x14ac:dyDescent="0.3">
      <c r="A7" s="2" t="s">
        <v>0</v>
      </c>
      <c r="B7" s="2">
        <v>510</v>
      </c>
      <c r="C7" s="2" t="s">
        <v>23</v>
      </c>
      <c r="E7" s="10"/>
      <c r="F7" s="11"/>
      <c r="G7" s="11"/>
      <c r="H7" s="10"/>
      <c r="I7" s="10"/>
      <c r="J7" s="11"/>
      <c r="K7" s="12"/>
      <c r="L7" s="11"/>
    </row>
    <row r="8" spans="1:12" x14ac:dyDescent="0.3">
      <c r="E8" s="10"/>
      <c r="F8" s="11"/>
      <c r="G8" s="11"/>
      <c r="H8" s="10"/>
      <c r="I8" s="10"/>
      <c r="J8" s="11"/>
      <c r="K8" s="12"/>
      <c r="L8" s="11"/>
    </row>
    <row r="9" spans="1:12" x14ac:dyDescent="0.3">
      <c r="E9" s="10"/>
      <c r="F9" s="11"/>
      <c r="G9" s="11"/>
      <c r="H9" s="10"/>
      <c r="I9" s="10"/>
      <c r="J9" s="11"/>
      <c r="K9" s="12"/>
      <c r="L9" s="11"/>
    </row>
    <row r="10" spans="1:12" x14ac:dyDescent="0.3">
      <c r="E10" s="10"/>
      <c r="F10" s="13"/>
      <c r="G10" s="13"/>
      <c r="H10" s="14"/>
      <c r="I10" s="14"/>
      <c r="J10" s="13"/>
      <c r="K10" s="10"/>
      <c r="L10" s="10"/>
    </row>
    <row r="11" spans="1:12" x14ac:dyDescent="0.3">
      <c r="E11" s="10"/>
      <c r="F11" s="13"/>
      <c r="G11" s="13"/>
      <c r="H11" s="14"/>
      <c r="I11" s="14"/>
      <c r="J11" s="13"/>
      <c r="K11" s="10"/>
      <c r="L11" s="10"/>
    </row>
    <row r="12" spans="1:12" x14ac:dyDescent="0.3">
      <c r="E12" s="10"/>
      <c r="F12" s="13"/>
      <c r="G12" s="13"/>
      <c r="H12" s="14"/>
      <c r="I12" s="14"/>
      <c r="J12" s="13"/>
      <c r="K12" s="10"/>
      <c r="L12" s="10"/>
    </row>
    <row r="13" spans="1:12" x14ac:dyDescent="0.3">
      <c r="E13" s="10"/>
      <c r="F13" s="13"/>
      <c r="G13" s="13"/>
      <c r="H13" s="14"/>
      <c r="I13" s="14"/>
      <c r="J13" s="13"/>
      <c r="K13" s="10"/>
      <c r="L13" s="10"/>
    </row>
    <row r="14" spans="1:12" x14ac:dyDescent="0.3">
      <c r="E14" s="10"/>
      <c r="F14" s="13"/>
      <c r="G14" s="13"/>
      <c r="H14" s="14"/>
      <c r="I14" s="14"/>
      <c r="J14" s="13"/>
      <c r="K14" s="10"/>
      <c r="L14" s="10"/>
    </row>
    <row r="15" spans="1:12" x14ac:dyDescent="0.3">
      <c r="E15" s="10"/>
      <c r="F15" s="13"/>
      <c r="G15" s="13"/>
      <c r="H15" s="14"/>
      <c r="I15" s="14"/>
      <c r="J15" s="13"/>
      <c r="K15" s="10"/>
      <c r="L15" s="10"/>
    </row>
  </sheetData>
  <mergeCells count="6">
    <mergeCell ref="I2:I4"/>
    <mergeCell ref="H2:H4"/>
    <mergeCell ref="B2:B4"/>
    <mergeCell ref="G2:G4"/>
    <mergeCell ref="C2:C4"/>
    <mergeCell ref="D2:D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E6DC7-74FD-4C49-A014-415297011FB9}">
  <dimension ref="A1:F11"/>
  <sheetViews>
    <sheetView workbookViewId="0">
      <selection activeCell="E1" sqref="E1:F2"/>
    </sheetView>
  </sheetViews>
  <sheetFormatPr defaultRowHeight="14.4" x14ac:dyDescent="0.3"/>
  <cols>
    <col min="1" max="1" width="8.88671875" customWidth="1"/>
  </cols>
  <sheetData>
    <row r="1" spans="1:6" x14ac:dyDescent="0.3">
      <c r="A1" t="s">
        <v>24</v>
      </c>
      <c r="B1" t="s">
        <v>9</v>
      </c>
      <c r="C1" t="s">
        <v>10</v>
      </c>
      <c r="D1" t="s">
        <v>5</v>
      </c>
      <c r="E1" s="8" t="s">
        <v>28</v>
      </c>
      <c r="F1" s="8">
        <f>AVERAGE(C2:C11)</f>
        <v>86.1</v>
      </c>
    </row>
    <row r="2" spans="1:6" x14ac:dyDescent="0.3">
      <c r="A2">
        <v>1</v>
      </c>
      <c r="B2">
        <v>13</v>
      </c>
      <c r="C2">
        <v>88</v>
      </c>
      <c r="D2" t="s">
        <v>25</v>
      </c>
      <c r="E2" s="8">
        <f>_xlfn.STDEV.P(B2:B11)/10</f>
        <v>0.26248809496813374</v>
      </c>
      <c r="F2" s="8">
        <f>_xlfn.STDEV.P(C2:C11)/100</f>
        <v>7.9303215571627353E-2</v>
      </c>
    </row>
    <row r="3" spans="1:6" x14ac:dyDescent="0.3">
      <c r="A3">
        <v>2</v>
      </c>
      <c r="B3">
        <v>11</v>
      </c>
      <c r="C3">
        <v>88</v>
      </c>
    </row>
    <row r="4" spans="1:6" x14ac:dyDescent="0.3">
      <c r="A4">
        <v>3</v>
      </c>
      <c r="B4">
        <v>11</v>
      </c>
      <c r="C4">
        <v>81</v>
      </c>
    </row>
    <row r="5" spans="1:6" x14ac:dyDescent="0.3">
      <c r="A5">
        <v>4</v>
      </c>
      <c r="B5">
        <v>6</v>
      </c>
      <c r="C5">
        <v>91</v>
      </c>
    </row>
    <row r="6" spans="1:6" x14ac:dyDescent="0.3">
      <c r="A6">
        <v>5</v>
      </c>
      <c r="B6">
        <v>9</v>
      </c>
      <c r="C6">
        <v>89</v>
      </c>
    </row>
    <row r="7" spans="1:6" x14ac:dyDescent="0.3">
      <c r="A7">
        <v>6</v>
      </c>
      <c r="B7">
        <v>10</v>
      </c>
      <c r="C7">
        <v>89</v>
      </c>
    </row>
    <row r="8" spans="1:6" x14ac:dyDescent="0.3">
      <c r="A8">
        <v>7</v>
      </c>
      <c r="B8">
        <v>12</v>
      </c>
      <c r="C8">
        <v>100</v>
      </c>
    </row>
    <row r="9" spans="1:6" x14ac:dyDescent="0.3">
      <c r="A9">
        <v>8</v>
      </c>
      <c r="B9">
        <v>5</v>
      </c>
      <c r="C9">
        <v>88</v>
      </c>
    </row>
    <row r="10" spans="1:6" x14ac:dyDescent="0.3">
      <c r="A10">
        <v>9</v>
      </c>
      <c r="B10">
        <v>8</v>
      </c>
      <c r="C10">
        <v>69</v>
      </c>
    </row>
    <row r="11" spans="1:6" x14ac:dyDescent="0.3">
      <c r="A11">
        <v>10</v>
      </c>
      <c r="B11">
        <v>6</v>
      </c>
      <c r="C11">
        <v>78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89FDD-5E45-4309-8ED4-42427036D914}">
  <dimension ref="A1:E51"/>
  <sheetViews>
    <sheetView tabSelected="1" workbookViewId="0">
      <selection activeCell="R35" sqref="R35"/>
    </sheetView>
  </sheetViews>
  <sheetFormatPr defaultRowHeight="14.4" x14ac:dyDescent="0.3"/>
  <cols>
    <col min="2" max="2" width="9.21875" bestFit="1" customWidth="1"/>
    <col min="3" max="3" width="9.21875" customWidth="1"/>
  </cols>
  <sheetData>
    <row r="1" spans="1:5" x14ac:dyDescent="0.3">
      <c r="A1" t="s">
        <v>19</v>
      </c>
      <c r="B1" s="8" t="s">
        <v>20</v>
      </c>
      <c r="C1" s="8" t="s">
        <v>29</v>
      </c>
      <c r="D1" t="s">
        <v>18</v>
      </c>
      <c r="E1" t="s">
        <v>26</v>
      </c>
    </row>
    <row r="2" spans="1:5" x14ac:dyDescent="0.3">
      <c r="A2">
        <v>88</v>
      </c>
      <c r="B2" s="8">
        <f t="shared" ref="B2:B21" si="0">A2-$D$2</f>
        <v>-0.64000000000000057</v>
      </c>
      <c r="C2" s="8">
        <f>B2^2</f>
        <v>0.40960000000000074</v>
      </c>
      <c r="D2">
        <f>AVERAGE(A2:A51)</f>
        <v>88.64</v>
      </c>
      <c r="E2">
        <f>SQRT(D2)</f>
        <v>9.4148818367518565</v>
      </c>
    </row>
    <row r="3" spans="1:5" x14ac:dyDescent="0.3">
      <c r="A3">
        <v>88</v>
      </c>
      <c r="B3" s="8">
        <f t="shared" si="0"/>
        <v>-0.64000000000000057</v>
      </c>
      <c r="C3" s="8">
        <f t="shared" ref="C3:C51" si="1">B3^2</f>
        <v>0.40960000000000074</v>
      </c>
      <c r="D3">
        <f>SUM(A2:A51)</f>
        <v>4432</v>
      </c>
      <c r="E3" s="8">
        <f>SUM(C2:C51)</f>
        <v>4467.5200000000004</v>
      </c>
    </row>
    <row r="4" spans="1:5" x14ac:dyDescent="0.3">
      <c r="A4">
        <v>81</v>
      </c>
      <c r="B4" s="8">
        <f t="shared" si="0"/>
        <v>-7.6400000000000006</v>
      </c>
      <c r="C4" s="8">
        <f t="shared" si="1"/>
        <v>58.369600000000005</v>
      </c>
      <c r="E4">
        <f>E3/50</f>
        <v>89.350400000000008</v>
      </c>
    </row>
    <row r="5" spans="1:5" x14ac:dyDescent="0.3">
      <c r="A5">
        <v>91</v>
      </c>
      <c r="B5" s="8">
        <f t="shared" si="0"/>
        <v>2.3599999999999994</v>
      </c>
      <c r="C5" s="8">
        <f t="shared" si="1"/>
        <v>5.5695999999999977</v>
      </c>
      <c r="E5">
        <f>SQRT(E4)</f>
        <v>9.4525340517768051</v>
      </c>
    </row>
    <row r="6" spans="1:5" x14ac:dyDescent="0.3">
      <c r="A6">
        <v>89</v>
      </c>
      <c r="B6" s="8">
        <f t="shared" si="0"/>
        <v>0.35999999999999943</v>
      </c>
      <c r="C6" s="8">
        <f t="shared" si="1"/>
        <v>0.1295999999999996</v>
      </c>
    </row>
    <row r="7" spans="1:5" x14ac:dyDescent="0.3">
      <c r="A7">
        <v>89</v>
      </c>
      <c r="B7" s="8">
        <f t="shared" si="0"/>
        <v>0.35999999999999943</v>
      </c>
      <c r="C7" s="8">
        <f t="shared" si="1"/>
        <v>0.1295999999999996</v>
      </c>
    </row>
    <row r="8" spans="1:5" x14ac:dyDescent="0.3">
      <c r="A8">
        <v>100</v>
      </c>
      <c r="B8" s="8">
        <f t="shared" si="0"/>
        <v>11.36</v>
      </c>
      <c r="C8" s="8">
        <f t="shared" si="1"/>
        <v>129.0496</v>
      </c>
    </row>
    <row r="9" spans="1:5" x14ac:dyDescent="0.3">
      <c r="A9">
        <v>88</v>
      </c>
      <c r="B9" s="8">
        <f t="shared" si="0"/>
        <v>-0.64000000000000057</v>
      </c>
      <c r="C9" s="8">
        <f t="shared" si="1"/>
        <v>0.40960000000000074</v>
      </c>
    </row>
    <row r="10" spans="1:5" x14ac:dyDescent="0.3">
      <c r="A10">
        <v>69</v>
      </c>
      <c r="B10" s="8">
        <f t="shared" si="0"/>
        <v>-19.64</v>
      </c>
      <c r="C10" s="8">
        <f t="shared" si="1"/>
        <v>385.7296</v>
      </c>
    </row>
    <row r="11" spans="1:5" x14ac:dyDescent="0.3">
      <c r="A11">
        <v>78</v>
      </c>
      <c r="B11" s="8">
        <f t="shared" si="0"/>
        <v>-10.64</v>
      </c>
      <c r="C11" s="8">
        <f t="shared" si="1"/>
        <v>113.20960000000001</v>
      </c>
    </row>
    <row r="12" spans="1:5" x14ac:dyDescent="0.3">
      <c r="A12">
        <v>102</v>
      </c>
      <c r="B12" s="8">
        <f t="shared" si="0"/>
        <v>13.36</v>
      </c>
      <c r="C12" s="8">
        <f t="shared" si="1"/>
        <v>178.4896</v>
      </c>
    </row>
    <row r="13" spans="1:5" x14ac:dyDescent="0.3">
      <c r="A13">
        <v>97</v>
      </c>
      <c r="B13" s="8">
        <f t="shared" si="0"/>
        <v>8.36</v>
      </c>
      <c r="C13" s="8">
        <f t="shared" si="1"/>
        <v>69.889599999999987</v>
      </c>
    </row>
    <row r="14" spans="1:5" x14ac:dyDescent="0.3">
      <c r="A14">
        <v>84</v>
      </c>
      <c r="B14" s="8">
        <f t="shared" si="0"/>
        <v>-4.6400000000000006</v>
      </c>
      <c r="C14" s="8">
        <f t="shared" si="1"/>
        <v>21.529600000000006</v>
      </c>
    </row>
    <row r="15" spans="1:5" x14ac:dyDescent="0.3">
      <c r="A15">
        <v>102</v>
      </c>
      <c r="B15" s="8">
        <f t="shared" si="0"/>
        <v>13.36</v>
      </c>
      <c r="C15" s="8">
        <f t="shared" si="1"/>
        <v>178.4896</v>
      </c>
    </row>
    <row r="16" spans="1:5" x14ac:dyDescent="0.3">
      <c r="A16">
        <v>92</v>
      </c>
      <c r="B16" s="8">
        <f t="shared" si="0"/>
        <v>3.3599999999999994</v>
      </c>
      <c r="C16" s="8">
        <f t="shared" si="1"/>
        <v>11.289599999999997</v>
      </c>
    </row>
    <row r="17" spans="1:3" x14ac:dyDescent="0.3">
      <c r="A17">
        <v>91</v>
      </c>
      <c r="B17" s="8">
        <f t="shared" si="0"/>
        <v>2.3599999999999994</v>
      </c>
      <c r="C17" s="8">
        <f t="shared" si="1"/>
        <v>5.5695999999999977</v>
      </c>
    </row>
    <row r="18" spans="1:3" x14ac:dyDescent="0.3">
      <c r="A18">
        <v>87</v>
      </c>
      <c r="B18" s="8">
        <f t="shared" si="0"/>
        <v>-1.6400000000000006</v>
      </c>
      <c r="C18" s="8">
        <f t="shared" si="1"/>
        <v>2.6896000000000018</v>
      </c>
    </row>
    <row r="19" spans="1:3" x14ac:dyDescent="0.3">
      <c r="A19">
        <v>88</v>
      </c>
      <c r="B19" s="8">
        <f t="shared" si="0"/>
        <v>-0.64000000000000057</v>
      </c>
      <c r="C19" s="8">
        <f t="shared" si="1"/>
        <v>0.40960000000000074</v>
      </c>
    </row>
    <row r="20" spans="1:3" x14ac:dyDescent="0.3">
      <c r="A20">
        <v>85</v>
      </c>
      <c r="B20" s="8">
        <f t="shared" si="0"/>
        <v>-3.6400000000000006</v>
      </c>
      <c r="C20" s="8">
        <f t="shared" si="1"/>
        <v>13.249600000000004</v>
      </c>
    </row>
    <row r="21" spans="1:3" x14ac:dyDescent="0.3">
      <c r="A21">
        <v>115</v>
      </c>
      <c r="B21" s="8">
        <f t="shared" si="0"/>
        <v>26.36</v>
      </c>
      <c r="C21" s="8">
        <f t="shared" si="1"/>
        <v>694.84960000000001</v>
      </c>
    </row>
    <row r="22" spans="1:3" x14ac:dyDescent="0.3">
      <c r="A22">
        <v>87</v>
      </c>
      <c r="B22" s="8">
        <f t="shared" ref="B22:B51" si="2">A22-$D$2</f>
        <v>-1.6400000000000006</v>
      </c>
      <c r="C22" s="8">
        <f t="shared" si="1"/>
        <v>2.6896000000000018</v>
      </c>
    </row>
    <row r="23" spans="1:3" x14ac:dyDescent="0.3">
      <c r="A23">
        <v>89</v>
      </c>
      <c r="B23" s="8">
        <f t="shared" si="2"/>
        <v>0.35999999999999943</v>
      </c>
      <c r="C23" s="8">
        <f t="shared" si="1"/>
        <v>0.1295999999999996</v>
      </c>
    </row>
    <row r="24" spans="1:3" x14ac:dyDescent="0.3">
      <c r="A24">
        <v>94</v>
      </c>
      <c r="B24" s="8">
        <f t="shared" si="2"/>
        <v>5.3599999999999994</v>
      </c>
      <c r="C24" s="8">
        <f t="shared" si="1"/>
        <v>28.729599999999994</v>
      </c>
    </row>
    <row r="25" spans="1:3" x14ac:dyDescent="0.3">
      <c r="A25">
        <v>73</v>
      </c>
      <c r="B25" s="8">
        <f t="shared" si="2"/>
        <v>-15.64</v>
      </c>
      <c r="C25" s="8">
        <f t="shared" si="1"/>
        <v>244.60960000000003</v>
      </c>
    </row>
    <row r="26" spans="1:3" x14ac:dyDescent="0.3">
      <c r="A26">
        <v>93</v>
      </c>
      <c r="B26" s="8">
        <f t="shared" si="2"/>
        <v>4.3599999999999994</v>
      </c>
      <c r="C26" s="8">
        <f t="shared" si="1"/>
        <v>19.009599999999995</v>
      </c>
    </row>
    <row r="27" spans="1:3" x14ac:dyDescent="0.3">
      <c r="A27">
        <v>74</v>
      </c>
      <c r="B27" s="8">
        <f t="shared" si="2"/>
        <v>-14.64</v>
      </c>
      <c r="C27" s="8">
        <f t="shared" si="1"/>
        <v>214.32960000000003</v>
      </c>
    </row>
    <row r="28" spans="1:3" x14ac:dyDescent="0.3">
      <c r="A28">
        <v>92</v>
      </c>
      <c r="B28" s="8">
        <f t="shared" si="2"/>
        <v>3.3599999999999994</v>
      </c>
      <c r="C28" s="8">
        <f t="shared" si="1"/>
        <v>11.289599999999997</v>
      </c>
    </row>
    <row r="29" spans="1:3" x14ac:dyDescent="0.3">
      <c r="A29">
        <v>88</v>
      </c>
      <c r="B29" s="8">
        <f t="shared" si="2"/>
        <v>-0.64000000000000057</v>
      </c>
      <c r="C29" s="8">
        <f t="shared" si="1"/>
        <v>0.40960000000000074</v>
      </c>
    </row>
    <row r="30" spans="1:3" x14ac:dyDescent="0.3">
      <c r="A30">
        <v>69</v>
      </c>
      <c r="B30" s="8">
        <f t="shared" si="2"/>
        <v>-19.64</v>
      </c>
      <c r="C30" s="8">
        <f t="shared" si="1"/>
        <v>385.7296</v>
      </c>
    </row>
    <row r="31" spans="1:3" x14ac:dyDescent="0.3">
      <c r="A31">
        <v>89</v>
      </c>
      <c r="B31" s="8">
        <f t="shared" si="2"/>
        <v>0.35999999999999943</v>
      </c>
      <c r="C31" s="8">
        <f t="shared" si="1"/>
        <v>0.1295999999999996</v>
      </c>
    </row>
    <row r="32" spans="1:3" x14ac:dyDescent="0.3">
      <c r="A32">
        <v>90</v>
      </c>
      <c r="B32" s="8">
        <f t="shared" si="2"/>
        <v>1.3599999999999994</v>
      </c>
      <c r="C32" s="8">
        <f t="shared" si="1"/>
        <v>1.8495999999999984</v>
      </c>
    </row>
    <row r="33" spans="1:3" x14ac:dyDescent="0.3">
      <c r="A33">
        <v>74</v>
      </c>
      <c r="B33" s="8">
        <f t="shared" si="2"/>
        <v>-14.64</v>
      </c>
      <c r="C33" s="8">
        <f t="shared" si="1"/>
        <v>214.32960000000003</v>
      </c>
    </row>
    <row r="34" spans="1:3" x14ac:dyDescent="0.3">
      <c r="A34">
        <v>101</v>
      </c>
      <c r="B34" s="8">
        <f t="shared" si="2"/>
        <v>12.36</v>
      </c>
      <c r="C34" s="8">
        <f t="shared" si="1"/>
        <v>152.7696</v>
      </c>
    </row>
    <row r="35" spans="1:3" x14ac:dyDescent="0.3">
      <c r="A35">
        <v>90</v>
      </c>
      <c r="B35" s="8">
        <f t="shared" si="2"/>
        <v>1.3599999999999994</v>
      </c>
      <c r="C35" s="8">
        <f t="shared" si="1"/>
        <v>1.8495999999999984</v>
      </c>
    </row>
    <row r="36" spans="1:3" x14ac:dyDescent="0.3">
      <c r="A36">
        <v>83</v>
      </c>
      <c r="B36" s="8">
        <f t="shared" si="2"/>
        <v>-5.6400000000000006</v>
      </c>
      <c r="C36" s="8">
        <f t="shared" si="1"/>
        <v>31.809600000000007</v>
      </c>
    </row>
    <row r="37" spans="1:3" x14ac:dyDescent="0.3">
      <c r="A37">
        <v>80</v>
      </c>
      <c r="B37" s="8">
        <f t="shared" si="2"/>
        <v>-8.64</v>
      </c>
      <c r="C37" s="8">
        <f t="shared" si="1"/>
        <v>74.649600000000007</v>
      </c>
    </row>
    <row r="38" spans="1:3" x14ac:dyDescent="0.3">
      <c r="A38">
        <v>106</v>
      </c>
      <c r="B38" s="8">
        <f t="shared" si="2"/>
        <v>17.36</v>
      </c>
      <c r="C38" s="8">
        <f t="shared" si="1"/>
        <v>301.36959999999999</v>
      </c>
    </row>
    <row r="39" spans="1:3" x14ac:dyDescent="0.3">
      <c r="A39">
        <v>89</v>
      </c>
      <c r="B39" s="8">
        <f t="shared" si="2"/>
        <v>0.35999999999999943</v>
      </c>
      <c r="C39" s="8">
        <f t="shared" si="1"/>
        <v>0.1295999999999996</v>
      </c>
    </row>
    <row r="40" spans="1:3" x14ac:dyDescent="0.3">
      <c r="A40">
        <v>86</v>
      </c>
      <c r="B40" s="8">
        <f t="shared" si="2"/>
        <v>-2.6400000000000006</v>
      </c>
      <c r="C40" s="8">
        <f t="shared" si="1"/>
        <v>6.9696000000000033</v>
      </c>
    </row>
    <row r="41" spans="1:3" x14ac:dyDescent="0.3">
      <c r="A41">
        <v>97</v>
      </c>
      <c r="B41" s="8">
        <f t="shared" si="2"/>
        <v>8.36</v>
      </c>
      <c r="C41" s="8">
        <f t="shared" si="1"/>
        <v>69.889599999999987</v>
      </c>
    </row>
    <row r="42" spans="1:3" x14ac:dyDescent="0.3">
      <c r="A42">
        <v>106</v>
      </c>
      <c r="B42" s="8">
        <f t="shared" si="2"/>
        <v>17.36</v>
      </c>
      <c r="C42" s="8">
        <f t="shared" si="1"/>
        <v>301.36959999999999</v>
      </c>
    </row>
    <row r="43" spans="1:3" x14ac:dyDescent="0.3">
      <c r="A43">
        <v>81</v>
      </c>
      <c r="B43" s="8">
        <f t="shared" si="2"/>
        <v>-7.6400000000000006</v>
      </c>
      <c r="C43" s="8">
        <f t="shared" si="1"/>
        <v>58.369600000000005</v>
      </c>
    </row>
    <row r="44" spans="1:3" x14ac:dyDescent="0.3">
      <c r="A44">
        <v>74</v>
      </c>
      <c r="B44" s="8">
        <f t="shared" si="2"/>
        <v>-14.64</v>
      </c>
      <c r="C44" s="8">
        <f t="shared" si="1"/>
        <v>214.32960000000003</v>
      </c>
    </row>
    <row r="45" spans="1:3" x14ac:dyDescent="0.3">
      <c r="A45">
        <v>93</v>
      </c>
      <c r="B45" s="8">
        <f t="shared" si="2"/>
        <v>4.3599999999999994</v>
      </c>
      <c r="C45" s="8">
        <f t="shared" si="1"/>
        <v>19.009599999999995</v>
      </c>
    </row>
    <row r="46" spans="1:3" x14ac:dyDescent="0.3">
      <c r="A46">
        <v>88</v>
      </c>
      <c r="B46" s="8">
        <f t="shared" si="2"/>
        <v>-0.64000000000000057</v>
      </c>
      <c r="C46" s="8">
        <f t="shared" si="1"/>
        <v>0.40960000000000074</v>
      </c>
    </row>
    <row r="47" spans="1:3" x14ac:dyDescent="0.3">
      <c r="A47">
        <v>78</v>
      </c>
      <c r="B47" s="8">
        <f t="shared" si="2"/>
        <v>-10.64</v>
      </c>
      <c r="C47" s="8">
        <f t="shared" si="1"/>
        <v>113.20960000000001</v>
      </c>
    </row>
    <row r="48" spans="1:3" x14ac:dyDescent="0.3">
      <c r="A48">
        <v>90</v>
      </c>
      <c r="B48" s="8">
        <f t="shared" si="2"/>
        <v>1.3599999999999994</v>
      </c>
      <c r="C48" s="8">
        <f t="shared" si="1"/>
        <v>1.8495999999999984</v>
      </c>
    </row>
    <row r="49" spans="1:3" x14ac:dyDescent="0.3">
      <c r="A49">
        <v>96</v>
      </c>
      <c r="B49" s="8">
        <f t="shared" si="2"/>
        <v>7.3599999999999994</v>
      </c>
      <c r="C49" s="8">
        <f t="shared" si="1"/>
        <v>54.169599999999988</v>
      </c>
    </row>
    <row r="50" spans="1:3" x14ac:dyDescent="0.3">
      <c r="A50">
        <v>95</v>
      </c>
      <c r="B50" s="8">
        <f t="shared" si="2"/>
        <v>6.3599999999999994</v>
      </c>
      <c r="C50" s="8">
        <f t="shared" si="1"/>
        <v>40.44959999999999</v>
      </c>
    </row>
    <row r="51" spans="1:3" x14ac:dyDescent="0.3">
      <c r="A51">
        <v>83</v>
      </c>
      <c r="B51" s="8">
        <f t="shared" si="2"/>
        <v>-5.6400000000000006</v>
      </c>
      <c r="C51" s="8">
        <f t="shared" si="1"/>
        <v>31.809600000000007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AB306-B4DE-405B-99A2-6B26E48223AC}">
  <dimension ref="A1:E51"/>
  <sheetViews>
    <sheetView workbookViewId="0">
      <selection activeCell="B2" sqref="B2"/>
    </sheetView>
  </sheetViews>
  <sheetFormatPr defaultRowHeight="14.4" x14ac:dyDescent="0.3"/>
  <cols>
    <col min="2" max="2" width="9.21875" bestFit="1" customWidth="1"/>
    <col min="3" max="3" width="9.21875" customWidth="1"/>
  </cols>
  <sheetData>
    <row r="1" spans="1:5" x14ac:dyDescent="0.3">
      <c r="A1" t="s">
        <v>19</v>
      </c>
      <c r="B1" s="8" t="s">
        <v>20</v>
      </c>
      <c r="C1" s="8" t="s">
        <v>29</v>
      </c>
      <c r="D1" t="s">
        <v>18</v>
      </c>
      <c r="E1" t="s">
        <v>21</v>
      </c>
    </row>
    <row r="2" spans="1:5" x14ac:dyDescent="0.3">
      <c r="A2">
        <v>646</v>
      </c>
      <c r="B2" s="8">
        <f t="shared" ref="B2:B49" si="0">A2-$D$2</f>
        <v>13.080000000000041</v>
      </c>
      <c r="C2" s="8">
        <f>B2^2</f>
        <v>171.08640000000108</v>
      </c>
      <c r="D2">
        <f>AVERAGE(A2:A51)</f>
        <v>632.91999999999996</v>
      </c>
      <c r="E2">
        <f>SQRT(D2)</f>
        <v>25.157901343315583</v>
      </c>
    </row>
    <row r="3" spans="1:5" x14ac:dyDescent="0.3">
      <c r="A3">
        <v>672</v>
      </c>
      <c r="B3" s="8">
        <f t="shared" si="0"/>
        <v>39.080000000000041</v>
      </c>
      <c r="C3" s="8">
        <f t="shared" ref="C3:C51" si="1">B3^2</f>
        <v>1527.2464000000032</v>
      </c>
    </row>
    <row r="4" spans="1:5" x14ac:dyDescent="0.3">
      <c r="A4">
        <v>639</v>
      </c>
      <c r="B4" s="8">
        <f t="shared" si="0"/>
        <v>6.0800000000000409</v>
      </c>
      <c r="C4" s="8">
        <f t="shared" si="1"/>
        <v>36.966400000000498</v>
      </c>
    </row>
    <row r="5" spans="1:5" x14ac:dyDescent="0.3">
      <c r="A5">
        <v>637</v>
      </c>
      <c r="B5" s="8">
        <f t="shared" si="0"/>
        <v>4.0800000000000409</v>
      </c>
      <c r="C5" s="8">
        <f t="shared" si="1"/>
        <v>16.646400000000334</v>
      </c>
    </row>
    <row r="6" spans="1:5" x14ac:dyDescent="0.3">
      <c r="A6">
        <v>660</v>
      </c>
      <c r="B6" s="8">
        <f t="shared" si="0"/>
        <v>27.080000000000041</v>
      </c>
      <c r="C6" s="8">
        <f t="shared" si="1"/>
        <v>733.3264000000022</v>
      </c>
    </row>
    <row r="7" spans="1:5" x14ac:dyDescent="0.3">
      <c r="A7">
        <v>605</v>
      </c>
      <c r="B7" s="8">
        <f t="shared" si="0"/>
        <v>-27.919999999999959</v>
      </c>
      <c r="C7" s="8">
        <f t="shared" si="1"/>
        <v>779.52639999999769</v>
      </c>
    </row>
    <row r="8" spans="1:5" x14ac:dyDescent="0.3">
      <c r="A8">
        <v>656</v>
      </c>
      <c r="B8" s="8">
        <f t="shared" si="0"/>
        <v>23.080000000000041</v>
      </c>
      <c r="C8" s="8">
        <f t="shared" si="1"/>
        <v>532.68640000000187</v>
      </c>
    </row>
    <row r="9" spans="1:5" x14ac:dyDescent="0.3">
      <c r="A9">
        <v>630</v>
      </c>
      <c r="B9" s="8">
        <f t="shared" si="0"/>
        <v>-2.9199999999999591</v>
      </c>
      <c r="C9" s="8">
        <f t="shared" si="1"/>
        <v>8.5263999999997608</v>
      </c>
    </row>
    <row r="10" spans="1:5" x14ac:dyDescent="0.3">
      <c r="A10">
        <v>615</v>
      </c>
      <c r="B10" s="8">
        <f t="shared" si="0"/>
        <v>-17.919999999999959</v>
      </c>
      <c r="C10" s="8">
        <f t="shared" si="1"/>
        <v>321.12639999999851</v>
      </c>
    </row>
    <row r="11" spans="1:5" x14ac:dyDescent="0.3">
      <c r="A11">
        <v>631</v>
      </c>
      <c r="B11" s="8">
        <f t="shared" si="0"/>
        <v>-1.9199999999999591</v>
      </c>
      <c r="C11" s="8">
        <f t="shared" si="1"/>
        <v>3.6863999999998427</v>
      </c>
    </row>
    <row r="12" spans="1:5" x14ac:dyDescent="0.3">
      <c r="A12">
        <v>634</v>
      </c>
      <c r="B12" s="8">
        <f t="shared" si="0"/>
        <v>1.0800000000000409</v>
      </c>
      <c r="C12" s="8">
        <f t="shared" si="1"/>
        <v>1.1664000000000885</v>
      </c>
    </row>
    <row r="13" spans="1:5" x14ac:dyDescent="0.3">
      <c r="A13">
        <v>640</v>
      </c>
      <c r="B13" s="8">
        <f t="shared" si="0"/>
        <v>7.0800000000000409</v>
      </c>
      <c r="C13" s="8">
        <f t="shared" si="1"/>
        <v>50.126400000000579</v>
      </c>
    </row>
    <row r="14" spans="1:5" x14ac:dyDescent="0.3">
      <c r="A14">
        <v>578</v>
      </c>
      <c r="B14" s="8">
        <f t="shared" si="0"/>
        <v>-54.919999999999959</v>
      </c>
      <c r="C14" s="8">
        <f t="shared" si="1"/>
        <v>3016.2063999999955</v>
      </c>
    </row>
    <row r="15" spans="1:5" x14ac:dyDescent="0.3">
      <c r="A15">
        <v>603</v>
      </c>
      <c r="B15" s="8">
        <f t="shared" si="0"/>
        <v>-29.919999999999959</v>
      </c>
      <c r="C15" s="8">
        <f t="shared" si="1"/>
        <v>895.20639999999753</v>
      </c>
    </row>
    <row r="16" spans="1:5" x14ac:dyDescent="0.3">
      <c r="A16">
        <v>699</v>
      </c>
      <c r="B16" s="8">
        <f t="shared" si="0"/>
        <v>66.080000000000041</v>
      </c>
      <c r="C16" s="8">
        <f t="shared" si="1"/>
        <v>4366.5664000000052</v>
      </c>
    </row>
    <row r="17" spans="1:3" x14ac:dyDescent="0.3">
      <c r="A17">
        <v>607</v>
      </c>
      <c r="B17" s="8">
        <f t="shared" si="0"/>
        <v>-25.919999999999959</v>
      </c>
      <c r="C17" s="8">
        <f t="shared" si="1"/>
        <v>671.84639999999786</v>
      </c>
    </row>
    <row r="18" spans="1:3" x14ac:dyDescent="0.3">
      <c r="A18">
        <v>656</v>
      </c>
      <c r="B18" s="8">
        <f t="shared" si="0"/>
        <v>23.080000000000041</v>
      </c>
      <c r="C18" s="8">
        <f t="shared" si="1"/>
        <v>532.68640000000187</v>
      </c>
    </row>
    <row r="19" spans="1:3" x14ac:dyDescent="0.3">
      <c r="A19">
        <v>666</v>
      </c>
      <c r="B19" s="8">
        <f t="shared" si="0"/>
        <v>33.080000000000041</v>
      </c>
      <c r="C19" s="8">
        <f t="shared" si="1"/>
        <v>1094.2864000000027</v>
      </c>
    </row>
    <row r="20" spans="1:3" x14ac:dyDescent="0.3">
      <c r="A20">
        <v>623</v>
      </c>
      <c r="B20" s="8">
        <f t="shared" si="0"/>
        <v>-9.9199999999999591</v>
      </c>
      <c r="C20" s="8">
        <f t="shared" si="1"/>
        <v>98.406399999999195</v>
      </c>
    </row>
    <row r="21" spans="1:3" x14ac:dyDescent="0.3">
      <c r="A21">
        <v>647</v>
      </c>
      <c r="B21" s="8">
        <f t="shared" si="0"/>
        <v>14.080000000000041</v>
      </c>
      <c r="C21" s="8">
        <f t="shared" si="1"/>
        <v>198.24640000000116</v>
      </c>
    </row>
    <row r="22" spans="1:3" x14ac:dyDescent="0.3">
      <c r="A22">
        <v>666</v>
      </c>
      <c r="B22" s="8">
        <f t="shared" si="0"/>
        <v>33.080000000000041</v>
      </c>
      <c r="C22" s="8">
        <f t="shared" si="1"/>
        <v>1094.2864000000027</v>
      </c>
    </row>
    <row r="23" spans="1:3" x14ac:dyDescent="0.3">
      <c r="A23">
        <v>608</v>
      </c>
      <c r="B23" s="8">
        <f t="shared" si="0"/>
        <v>-24.919999999999959</v>
      </c>
      <c r="C23" s="8">
        <f t="shared" si="1"/>
        <v>621.00639999999794</v>
      </c>
    </row>
    <row r="24" spans="1:3" x14ac:dyDescent="0.3">
      <c r="A24">
        <v>621</v>
      </c>
      <c r="B24" s="8">
        <f t="shared" si="0"/>
        <v>-11.919999999999959</v>
      </c>
      <c r="C24" s="8">
        <f t="shared" si="1"/>
        <v>142.08639999999903</v>
      </c>
    </row>
    <row r="25" spans="1:3" x14ac:dyDescent="0.3">
      <c r="A25">
        <v>613</v>
      </c>
      <c r="B25" s="8">
        <f t="shared" si="0"/>
        <v>-19.919999999999959</v>
      </c>
      <c r="C25" s="8">
        <f t="shared" si="1"/>
        <v>396.80639999999835</v>
      </c>
    </row>
    <row r="26" spans="1:3" x14ac:dyDescent="0.3">
      <c r="A26">
        <v>593</v>
      </c>
      <c r="B26" s="8">
        <f t="shared" si="0"/>
        <v>-39.919999999999959</v>
      </c>
      <c r="C26" s="8">
        <f t="shared" si="1"/>
        <v>1593.6063999999967</v>
      </c>
    </row>
    <row r="27" spans="1:3" x14ac:dyDescent="0.3">
      <c r="A27">
        <v>604</v>
      </c>
      <c r="B27" s="8">
        <f t="shared" si="0"/>
        <v>-28.919999999999959</v>
      </c>
      <c r="C27" s="8">
        <f t="shared" si="1"/>
        <v>836.36639999999761</v>
      </c>
    </row>
    <row r="28" spans="1:3" x14ac:dyDescent="0.3">
      <c r="A28">
        <v>628</v>
      </c>
      <c r="B28" s="8">
        <f t="shared" si="0"/>
        <v>-4.9199999999999591</v>
      </c>
      <c r="C28" s="8">
        <f t="shared" si="1"/>
        <v>24.206399999999597</v>
      </c>
    </row>
    <row r="29" spans="1:3" x14ac:dyDescent="0.3">
      <c r="A29">
        <v>634</v>
      </c>
      <c r="B29" s="8">
        <f t="shared" si="0"/>
        <v>1.0800000000000409</v>
      </c>
      <c r="C29" s="8">
        <f t="shared" si="1"/>
        <v>1.1664000000000885</v>
      </c>
    </row>
    <row r="30" spans="1:3" x14ac:dyDescent="0.3">
      <c r="A30">
        <v>618</v>
      </c>
      <c r="B30" s="8">
        <f t="shared" si="0"/>
        <v>-14.919999999999959</v>
      </c>
      <c r="C30" s="8">
        <f t="shared" si="1"/>
        <v>222.60639999999879</v>
      </c>
    </row>
    <row r="31" spans="1:3" x14ac:dyDescent="0.3">
      <c r="A31">
        <v>655</v>
      </c>
      <c r="B31" s="8">
        <f t="shared" si="0"/>
        <v>22.080000000000041</v>
      </c>
      <c r="C31" s="8">
        <f t="shared" si="1"/>
        <v>487.52640000000179</v>
      </c>
    </row>
    <row r="32" spans="1:3" x14ac:dyDescent="0.3">
      <c r="A32">
        <v>597</v>
      </c>
      <c r="B32" s="8">
        <f t="shared" si="0"/>
        <v>-35.919999999999959</v>
      </c>
      <c r="C32" s="8">
        <f t="shared" si="1"/>
        <v>1290.246399999997</v>
      </c>
    </row>
    <row r="33" spans="1:3" x14ac:dyDescent="0.3">
      <c r="A33">
        <v>626</v>
      </c>
      <c r="B33" s="8">
        <f t="shared" si="0"/>
        <v>-6.9199999999999591</v>
      </c>
      <c r="C33" s="8">
        <f t="shared" si="1"/>
        <v>47.886399999999433</v>
      </c>
    </row>
    <row r="34" spans="1:3" x14ac:dyDescent="0.3">
      <c r="A34">
        <v>628</v>
      </c>
      <c r="B34" s="8">
        <f t="shared" si="0"/>
        <v>-4.9199999999999591</v>
      </c>
      <c r="C34" s="8">
        <f t="shared" si="1"/>
        <v>24.206399999999597</v>
      </c>
    </row>
    <row r="35" spans="1:3" x14ac:dyDescent="0.3">
      <c r="A35">
        <v>598</v>
      </c>
      <c r="B35" s="8">
        <f t="shared" si="0"/>
        <v>-34.919999999999959</v>
      </c>
      <c r="C35" s="8">
        <f t="shared" si="1"/>
        <v>1219.4063999999971</v>
      </c>
    </row>
    <row r="36" spans="1:3" x14ac:dyDescent="0.3">
      <c r="A36">
        <v>656</v>
      </c>
      <c r="B36" s="8">
        <f t="shared" si="0"/>
        <v>23.080000000000041</v>
      </c>
      <c r="C36" s="8">
        <f t="shared" si="1"/>
        <v>532.68640000000187</v>
      </c>
    </row>
    <row r="37" spans="1:3" x14ac:dyDescent="0.3">
      <c r="A37">
        <v>585</v>
      </c>
      <c r="B37" s="8">
        <f t="shared" si="0"/>
        <v>-47.919999999999959</v>
      </c>
      <c r="C37" s="8">
        <f t="shared" si="1"/>
        <v>2296.3263999999963</v>
      </c>
    </row>
    <row r="38" spans="1:3" x14ac:dyDescent="0.3">
      <c r="A38">
        <v>616</v>
      </c>
      <c r="B38" s="8">
        <f t="shared" si="0"/>
        <v>-16.919999999999959</v>
      </c>
      <c r="C38" s="8">
        <f t="shared" si="1"/>
        <v>286.28639999999859</v>
      </c>
    </row>
    <row r="39" spans="1:3" x14ac:dyDescent="0.3">
      <c r="A39">
        <v>623</v>
      </c>
      <c r="B39" s="8">
        <f t="shared" si="0"/>
        <v>-9.9199999999999591</v>
      </c>
      <c r="C39" s="8">
        <f t="shared" si="1"/>
        <v>98.406399999999195</v>
      </c>
    </row>
    <row r="40" spans="1:3" x14ac:dyDescent="0.3">
      <c r="A40">
        <v>617</v>
      </c>
      <c r="B40" s="8">
        <f t="shared" si="0"/>
        <v>-15.919999999999959</v>
      </c>
      <c r="C40" s="8">
        <f t="shared" si="1"/>
        <v>253.4463999999987</v>
      </c>
    </row>
    <row r="41" spans="1:3" x14ac:dyDescent="0.3">
      <c r="A41">
        <v>634</v>
      </c>
      <c r="B41" s="8">
        <f t="shared" si="0"/>
        <v>1.0800000000000409</v>
      </c>
      <c r="C41" s="8">
        <f t="shared" si="1"/>
        <v>1.1664000000000885</v>
      </c>
    </row>
    <row r="42" spans="1:3" x14ac:dyDescent="0.3">
      <c r="A42">
        <v>659</v>
      </c>
      <c r="B42" s="8">
        <f t="shared" si="0"/>
        <v>26.080000000000041</v>
      </c>
      <c r="C42" s="8">
        <f t="shared" si="1"/>
        <v>680.16640000000211</v>
      </c>
    </row>
    <row r="43" spans="1:3" x14ac:dyDescent="0.3">
      <c r="A43">
        <v>639</v>
      </c>
      <c r="B43" s="8">
        <f t="shared" si="0"/>
        <v>6.0800000000000409</v>
      </c>
      <c r="C43" s="8">
        <f t="shared" si="1"/>
        <v>36.966400000000498</v>
      </c>
    </row>
    <row r="44" spans="1:3" x14ac:dyDescent="0.3">
      <c r="A44">
        <v>659</v>
      </c>
      <c r="B44" s="8">
        <f t="shared" si="0"/>
        <v>26.080000000000041</v>
      </c>
      <c r="C44" s="8">
        <f t="shared" si="1"/>
        <v>680.16640000000211</v>
      </c>
    </row>
    <row r="45" spans="1:3" x14ac:dyDescent="0.3">
      <c r="A45">
        <v>634</v>
      </c>
      <c r="B45" s="8">
        <f t="shared" si="0"/>
        <v>1.0800000000000409</v>
      </c>
      <c r="C45" s="8">
        <f t="shared" si="1"/>
        <v>1.1664000000000885</v>
      </c>
    </row>
    <row r="46" spans="1:3" x14ac:dyDescent="0.3">
      <c r="A46">
        <v>641</v>
      </c>
      <c r="B46" s="8">
        <f t="shared" si="0"/>
        <v>8.0800000000000409</v>
      </c>
      <c r="C46" s="8">
        <f t="shared" si="1"/>
        <v>65.286400000000668</v>
      </c>
    </row>
    <row r="47" spans="1:3" x14ac:dyDescent="0.3">
      <c r="A47">
        <v>626</v>
      </c>
      <c r="B47" s="8">
        <f t="shared" si="0"/>
        <v>-6.9199999999999591</v>
      </c>
      <c r="C47" s="8">
        <f t="shared" si="1"/>
        <v>47.886399999999433</v>
      </c>
    </row>
    <row r="48" spans="1:3" x14ac:dyDescent="0.3">
      <c r="A48">
        <v>644</v>
      </c>
      <c r="B48" s="8">
        <f t="shared" si="0"/>
        <v>11.080000000000041</v>
      </c>
      <c r="C48" s="8">
        <f t="shared" si="1"/>
        <v>122.76640000000091</v>
      </c>
    </row>
    <row r="49" spans="1:3" x14ac:dyDescent="0.3">
      <c r="A49">
        <v>656</v>
      </c>
      <c r="B49" s="8">
        <f t="shared" si="0"/>
        <v>23.080000000000041</v>
      </c>
      <c r="C49" s="8">
        <f t="shared" si="1"/>
        <v>532.68640000000187</v>
      </c>
    </row>
    <row r="50" spans="1:3" x14ac:dyDescent="0.3">
      <c r="A50">
        <v>646</v>
      </c>
      <c r="B50" s="8">
        <f t="shared" ref="B50:B51" si="2">A50-$D$2</f>
        <v>13.080000000000041</v>
      </c>
      <c r="C50" s="8">
        <f t="shared" si="1"/>
        <v>171.08640000000108</v>
      </c>
    </row>
    <row r="51" spans="1:3" x14ac:dyDescent="0.3">
      <c r="A51">
        <v>678</v>
      </c>
      <c r="B51" s="8">
        <f t="shared" si="2"/>
        <v>45.080000000000041</v>
      </c>
      <c r="C51" s="8">
        <f t="shared" si="1"/>
        <v>2032.2064000000037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calib-beta</vt:lpstr>
      <vt:lpstr>calib-gamma</vt:lpstr>
      <vt:lpstr>inverse square</vt:lpstr>
      <vt:lpstr>eff</vt:lpstr>
      <vt:lpstr>stats</vt:lpstr>
      <vt:lpstr>background stats</vt:lpstr>
      <vt:lpstr>beta 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Aritra Mukhopadhyay</dc:creator>
  <cp:lastModifiedBy>gayatri padinjaroot</cp:lastModifiedBy>
  <dcterms:created xsi:type="dcterms:W3CDTF">2023-03-13T09:37:49Z</dcterms:created>
  <dcterms:modified xsi:type="dcterms:W3CDTF">2025-04-01T07:39:33Z</dcterms:modified>
</cp:coreProperties>
</file>