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all notes\labs\modern physics\2. zeeman effect\"/>
    </mc:Choice>
  </mc:AlternateContent>
  <xr:revisionPtr revIDLastSave="0" documentId="13_ncr:1_{017D5A04-5692-4CA3-BC87-C2D15C17DA66}" xr6:coauthVersionLast="47" xr6:coauthVersionMax="47" xr10:uidLastSave="{00000000-0000-0000-0000-000000000000}"/>
  <bookViews>
    <workbookView xWindow="-108" yWindow="-108" windowWidth="23256" windowHeight="13176" xr2:uid="{488D743A-125F-46F4-AF15-D79EDFC9F9C9}"/>
  </bookViews>
  <sheets>
    <sheet name="Sheet1" sheetId="5" r:id="rId1"/>
    <sheet name="Sheet2" sheetId="6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7" i="5" l="1"/>
  <c r="K29" i="5"/>
  <c r="J37" i="5"/>
  <c r="K36" i="5"/>
  <c r="J29" i="5"/>
  <c r="J21" i="5"/>
  <c r="J13" i="5"/>
  <c r="K12" i="5"/>
  <c r="K5" i="5"/>
  <c r="I5" i="5"/>
  <c r="J5" i="5"/>
  <c r="K4" i="5"/>
  <c r="J4" i="5"/>
  <c r="I4" i="5"/>
  <c r="I36" i="5"/>
  <c r="K39" i="5" s="1"/>
  <c r="F37" i="5"/>
  <c r="G39" i="5" s="1"/>
  <c r="G36" i="5"/>
  <c r="G37" i="5"/>
  <c r="F36" i="5"/>
  <c r="I37" i="5"/>
  <c r="E37" i="5"/>
  <c r="J36" i="5"/>
  <c r="E36" i="5"/>
  <c r="I29" i="5"/>
  <c r="G29" i="5"/>
  <c r="F29" i="5"/>
  <c r="E29" i="5"/>
  <c r="K28" i="5"/>
  <c r="J28" i="5"/>
  <c r="I28" i="5"/>
  <c r="G28" i="5"/>
  <c r="F28" i="5"/>
  <c r="E28" i="5"/>
  <c r="K21" i="5"/>
  <c r="I21" i="5"/>
  <c r="G21" i="5"/>
  <c r="F21" i="5"/>
  <c r="E21" i="5"/>
  <c r="K20" i="5"/>
  <c r="J20" i="5"/>
  <c r="I20" i="5"/>
  <c r="G20" i="5"/>
  <c r="F20" i="5"/>
  <c r="E20" i="5"/>
  <c r="I4" i="6"/>
  <c r="J4" i="6"/>
  <c r="K4" i="6"/>
  <c r="L4" i="6"/>
  <c r="M4" i="6"/>
  <c r="V4" i="6" s="1"/>
  <c r="O4" i="6"/>
  <c r="P4" i="6"/>
  <c r="Q4" i="6"/>
  <c r="R4" i="6"/>
  <c r="W4" i="6" s="1"/>
  <c r="T4" i="6"/>
  <c r="I5" i="6"/>
  <c r="J5" i="6"/>
  <c r="K5" i="6"/>
  <c r="L5" i="6"/>
  <c r="M5" i="6"/>
  <c r="V5" i="6" s="1"/>
  <c r="O5" i="6"/>
  <c r="P5" i="6"/>
  <c r="Q5" i="6"/>
  <c r="R5" i="6"/>
  <c r="W5" i="6" s="1"/>
  <c r="T5" i="6"/>
  <c r="I6" i="6"/>
  <c r="J6" i="6"/>
  <c r="K6" i="6"/>
  <c r="L6" i="6"/>
  <c r="M6" i="6"/>
  <c r="V6" i="6" s="1"/>
  <c r="O6" i="6"/>
  <c r="P6" i="6"/>
  <c r="Q6" i="6"/>
  <c r="R6" i="6"/>
  <c r="W6" i="6" s="1"/>
  <c r="X6" i="6" s="1"/>
  <c r="Y6" i="6" s="1"/>
  <c r="T6" i="6"/>
  <c r="I7" i="6"/>
  <c r="J7" i="6"/>
  <c r="M7" i="6"/>
  <c r="V7" i="6" s="1"/>
  <c r="O7" i="6"/>
  <c r="P7" i="6"/>
  <c r="R7" i="6"/>
  <c r="W7" i="6" s="1"/>
  <c r="T7" i="6"/>
  <c r="K13" i="5"/>
  <c r="I13" i="5"/>
  <c r="G13" i="5"/>
  <c r="F13" i="5"/>
  <c r="E13" i="5"/>
  <c r="J12" i="5"/>
  <c r="I12" i="5"/>
  <c r="G12" i="5"/>
  <c r="F12" i="5"/>
  <c r="E12" i="5"/>
  <c r="E5" i="5"/>
  <c r="F5" i="5"/>
  <c r="G5" i="5"/>
  <c r="F4" i="5"/>
  <c r="G4" i="5"/>
  <c r="E4" i="5"/>
  <c r="G31" i="5" l="1"/>
  <c r="K31" i="5"/>
  <c r="G23" i="5"/>
  <c r="K23" i="5"/>
  <c r="X7" i="6"/>
  <c r="Y7" i="6" s="1"/>
  <c r="X5" i="6"/>
  <c r="Y5" i="6" s="1"/>
  <c r="X4" i="6"/>
  <c r="Y4" i="6" s="1"/>
  <c r="G15" i="5"/>
  <c r="K15" i="5"/>
  <c r="L35" i="5" l="1"/>
  <c r="N35" i="5" s="1"/>
  <c r="O35" i="5" s="1"/>
  <c r="L27" i="5"/>
  <c r="N27" i="5" s="1"/>
  <c r="O27" i="5" s="1"/>
  <c r="L19" i="5"/>
  <c r="N19" i="5" s="1"/>
  <c r="O19" i="5" s="1"/>
  <c r="L11" i="5"/>
  <c r="N11" i="5" s="1"/>
  <c r="O11" i="5" s="1"/>
  <c r="G7" i="5"/>
  <c r="L3" i="5" s="1"/>
  <c r="N3" i="5" s="1"/>
  <c r="O3" i="5" s="1"/>
  <c r="Q8" i="5" l="1"/>
</calcChain>
</file>

<file path=xl/sharedStrings.xml><?xml version="1.0" encoding="utf-8"?>
<sst xmlns="http://schemas.openxmlformats.org/spreadsheetml/2006/main" count="172" uniqueCount="50">
  <si>
    <t>Radius $(\mu m)$</t>
  </si>
  <si>
    <t>pole separation (mm)</t>
  </si>
  <si>
    <t>$\sigma +$</t>
  </si>
  <si>
    <t>$\sigma -$</t>
  </si>
  <si>
    <t>Order (p)</t>
  </si>
  <si>
    <t>$\Delta$</t>
  </si>
  <si>
    <t>$\Delta^{32}_{\sigma +}$</t>
  </si>
  <si>
    <t>$\Delta^{32}_{\sigma -}$</t>
  </si>
  <si>
    <t>$\Delta^{21}_{\sigma +}$</t>
  </si>
  <si>
    <t>$\Delta^{21}_{\sigma -}$</t>
  </si>
  <si>
    <t>$\delta^1$</t>
  </si>
  <si>
    <t>$\delta^2$</t>
  </si>
  <si>
    <t>$\delta^3$</t>
  </si>
  <si>
    <t>$\delta$</t>
  </si>
  <si>
    <t>$\Delta K$</t>
  </si>
  <si>
    <t>B ($\mu T$)</t>
  </si>
  <si>
    <t>B (from graph) (mT)</t>
  </si>
  <si>
    <t>B for accurate $\mu_B$  (mT)</t>
  </si>
  <si>
    <t>a</t>
  </si>
  <si>
    <t>b</t>
  </si>
  <si>
    <t>c</t>
  </si>
  <si>
    <t>R1</t>
  </si>
  <si>
    <t>R2</t>
  </si>
  <si>
    <t>R3</t>
  </si>
  <si>
    <t>delta 1ab</t>
  </si>
  <si>
    <t>delta 1bc</t>
  </si>
  <si>
    <t>delta</t>
  </si>
  <si>
    <t>Delta</t>
  </si>
  <si>
    <t>Delta ^x _n</t>
  </si>
  <si>
    <t>x</t>
  </si>
  <si>
    <t>\delta k</t>
  </si>
  <si>
    <t>B</t>
  </si>
  <si>
    <t>\mu m</t>
  </si>
  <si>
    <t>\mu_B</t>
  </si>
  <si>
    <t>J/T</t>
  </si>
  <si>
    <t>\delta_n,xy</t>
  </si>
  <si>
    <t>radii</t>
  </si>
  <si>
    <t>delta 2ab</t>
  </si>
  <si>
    <t>delta 2bc</t>
  </si>
  <si>
    <t>delta 3ab</t>
  </si>
  <si>
    <t>delta 3bc</t>
  </si>
  <si>
    <t>T</t>
  </si>
  <si>
    <t>\Delta k / B</t>
  </si>
  <si>
    <t>pole separation = 42 mm</t>
  </si>
  <si>
    <t>pole separation = 44 mm</t>
  </si>
  <si>
    <t>pole separation = 45 mm</t>
  </si>
  <si>
    <t>pole separation = 41 mm</t>
  </si>
  <si>
    <t>pole separation = 40 mm</t>
  </si>
  <si>
    <t>avg mu B</t>
  </si>
  <si>
    <t>m ^-1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</si>
</sst>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/>
    <xf numFmtId="0" fontId="2" fillId="2" borderId="0" xfId="0" applyFont="1" applyFill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48FAB-2577-4C82-88AA-7712D74CC548}">
  <dimension ref="A1:Q39"/>
  <sheetViews>
    <sheetView tabSelected="1" zoomScale="85" zoomScaleNormal="85" workbookViewId="0">
      <selection activeCell="K23" sqref="K23"/>
    </sheetView>
  </sheetViews>
  <sheetFormatPr defaultRowHeight="14.4" x14ac:dyDescent="0.3"/>
  <cols>
    <col min="1" max="4" width="11.6640625" style="1" customWidth="1"/>
    <col min="5" max="5" width="11.44140625" style="1" customWidth="1"/>
    <col min="6" max="6" width="12.44140625" style="1" customWidth="1"/>
    <col min="7" max="7" width="11.33203125" style="1" customWidth="1"/>
    <col min="8" max="8" width="8.88671875" style="1"/>
    <col min="9" max="10" width="10.5546875" style="1" bestFit="1" customWidth="1"/>
    <col min="11" max="12" width="11.5546875" style="1" bestFit="1" customWidth="1"/>
    <col min="13" max="13" width="9.5546875" style="1" bestFit="1" customWidth="1"/>
    <col min="14" max="14" width="11.5546875" style="1" bestFit="1" customWidth="1"/>
    <col min="15" max="15" width="11.21875" style="1" bestFit="1" customWidth="1"/>
    <col min="16" max="16" width="9.5546875" style="1" bestFit="1" customWidth="1"/>
    <col min="17" max="17" width="11.21875" style="1" bestFit="1" customWidth="1"/>
    <col min="18" max="18" width="11.5546875" style="1" bestFit="1" customWidth="1"/>
    <col min="19" max="19" width="10.5546875" style="1" bestFit="1" customWidth="1"/>
    <col min="20" max="20" width="10.6640625" style="1" customWidth="1"/>
    <col min="21" max="21" width="11.5546875" style="1" bestFit="1" customWidth="1"/>
    <col min="22" max="22" width="9.5546875" style="1" bestFit="1" customWidth="1"/>
    <col min="23" max="25" width="11.5546875" style="1" bestFit="1" customWidth="1"/>
    <col min="26" max="27" width="11.21875" style="1" bestFit="1" customWidth="1"/>
    <col min="28" max="16384" width="8.88671875" style="1"/>
  </cols>
  <sheetData>
    <row r="1" spans="1:17" x14ac:dyDescent="0.3">
      <c r="A1" s="9" t="s">
        <v>43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</row>
    <row r="2" spans="1:17" x14ac:dyDescent="0.3">
      <c r="B2" s="10" t="s">
        <v>36</v>
      </c>
      <c r="C2" s="10"/>
      <c r="D2" s="10"/>
      <c r="E2" s="10" t="s">
        <v>35</v>
      </c>
      <c r="F2" s="10"/>
      <c r="G2" s="10"/>
      <c r="H2" s="10" t="s">
        <v>28</v>
      </c>
      <c r="I2" s="10"/>
      <c r="J2" s="10"/>
      <c r="K2" s="10"/>
      <c r="L2" s="5" t="s">
        <v>30</v>
      </c>
      <c r="M2" s="5" t="s">
        <v>31</v>
      </c>
      <c r="N2" s="5" t="s">
        <v>42</v>
      </c>
      <c r="O2" s="5" t="s">
        <v>33</v>
      </c>
    </row>
    <row r="3" spans="1:17" x14ac:dyDescent="0.3">
      <c r="B3" s="5" t="s">
        <v>21</v>
      </c>
      <c r="C3" s="5" t="s">
        <v>22</v>
      </c>
      <c r="D3" s="5" t="s">
        <v>23</v>
      </c>
      <c r="E3" s="5" t="s">
        <v>24</v>
      </c>
      <c r="F3" s="5" t="s">
        <v>37</v>
      </c>
      <c r="G3" s="5" t="s">
        <v>39</v>
      </c>
      <c r="H3" s="5" t="s">
        <v>29</v>
      </c>
      <c r="I3" s="5" t="s">
        <v>18</v>
      </c>
      <c r="J3" s="5" t="s">
        <v>19</v>
      </c>
      <c r="K3" s="5" t="s">
        <v>20</v>
      </c>
      <c r="L3" s="1">
        <f>(1/(2*0.003*1.456))*(G7/K7)</f>
        <v>23.349222556263179</v>
      </c>
      <c r="M3" s="8">
        <v>505</v>
      </c>
      <c r="N3" s="1">
        <f>L3/(M3/1000)</f>
        <v>46.236084269828076</v>
      </c>
      <c r="O3" s="7">
        <f xml:space="preserve"> 6.62607015E-34*299798456*N3/2</f>
        <v>4.592365780854433E-24</v>
      </c>
    </row>
    <row r="4" spans="1:17" x14ac:dyDescent="0.3">
      <c r="A4" s="5" t="s">
        <v>18</v>
      </c>
      <c r="B4" s="1">
        <v>28.37</v>
      </c>
      <c r="C4" s="1">
        <v>126.9</v>
      </c>
      <c r="D4" s="1">
        <v>168.48</v>
      </c>
      <c r="E4" s="1">
        <f t="shared" ref="E4:G5" si="0">B5^2-B4^2</f>
        <v>3226.1232</v>
      </c>
      <c r="F4" s="1">
        <f t="shared" si="0"/>
        <v>2319.0228999999963</v>
      </c>
      <c r="G4" s="1">
        <f t="shared" si="0"/>
        <v>2513.0980000000054</v>
      </c>
      <c r="H4" s="5">
        <v>1</v>
      </c>
      <c r="I4" s="1">
        <f>C4^2-B4^2</f>
        <v>15298.7531</v>
      </c>
      <c r="J4" s="1">
        <f>C5^2-B5^2</f>
        <v>14391.652799999996</v>
      </c>
      <c r="K4" s="1">
        <f>C6^2-B6^2</f>
        <v>13816.904500000001</v>
      </c>
      <c r="L4" s="1" t="s">
        <v>49</v>
      </c>
      <c r="M4" s="1" t="s">
        <v>41</v>
      </c>
      <c r="O4" s="6" t="s">
        <v>34</v>
      </c>
    </row>
    <row r="5" spans="1:17" x14ac:dyDescent="0.3">
      <c r="A5" s="5" t="s">
        <v>19</v>
      </c>
      <c r="B5" s="1">
        <v>63.49</v>
      </c>
      <c r="C5" s="1">
        <v>135.72999999999999</v>
      </c>
      <c r="D5" s="1">
        <v>175.78</v>
      </c>
      <c r="E5" s="1">
        <f t="shared" si="0"/>
        <v>3197.4202999999993</v>
      </c>
      <c r="F5" s="1">
        <f t="shared" si="0"/>
        <v>2622.6720000000023</v>
      </c>
      <c r="G5" s="1">
        <f t="shared" si="0"/>
        <v>2583.0719999999965</v>
      </c>
      <c r="H5" s="5">
        <v>2</v>
      </c>
      <c r="I5" s="1">
        <f>D4^2-C4^2</f>
        <v>12281.900399999995</v>
      </c>
      <c r="J5" s="1">
        <f>D5^2-C5^2</f>
        <v>12475.975500000004</v>
      </c>
      <c r="K5" s="1">
        <f>D6^2-C6^2</f>
        <v>12436.375499999998</v>
      </c>
    </row>
    <row r="6" spans="1:17" x14ac:dyDescent="0.3">
      <c r="A6" s="5" t="s">
        <v>20</v>
      </c>
      <c r="B6" s="1">
        <v>85.02</v>
      </c>
      <c r="C6" s="1">
        <v>145.07</v>
      </c>
      <c r="D6" s="1">
        <v>182.98</v>
      </c>
      <c r="E6" s="5" t="s">
        <v>25</v>
      </c>
      <c r="F6" s="5" t="s">
        <v>38</v>
      </c>
      <c r="G6" s="5" t="s">
        <v>40</v>
      </c>
    </row>
    <row r="7" spans="1:17" x14ac:dyDescent="0.3">
      <c r="F7" s="5" t="s">
        <v>26</v>
      </c>
      <c r="G7" s="8">
        <f>SUM(E4:G5)/6</f>
        <v>2743.5680666666667</v>
      </c>
      <c r="J7" s="5" t="s">
        <v>27</v>
      </c>
      <c r="K7" s="8">
        <f>SUM(I4:K5)/6</f>
        <v>13450.2603</v>
      </c>
      <c r="Q7" s="1" t="s">
        <v>48</v>
      </c>
    </row>
    <row r="8" spans="1:17" x14ac:dyDescent="0.3">
      <c r="Q8" s="1">
        <f>AVERAGE(O3,O11,O19,O27,O35)</f>
        <v>4.5615149901375727E-24</v>
      </c>
    </row>
    <row r="9" spans="1:17" x14ac:dyDescent="0.3">
      <c r="A9" s="9" t="s">
        <v>44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</row>
    <row r="10" spans="1:17" x14ac:dyDescent="0.3">
      <c r="B10" s="10" t="s">
        <v>36</v>
      </c>
      <c r="C10" s="10"/>
      <c r="D10" s="10"/>
      <c r="E10" s="10" t="s">
        <v>35</v>
      </c>
      <c r="F10" s="10"/>
      <c r="G10" s="10"/>
      <c r="H10" s="10" t="s">
        <v>28</v>
      </c>
      <c r="I10" s="10"/>
      <c r="J10" s="10"/>
      <c r="K10" s="10"/>
      <c r="L10" s="5" t="s">
        <v>30</v>
      </c>
      <c r="M10" s="5" t="s">
        <v>31</v>
      </c>
      <c r="N10" s="5" t="s">
        <v>42</v>
      </c>
      <c r="O10" s="5" t="s">
        <v>33</v>
      </c>
    </row>
    <row r="11" spans="1:17" x14ac:dyDescent="0.3">
      <c r="B11" s="5" t="s">
        <v>21</v>
      </c>
      <c r="C11" s="5" t="s">
        <v>22</v>
      </c>
      <c r="D11" s="5" t="s">
        <v>23</v>
      </c>
      <c r="E11" s="5" t="s">
        <v>24</v>
      </c>
      <c r="F11" s="5" t="s">
        <v>37</v>
      </c>
      <c r="G11" s="5" t="s">
        <v>39</v>
      </c>
      <c r="H11" s="5" t="s">
        <v>29</v>
      </c>
      <c r="I11" s="5" t="s">
        <v>18</v>
      </c>
      <c r="J11" s="5" t="s">
        <v>19</v>
      </c>
      <c r="K11" s="5" t="s">
        <v>20</v>
      </c>
      <c r="L11" s="1">
        <f>(1/(2*0.003*1.456))*(G15/K15)</f>
        <v>18.462999345002682</v>
      </c>
      <c r="M11" s="8">
        <v>402</v>
      </c>
      <c r="N11" s="1">
        <f>L11/(M11/1000)</f>
        <v>45.92785906717085</v>
      </c>
      <c r="O11" s="7">
        <f xml:space="preserve"> 6.62607015E-34*299798456*N11/2</f>
        <v>4.5617515345177541E-24</v>
      </c>
    </row>
    <row r="12" spans="1:17" x14ac:dyDescent="0.3">
      <c r="A12" s="5" t="s">
        <v>18</v>
      </c>
      <c r="B12" s="1">
        <v>38.979999999999997</v>
      </c>
      <c r="C12" s="1">
        <v>128.66</v>
      </c>
      <c r="D12" s="1">
        <v>168.82</v>
      </c>
      <c r="E12" s="1">
        <f t="shared" ref="E12:G13" si="1">B13^2-B12^2</f>
        <v>2557.3821000000007</v>
      </c>
      <c r="F12" s="1">
        <f t="shared" si="1"/>
        <v>2095.2380000000012</v>
      </c>
      <c r="G12" s="1">
        <f t="shared" si="1"/>
        <v>1518.8352000000014</v>
      </c>
      <c r="H12" s="5">
        <v>1</v>
      </c>
      <c r="I12" s="1">
        <f>C12^2-B12^2</f>
        <v>15033.9552</v>
      </c>
      <c r="J12" s="1">
        <f>C13^2-B13^2</f>
        <v>14571.811100000001</v>
      </c>
      <c r="K12" s="1">
        <f>C14^2-B14^2</f>
        <v>13879.322100000005</v>
      </c>
      <c r="L12" s="1" t="s">
        <v>32</v>
      </c>
      <c r="M12" s="1" t="s">
        <v>41</v>
      </c>
      <c r="O12" s="6" t="s">
        <v>34</v>
      </c>
    </row>
    <row r="13" spans="1:17" x14ac:dyDescent="0.3">
      <c r="A13" s="5" t="s">
        <v>19</v>
      </c>
      <c r="B13" s="1">
        <v>63.85</v>
      </c>
      <c r="C13" s="1">
        <v>136.56</v>
      </c>
      <c r="D13" s="1">
        <v>173.26</v>
      </c>
      <c r="E13" s="1">
        <f t="shared" si="1"/>
        <v>2650.4578999999994</v>
      </c>
      <c r="F13" s="1">
        <f t="shared" si="1"/>
        <v>1957.9689000000035</v>
      </c>
      <c r="G13" s="1">
        <f t="shared" si="1"/>
        <v>1803.9644999999982</v>
      </c>
      <c r="H13" s="5">
        <v>2</v>
      </c>
      <c r="I13" s="1">
        <f>D12^2-C12^2</f>
        <v>11946.796799999996</v>
      </c>
      <c r="J13" s="1">
        <f>D13^2-C13^2</f>
        <v>11370.393999999997</v>
      </c>
      <c r="K13" s="1">
        <f>D14^2-C14^2</f>
        <v>11216.389599999991</v>
      </c>
    </row>
    <row r="14" spans="1:17" x14ac:dyDescent="0.3">
      <c r="A14" s="5" t="s">
        <v>20</v>
      </c>
      <c r="B14" s="1">
        <v>82.02</v>
      </c>
      <c r="C14" s="1">
        <v>143.55000000000001</v>
      </c>
      <c r="D14" s="1">
        <v>178.39</v>
      </c>
      <c r="E14" s="5" t="s">
        <v>25</v>
      </c>
      <c r="F14" s="5" t="s">
        <v>38</v>
      </c>
      <c r="G14" s="5" t="s">
        <v>40</v>
      </c>
    </row>
    <row r="15" spans="1:17" x14ac:dyDescent="0.3">
      <c r="F15" s="5" t="s">
        <v>26</v>
      </c>
      <c r="G15" s="8">
        <f>SUM(E12:G13)/6</f>
        <v>2097.3077666666672</v>
      </c>
      <c r="J15" s="5" t="s">
        <v>27</v>
      </c>
      <c r="K15" s="8">
        <f>SUM(I12:K13)/6</f>
        <v>13003.111466666667</v>
      </c>
    </row>
    <row r="17" spans="1:15" x14ac:dyDescent="0.3">
      <c r="A17" s="9" t="s">
        <v>45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</row>
    <row r="18" spans="1:15" x14ac:dyDescent="0.3">
      <c r="B18" s="10" t="s">
        <v>36</v>
      </c>
      <c r="C18" s="10"/>
      <c r="D18" s="10"/>
      <c r="E18" s="10" t="s">
        <v>35</v>
      </c>
      <c r="F18" s="10"/>
      <c r="G18" s="10"/>
      <c r="H18" s="10" t="s">
        <v>28</v>
      </c>
      <c r="I18" s="10"/>
      <c r="J18" s="10"/>
      <c r="K18" s="10"/>
      <c r="L18" s="5" t="s">
        <v>30</v>
      </c>
      <c r="M18" s="5" t="s">
        <v>31</v>
      </c>
      <c r="N18" s="5" t="s">
        <v>42</v>
      </c>
      <c r="O18" s="5" t="s">
        <v>33</v>
      </c>
    </row>
    <row r="19" spans="1:15" x14ac:dyDescent="0.3">
      <c r="B19" s="5" t="s">
        <v>21</v>
      </c>
      <c r="C19" s="5" t="s">
        <v>22</v>
      </c>
      <c r="D19" s="5" t="s">
        <v>23</v>
      </c>
      <c r="E19" s="5" t="s">
        <v>24</v>
      </c>
      <c r="F19" s="5" t="s">
        <v>37</v>
      </c>
      <c r="G19" s="5" t="s">
        <v>39</v>
      </c>
      <c r="H19" s="5" t="s">
        <v>29</v>
      </c>
      <c r="I19" s="5" t="s">
        <v>18</v>
      </c>
      <c r="J19" s="5" t="s">
        <v>19</v>
      </c>
      <c r="K19" s="5" t="s">
        <v>20</v>
      </c>
      <c r="L19" s="1">
        <f>(1/(2*0.003*1.456))*(G23/K23)</f>
        <v>15.624648558980992</v>
      </c>
      <c r="M19" s="8">
        <v>361</v>
      </c>
      <c r="N19" s="1">
        <f>L19/(M19/1000)</f>
        <v>43.28157495562602</v>
      </c>
      <c r="O19" s="7">
        <f xml:space="preserve"> 6.62607015E-34*299798456*N19/2</f>
        <v>4.2989112704210891E-24</v>
      </c>
    </row>
    <row r="20" spans="1:15" x14ac:dyDescent="0.3">
      <c r="A20" s="5" t="s">
        <v>18</v>
      </c>
      <c r="B20" s="1">
        <v>47.91</v>
      </c>
      <c r="C20" s="1">
        <v>132.32</v>
      </c>
      <c r="D20" s="1">
        <v>173.78</v>
      </c>
      <c r="E20" s="1">
        <f t="shared" ref="E20:E21" si="2">B21^2-B20^2</f>
        <v>2270.3367999999991</v>
      </c>
      <c r="F20" s="1">
        <f t="shared" ref="F20:F21" si="3">C21^2-C20^2</f>
        <v>1982.3697000000029</v>
      </c>
      <c r="G20" s="1">
        <f t="shared" ref="G20:G21" si="4">D21^2-D20^2</f>
        <v>1303.2116999999998</v>
      </c>
      <c r="H20" s="5">
        <v>1</v>
      </c>
      <c r="I20" s="1">
        <f>C20^2-B20^2</f>
        <v>15213.2143</v>
      </c>
      <c r="J20" s="1">
        <f>C21^2-B21^2</f>
        <v>14925.247200000003</v>
      </c>
      <c r="K20" s="1">
        <f>C22^2-B22^2</f>
        <v>14193.945200000002</v>
      </c>
      <c r="L20" s="1" t="s">
        <v>32</v>
      </c>
      <c r="M20" s="1" t="s">
        <v>41</v>
      </c>
      <c r="O20" s="6" t="s">
        <v>34</v>
      </c>
    </row>
    <row r="21" spans="1:15" x14ac:dyDescent="0.3">
      <c r="A21" s="5" t="s">
        <v>19</v>
      </c>
      <c r="B21" s="1">
        <v>67.569999999999993</v>
      </c>
      <c r="C21" s="1">
        <v>139.61000000000001</v>
      </c>
      <c r="D21" s="1">
        <v>177.49</v>
      </c>
      <c r="E21" s="1">
        <f t="shared" si="2"/>
        <v>2253.7515000000012</v>
      </c>
      <c r="F21" s="1">
        <f t="shared" si="3"/>
        <v>1522.4494999999988</v>
      </c>
      <c r="G21" s="1">
        <f t="shared" si="4"/>
        <v>1763.4119999999966</v>
      </c>
      <c r="H21" s="5">
        <v>2</v>
      </c>
      <c r="I21" s="1">
        <f>D20^2-C20^2</f>
        <v>12690.906000000003</v>
      </c>
      <c r="J21" s="1">
        <f>D21^2-C21^2</f>
        <v>12011.748</v>
      </c>
      <c r="K21" s="1">
        <f>D22^2-C22^2</f>
        <v>12252.710499999997</v>
      </c>
    </row>
    <row r="22" spans="1:15" x14ac:dyDescent="0.3">
      <c r="A22" s="5" t="s">
        <v>20</v>
      </c>
      <c r="B22" s="1">
        <v>82.58</v>
      </c>
      <c r="C22" s="1">
        <v>144.96</v>
      </c>
      <c r="D22" s="1">
        <v>182.39</v>
      </c>
      <c r="E22" s="5" t="s">
        <v>25</v>
      </c>
      <c r="F22" s="5" t="s">
        <v>38</v>
      </c>
      <c r="G22" s="5" t="s">
        <v>40</v>
      </c>
    </row>
    <row r="23" spans="1:15" x14ac:dyDescent="0.3">
      <c r="F23" s="5" t="s">
        <v>26</v>
      </c>
      <c r="G23" s="8">
        <f>SUM(E20:G21)/6</f>
        <v>1849.2551999999996</v>
      </c>
      <c r="J23" s="5" t="s">
        <v>27</v>
      </c>
      <c r="K23" s="8">
        <f>SUM(I20:K21)/6</f>
        <v>13547.961866666667</v>
      </c>
    </row>
    <row r="25" spans="1:15" x14ac:dyDescent="0.3">
      <c r="A25" s="9" t="s">
        <v>46</v>
      </c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</row>
    <row r="26" spans="1:15" x14ac:dyDescent="0.3">
      <c r="B26" s="10" t="s">
        <v>36</v>
      </c>
      <c r="C26" s="10"/>
      <c r="D26" s="10"/>
      <c r="E26" s="10" t="s">
        <v>35</v>
      </c>
      <c r="F26" s="10"/>
      <c r="G26" s="10"/>
      <c r="H26" s="10" t="s">
        <v>28</v>
      </c>
      <c r="I26" s="10"/>
      <c r="J26" s="10"/>
      <c r="K26" s="10"/>
      <c r="L26" s="5" t="s">
        <v>30</v>
      </c>
      <c r="M26" s="5" t="s">
        <v>31</v>
      </c>
      <c r="N26" s="5" t="s">
        <v>42</v>
      </c>
      <c r="O26" s="5" t="s">
        <v>33</v>
      </c>
    </row>
    <row r="27" spans="1:15" x14ac:dyDescent="0.3">
      <c r="B27" s="5" t="s">
        <v>21</v>
      </c>
      <c r="C27" s="5" t="s">
        <v>22</v>
      </c>
      <c r="D27" s="5" t="s">
        <v>23</v>
      </c>
      <c r="E27" s="5" t="s">
        <v>24</v>
      </c>
      <c r="F27" s="5" t="s">
        <v>37</v>
      </c>
      <c r="G27" s="5" t="s">
        <v>39</v>
      </c>
      <c r="H27" s="5" t="s">
        <v>29</v>
      </c>
      <c r="I27" s="5" t="s">
        <v>18</v>
      </c>
      <c r="J27" s="5" t="s">
        <v>19</v>
      </c>
      <c r="K27" s="5" t="s">
        <v>20</v>
      </c>
      <c r="L27" s="1">
        <f>(1/(2*0.003*1.456))*(G31/K31)</f>
        <v>26.559578794750706</v>
      </c>
      <c r="M27" s="8">
        <v>585</v>
      </c>
      <c r="N27" s="1">
        <f>L27/(M27/1000)</f>
        <v>45.40098939273625</v>
      </c>
      <c r="O27" s="7">
        <f xml:space="preserve"> 6.62607015E-34*299798456*N27/2</f>
        <v>4.5094205834423334E-24</v>
      </c>
    </row>
    <row r="28" spans="1:15" x14ac:dyDescent="0.3">
      <c r="A28" s="5" t="s">
        <v>18</v>
      </c>
      <c r="B28" s="1">
        <v>38.299999999999997</v>
      </c>
      <c r="C28" s="1">
        <v>128.51</v>
      </c>
      <c r="D28" s="1">
        <v>168.97</v>
      </c>
      <c r="E28" s="1">
        <f t="shared" ref="E28:E29" si="5">B29^2-B28^2</f>
        <v>3708.4735999999998</v>
      </c>
      <c r="F28" s="1">
        <f t="shared" ref="F28:F29" si="6">C29^2-C28^2</f>
        <v>2937.0608000000029</v>
      </c>
      <c r="G28" s="1">
        <f t="shared" ref="G28:G29" si="7">D29^2-D28^2</f>
        <v>4007.7327000000005</v>
      </c>
      <c r="H28" s="5">
        <v>1</v>
      </c>
      <c r="I28" s="1">
        <f>C28^2-B28^2</f>
        <v>15047.930099999998</v>
      </c>
      <c r="J28" s="1">
        <f>C29^2-B29^2</f>
        <v>14276.5173</v>
      </c>
      <c r="K28" s="1">
        <f>C30^2-B30^2</f>
        <v>13789.234800000004</v>
      </c>
      <c r="L28" s="1" t="s">
        <v>32</v>
      </c>
      <c r="M28" s="1" t="s">
        <v>41</v>
      </c>
      <c r="O28" s="6" t="s">
        <v>34</v>
      </c>
    </row>
    <row r="29" spans="1:15" x14ac:dyDescent="0.3">
      <c r="A29" s="5" t="s">
        <v>19</v>
      </c>
      <c r="B29" s="1">
        <v>71.94</v>
      </c>
      <c r="C29" s="1">
        <v>139.47</v>
      </c>
      <c r="D29" s="1">
        <v>180.44</v>
      </c>
      <c r="E29" s="1">
        <f t="shared" si="5"/>
        <v>3559.4079999999985</v>
      </c>
      <c r="F29" s="1">
        <f t="shared" si="6"/>
        <v>3072.1255000000019</v>
      </c>
      <c r="G29" s="1">
        <f t="shared" si="7"/>
        <v>1146.6944999999978</v>
      </c>
      <c r="H29" s="5">
        <v>2</v>
      </c>
      <c r="I29" s="1">
        <f>D28^2-C28^2</f>
        <v>12036.040800000002</v>
      </c>
      <c r="J29" s="1">
        <f>D29^2-C29^2</f>
        <v>13106.7127</v>
      </c>
      <c r="K29" s="1">
        <f>D30^2-C30^2</f>
        <v>11181.281699999996</v>
      </c>
    </row>
    <row r="30" spans="1:15" x14ac:dyDescent="0.3">
      <c r="A30" s="5" t="s">
        <v>20</v>
      </c>
      <c r="B30" s="1">
        <v>93.46</v>
      </c>
      <c r="C30" s="1">
        <v>150.08000000000001</v>
      </c>
      <c r="D30" s="1">
        <v>183.59</v>
      </c>
      <c r="E30" s="5" t="s">
        <v>25</v>
      </c>
      <c r="F30" s="5" t="s">
        <v>38</v>
      </c>
      <c r="G30" s="5" t="s">
        <v>40</v>
      </c>
    </row>
    <row r="31" spans="1:15" x14ac:dyDescent="0.3">
      <c r="F31" s="5" t="s">
        <v>26</v>
      </c>
      <c r="G31" s="8">
        <f>SUM(E28:G29)/6</f>
        <v>3071.9158499999999</v>
      </c>
      <c r="J31" s="5" t="s">
        <v>27</v>
      </c>
      <c r="K31" s="8">
        <f>SUM(I28:K29)/6</f>
        <v>13239.619566666666</v>
      </c>
    </row>
    <row r="33" spans="1:15" x14ac:dyDescent="0.3">
      <c r="A33" s="9" t="s">
        <v>47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</row>
    <row r="34" spans="1:15" x14ac:dyDescent="0.3">
      <c r="B34" s="10" t="s">
        <v>36</v>
      </c>
      <c r="C34" s="10"/>
      <c r="D34" s="10"/>
      <c r="E34" s="10" t="s">
        <v>35</v>
      </c>
      <c r="F34" s="10"/>
      <c r="G34" s="10"/>
      <c r="H34" s="10" t="s">
        <v>28</v>
      </c>
      <c r="I34" s="10"/>
      <c r="J34" s="10"/>
      <c r="K34" s="10"/>
      <c r="L34" s="5" t="s">
        <v>30</v>
      </c>
      <c r="M34" s="5" t="s">
        <v>31</v>
      </c>
      <c r="N34" s="5" t="s">
        <v>42</v>
      </c>
      <c r="O34" s="5" t="s">
        <v>33</v>
      </c>
    </row>
    <row r="35" spans="1:15" x14ac:dyDescent="0.3">
      <c r="B35" s="5" t="s">
        <v>21</v>
      </c>
      <c r="C35" s="5" t="s">
        <v>22</v>
      </c>
      <c r="D35" s="5" t="s">
        <v>23</v>
      </c>
      <c r="E35" s="5" t="s">
        <v>24</v>
      </c>
      <c r="F35" s="5" t="s">
        <v>37</v>
      </c>
      <c r="G35" s="5" t="s">
        <v>39</v>
      </c>
      <c r="H35" s="5" t="s">
        <v>29</v>
      </c>
      <c r="I35" s="5" t="s">
        <v>18</v>
      </c>
      <c r="J35" s="5" t="s">
        <v>19</v>
      </c>
      <c r="K35" s="5" t="s">
        <v>20</v>
      </c>
      <c r="L35" s="1">
        <f>(1/(2*0.003*1.456))*(G39/K39)</f>
        <v>32.927093979007374</v>
      </c>
      <c r="M35" s="8">
        <v>675</v>
      </c>
      <c r="N35" s="1">
        <f>L35/(M35/1000)</f>
        <v>48.780879968899811</v>
      </c>
      <c r="O35" s="7">
        <f xml:space="preserve"> 6.62607015E-34*299798456*N35/2</f>
        <v>4.8451257814522522E-24</v>
      </c>
    </row>
    <row r="36" spans="1:15" x14ac:dyDescent="0.3">
      <c r="A36" s="5" t="s">
        <v>18</v>
      </c>
      <c r="B36" s="1">
        <v>30.54</v>
      </c>
      <c r="C36" s="1">
        <v>126.83</v>
      </c>
      <c r="D36" s="1">
        <v>170.47</v>
      </c>
      <c r="E36" s="1">
        <f t="shared" ref="E36:E37" si="8">B37^2-B36^2</f>
        <v>4274.3739999999998</v>
      </c>
      <c r="F36" s="1">
        <f>C37^2-C36^2</f>
        <v>3662.8320000000003</v>
      </c>
      <c r="G36" s="1">
        <f t="shared" ref="G36:G37" si="9">D37^2-D36^2</f>
        <v>3437.252000000004</v>
      </c>
      <c r="H36" s="5">
        <v>1</v>
      </c>
      <c r="I36" s="1">
        <f>C36^2-B36^2</f>
        <v>15153.157299999999</v>
      </c>
      <c r="J36" s="1">
        <f>C37^2-B37^2</f>
        <v>14541.615299999999</v>
      </c>
      <c r="K36" s="1">
        <f>C38^2-B38^2</f>
        <v>15767.100499999999</v>
      </c>
      <c r="L36" s="1" t="s">
        <v>32</v>
      </c>
      <c r="M36" s="1" t="s">
        <v>41</v>
      </c>
      <c r="O36" s="6" t="s">
        <v>34</v>
      </c>
    </row>
    <row r="37" spans="1:15" x14ac:dyDescent="0.3">
      <c r="A37" s="5" t="s">
        <v>19</v>
      </c>
      <c r="B37" s="1">
        <v>72.16</v>
      </c>
      <c r="C37" s="1">
        <v>140.53</v>
      </c>
      <c r="D37" s="1">
        <v>180.27</v>
      </c>
      <c r="E37" s="1">
        <f t="shared" si="8"/>
        <v>4526.7299999999996</v>
      </c>
      <c r="F37" s="1">
        <f t="shared" ref="F37" si="10">C38^2-C37^2</f>
        <v>5752.2151999999987</v>
      </c>
      <c r="G37" s="1">
        <f t="shared" si="9"/>
        <v>2918.2031999999963</v>
      </c>
      <c r="H37" s="5">
        <v>2</v>
      </c>
      <c r="I37" s="1">
        <f>D36^2-C36^2</f>
        <v>12974.172</v>
      </c>
      <c r="J37" s="1">
        <f>D37^2-C37^2</f>
        <v>12748.592000000004</v>
      </c>
    </row>
    <row r="38" spans="1:15" x14ac:dyDescent="0.3">
      <c r="A38" s="5" t="s">
        <v>20</v>
      </c>
      <c r="B38" s="1">
        <v>98.66</v>
      </c>
      <c r="C38" s="1">
        <v>159.69</v>
      </c>
      <c r="D38" s="1">
        <v>188.19</v>
      </c>
      <c r="E38" s="5" t="s">
        <v>25</v>
      </c>
      <c r="F38" s="5" t="s">
        <v>38</v>
      </c>
      <c r="G38" s="5" t="s">
        <v>40</v>
      </c>
    </row>
    <row r="39" spans="1:15" x14ac:dyDescent="0.3">
      <c r="F39" s="5" t="s">
        <v>26</v>
      </c>
      <c r="G39" s="8">
        <f>AVERAGEIF(E36:G37,  "&lt;&gt;")</f>
        <v>4095.2677333333327</v>
      </c>
      <c r="J39" s="5" t="s">
        <v>27</v>
      </c>
      <c r="K39" s="8">
        <f>AVERAGEIF(I36:K37,  "&lt;&gt;")</f>
        <v>14236.927419999998</v>
      </c>
    </row>
  </sheetData>
  <mergeCells count="20">
    <mergeCell ref="B34:D34"/>
    <mergeCell ref="E34:G34"/>
    <mergeCell ref="H34:K34"/>
    <mergeCell ref="A25:O25"/>
    <mergeCell ref="B26:D26"/>
    <mergeCell ref="E26:G26"/>
    <mergeCell ref="H26:K26"/>
    <mergeCell ref="A33:O33"/>
    <mergeCell ref="A1:O1"/>
    <mergeCell ref="A9:O9"/>
    <mergeCell ref="A17:O17"/>
    <mergeCell ref="B18:D18"/>
    <mergeCell ref="E18:G18"/>
    <mergeCell ref="H18:K18"/>
    <mergeCell ref="B10:D10"/>
    <mergeCell ref="E10:G10"/>
    <mergeCell ref="H10:K10"/>
    <mergeCell ref="E2:G2"/>
    <mergeCell ref="B2:D2"/>
    <mergeCell ref="H2:K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8F150-E4E3-4CE5-8484-BEDF07CDB5A1}">
  <dimension ref="A1:AA17"/>
  <sheetViews>
    <sheetView workbookViewId="0">
      <selection sqref="A1:AA17"/>
    </sheetView>
  </sheetViews>
  <sheetFormatPr defaultRowHeight="14.4" x14ac:dyDescent="0.3"/>
  <sheetData>
    <row r="1" spans="1:27" x14ac:dyDescent="0.3">
      <c r="A1" s="11" t="s">
        <v>4</v>
      </c>
      <c r="B1" s="11" t="s">
        <v>0</v>
      </c>
      <c r="C1" s="11"/>
      <c r="D1" s="11"/>
      <c r="E1" s="11"/>
      <c r="F1" s="11"/>
      <c r="G1" s="1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x14ac:dyDescent="0.3">
      <c r="A2" s="11"/>
      <c r="B2" s="11">
        <v>1</v>
      </c>
      <c r="C2" s="11"/>
      <c r="D2" s="11">
        <v>2</v>
      </c>
      <c r="E2" s="11"/>
      <c r="F2" s="11">
        <v>3</v>
      </c>
      <c r="G2" s="1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43.2" x14ac:dyDescent="0.3">
      <c r="A3" s="3" t="s">
        <v>1</v>
      </c>
      <c r="B3" s="3" t="s">
        <v>3</v>
      </c>
      <c r="C3" s="3" t="s">
        <v>2</v>
      </c>
      <c r="D3" s="3" t="s">
        <v>3</v>
      </c>
      <c r="E3" s="3" t="s">
        <v>2</v>
      </c>
      <c r="F3" s="3" t="s">
        <v>3</v>
      </c>
      <c r="G3" s="3" t="s">
        <v>2</v>
      </c>
      <c r="H3" s="1"/>
      <c r="I3" s="3" t="s">
        <v>9</v>
      </c>
      <c r="J3" s="3" t="s">
        <v>8</v>
      </c>
      <c r="K3" s="3" t="s">
        <v>7</v>
      </c>
      <c r="L3" s="3" t="s">
        <v>6</v>
      </c>
      <c r="M3" s="3" t="s">
        <v>5</v>
      </c>
      <c r="N3" s="1"/>
      <c r="O3" s="2" t="s">
        <v>12</v>
      </c>
      <c r="P3" s="2" t="s">
        <v>11</v>
      </c>
      <c r="Q3" s="2" t="s">
        <v>10</v>
      </c>
      <c r="R3" s="2" t="s">
        <v>13</v>
      </c>
      <c r="S3" s="1"/>
      <c r="T3" s="3" t="s">
        <v>1</v>
      </c>
      <c r="U3" s="3" t="s">
        <v>15</v>
      </c>
      <c r="V3" s="3" t="s">
        <v>5</v>
      </c>
      <c r="W3" s="2" t="s">
        <v>13</v>
      </c>
      <c r="X3" s="3" t="s">
        <v>14</v>
      </c>
      <c r="Y3" s="1"/>
      <c r="Z3" s="1"/>
      <c r="AA3" s="1"/>
    </row>
    <row r="4" spans="1:27" x14ac:dyDescent="0.3">
      <c r="A4" s="3">
        <v>40</v>
      </c>
      <c r="B4" s="3">
        <v>54.8</v>
      </c>
      <c r="C4" s="3">
        <v>75.77</v>
      </c>
      <c r="D4" s="3">
        <v>91.54</v>
      </c>
      <c r="E4" s="3">
        <v>105.68</v>
      </c>
      <c r="F4" s="3">
        <v>118.16</v>
      </c>
      <c r="G4" s="3">
        <v>129.16</v>
      </c>
      <c r="H4" s="1"/>
      <c r="I4" s="3">
        <f t="shared" ref="I4:L6" si="0">D4^2-B4^2</f>
        <v>5376.5316000000021</v>
      </c>
      <c r="J4" s="3">
        <f t="shared" si="0"/>
        <v>5427.1695000000018</v>
      </c>
      <c r="K4" s="3">
        <f t="shared" si="0"/>
        <v>5582.2139999999981</v>
      </c>
      <c r="L4" s="3">
        <f t="shared" si="0"/>
        <v>5514.0431999999983</v>
      </c>
      <c r="M4" s="3">
        <f>AVERAGE(I4:L4)</f>
        <v>5474.9895749999996</v>
      </c>
      <c r="N4" s="1"/>
      <c r="O4" s="3">
        <f>C4^2-B4^2</f>
        <v>2738.0529000000001</v>
      </c>
      <c r="P4" s="3">
        <f>E4^2-D4^2</f>
        <v>2788.6908000000003</v>
      </c>
      <c r="Q4" s="3">
        <f>G4^2-F4^2</f>
        <v>2720.5200000000004</v>
      </c>
      <c r="R4" s="3">
        <f>AVERAGE(O4:Q4)</f>
        <v>2749.0879000000004</v>
      </c>
      <c r="S4" s="1"/>
      <c r="T4" s="3">
        <f>A4</f>
        <v>40</v>
      </c>
      <c r="U4" s="3">
        <v>1900</v>
      </c>
      <c r="V4" s="3">
        <f>M4</f>
        <v>5474.9895749999996</v>
      </c>
      <c r="W4" s="3">
        <f>R4</f>
        <v>2749.0879000000004</v>
      </c>
      <c r="X4" s="3">
        <f>(1/(2*0.003*1.456))*(W4/V4)</f>
        <v>57.476816334959928</v>
      </c>
      <c r="Y4" s="4">
        <f>X4/0.04665</f>
        <v>1232.0860950688088</v>
      </c>
      <c r="Z4" s="1"/>
      <c r="AA4" s="1"/>
    </row>
    <row r="5" spans="1:27" x14ac:dyDescent="0.3">
      <c r="A5" s="3">
        <v>42</v>
      </c>
      <c r="B5" s="3">
        <v>58.32</v>
      </c>
      <c r="C5" s="3">
        <v>73.23</v>
      </c>
      <c r="D5" s="3">
        <v>93.11</v>
      </c>
      <c r="E5" s="3">
        <v>104.73</v>
      </c>
      <c r="F5" s="3">
        <v>119.18</v>
      </c>
      <c r="G5" s="3">
        <v>128.72999999999999</v>
      </c>
      <c r="H5" s="1"/>
      <c r="I5" s="3">
        <f t="shared" si="0"/>
        <v>5268.2496999999985</v>
      </c>
      <c r="J5" s="3">
        <f t="shared" si="0"/>
        <v>5605.74</v>
      </c>
      <c r="K5" s="3">
        <f t="shared" si="0"/>
        <v>5534.400300000003</v>
      </c>
      <c r="L5" s="3">
        <f t="shared" si="0"/>
        <v>5603.0399999999954</v>
      </c>
      <c r="M5" s="3">
        <f>AVERAGE(I5:L5)</f>
        <v>5502.8574999999983</v>
      </c>
      <c r="N5" s="1"/>
      <c r="O5" s="3">
        <f>C5^2-B5^2</f>
        <v>1961.4105000000004</v>
      </c>
      <c r="P5" s="3">
        <f>E5^2-D5^2</f>
        <v>2298.9008000000013</v>
      </c>
      <c r="Q5" s="3">
        <f>G5^2-F5^2</f>
        <v>2367.5404999999937</v>
      </c>
      <c r="R5" s="3">
        <f>AVERAGE(O5:Q5)</f>
        <v>2209.2839333333318</v>
      </c>
      <c r="S5" s="1"/>
      <c r="T5" s="3">
        <f>A5</f>
        <v>42</v>
      </c>
      <c r="U5" s="3">
        <v>1700</v>
      </c>
      <c r="V5" s="3">
        <f>M5</f>
        <v>5502.8574999999983</v>
      </c>
      <c r="W5" s="3">
        <f>R5</f>
        <v>2209.2839333333318</v>
      </c>
      <c r="X5" s="3">
        <f>(1/(2*0.003*1.456))*(W5/V5)</f>
        <v>45.956891149366129</v>
      </c>
      <c r="Y5" s="4">
        <f>X5/0.04665</f>
        <v>985.14236118684096</v>
      </c>
      <c r="Z5" s="1"/>
      <c r="AA5" s="1"/>
    </row>
    <row r="6" spans="1:27" x14ac:dyDescent="0.3">
      <c r="A6" s="3">
        <v>44</v>
      </c>
      <c r="B6" s="3">
        <v>60.03</v>
      </c>
      <c r="C6" s="3">
        <v>72.709999999999994</v>
      </c>
      <c r="D6" s="3">
        <v>94.58</v>
      </c>
      <c r="E6" s="3">
        <v>103.76</v>
      </c>
      <c r="F6" s="3">
        <v>120.46</v>
      </c>
      <c r="G6" s="3">
        <v>127.73</v>
      </c>
      <c r="H6" s="1"/>
      <c r="I6" s="3">
        <f t="shared" si="0"/>
        <v>5341.7754999999997</v>
      </c>
      <c r="J6" s="3">
        <f t="shared" si="0"/>
        <v>5479.3935000000029</v>
      </c>
      <c r="K6" s="3">
        <f t="shared" si="0"/>
        <v>5565.2351999999992</v>
      </c>
      <c r="L6" s="3">
        <f t="shared" si="0"/>
        <v>5548.8152999999984</v>
      </c>
      <c r="M6" s="3">
        <f>AVERAGE(I6:L6)</f>
        <v>5483.8048749999998</v>
      </c>
      <c r="N6" s="1"/>
      <c r="O6" s="3">
        <f>C6^2-B6^2</f>
        <v>1683.1431999999991</v>
      </c>
      <c r="P6" s="3">
        <f>E6^2-D6^2</f>
        <v>1820.7612000000026</v>
      </c>
      <c r="Q6" s="3">
        <f>G6^2-F6^2</f>
        <v>1804.3413000000019</v>
      </c>
      <c r="R6" s="3">
        <f>AVERAGE(O6:Q6)</f>
        <v>1769.4152333333343</v>
      </c>
      <c r="S6" s="1"/>
      <c r="T6" s="3">
        <f>A6</f>
        <v>44</v>
      </c>
      <c r="U6" s="3">
        <v>1050</v>
      </c>
      <c r="V6" s="3">
        <f>M6</f>
        <v>5483.8048749999998</v>
      </c>
      <c r="W6" s="3">
        <f>R6</f>
        <v>1769.4152333333343</v>
      </c>
      <c r="X6" s="3">
        <f>(1/(2*0.003*1.456))*(W6/V6)</f>
        <v>36.93474825425433</v>
      </c>
      <c r="Y6" s="4">
        <f>X6/0.04665</f>
        <v>791.74165603974984</v>
      </c>
      <c r="Z6" s="1"/>
      <c r="AA6" s="1"/>
    </row>
    <row r="7" spans="1:27" x14ac:dyDescent="0.3">
      <c r="A7" s="3">
        <v>45</v>
      </c>
      <c r="B7" s="3">
        <v>60.75</v>
      </c>
      <c r="C7" s="3">
        <v>72.760000000000005</v>
      </c>
      <c r="D7" s="3">
        <v>95.46</v>
      </c>
      <c r="E7" s="3">
        <v>102.82</v>
      </c>
      <c r="F7" s="3"/>
      <c r="G7" s="3"/>
      <c r="H7" s="1"/>
      <c r="I7" s="3">
        <f>D7^2-B7^2</f>
        <v>5422.0490999999984</v>
      </c>
      <c r="J7" s="3">
        <f>E7^2-C7^2</f>
        <v>5277.9347999999973</v>
      </c>
      <c r="K7" s="3"/>
      <c r="L7" s="3"/>
      <c r="M7" s="3">
        <f>AVERAGE(I7:L7)</f>
        <v>5349.9919499999978</v>
      </c>
      <c r="N7" s="1"/>
      <c r="O7" s="3">
        <f>C7^2-B7^2</f>
        <v>1603.455100000001</v>
      </c>
      <c r="P7" s="3">
        <f>E7^2-D7^2</f>
        <v>1459.3407999999999</v>
      </c>
      <c r="Q7" s="3"/>
      <c r="R7" s="3">
        <f>AVERAGE(O7:Q7)</f>
        <v>1531.3979500000005</v>
      </c>
      <c r="S7" s="1"/>
      <c r="T7" s="3">
        <f>A7</f>
        <v>45</v>
      </c>
      <c r="U7" s="3">
        <v>800</v>
      </c>
      <c r="V7" s="3">
        <f>M7</f>
        <v>5349.9919499999978</v>
      </c>
      <c r="W7" s="3">
        <f>R7</f>
        <v>1531.3979500000005</v>
      </c>
      <c r="X7" s="3">
        <f>(1/(2*0.003*1.456))*(W7/V7)</f>
        <v>32.76591554244245</v>
      </c>
      <c r="Y7" s="4">
        <f>X7/0.04665</f>
        <v>702.3776107704706</v>
      </c>
      <c r="Z7" s="1"/>
      <c r="AA7" s="1"/>
    </row>
    <row r="8" spans="1:27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57.6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 t="s">
        <v>1</v>
      </c>
      <c r="U13" s="1" t="s">
        <v>16</v>
      </c>
      <c r="V13" s="1" t="s">
        <v>17</v>
      </c>
      <c r="W13" s="1"/>
      <c r="X13" s="1"/>
      <c r="Y13" s="1"/>
      <c r="Z13" s="1"/>
      <c r="AA13" s="1"/>
    </row>
    <row r="14" spans="1:27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>
        <v>40</v>
      </c>
      <c r="U14" s="1">
        <v>1900</v>
      </c>
      <c r="V14" s="1">
        <v>1232.0860950688088</v>
      </c>
      <c r="W14" s="1"/>
      <c r="X14" s="1"/>
      <c r="Y14" s="1"/>
      <c r="Z14" s="1"/>
      <c r="AA14" s="1"/>
    </row>
    <row r="15" spans="1:27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>
        <v>42</v>
      </c>
      <c r="U15" s="1">
        <v>1700</v>
      </c>
      <c r="V15" s="1">
        <v>985.14236118684096</v>
      </c>
      <c r="W15" s="1"/>
      <c r="X15" s="1"/>
      <c r="Y15" s="1"/>
      <c r="Z15" s="1"/>
      <c r="AA15" s="1"/>
    </row>
    <row r="16" spans="1:27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>
        <v>44</v>
      </c>
      <c r="U16" s="1">
        <v>1050</v>
      </c>
      <c r="V16" s="1">
        <v>791.74165603974984</v>
      </c>
      <c r="W16" s="1"/>
      <c r="X16" s="1"/>
      <c r="Y16" s="1"/>
      <c r="Z16" s="1"/>
      <c r="AA16" s="1"/>
    </row>
    <row r="17" spans="1:27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>
        <v>45</v>
      </c>
      <c r="U17" s="1">
        <v>800</v>
      </c>
      <c r="V17" s="1">
        <v>702.3776107704706</v>
      </c>
      <c r="W17" s="1"/>
      <c r="X17" s="1"/>
      <c r="Y17" s="1"/>
      <c r="Z17" s="1"/>
      <c r="AA17" s="1"/>
    </row>
  </sheetData>
  <mergeCells count="5">
    <mergeCell ref="A1:A2"/>
    <mergeCell ref="B1:G1"/>
    <mergeCell ref="B2:C2"/>
    <mergeCell ref="D2:E2"/>
    <mergeCell ref="F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Aritra Mukhopadhyay</dc:creator>
  <cp:lastModifiedBy>gayatri padinjaroot</cp:lastModifiedBy>
  <dcterms:created xsi:type="dcterms:W3CDTF">2022-09-17T18:12:40Z</dcterms:created>
  <dcterms:modified xsi:type="dcterms:W3CDTF">2024-08-25T19:18:21Z</dcterms:modified>
</cp:coreProperties>
</file>