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modern physics\"/>
    </mc:Choice>
  </mc:AlternateContent>
  <xr:revisionPtr revIDLastSave="0" documentId="13_ncr:1_{23B6CCB5-E280-4EAB-95BD-9054BFCE431E}" xr6:coauthVersionLast="47" xr6:coauthVersionMax="47" xr10:uidLastSave="{00000000-0000-0000-0000-000000000000}"/>
  <bookViews>
    <workbookView xWindow="-108" yWindow="-108" windowWidth="23256" windowHeight="13176" activeTab="1" xr2:uid="{488D743A-125F-46F4-AF15-D79EDFC9F9C9}"/>
  </bookViews>
  <sheets>
    <sheet name="Sheet1" sheetId="5" r:id="rId1"/>
    <sheet name="Sheet2" sheetId="6" r:id="rId2"/>
    <sheet name="fin2" sheetId="8" r:id="rId3"/>
    <sheet name="fin" sheetId="7" r:id="rId4"/>
    <sheet name="Sheet5" sheetId="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6" l="1"/>
  <c r="U18" i="6"/>
  <c r="U5" i="6"/>
  <c r="U6" i="6"/>
  <c r="U7" i="6"/>
  <c r="U8" i="6"/>
  <c r="U9" i="6"/>
  <c r="U11" i="6"/>
  <c r="U12" i="6"/>
  <c r="U13" i="6"/>
  <c r="U14" i="6"/>
  <c r="U15" i="6"/>
  <c r="U16" i="6"/>
  <c r="U17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L5" i="6"/>
  <c r="L6" i="6"/>
  <c r="L7" i="6"/>
  <c r="L8" i="6"/>
  <c r="L9" i="6"/>
  <c r="P9" i="6" s="1"/>
  <c r="L10" i="6"/>
  <c r="L11" i="6"/>
  <c r="L12" i="6"/>
  <c r="L13" i="6"/>
  <c r="L14" i="6"/>
  <c r="L15" i="6"/>
  <c r="L16" i="6"/>
  <c r="L17" i="6"/>
  <c r="I5" i="6"/>
  <c r="I6" i="6"/>
  <c r="I7" i="6"/>
  <c r="I8" i="6"/>
  <c r="Q8" i="6" s="1"/>
  <c r="I9" i="6"/>
  <c r="I10" i="6"/>
  <c r="I11" i="6"/>
  <c r="Q11" i="6" s="1"/>
  <c r="I12" i="6"/>
  <c r="Q12" i="6" s="1"/>
  <c r="I13" i="6"/>
  <c r="I14" i="6"/>
  <c r="I15" i="6"/>
  <c r="I16" i="6"/>
  <c r="Q16" i="6" s="1"/>
  <c r="I17" i="6"/>
  <c r="L4" i="6"/>
  <c r="O4" i="6"/>
  <c r="I4" i="6"/>
  <c r="F5" i="6"/>
  <c r="F6" i="6"/>
  <c r="F7" i="6"/>
  <c r="F8" i="6"/>
  <c r="F9" i="6"/>
  <c r="F10" i="6"/>
  <c r="F11" i="6"/>
  <c r="P11" i="6" s="1"/>
  <c r="R11" i="6" s="1"/>
  <c r="S11" i="6" s="1"/>
  <c r="F12" i="6"/>
  <c r="P12" i="6" s="1"/>
  <c r="R12" i="6" s="1"/>
  <c r="S12" i="6" s="1"/>
  <c r="F13" i="6"/>
  <c r="F14" i="6"/>
  <c r="F15" i="6"/>
  <c r="F16" i="6"/>
  <c r="F17" i="6"/>
  <c r="F4" i="6"/>
  <c r="Q5" i="6" l="1"/>
  <c r="Q13" i="6"/>
  <c r="P10" i="6"/>
  <c r="P5" i="6"/>
  <c r="Q15" i="6"/>
  <c r="Q7" i="6"/>
  <c r="P13" i="6"/>
  <c r="R13" i="6" s="1"/>
  <c r="S13" i="6" s="1"/>
  <c r="Q6" i="6"/>
  <c r="Q14" i="6"/>
  <c r="P16" i="6"/>
  <c r="Q10" i="6"/>
  <c r="P15" i="6"/>
  <c r="R15" i="6" s="1"/>
  <c r="S15" i="6" s="1"/>
  <c r="P7" i="6"/>
  <c r="R7" i="6" s="1"/>
  <c r="S7" i="6" s="1"/>
  <c r="P8" i="6"/>
  <c r="R8" i="6" s="1"/>
  <c r="S8" i="6" s="1"/>
  <c r="P17" i="6"/>
  <c r="R17" i="6" s="1"/>
  <c r="S17" i="6" s="1"/>
  <c r="Q17" i="6"/>
  <c r="Q9" i="6"/>
  <c r="R9" i="6" s="1"/>
  <c r="S9" i="6" s="1"/>
  <c r="V9" i="6" s="1"/>
  <c r="P14" i="6"/>
  <c r="R14" i="6" s="1"/>
  <c r="S14" i="6" s="1"/>
  <c r="P6" i="6"/>
  <c r="R10" i="6"/>
  <c r="S10" i="6" s="1"/>
  <c r="U10" i="6" s="1"/>
  <c r="R5" i="6"/>
  <c r="S5" i="6" s="1"/>
  <c r="R16" i="6"/>
  <c r="S16" i="6" s="1"/>
  <c r="P4" i="6"/>
  <c r="Q4" i="6"/>
  <c r="R6" i="6" l="1"/>
  <c r="S6" i="6" s="1"/>
  <c r="V6" i="6" s="1"/>
  <c r="R4" i="6"/>
  <c r="S4" i="6" s="1"/>
  <c r="V4" i="6" s="1"/>
  <c r="V10" i="6"/>
  <c r="V5" i="6"/>
  <c r="V7" i="6"/>
  <c r="V8" i="6"/>
  <c r="V12" i="6"/>
  <c r="V11" i="6"/>
  <c r="K7" i="5"/>
  <c r="K29" i="5"/>
  <c r="J37" i="5"/>
  <c r="K36" i="5"/>
  <c r="J29" i="5"/>
  <c r="J21" i="5"/>
  <c r="J13" i="5"/>
  <c r="K12" i="5"/>
  <c r="K5" i="5"/>
  <c r="I5" i="5"/>
  <c r="J5" i="5"/>
  <c r="K4" i="5"/>
  <c r="J4" i="5"/>
  <c r="I4" i="5"/>
  <c r="I36" i="5"/>
  <c r="K39" i="5" s="1"/>
  <c r="F37" i="5"/>
  <c r="G39" i="5" s="1"/>
  <c r="G36" i="5"/>
  <c r="G37" i="5"/>
  <c r="F36" i="5"/>
  <c r="I37" i="5"/>
  <c r="E37" i="5"/>
  <c r="J36" i="5"/>
  <c r="E36" i="5"/>
  <c r="I29" i="5"/>
  <c r="G29" i="5"/>
  <c r="F29" i="5"/>
  <c r="E29" i="5"/>
  <c r="K28" i="5"/>
  <c r="J28" i="5"/>
  <c r="I28" i="5"/>
  <c r="G28" i="5"/>
  <c r="F28" i="5"/>
  <c r="E28" i="5"/>
  <c r="K21" i="5"/>
  <c r="I21" i="5"/>
  <c r="G21" i="5"/>
  <c r="F21" i="5"/>
  <c r="E21" i="5"/>
  <c r="K20" i="5"/>
  <c r="J20" i="5"/>
  <c r="I20" i="5"/>
  <c r="G20" i="5"/>
  <c r="F20" i="5"/>
  <c r="E20" i="5"/>
  <c r="K13" i="5"/>
  <c r="I13" i="5"/>
  <c r="G13" i="5"/>
  <c r="F13" i="5"/>
  <c r="E13" i="5"/>
  <c r="J12" i="5"/>
  <c r="I12" i="5"/>
  <c r="G12" i="5"/>
  <c r="F12" i="5"/>
  <c r="E12" i="5"/>
  <c r="E5" i="5"/>
  <c r="F5" i="5"/>
  <c r="G5" i="5"/>
  <c r="F4" i="5"/>
  <c r="G4" i="5"/>
  <c r="E4" i="5"/>
  <c r="V13" i="6" l="1"/>
  <c r="G31" i="5"/>
  <c r="K31" i="5"/>
  <c r="G23" i="5"/>
  <c r="K23" i="5"/>
  <c r="G15" i="5"/>
  <c r="K15" i="5"/>
  <c r="L35" i="5" l="1"/>
  <c r="N35" i="5" s="1"/>
  <c r="O35" i="5" s="1"/>
  <c r="L27" i="5"/>
  <c r="N27" i="5" s="1"/>
  <c r="O27" i="5" s="1"/>
  <c r="L19" i="5"/>
  <c r="N19" i="5" s="1"/>
  <c r="O19" i="5" s="1"/>
  <c r="L11" i="5"/>
  <c r="N11" i="5" s="1"/>
  <c r="O11" i="5" s="1"/>
  <c r="G7" i="5"/>
  <c r="L3" i="5" s="1"/>
  <c r="N3" i="5" s="1"/>
  <c r="O3" i="5" s="1"/>
  <c r="Q8" i="5" l="1"/>
</calcChain>
</file>

<file path=xl/sharedStrings.xml><?xml version="1.0" encoding="utf-8"?>
<sst xmlns="http://schemas.openxmlformats.org/spreadsheetml/2006/main" count="191" uniqueCount="54">
  <si>
    <t>a</t>
  </si>
  <si>
    <t>b</t>
  </si>
  <si>
    <t>c</t>
  </si>
  <si>
    <t>R1</t>
  </si>
  <si>
    <t>R2</t>
  </si>
  <si>
    <t>R3</t>
  </si>
  <si>
    <t>delta 1ab</t>
  </si>
  <si>
    <t>delta 1bc</t>
  </si>
  <si>
    <t>delta</t>
  </si>
  <si>
    <t>Delta</t>
  </si>
  <si>
    <t>Delta ^x _n</t>
  </si>
  <si>
    <t>x</t>
  </si>
  <si>
    <t>\delta k</t>
  </si>
  <si>
    <t>B</t>
  </si>
  <si>
    <t>\mu m</t>
  </si>
  <si>
    <t>\mu_B</t>
  </si>
  <si>
    <t>J/T</t>
  </si>
  <si>
    <t>\delta_n,xy</t>
  </si>
  <si>
    <t>radii</t>
  </si>
  <si>
    <t>delta 2ab</t>
  </si>
  <si>
    <t>delta 2bc</t>
  </si>
  <si>
    <t>delta 3ab</t>
  </si>
  <si>
    <t>delta 3bc</t>
  </si>
  <si>
    <t>T</t>
  </si>
  <si>
    <t>\Delta k / B</t>
  </si>
  <si>
    <t>pole separation = 42 mm</t>
  </si>
  <si>
    <t>pole separation = 44 mm</t>
  </si>
  <si>
    <t>pole separation = 45 mm</t>
  </si>
  <si>
    <t>pole separation = 41 mm</t>
  </si>
  <si>
    <t>pole separation = 40 mm</t>
  </si>
  <si>
    <t>avg mu B</t>
  </si>
  <si>
    <t>m ^-1</t>
  </si>
  <si>
    <t>Wavelength or Colour ($\lambda$ nm)</t>
  </si>
  <si>
    <t>Left Side ($^\circ$)</t>
  </si>
  <si>
    <t>Right Side ($^\circ$)</t>
  </si>
  <si>
    <t>$2\theta$ from V1 (deg)</t>
  </si>
  <si>
    <t>$2\theta$ from V2 (deg)</t>
  </si>
  <si>
    <t>Average $\theta$ (deg)</t>
  </si>
  <si>
    <t>$\sin\theta$</t>
  </si>
  <si>
    <t>Vernier 1</t>
  </si>
  <si>
    <t>Vernier 2</t>
  </si>
  <si>
    <t>MSR</t>
  </si>
  <si>
    <t>VSR</t>
  </si>
  <si>
    <t>Total</t>
  </si>
  <si>
    <t>p</t>
  </si>
  <si>
    <t>ed1</t>
  </si>
  <si>
    <t>red2</t>
  </si>
  <si>
    <t>o</t>
  </si>
  <si>
    <t>yel1</t>
  </si>
  <si>
    <t>yel2</t>
  </si>
  <si>
    <t>g</t>
  </si>
  <si>
    <t>v</t>
  </si>
  <si>
    <t>p lambda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</si>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</sst>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2.5428331875182269E-2"/>
          <c:w val="0.8617108486439195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Sheet2!$T$1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8A-42D5-8B75-E66CD1DD11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Sheet2!$S$2:$S$17</c:f>
              <c:numCache>
                <c:formatCode>General</c:formatCode>
                <c:ptCount val="16"/>
                <c:pt idx="2" formatCode="0.000">
                  <c:v>0.69716510285456446</c:v>
                </c:pt>
                <c:pt idx="3" formatCode="0.000">
                  <c:v>0.69507674780892226</c:v>
                </c:pt>
                <c:pt idx="4" formatCode="0.000">
                  <c:v>0.69009336537124299</c:v>
                </c:pt>
                <c:pt idx="5" formatCode="0.000">
                  <c:v>0.68279573727599574</c:v>
                </c:pt>
                <c:pt idx="6" formatCode="0.000">
                  <c:v>0.68353922300216108</c:v>
                </c:pt>
                <c:pt idx="7" formatCode="0.000">
                  <c:v>0.67188219182743214</c:v>
                </c:pt>
                <c:pt idx="8" formatCode="0.000">
                  <c:v>0.61880835909609799</c:v>
                </c:pt>
                <c:pt idx="9" formatCode="0.000">
                  <c:v>0.64038901293598016</c:v>
                </c:pt>
                <c:pt idx="10" formatCode="0.000">
                  <c:v>0.64184007721016989</c:v>
                </c:pt>
                <c:pt idx="11" formatCode="0.000">
                  <c:v>0.64027729771358832</c:v>
                </c:pt>
                <c:pt idx="12" formatCode="0.000">
                  <c:v>0.63966262194734091</c:v>
                </c:pt>
                <c:pt idx="13" formatCode="0.000">
                  <c:v>0.63955081872848774</c:v>
                </c:pt>
                <c:pt idx="14" formatCode="0.000">
                  <c:v>0.63820812551305284</c:v>
                </c:pt>
                <c:pt idx="15" formatCode="0.000">
                  <c:v>0.62160360950646387</c:v>
                </c:pt>
              </c:numCache>
            </c:numRef>
          </c:xVal>
          <c:yVal>
            <c:numRef>
              <c:f>Sheet2!$T$2:$T$17</c:f>
              <c:numCache>
                <c:formatCode>General</c:formatCode>
                <c:ptCount val="16"/>
                <c:pt idx="1">
                  <c:v>0</c:v>
                </c:pt>
                <c:pt idx="2" formatCode="0.00">
                  <c:v>1246</c:v>
                </c:pt>
                <c:pt idx="3" formatCode="0.00">
                  <c:v>1240</c:v>
                </c:pt>
                <c:pt idx="4" formatCode="0.00">
                  <c:v>1192</c:v>
                </c:pt>
                <c:pt idx="5" formatCode="0.00">
                  <c:v>1158</c:v>
                </c:pt>
                <c:pt idx="6" formatCode="0.00">
                  <c:v>1158</c:v>
                </c:pt>
                <c:pt idx="7" formatCode="0.00">
                  <c:v>1092</c:v>
                </c:pt>
                <c:pt idx="8" formatCode="0.00">
                  <c:v>806</c:v>
                </c:pt>
                <c:pt idx="9" formatCode="0.00">
                  <c:v>623</c:v>
                </c:pt>
                <c:pt idx="10" formatCode="0.00">
                  <c:v>620</c:v>
                </c:pt>
                <c:pt idx="11" formatCode="0.00">
                  <c:v>596</c:v>
                </c:pt>
                <c:pt idx="12" formatCode="0.00">
                  <c:v>579</c:v>
                </c:pt>
                <c:pt idx="13" formatCode="0.00">
                  <c:v>579</c:v>
                </c:pt>
                <c:pt idx="14" formatCode="0.00">
                  <c:v>546</c:v>
                </c:pt>
                <c:pt idx="15" formatCode="0.00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A-42D5-8B75-E66CD1DD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96592"/>
        <c:axId val="523796944"/>
      </c:scatterChart>
      <c:valAx>
        <c:axId val="5237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96944"/>
        <c:crosses val="autoZero"/>
        <c:crossBetween val="midCat"/>
      </c:valAx>
      <c:valAx>
        <c:axId val="523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9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18</xdr:row>
      <xdr:rowOff>140970</xdr:rowOff>
    </xdr:from>
    <xdr:to>
      <xdr:col>15</xdr:col>
      <xdr:colOff>22860</xdr:colOff>
      <xdr:row>33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DCA5F-2B9A-897F-09A2-286D9D2A6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8FAB-2577-4C82-88AA-7712D74CC548}">
  <dimension ref="A1:Q39"/>
  <sheetViews>
    <sheetView zoomScale="85" zoomScaleNormal="85" workbookViewId="0">
      <selection activeCell="K23" sqref="K23"/>
    </sheetView>
  </sheetViews>
  <sheetFormatPr defaultRowHeight="14.4" x14ac:dyDescent="0.3"/>
  <cols>
    <col min="1" max="4" width="11.6640625" style="1" customWidth="1"/>
    <col min="5" max="5" width="11.44140625" style="1" customWidth="1"/>
    <col min="6" max="6" width="12.44140625" style="1" customWidth="1"/>
    <col min="7" max="7" width="11.33203125" style="1" customWidth="1"/>
    <col min="8" max="8" width="8.88671875" style="1"/>
    <col min="9" max="10" width="10.5546875" style="1" bestFit="1" customWidth="1"/>
    <col min="11" max="12" width="11.5546875" style="1" bestFit="1" customWidth="1"/>
    <col min="13" max="13" width="9.5546875" style="1" bestFit="1" customWidth="1"/>
    <col min="14" max="14" width="11.5546875" style="1" bestFit="1" customWidth="1"/>
    <col min="15" max="15" width="11.21875" style="1" bestFit="1" customWidth="1"/>
    <col min="16" max="16" width="9.5546875" style="1" bestFit="1" customWidth="1"/>
    <col min="17" max="17" width="11.21875" style="1" bestFit="1" customWidth="1"/>
    <col min="18" max="18" width="11.5546875" style="1" bestFit="1" customWidth="1"/>
    <col min="19" max="19" width="10.5546875" style="1" bestFit="1" customWidth="1"/>
    <col min="20" max="20" width="10.6640625" style="1" customWidth="1"/>
    <col min="21" max="21" width="11.5546875" style="1" bestFit="1" customWidth="1"/>
    <col min="22" max="22" width="9.5546875" style="1" bestFit="1" customWidth="1"/>
    <col min="23" max="25" width="11.5546875" style="1" bestFit="1" customWidth="1"/>
    <col min="26" max="27" width="11.21875" style="1" bestFit="1" customWidth="1"/>
    <col min="28" max="16384" width="8.88671875" style="1"/>
  </cols>
  <sheetData>
    <row r="1" spans="1:17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7" x14ac:dyDescent="0.3">
      <c r="B2" s="8" t="s">
        <v>18</v>
      </c>
      <c r="C2" s="8"/>
      <c r="D2" s="8"/>
      <c r="E2" s="8" t="s">
        <v>17</v>
      </c>
      <c r="F2" s="8"/>
      <c r="G2" s="8"/>
      <c r="H2" s="8" t="s">
        <v>10</v>
      </c>
      <c r="I2" s="8"/>
      <c r="J2" s="8"/>
      <c r="K2" s="8"/>
      <c r="L2" s="3" t="s">
        <v>12</v>
      </c>
      <c r="M2" s="3" t="s">
        <v>13</v>
      </c>
      <c r="N2" s="3" t="s">
        <v>24</v>
      </c>
      <c r="O2" s="3" t="s">
        <v>15</v>
      </c>
    </row>
    <row r="3" spans="1:17" x14ac:dyDescent="0.3">
      <c r="B3" s="3" t="s">
        <v>3</v>
      </c>
      <c r="C3" s="3" t="s">
        <v>4</v>
      </c>
      <c r="D3" s="3" t="s">
        <v>5</v>
      </c>
      <c r="E3" s="3" t="s">
        <v>6</v>
      </c>
      <c r="F3" s="3" t="s">
        <v>19</v>
      </c>
      <c r="G3" s="3" t="s">
        <v>21</v>
      </c>
      <c r="H3" s="3" t="s">
        <v>11</v>
      </c>
      <c r="I3" s="3" t="s">
        <v>0</v>
      </c>
      <c r="J3" s="3" t="s">
        <v>1</v>
      </c>
      <c r="K3" s="3" t="s">
        <v>2</v>
      </c>
      <c r="L3" s="1">
        <f>(1/(2*0.003*1.456))*(G7/K7)</f>
        <v>23.349222556263179</v>
      </c>
      <c r="M3" s="6">
        <v>505</v>
      </c>
      <c r="N3" s="1">
        <f>L3/(M3/1000)</f>
        <v>46.236084269828076</v>
      </c>
      <c r="O3" s="5">
        <f xml:space="preserve"> 6.62607015E-34*299798456*N3/2</f>
        <v>4.592365780854433E-24</v>
      </c>
    </row>
    <row r="4" spans="1:17" x14ac:dyDescent="0.3">
      <c r="A4" s="3" t="s">
        <v>0</v>
      </c>
      <c r="B4" s="1">
        <v>28.37</v>
      </c>
      <c r="C4" s="1">
        <v>126.9</v>
      </c>
      <c r="D4" s="1">
        <v>168.48</v>
      </c>
      <c r="E4" s="1">
        <f t="shared" ref="E4:G5" si="0">B5^2-B4^2</f>
        <v>3226.1232</v>
      </c>
      <c r="F4" s="1">
        <f t="shared" si="0"/>
        <v>2319.0228999999963</v>
      </c>
      <c r="G4" s="1">
        <f t="shared" si="0"/>
        <v>2513.0980000000054</v>
      </c>
      <c r="H4" s="3">
        <v>1</v>
      </c>
      <c r="I4" s="1">
        <f>C4^2-B4^2</f>
        <v>15298.7531</v>
      </c>
      <c r="J4" s="1">
        <f>C5^2-B5^2</f>
        <v>14391.652799999996</v>
      </c>
      <c r="K4" s="1">
        <f>C6^2-B6^2</f>
        <v>13816.904500000001</v>
      </c>
      <c r="L4" s="1" t="s">
        <v>31</v>
      </c>
      <c r="M4" s="1" t="s">
        <v>23</v>
      </c>
      <c r="O4" s="4" t="s">
        <v>16</v>
      </c>
    </row>
    <row r="5" spans="1:17" x14ac:dyDescent="0.3">
      <c r="A5" s="3" t="s">
        <v>1</v>
      </c>
      <c r="B5" s="1">
        <v>63.49</v>
      </c>
      <c r="C5" s="1">
        <v>135.72999999999999</v>
      </c>
      <c r="D5" s="1">
        <v>175.78</v>
      </c>
      <c r="E5" s="1">
        <f t="shared" si="0"/>
        <v>3197.4202999999993</v>
      </c>
      <c r="F5" s="1">
        <f t="shared" si="0"/>
        <v>2622.6720000000023</v>
      </c>
      <c r="G5" s="1">
        <f t="shared" si="0"/>
        <v>2583.0719999999965</v>
      </c>
      <c r="H5" s="3">
        <v>2</v>
      </c>
      <c r="I5" s="1">
        <f>D4^2-C4^2</f>
        <v>12281.900399999995</v>
      </c>
      <c r="J5" s="1">
        <f>D5^2-C5^2</f>
        <v>12475.975500000004</v>
      </c>
      <c r="K5" s="1">
        <f>D6^2-C6^2</f>
        <v>12436.375499999998</v>
      </c>
    </row>
    <row r="6" spans="1:17" x14ac:dyDescent="0.3">
      <c r="A6" s="3" t="s">
        <v>2</v>
      </c>
      <c r="B6" s="1">
        <v>85.02</v>
      </c>
      <c r="C6" s="1">
        <v>145.07</v>
      </c>
      <c r="D6" s="1">
        <v>182.98</v>
      </c>
      <c r="E6" s="3" t="s">
        <v>7</v>
      </c>
      <c r="F6" s="3" t="s">
        <v>20</v>
      </c>
      <c r="G6" s="3" t="s">
        <v>22</v>
      </c>
    </row>
    <row r="7" spans="1:17" x14ac:dyDescent="0.3">
      <c r="F7" s="3" t="s">
        <v>8</v>
      </c>
      <c r="G7" s="6">
        <f>SUM(E4:G5)/6</f>
        <v>2743.5680666666667</v>
      </c>
      <c r="J7" s="3" t="s">
        <v>9</v>
      </c>
      <c r="K7" s="6">
        <f>SUM(I4:K5)/6</f>
        <v>13450.2603</v>
      </c>
      <c r="Q7" s="1" t="s">
        <v>30</v>
      </c>
    </row>
    <row r="8" spans="1:17" x14ac:dyDescent="0.3">
      <c r="Q8" s="1">
        <f>AVERAGE(O3,O11,O19,O27,O35)</f>
        <v>4.5615149901375727E-24</v>
      </c>
    </row>
    <row r="9" spans="1:17" x14ac:dyDescent="0.3">
      <c r="A9" s="7" t="s">
        <v>26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7" x14ac:dyDescent="0.3">
      <c r="B10" s="8" t="s">
        <v>18</v>
      </c>
      <c r="C10" s="8"/>
      <c r="D10" s="8"/>
      <c r="E10" s="8" t="s">
        <v>17</v>
      </c>
      <c r="F10" s="8"/>
      <c r="G10" s="8"/>
      <c r="H10" s="8" t="s">
        <v>10</v>
      </c>
      <c r="I10" s="8"/>
      <c r="J10" s="8"/>
      <c r="K10" s="8"/>
      <c r="L10" s="3" t="s">
        <v>12</v>
      </c>
      <c r="M10" s="3" t="s">
        <v>13</v>
      </c>
      <c r="N10" s="3" t="s">
        <v>24</v>
      </c>
      <c r="O10" s="3" t="s">
        <v>15</v>
      </c>
    </row>
    <row r="11" spans="1:17" x14ac:dyDescent="0.3">
      <c r="B11" s="3" t="s">
        <v>3</v>
      </c>
      <c r="C11" s="3" t="s">
        <v>4</v>
      </c>
      <c r="D11" s="3" t="s">
        <v>5</v>
      </c>
      <c r="E11" s="3" t="s">
        <v>6</v>
      </c>
      <c r="F11" s="3" t="s">
        <v>19</v>
      </c>
      <c r="G11" s="3" t="s">
        <v>21</v>
      </c>
      <c r="H11" s="3" t="s">
        <v>11</v>
      </c>
      <c r="I11" s="3" t="s">
        <v>0</v>
      </c>
      <c r="J11" s="3" t="s">
        <v>1</v>
      </c>
      <c r="K11" s="3" t="s">
        <v>2</v>
      </c>
      <c r="L11" s="1">
        <f>(1/(2*0.003*1.456))*(G15/K15)</f>
        <v>18.462999345002682</v>
      </c>
      <c r="M11" s="6">
        <v>402</v>
      </c>
      <c r="N11" s="1">
        <f>L11/(M11/1000)</f>
        <v>45.92785906717085</v>
      </c>
      <c r="O11" s="5">
        <f xml:space="preserve"> 6.62607015E-34*299798456*N11/2</f>
        <v>4.5617515345177541E-24</v>
      </c>
    </row>
    <row r="12" spans="1:17" x14ac:dyDescent="0.3">
      <c r="A12" s="3" t="s">
        <v>0</v>
      </c>
      <c r="B12" s="1">
        <v>38.979999999999997</v>
      </c>
      <c r="C12" s="1">
        <v>128.66</v>
      </c>
      <c r="D12" s="1">
        <v>168.82</v>
      </c>
      <c r="E12" s="1">
        <f t="shared" ref="E12:G13" si="1">B13^2-B12^2</f>
        <v>2557.3821000000007</v>
      </c>
      <c r="F12" s="1">
        <f t="shared" si="1"/>
        <v>2095.2380000000012</v>
      </c>
      <c r="G12" s="1">
        <f t="shared" si="1"/>
        <v>1518.8352000000014</v>
      </c>
      <c r="H12" s="3">
        <v>1</v>
      </c>
      <c r="I12" s="1">
        <f>C12^2-B12^2</f>
        <v>15033.9552</v>
      </c>
      <c r="J12" s="1">
        <f>C13^2-B13^2</f>
        <v>14571.811100000001</v>
      </c>
      <c r="K12" s="1">
        <f>C14^2-B14^2</f>
        <v>13879.322100000005</v>
      </c>
      <c r="L12" s="1" t="s">
        <v>14</v>
      </c>
      <c r="M12" s="1" t="s">
        <v>23</v>
      </c>
      <c r="O12" s="4" t="s">
        <v>16</v>
      </c>
    </row>
    <row r="13" spans="1:17" x14ac:dyDescent="0.3">
      <c r="A13" s="3" t="s">
        <v>1</v>
      </c>
      <c r="B13" s="1">
        <v>63.85</v>
      </c>
      <c r="C13" s="1">
        <v>136.56</v>
      </c>
      <c r="D13" s="1">
        <v>173.26</v>
      </c>
      <c r="E13" s="1">
        <f t="shared" si="1"/>
        <v>2650.4578999999994</v>
      </c>
      <c r="F13" s="1">
        <f t="shared" si="1"/>
        <v>1957.9689000000035</v>
      </c>
      <c r="G13" s="1">
        <f t="shared" si="1"/>
        <v>1803.9644999999982</v>
      </c>
      <c r="H13" s="3">
        <v>2</v>
      </c>
      <c r="I13" s="1">
        <f>D12^2-C12^2</f>
        <v>11946.796799999996</v>
      </c>
      <c r="J13" s="1">
        <f>D13^2-C13^2</f>
        <v>11370.393999999997</v>
      </c>
      <c r="K13" s="1">
        <f>D14^2-C14^2</f>
        <v>11216.389599999991</v>
      </c>
    </row>
    <row r="14" spans="1:17" x14ac:dyDescent="0.3">
      <c r="A14" s="3" t="s">
        <v>2</v>
      </c>
      <c r="B14" s="1">
        <v>82.02</v>
      </c>
      <c r="C14" s="1">
        <v>143.55000000000001</v>
      </c>
      <c r="D14" s="1">
        <v>178.39</v>
      </c>
      <c r="E14" s="3" t="s">
        <v>7</v>
      </c>
      <c r="F14" s="3" t="s">
        <v>20</v>
      </c>
      <c r="G14" s="3" t="s">
        <v>22</v>
      </c>
    </row>
    <row r="15" spans="1:17" x14ac:dyDescent="0.3">
      <c r="F15" s="3" t="s">
        <v>8</v>
      </c>
      <c r="G15" s="6">
        <f>SUM(E12:G13)/6</f>
        <v>2097.3077666666672</v>
      </c>
      <c r="J15" s="3" t="s">
        <v>9</v>
      </c>
      <c r="K15" s="6">
        <f>SUM(I12:K13)/6</f>
        <v>13003.111466666667</v>
      </c>
    </row>
    <row r="17" spans="1:15" x14ac:dyDescent="0.3">
      <c r="A17" s="7" t="s">
        <v>27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3">
      <c r="B18" s="8" t="s">
        <v>18</v>
      </c>
      <c r="C18" s="8"/>
      <c r="D18" s="8"/>
      <c r="E18" s="8" t="s">
        <v>17</v>
      </c>
      <c r="F18" s="8"/>
      <c r="G18" s="8"/>
      <c r="H18" s="8" t="s">
        <v>10</v>
      </c>
      <c r="I18" s="8"/>
      <c r="J18" s="8"/>
      <c r="K18" s="8"/>
      <c r="L18" s="3" t="s">
        <v>12</v>
      </c>
      <c r="M18" s="3" t="s">
        <v>13</v>
      </c>
      <c r="N18" s="3" t="s">
        <v>24</v>
      </c>
      <c r="O18" s="3" t="s">
        <v>15</v>
      </c>
    </row>
    <row r="19" spans="1:15" x14ac:dyDescent="0.3">
      <c r="B19" s="3" t="s">
        <v>3</v>
      </c>
      <c r="C19" s="3" t="s">
        <v>4</v>
      </c>
      <c r="D19" s="3" t="s">
        <v>5</v>
      </c>
      <c r="E19" s="3" t="s">
        <v>6</v>
      </c>
      <c r="F19" s="3" t="s">
        <v>19</v>
      </c>
      <c r="G19" s="3" t="s">
        <v>21</v>
      </c>
      <c r="H19" s="3" t="s">
        <v>11</v>
      </c>
      <c r="I19" s="3" t="s">
        <v>0</v>
      </c>
      <c r="J19" s="3" t="s">
        <v>1</v>
      </c>
      <c r="K19" s="3" t="s">
        <v>2</v>
      </c>
      <c r="L19" s="1">
        <f>(1/(2*0.003*1.456))*(G23/K23)</f>
        <v>15.624648558980992</v>
      </c>
      <c r="M19" s="6">
        <v>361</v>
      </c>
      <c r="N19" s="1">
        <f>L19/(M19/1000)</f>
        <v>43.28157495562602</v>
      </c>
      <c r="O19" s="5">
        <f xml:space="preserve"> 6.62607015E-34*299798456*N19/2</f>
        <v>4.2989112704210891E-24</v>
      </c>
    </row>
    <row r="20" spans="1:15" x14ac:dyDescent="0.3">
      <c r="A20" s="3" t="s">
        <v>0</v>
      </c>
      <c r="B20" s="1">
        <v>47.91</v>
      </c>
      <c r="C20" s="1">
        <v>132.32</v>
      </c>
      <c r="D20" s="1">
        <v>173.78</v>
      </c>
      <c r="E20" s="1">
        <f t="shared" ref="E20:E21" si="2">B21^2-B20^2</f>
        <v>2270.3367999999991</v>
      </c>
      <c r="F20" s="1">
        <f t="shared" ref="F20:F21" si="3">C21^2-C20^2</f>
        <v>1982.3697000000029</v>
      </c>
      <c r="G20" s="1">
        <f t="shared" ref="G20:G21" si="4">D21^2-D20^2</f>
        <v>1303.2116999999998</v>
      </c>
      <c r="H20" s="3">
        <v>1</v>
      </c>
      <c r="I20" s="1">
        <f>C20^2-B20^2</f>
        <v>15213.2143</v>
      </c>
      <c r="J20" s="1">
        <f>C21^2-B21^2</f>
        <v>14925.247200000003</v>
      </c>
      <c r="K20" s="1">
        <f>C22^2-B22^2</f>
        <v>14193.945200000002</v>
      </c>
      <c r="L20" s="1" t="s">
        <v>14</v>
      </c>
      <c r="M20" s="1" t="s">
        <v>23</v>
      </c>
      <c r="O20" s="4" t="s">
        <v>16</v>
      </c>
    </row>
    <row r="21" spans="1:15" x14ac:dyDescent="0.3">
      <c r="A21" s="3" t="s">
        <v>1</v>
      </c>
      <c r="B21" s="1">
        <v>67.569999999999993</v>
      </c>
      <c r="C21" s="1">
        <v>139.61000000000001</v>
      </c>
      <c r="D21" s="1">
        <v>177.49</v>
      </c>
      <c r="E21" s="1">
        <f t="shared" si="2"/>
        <v>2253.7515000000012</v>
      </c>
      <c r="F21" s="1">
        <f t="shared" si="3"/>
        <v>1522.4494999999988</v>
      </c>
      <c r="G21" s="1">
        <f t="shared" si="4"/>
        <v>1763.4119999999966</v>
      </c>
      <c r="H21" s="3">
        <v>2</v>
      </c>
      <c r="I21" s="1">
        <f>D20^2-C20^2</f>
        <v>12690.906000000003</v>
      </c>
      <c r="J21" s="1">
        <f>D21^2-C21^2</f>
        <v>12011.748</v>
      </c>
      <c r="K21" s="1">
        <f>D22^2-C22^2</f>
        <v>12252.710499999997</v>
      </c>
    </row>
    <row r="22" spans="1:15" x14ac:dyDescent="0.3">
      <c r="A22" s="3" t="s">
        <v>2</v>
      </c>
      <c r="B22" s="1">
        <v>82.58</v>
      </c>
      <c r="C22" s="1">
        <v>144.96</v>
      </c>
      <c r="D22" s="1">
        <v>182.39</v>
      </c>
      <c r="E22" s="3" t="s">
        <v>7</v>
      </c>
      <c r="F22" s="3" t="s">
        <v>20</v>
      </c>
      <c r="G22" s="3" t="s">
        <v>22</v>
      </c>
    </row>
    <row r="23" spans="1:15" x14ac:dyDescent="0.3">
      <c r="F23" s="3" t="s">
        <v>8</v>
      </c>
      <c r="G23" s="6">
        <f>SUM(E20:G21)/6</f>
        <v>1849.2551999999996</v>
      </c>
      <c r="J23" s="3" t="s">
        <v>9</v>
      </c>
      <c r="K23" s="6">
        <f>SUM(I20:K21)/6</f>
        <v>13547.961866666667</v>
      </c>
    </row>
    <row r="25" spans="1:15" x14ac:dyDescent="0.3">
      <c r="A25" s="7" t="s">
        <v>28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3">
      <c r="B26" s="8" t="s">
        <v>18</v>
      </c>
      <c r="C26" s="8"/>
      <c r="D26" s="8"/>
      <c r="E26" s="8" t="s">
        <v>17</v>
      </c>
      <c r="F26" s="8"/>
      <c r="G26" s="8"/>
      <c r="H26" s="8" t="s">
        <v>10</v>
      </c>
      <c r="I26" s="8"/>
      <c r="J26" s="8"/>
      <c r="K26" s="8"/>
      <c r="L26" s="3" t="s">
        <v>12</v>
      </c>
      <c r="M26" s="3" t="s">
        <v>13</v>
      </c>
      <c r="N26" s="3" t="s">
        <v>24</v>
      </c>
      <c r="O26" s="3" t="s">
        <v>15</v>
      </c>
    </row>
    <row r="27" spans="1:15" x14ac:dyDescent="0.3">
      <c r="B27" s="3" t="s">
        <v>3</v>
      </c>
      <c r="C27" s="3" t="s">
        <v>4</v>
      </c>
      <c r="D27" s="3" t="s">
        <v>5</v>
      </c>
      <c r="E27" s="3" t="s">
        <v>6</v>
      </c>
      <c r="F27" s="3" t="s">
        <v>19</v>
      </c>
      <c r="G27" s="3" t="s">
        <v>21</v>
      </c>
      <c r="H27" s="3" t="s">
        <v>11</v>
      </c>
      <c r="I27" s="3" t="s">
        <v>0</v>
      </c>
      <c r="J27" s="3" t="s">
        <v>1</v>
      </c>
      <c r="K27" s="3" t="s">
        <v>2</v>
      </c>
      <c r="L27" s="1">
        <f>(1/(2*0.003*1.456))*(G31/K31)</f>
        <v>26.559578794750706</v>
      </c>
      <c r="M27" s="6">
        <v>585</v>
      </c>
      <c r="N27" s="1">
        <f>L27/(M27/1000)</f>
        <v>45.40098939273625</v>
      </c>
      <c r="O27" s="5">
        <f xml:space="preserve"> 6.62607015E-34*299798456*N27/2</f>
        <v>4.5094205834423334E-24</v>
      </c>
    </row>
    <row r="28" spans="1:15" x14ac:dyDescent="0.3">
      <c r="A28" s="3" t="s">
        <v>0</v>
      </c>
      <c r="B28" s="1">
        <v>38.299999999999997</v>
      </c>
      <c r="C28" s="1">
        <v>128.51</v>
      </c>
      <c r="D28" s="1">
        <v>168.97</v>
      </c>
      <c r="E28" s="1">
        <f t="shared" ref="E28:E29" si="5">B29^2-B28^2</f>
        <v>3708.4735999999998</v>
      </c>
      <c r="F28" s="1">
        <f t="shared" ref="F28:F29" si="6">C29^2-C28^2</f>
        <v>2937.0608000000029</v>
      </c>
      <c r="G28" s="1">
        <f t="shared" ref="G28:G29" si="7">D29^2-D28^2</f>
        <v>4007.7327000000005</v>
      </c>
      <c r="H28" s="3">
        <v>1</v>
      </c>
      <c r="I28" s="1">
        <f>C28^2-B28^2</f>
        <v>15047.930099999998</v>
      </c>
      <c r="J28" s="1">
        <f>C29^2-B29^2</f>
        <v>14276.5173</v>
      </c>
      <c r="K28" s="1">
        <f>C30^2-B30^2</f>
        <v>13789.234800000004</v>
      </c>
      <c r="L28" s="1" t="s">
        <v>14</v>
      </c>
      <c r="M28" s="1" t="s">
        <v>23</v>
      </c>
      <c r="O28" s="4" t="s">
        <v>16</v>
      </c>
    </row>
    <row r="29" spans="1:15" x14ac:dyDescent="0.3">
      <c r="A29" s="3" t="s">
        <v>1</v>
      </c>
      <c r="B29" s="1">
        <v>71.94</v>
      </c>
      <c r="C29" s="1">
        <v>139.47</v>
      </c>
      <c r="D29" s="1">
        <v>180.44</v>
      </c>
      <c r="E29" s="1">
        <f t="shared" si="5"/>
        <v>3559.4079999999985</v>
      </c>
      <c r="F29" s="1">
        <f t="shared" si="6"/>
        <v>3072.1255000000019</v>
      </c>
      <c r="G29" s="1">
        <f t="shared" si="7"/>
        <v>1146.6944999999978</v>
      </c>
      <c r="H29" s="3">
        <v>2</v>
      </c>
      <c r="I29" s="1">
        <f>D28^2-C28^2</f>
        <v>12036.040800000002</v>
      </c>
      <c r="J29" s="1">
        <f>D29^2-C29^2</f>
        <v>13106.7127</v>
      </c>
      <c r="K29" s="1">
        <f>D30^2-C30^2</f>
        <v>11181.281699999996</v>
      </c>
    </row>
    <row r="30" spans="1:15" x14ac:dyDescent="0.3">
      <c r="A30" s="3" t="s">
        <v>2</v>
      </c>
      <c r="B30" s="1">
        <v>93.46</v>
      </c>
      <c r="C30" s="1">
        <v>150.08000000000001</v>
      </c>
      <c r="D30" s="1">
        <v>183.59</v>
      </c>
      <c r="E30" s="3" t="s">
        <v>7</v>
      </c>
      <c r="F30" s="3" t="s">
        <v>20</v>
      </c>
      <c r="G30" s="3" t="s">
        <v>22</v>
      </c>
    </row>
    <row r="31" spans="1:15" x14ac:dyDescent="0.3">
      <c r="F31" s="3" t="s">
        <v>8</v>
      </c>
      <c r="G31" s="6">
        <f>SUM(E28:G29)/6</f>
        <v>3071.9158499999999</v>
      </c>
      <c r="J31" s="3" t="s">
        <v>9</v>
      </c>
      <c r="K31" s="6">
        <f>SUM(I28:K29)/6</f>
        <v>13239.619566666666</v>
      </c>
    </row>
    <row r="33" spans="1:15" x14ac:dyDescent="0.3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3">
      <c r="B34" s="8" t="s">
        <v>18</v>
      </c>
      <c r="C34" s="8"/>
      <c r="D34" s="8"/>
      <c r="E34" s="8" t="s">
        <v>17</v>
      </c>
      <c r="F34" s="8"/>
      <c r="G34" s="8"/>
      <c r="H34" s="8" t="s">
        <v>10</v>
      </c>
      <c r="I34" s="8"/>
      <c r="J34" s="8"/>
      <c r="K34" s="8"/>
      <c r="L34" s="3" t="s">
        <v>12</v>
      </c>
      <c r="M34" s="3" t="s">
        <v>13</v>
      </c>
      <c r="N34" s="3" t="s">
        <v>24</v>
      </c>
      <c r="O34" s="3" t="s">
        <v>15</v>
      </c>
    </row>
    <row r="35" spans="1:15" x14ac:dyDescent="0.3">
      <c r="B35" s="3" t="s">
        <v>3</v>
      </c>
      <c r="C35" s="3" t="s">
        <v>4</v>
      </c>
      <c r="D35" s="3" t="s">
        <v>5</v>
      </c>
      <c r="E35" s="3" t="s">
        <v>6</v>
      </c>
      <c r="F35" s="3" t="s">
        <v>19</v>
      </c>
      <c r="G35" s="3" t="s">
        <v>21</v>
      </c>
      <c r="H35" s="3" t="s">
        <v>11</v>
      </c>
      <c r="I35" s="3" t="s">
        <v>0</v>
      </c>
      <c r="J35" s="3" t="s">
        <v>1</v>
      </c>
      <c r="K35" s="3" t="s">
        <v>2</v>
      </c>
      <c r="L35" s="1">
        <f>(1/(2*0.003*1.456))*(G39/K39)</f>
        <v>32.927093979007374</v>
      </c>
      <c r="M35" s="6">
        <v>675</v>
      </c>
      <c r="N35" s="1">
        <f>L35/(M35/1000)</f>
        <v>48.780879968899811</v>
      </c>
      <c r="O35" s="5">
        <f xml:space="preserve"> 6.62607015E-34*299798456*N35/2</f>
        <v>4.8451257814522522E-24</v>
      </c>
    </row>
    <row r="36" spans="1:15" x14ac:dyDescent="0.3">
      <c r="A36" s="3" t="s">
        <v>0</v>
      </c>
      <c r="B36" s="1">
        <v>30.54</v>
      </c>
      <c r="C36" s="1">
        <v>126.83</v>
      </c>
      <c r="D36" s="1">
        <v>170.47</v>
      </c>
      <c r="E36" s="1">
        <f t="shared" ref="E36:E37" si="8">B37^2-B36^2</f>
        <v>4274.3739999999998</v>
      </c>
      <c r="F36" s="1">
        <f>C37^2-C36^2</f>
        <v>3662.8320000000003</v>
      </c>
      <c r="G36" s="1">
        <f t="shared" ref="G36:G37" si="9">D37^2-D36^2</f>
        <v>3437.252000000004</v>
      </c>
      <c r="H36" s="3">
        <v>1</v>
      </c>
      <c r="I36" s="1">
        <f>C36^2-B36^2</f>
        <v>15153.157299999999</v>
      </c>
      <c r="J36" s="1">
        <f>C37^2-B37^2</f>
        <v>14541.615299999999</v>
      </c>
      <c r="K36" s="1">
        <f>C38^2-B38^2</f>
        <v>15767.100499999999</v>
      </c>
      <c r="L36" s="1" t="s">
        <v>14</v>
      </c>
      <c r="M36" s="1" t="s">
        <v>23</v>
      </c>
      <c r="O36" s="4" t="s">
        <v>16</v>
      </c>
    </row>
    <row r="37" spans="1:15" x14ac:dyDescent="0.3">
      <c r="A37" s="3" t="s">
        <v>1</v>
      </c>
      <c r="B37" s="1">
        <v>72.16</v>
      </c>
      <c r="C37" s="1">
        <v>140.53</v>
      </c>
      <c r="D37" s="1">
        <v>180.27</v>
      </c>
      <c r="E37" s="1">
        <f t="shared" si="8"/>
        <v>4526.7299999999996</v>
      </c>
      <c r="F37" s="1">
        <f t="shared" ref="F37" si="10">C38^2-C37^2</f>
        <v>5752.2151999999987</v>
      </c>
      <c r="G37" s="1">
        <f t="shared" si="9"/>
        <v>2918.2031999999963</v>
      </c>
      <c r="H37" s="3">
        <v>2</v>
      </c>
      <c r="I37" s="1">
        <f>D36^2-C36^2</f>
        <v>12974.172</v>
      </c>
      <c r="J37" s="1">
        <f>D37^2-C37^2</f>
        <v>12748.592000000004</v>
      </c>
    </row>
    <row r="38" spans="1:15" x14ac:dyDescent="0.3">
      <c r="A38" s="3" t="s">
        <v>2</v>
      </c>
      <c r="B38" s="1">
        <v>98.66</v>
      </c>
      <c r="C38" s="1">
        <v>159.69</v>
      </c>
      <c r="D38" s="1">
        <v>188.19</v>
      </c>
      <c r="E38" s="3" t="s">
        <v>7</v>
      </c>
      <c r="F38" s="3" t="s">
        <v>20</v>
      </c>
      <c r="G38" s="3" t="s">
        <v>22</v>
      </c>
    </row>
    <row r="39" spans="1:15" x14ac:dyDescent="0.3">
      <c r="F39" s="3" t="s">
        <v>8</v>
      </c>
      <c r="G39" s="6">
        <f>AVERAGEIF(E36:G37,  "&lt;&gt;")</f>
        <v>4095.2677333333327</v>
      </c>
      <c r="J39" s="3" t="s">
        <v>9</v>
      </c>
      <c r="K39" s="6">
        <f>AVERAGEIF(I36:K37,  "&lt;&gt;")</f>
        <v>14236.927419999998</v>
      </c>
    </row>
  </sheetData>
  <mergeCells count="20">
    <mergeCell ref="B34:D34"/>
    <mergeCell ref="E34:G34"/>
    <mergeCell ref="H34:K34"/>
    <mergeCell ref="A25:O25"/>
    <mergeCell ref="B26:D26"/>
    <mergeCell ref="E26:G26"/>
    <mergeCell ref="H26:K26"/>
    <mergeCell ref="A33:O33"/>
    <mergeCell ref="A1:O1"/>
    <mergeCell ref="A9:O9"/>
    <mergeCell ref="A17:O17"/>
    <mergeCell ref="B18:D18"/>
    <mergeCell ref="E18:G18"/>
    <mergeCell ref="H18:K18"/>
    <mergeCell ref="B10:D10"/>
    <mergeCell ref="E10:G10"/>
    <mergeCell ref="H10:K10"/>
    <mergeCell ref="E2:G2"/>
    <mergeCell ref="B2:D2"/>
    <mergeCell ref="H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F150-E4E3-4CE5-8484-BEDF07CDB5A1}">
  <dimension ref="A1:X18"/>
  <sheetViews>
    <sheetView tabSelected="1" topLeftCell="G1" zoomScaleNormal="100" workbookViewId="0">
      <selection activeCell="U4" sqref="U4"/>
    </sheetView>
  </sheetViews>
  <sheetFormatPr defaultRowHeight="14.4" x14ac:dyDescent="0.3"/>
  <cols>
    <col min="3" max="3" width="10.6640625" customWidth="1"/>
    <col min="6" max="6" width="11.5546875" bestFit="1" customWidth="1"/>
    <col min="16" max="16" width="11.5546875" bestFit="1" customWidth="1"/>
    <col min="18" max="18" width="11.5546875" bestFit="1" customWidth="1"/>
    <col min="19" max="19" width="12.21875" bestFit="1" customWidth="1"/>
    <col min="20" max="21" width="12.21875" customWidth="1"/>
    <col min="22" max="22" width="11.5546875" bestFit="1" customWidth="1"/>
  </cols>
  <sheetData>
    <row r="1" spans="1:24" x14ac:dyDescent="0.3">
      <c r="C1" s="9" t="s">
        <v>32</v>
      </c>
      <c r="D1" s="9" t="s">
        <v>33</v>
      </c>
      <c r="E1" s="9"/>
      <c r="F1" s="9"/>
      <c r="G1" s="9"/>
      <c r="H1" s="9"/>
      <c r="I1" s="9"/>
      <c r="J1" s="9" t="s">
        <v>34</v>
      </c>
      <c r="K1" s="9"/>
      <c r="L1" s="9"/>
      <c r="M1" s="9"/>
      <c r="N1" s="9"/>
      <c r="O1" s="9"/>
      <c r="P1" s="9" t="s">
        <v>35</v>
      </c>
      <c r="Q1" s="9" t="s">
        <v>36</v>
      </c>
      <c r="R1" s="9" t="s">
        <v>37</v>
      </c>
      <c r="S1" s="9" t="s">
        <v>38</v>
      </c>
      <c r="T1" s="10"/>
      <c r="U1" s="10"/>
      <c r="V1" s="1"/>
      <c r="W1" s="1"/>
      <c r="X1" s="1"/>
    </row>
    <row r="2" spans="1:24" x14ac:dyDescent="0.3">
      <c r="C2" s="9"/>
      <c r="D2" s="9" t="s">
        <v>39</v>
      </c>
      <c r="E2" s="9"/>
      <c r="F2" s="9"/>
      <c r="G2" s="9" t="s">
        <v>40</v>
      </c>
      <c r="H2" s="9"/>
      <c r="I2" s="9"/>
      <c r="J2" s="9" t="s">
        <v>39</v>
      </c>
      <c r="K2" s="9"/>
      <c r="L2" s="9"/>
      <c r="M2" s="9" t="s">
        <v>40</v>
      </c>
      <c r="N2" s="9"/>
      <c r="O2" s="9"/>
      <c r="P2" s="9"/>
      <c r="Q2" s="9"/>
      <c r="R2" s="9"/>
      <c r="S2" s="9"/>
      <c r="T2" s="10"/>
      <c r="U2" s="10"/>
      <c r="V2" s="1"/>
      <c r="W2" s="1"/>
      <c r="X2" s="1"/>
    </row>
    <row r="3" spans="1:24" x14ac:dyDescent="0.3">
      <c r="A3" t="s">
        <v>44</v>
      </c>
      <c r="C3" s="9"/>
      <c r="D3" s="2" t="s">
        <v>41</v>
      </c>
      <c r="E3" s="2" t="s">
        <v>42</v>
      </c>
      <c r="F3" s="2" t="s">
        <v>43</v>
      </c>
      <c r="G3" s="2" t="s">
        <v>41</v>
      </c>
      <c r="H3" s="2" t="s">
        <v>42</v>
      </c>
      <c r="I3" s="2" t="s">
        <v>43</v>
      </c>
      <c r="J3" s="2" t="s">
        <v>41</v>
      </c>
      <c r="K3" s="2" t="s">
        <v>42</v>
      </c>
      <c r="L3" s="2" t="s">
        <v>43</v>
      </c>
      <c r="M3" s="2" t="s">
        <v>41</v>
      </c>
      <c r="N3" s="2" t="s">
        <v>42</v>
      </c>
      <c r="O3" s="2" t="s">
        <v>43</v>
      </c>
      <c r="P3" s="9"/>
      <c r="Q3" s="9"/>
      <c r="R3" s="9"/>
      <c r="S3" s="9"/>
      <c r="T3" s="10" t="s">
        <v>52</v>
      </c>
      <c r="U3" s="10"/>
      <c r="V3" s="1"/>
      <c r="W3" s="1"/>
      <c r="X3" s="1"/>
    </row>
    <row r="4" spans="1:24" x14ac:dyDescent="0.3">
      <c r="A4">
        <v>2</v>
      </c>
      <c r="B4" t="s">
        <v>45</v>
      </c>
      <c r="C4" s="1">
        <v>623</v>
      </c>
      <c r="D4" s="11">
        <v>152.5</v>
      </c>
      <c r="E4" s="11">
        <v>49</v>
      </c>
      <c r="F4" s="11">
        <f>D4+E4/120</f>
        <v>152.90833333333333</v>
      </c>
      <c r="G4" s="11">
        <v>332.5</v>
      </c>
      <c r="H4" s="11">
        <v>55</v>
      </c>
      <c r="I4" s="11">
        <f>G4+H4/120</f>
        <v>332.95833333333331</v>
      </c>
      <c r="J4" s="11">
        <v>251</v>
      </c>
      <c r="K4" s="11">
        <v>29</v>
      </c>
      <c r="L4" s="11">
        <f>J4+K4/120</f>
        <v>251.24166666666667</v>
      </c>
      <c r="M4" s="11">
        <v>71</v>
      </c>
      <c r="N4" s="11">
        <v>35</v>
      </c>
      <c r="O4" s="11">
        <f>M4+N4/120</f>
        <v>71.291666666666671</v>
      </c>
      <c r="P4" s="11">
        <f>ABS(360-F4-L4)</f>
        <v>44.150000000000006</v>
      </c>
      <c r="Q4" s="11">
        <f>ABS(360-I4-O4)</f>
        <v>44.249999999999986</v>
      </c>
      <c r="R4" s="11">
        <f>AVERAGE(P4:Q4)</f>
        <v>44.199999999999996</v>
      </c>
      <c r="S4" s="14">
        <f>SIN(RADIANS(R4))</f>
        <v>0.69716510285456446</v>
      </c>
      <c r="T4" s="11">
        <f>C4*A4</f>
        <v>1246</v>
      </c>
      <c r="U4" s="11">
        <f>T4/S4</f>
        <v>1787.2380515005898</v>
      </c>
      <c r="V4" s="12">
        <f>C4/S4</f>
        <v>893.6190257502949</v>
      </c>
      <c r="W4" s="1"/>
      <c r="X4" s="1"/>
    </row>
    <row r="5" spans="1:24" x14ac:dyDescent="0.3">
      <c r="A5">
        <v>2</v>
      </c>
      <c r="B5" t="s">
        <v>46</v>
      </c>
      <c r="C5" s="1">
        <v>620</v>
      </c>
      <c r="D5" s="11">
        <v>153</v>
      </c>
      <c r="E5" s="11">
        <v>52</v>
      </c>
      <c r="F5" s="11">
        <f t="shared" ref="F5:F17" si="0">D5+E5/120</f>
        <v>153.43333333333334</v>
      </c>
      <c r="G5" s="11">
        <v>333.5</v>
      </c>
      <c r="H5" s="11">
        <v>0</v>
      </c>
      <c r="I5" s="11">
        <f t="shared" ref="I5:I17" si="1">G5+H5/120</f>
        <v>333.5</v>
      </c>
      <c r="J5" s="11">
        <v>250.5</v>
      </c>
      <c r="K5" s="11">
        <v>2</v>
      </c>
      <c r="L5" s="11">
        <f t="shared" ref="L5:L17" si="2">J5+K5/120</f>
        <v>250.51666666666668</v>
      </c>
      <c r="M5" s="11">
        <v>70.5</v>
      </c>
      <c r="N5" s="11">
        <v>14</v>
      </c>
      <c r="O5" s="11">
        <f t="shared" ref="O5:O17" si="3">M5+N5/120</f>
        <v>70.61666666666666</v>
      </c>
      <c r="P5" s="11">
        <f t="shared" ref="P5:P16" si="4">ABS(360-F5-L5)</f>
        <v>43.950000000000017</v>
      </c>
      <c r="Q5" s="11">
        <f t="shared" ref="Q5:Q17" si="5">ABS(360-I5-O5)</f>
        <v>44.11666666666666</v>
      </c>
      <c r="R5" s="11">
        <f t="shared" ref="R5:R17" si="6">AVERAGE(P5:Q5)</f>
        <v>44.033333333333339</v>
      </c>
      <c r="S5" s="14">
        <f t="shared" ref="S5:S17" si="7">SIN(RADIANS(R5))</f>
        <v>0.69507674780892226</v>
      </c>
      <c r="T5" s="11">
        <f t="shared" ref="T5:T17" si="8">C5*A5</f>
        <v>1240</v>
      </c>
      <c r="U5" s="11">
        <f t="shared" ref="U5:U17" si="9">T5/S5</f>
        <v>1783.9756601106703</v>
      </c>
      <c r="V5" s="12">
        <f t="shared" ref="V5:V12" si="10">C5/S5</f>
        <v>891.98783005533517</v>
      </c>
      <c r="W5" s="1"/>
      <c r="X5" s="1"/>
    </row>
    <row r="6" spans="1:24" x14ac:dyDescent="0.3">
      <c r="A6">
        <v>2</v>
      </c>
      <c r="B6" t="s">
        <v>47</v>
      </c>
      <c r="C6" s="1">
        <v>596</v>
      </c>
      <c r="D6" s="11">
        <v>155</v>
      </c>
      <c r="E6" s="11">
        <v>35</v>
      </c>
      <c r="F6" s="11">
        <f t="shared" si="0"/>
        <v>155.29166666666666</v>
      </c>
      <c r="G6" s="11">
        <v>335</v>
      </c>
      <c r="H6" s="11">
        <v>57</v>
      </c>
      <c r="I6" s="11">
        <f t="shared" si="1"/>
        <v>335.47500000000002</v>
      </c>
      <c r="J6" s="11">
        <v>248</v>
      </c>
      <c r="K6" s="11">
        <v>20</v>
      </c>
      <c r="L6" s="11">
        <f t="shared" si="2"/>
        <v>248.16666666666666</v>
      </c>
      <c r="M6" s="11">
        <v>68</v>
      </c>
      <c r="N6" s="11">
        <v>41</v>
      </c>
      <c r="O6" s="11">
        <f t="shared" si="3"/>
        <v>68.341666666666669</v>
      </c>
      <c r="P6" s="11">
        <f t="shared" si="4"/>
        <v>43.458333333333314</v>
      </c>
      <c r="Q6" s="11">
        <f t="shared" si="5"/>
        <v>43.816666666666691</v>
      </c>
      <c r="R6" s="11">
        <f t="shared" si="6"/>
        <v>43.637500000000003</v>
      </c>
      <c r="S6" s="14">
        <f t="shared" si="7"/>
        <v>0.69009336537124299</v>
      </c>
      <c r="T6" s="11">
        <f t="shared" si="8"/>
        <v>1192</v>
      </c>
      <c r="U6" s="11">
        <f t="shared" si="9"/>
        <v>1727.3025068988325</v>
      </c>
      <c r="V6" s="12">
        <f t="shared" si="10"/>
        <v>863.65125344941623</v>
      </c>
      <c r="W6" s="1"/>
      <c r="X6" s="1"/>
    </row>
    <row r="7" spans="1:24" x14ac:dyDescent="0.3">
      <c r="A7">
        <v>2</v>
      </c>
      <c r="B7" t="s">
        <v>48</v>
      </c>
      <c r="C7" s="1">
        <v>579</v>
      </c>
      <c r="D7" s="11">
        <v>156.5</v>
      </c>
      <c r="E7" s="11">
        <v>3</v>
      </c>
      <c r="F7" s="11">
        <f t="shared" si="0"/>
        <v>156.52500000000001</v>
      </c>
      <c r="G7" s="11">
        <v>336.5</v>
      </c>
      <c r="H7" s="11">
        <v>20</v>
      </c>
      <c r="I7" s="11">
        <f t="shared" si="1"/>
        <v>336.66666666666669</v>
      </c>
      <c r="J7" s="11">
        <v>246</v>
      </c>
      <c r="K7" s="11">
        <v>52</v>
      </c>
      <c r="L7" s="11">
        <f t="shared" si="2"/>
        <v>246.43333333333334</v>
      </c>
      <c r="M7" s="11">
        <v>66.5</v>
      </c>
      <c r="N7" s="11">
        <v>0</v>
      </c>
      <c r="O7" s="11">
        <f t="shared" si="3"/>
        <v>66.5</v>
      </c>
      <c r="P7" s="11">
        <f t="shared" si="4"/>
        <v>42.958333333333343</v>
      </c>
      <c r="Q7" s="11">
        <f t="shared" si="5"/>
        <v>43.166666666666686</v>
      </c>
      <c r="R7" s="11">
        <f t="shared" si="6"/>
        <v>43.062500000000014</v>
      </c>
      <c r="S7" s="14">
        <f t="shared" si="7"/>
        <v>0.68279573727599574</v>
      </c>
      <c r="T7" s="11">
        <f t="shared" si="8"/>
        <v>1158</v>
      </c>
      <c r="U7" s="11">
        <f t="shared" si="9"/>
        <v>1695.9684086778648</v>
      </c>
      <c r="V7" s="12">
        <f t="shared" si="10"/>
        <v>847.98420433893239</v>
      </c>
      <c r="W7" s="1"/>
      <c r="X7" s="1"/>
    </row>
    <row r="8" spans="1:24" x14ac:dyDescent="0.3">
      <c r="A8">
        <v>2</v>
      </c>
      <c r="B8" t="s">
        <v>49</v>
      </c>
      <c r="C8" s="1">
        <v>579</v>
      </c>
      <c r="D8" s="11">
        <v>156.5</v>
      </c>
      <c r="E8" s="11">
        <v>29</v>
      </c>
      <c r="F8" s="11">
        <f t="shared" si="0"/>
        <v>156.74166666666667</v>
      </c>
      <c r="G8" s="11">
        <v>336.5</v>
      </c>
      <c r="H8" s="11">
        <v>50</v>
      </c>
      <c r="I8" s="11">
        <f t="shared" si="1"/>
        <v>336.91666666666669</v>
      </c>
      <c r="J8" s="11">
        <v>246</v>
      </c>
      <c r="K8" s="11">
        <v>28</v>
      </c>
      <c r="L8" s="11">
        <f t="shared" si="2"/>
        <v>246.23333333333332</v>
      </c>
      <c r="M8" s="11">
        <v>66</v>
      </c>
      <c r="N8" s="11">
        <v>42</v>
      </c>
      <c r="O8" s="11">
        <f t="shared" si="3"/>
        <v>66.349999999999994</v>
      </c>
      <c r="P8" s="11">
        <f t="shared" si="4"/>
        <v>42.974999999999994</v>
      </c>
      <c r="Q8" s="11">
        <f t="shared" si="5"/>
        <v>43.26666666666668</v>
      </c>
      <c r="R8" s="11">
        <f t="shared" si="6"/>
        <v>43.120833333333337</v>
      </c>
      <c r="S8" s="14">
        <f t="shared" si="7"/>
        <v>0.68353922300216108</v>
      </c>
      <c r="T8" s="11">
        <f t="shared" si="8"/>
        <v>1158</v>
      </c>
      <c r="U8" s="11">
        <f t="shared" si="9"/>
        <v>1694.1237035586162</v>
      </c>
      <c r="V8" s="12">
        <f t="shared" si="10"/>
        <v>847.06185177930809</v>
      </c>
      <c r="W8" s="1"/>
      <c r="X8" s="1"/>
    </row>
    <row r="9" spans="1:24" x14ac:dyDescent="0.3">
      <c r="A9">
        <v>2</v>
      </c>
      <c r="B9" t="s">
        <v>50</v>
      </c>
      <c r="C9" s="1">
        <v>546</v>
      </c>
      <c r="D9" s="11">
        <v>159</v>
      </c>
      <c r="E9" s="11">
        <v>59</v>
      </c>
      <c r="F9" s="11">
        <f t="shared" si="0"/>
        <v>159.49166666666667</v>
      </c>
      <c r="G9" s="11">
        <v>339</v>
      </c>
      <c r="H9" s="11">
        <v>2</v>
      </c>
      <c r="I9" s="11">
        <f t="shared" si="1"/>
        <v>339.01666666666665</v>
      </c>
      <c r="J9" s="11">
        <v>242.5</v>
      </c>
      <c r="K9" s="11">
        <v>51</v>
      </c>
      <c r="L9" s="11">
        <f t="shared" si="2"/>
        <v>242.92500000000001</v>
      </c>
      <c r="M9" s="11">
        <v>62.5</v>
      </c>
      <c r="N9" s="11">
        <v>59</v>
      </c>
      <c r="O9" s="11">
        <f t="shared" si="3"/>
        <v>62.991666666666667</v>
      </c>
      <c r="P9" s="11">
        <f t="shared" si="4"/>
        <v>42.416666666666686</v>
      </c>
      <c r="Q9" s="11">
        <f t="shared" si="5"/>
        <v>42.008333333333319</v>
      </c>
      <c r="R9" s="11">
        <f t="shared" si="6"/>
        <v>42.212500000000006</v>
      </c>
      <c r="S9" s="14">
        <f t="shared" si="7"/>
        <v>0.67188219182743214</v>
      </c>
      <c r="T9" s="11">
        <f t="shared" si="8"/>
        <v>1092</v>
      </c>
      <c r="U9" s="11">
        <f t="shared" si="9"/>
        <v>1625.2849283442117</v>
      </c>
      <c r="V9" s="12">
        <f t="shared" si="10"/>
        <v>812.64246417210586</v>
      </c>
      <c r="W9" s="1"/>
      <c r="X9" s="1"/>
    </row>
    <row r="10" spans="1:24" x14ac:dyDescent="0.3">
      <c r="A10">
        <v>2</v>
      </c>
      <c r="B10" t="s">
        <v>51</v>
      </c>
      <c r="C10" s="1">
        <v>403</v>
      </c>
      <c r="D10" s="11">
        <v>168</v>
      </c>
      <c r="E10" s="11">
        <v>30</v>
      </c>
      <c r="F10" s="11">
        <f t="shared" si="0"/>
        <v>168.25</v>
      </c>
      <c r="G10" s="11">
        <v>348</v>
      </c>
      <c r="H10" s="11">
        <v>50</v>
      </c>
      <c r="I10" s="11">
        <f t="shared" si="1"/>
        <v>348.41666666666669</v>
      </c>
      <c r="J10" s="11">
        <v>229.5</v>
      </c>
      <c r="K10" s="11">
        <v>39</v>
      </c>
      <c r="L10" s="11">
        <f t="shared" si="2"/>
        <v>229.82499999999999</v>
      </c>
      <c r="M10" s="11">
        <v>49.5</v>
      </c>
      <c r="N10" s="11">
        <v>56</v>
      </c>
      <c r="O10" s="11">
        <f t="shared" si="3"/>
        <v>49.966666666666669</v>
      </c>
      <c r="P10" s="11">
        <f t="shared" si="4"/>
        <v>38.074999999999989</v>
      </c>
      <c r="Q10" s="11">
        <f t="shared" si="5"/>
        <v>38.383333333333354</v>
      </c>
      <c r="R10" s="11">
        <f t="shared" si="6"/>
        <v>38.229166666666671</v>
      </c>
      <c r="S10" s="14">
        <f t="shared" si="7"/>
        <v>0.61880835909609799</v>
      </c>
      <c r="T10" s="11">
        <f t="shared" si="8"/>
        <v>806</v>
      </c>
      <c r="U10" s="11">
        <f t="shared" si="9"/>
        <v>1302.5034134595976</v>
      </c>
      <c r="V10" s="12">
        <f t="shared" si="10"/>
        <v>651.2517067297988</v>
      </c>
      <c r="W10" s="1"/>
      <c r="X10" s="1"/>
    </row>
    <row r="11" spans="1:24" x14ac:dyDescent="0.3">
      <c r="A11">
        <v>1</v>
      </c>
      <c r="B11" t="s">
        <v>45</v>
      </c>
      <c r="C11" s="1">
        <v>623</v>
      </c>
      <c r="D11" s="11">
        <v>177.5</v>
      </c>
      <c r="E11" s="11">
        <v>0</v>
      </c>
      <c r="F11" s="11">
        <f t="shared" si="0"/>
        <v>177.5</v>
      </c>
      <c r="G11" s="11">
        <v>357.5</v>
      </c>
      <c r="H11" s="11">
        <v>25</v>
      </c>
      <c r="I11" s="11">
        <f t="shared" si="1"/>
        <v>357.70833333333331</v>
      </c>
      <c r="J11" s="11">
        <v>222</v>
      </c>
      <c r="K11" s="11">
        <v>16</v>
      </c>
      <c r="L11" s="11">
        <f t="shared" si="2"/>
        <v>222.13333333333333</v>
      </c>
      <c r="M11" s="11">
        <v>42</v>
      </c>
      <c r="N11" s="11">
        <v>36</v>
      </c>
      <c r="O11" s="11">
        <f t="shared" si="3"/>
        <v>42.3</v>
      </c>
      <c r="P11" s="11">
        <f t="shared" si="4"/>
        <v>39.633333333333326</v>
      </c>
      <c r="Q11" s="11">
        <f t="shared" si="5"/>
        <v>40.008333333333312</v>
      </c>
      <c r="R11" s="11">
        <f t="shared" si="6"/>
        <v>39.820833333333319</v>
      </c>
      <c r="S11" s="14">
        <f t="shared" si="7"/>
        <v>0.64038901293598016</v>
      </c>
      <c r="T11" s="11">
        <f t="shared" si="8"/>
        <v>623</v>
      </c>
      <c r="U11" s="11">
        <f t="shared" si="9"/>
        <v>972.84617227229262</v>
      </c>
      <c r="V11" s="12">
        <f t="shared" si="10"/>
        <v>972.84617227229262</v>
      </c>
      <c r="W11" s="1"/>
      <c r="X11" s="1"/>
    </row>
    <row r="12" spans="1:24" x14ac:dyDescent="0.3">
      <c r="A12">
        <v>1</v>
      </c>
      <c r="B12" t="s">
        <v>46</v>
      </c>
      <c r="C12" s="1">
        <v>620</v>
      </c>
      <c r="D12" s="11">
        <v>177.5</v>
      </c>
      <c r="E12" s="11">
        <v>45</v>
      </c>
      <c r="F12" s="11">
        <f t="shared" si="0"/>
        <v>177.875</v>
      </c>
      <c r="G12" s="11">
        <v>357.5</v>
      </c>
      <c r="H12" s="11">
        <v>52</v>
      </c>
      <c r="I12" s="11">
        <f t="shared" si="1"/>
        <v>357.93333333333334</v>
      </c>
      <c r="J12" s="11">
        <v>222</v>
      </c>
      <c r="K12" s="11">
        <v>4</v>
      </c>
      <c r="L12" s="11">
        <f t="shared" si="2"/>
        <v>222.03333333333333</v>
      </c>
      <c r="M12" s="11">
        <v>42</v>
      </c>
      <c r="N12" s="11">
        <v>2</v>
      </c>
      <c r="O12" s="11">
        <f t="shared" si="3"/>
        <v>42.016666666666666</v>
      </c>
      <c r="P12" s="11">
        <f t="shared" si="4"/>
        <v>39.908333333333331</v>
      </c>
      <c r="Q12" s="11">
        <f t="shared" si="5"/>
        <v>39.950000000000003</v>
      </c>
      <c r="R12" s="11">
        <f t="shared" si="6"/>
        <v>39.929166666666667</v>
      </c>
      <c r="S12" s="14">
        <f t="shared" si="7"/>
        <v>0.64184007721016989</v>
      </c>
      <c r="T12" s="11">
        <f t="shared" si="8"/>
        <v>620</v>
      </c>
      <c r="U12" s="11">
        <f t="shared" si="9"/>
        <v>965.97271191742925</v>
      </c>
      <c r="V12" s="12">
        <f t="shared" si="10"/>
        <v>965.97271191742925</v>
      </c>
      <c r="W12" s="1"/>
      <c r="X12" s="1"/>
    </row>
    <row r="13" spans="1:24" x14ac:dyDescent="0.3">
      <c r="A13">
        <v>1</v>
      </c>
      <c r="B13" t="s">
        <v>47</v>
      </c>
      <c r="C13" s="1">
        <v>596</v>
      </c>
      <c r="D13" s="11">
        <v>178.5</v>
      </c>
      <c r="E13" s="11">
        <v>4</v>
      </c>
      <c r="F13" s="11">
        <f t="shared" si="0"/>
        <v>178.53333333333333</v>
      </c>
      <c r="G13" s="11">
        <v>358.5</v>
      </c>
      <c r="H13" s="11">
        <v>2</v>
      </c>
      <c r="I13" s="11">
        <f t="shared" si="1"/>
        <v>358.51666666666665</v>
      </c>
      <c r="J13" s="11">
        <v>221</v>
      </c>
      <c r="K13" s="11">
        <v>29</v>
      </c>
      <c r="L13" s="11">
        <f t="shared" si="2"/>
        <v>221.24166666666667</v>
      </c>
      <c r="M13" s="11">
        <v>41</v>
      </c>
      <c r="N13" s="11">
        <v>40</v>
      </c>
      <c r="O13" s="11">
        <f t="shared" si="3"/>
        <v>41.333333333333336</v>
      </c>
      <c r="P13" s="11">
        <f t="shared" si="4"/>
        <v>39.775000000000006</v>
      </c>
      <c r="Q13" s="11">
        <f t="shared" si="5"/>
        <v>39.849999999999987</v>
      </c>
      <c r="R13" s="11">
        <f t="shared" si="6"/>
        <v>39.8125</v>
      </c>
      <c r="S13" s="14">
        <f t="shared" si="7"/>
        <v>0.64027729771358832</v>
      </c>
      <c r="T13" s="11">
        <f t="shared" si="8"/>
        <v>596</v>
      </c>
      <c r="U13" s="11">
        <f t="shared" si="9"/>
        <v>930.84668491027048</v>
      </c>
      <c r="V13" s="11">
        <f>AVERAGE(V4:V12)</f>
        <v>860.77969116276813</v>
      </c>
      <c r="W13" s="1"/>
      <c r="X13" s="1"/>
    </row>
    <row r="14" spans="1:24" x14ac:dyDescent="0.3">
      <c r="A14">
        <v>1</v>
      </c>
      <c r="B14" t="s">
        <v>48</v>
      </c>
      <c r="C14" s="1">
        <v>579</v>
      </c>
      <c r="D14" s="11">
        <v>179</v>
      </c>
      <c r="E14" s="11">
        <v>3</v>
      </c>
      <c r="F14" s="11">
        <f t="shared" si="0"/>
        <v>179.02500000000001</v>
      </c>
      <c r="G14" s="11">
        <v>359</v>
      </c>
      <c r="H14" s="11">
        <v>20</v>
      </c>
      <c r="I14" s="11">
        <f t="shared" si="1"/>
        <v>359.16666666666669</v>
      </c>
      <c r="J14" s="11">
        <v>220.5</v>
      </c>
      <c r="K14" s="11">
        <v>15</v>
      </c>
      <c r="L14" s="11">
        <f t="shared" si="2"/>
        <v>220.625</v>
      </c>
      <c r="M14" s="11">
        <v>40.5</v>
      </c>
      <c r="N14" s="11">
        <v>26</v>
      </c>
      <c r="O14" s="11">
        <f t="shared" si="3"/>
        <v>40.716666666666669</v>
      </c>
      <c r="P14" s="11">
        <f t="shared" si="4"/>
        <v>39.650000000000006</v>
      </c>
      <c r="Q14" s="11">
        <f t="shared" si="5"/>
        <v>39.883333333333354</v>
      </c>
      <c r="R14" s="11">
        <f t="shared" si="6"/>
        <v>39.76666666666668</v>
      </c>
      <c r="S14" s="14">
        <f t="shared" si="7"/>
        <v>0.63966262194734091</v>
      </c>
      <c r="T14" s="11">
        <f t="shared" si="8"/>
        <v>579</v>
      </c>
      <c r="U14" s="11">
        <f t="shared" si="9"/>
        <v>905.1646604538746</v>
      </c>
      <c r="V14" s="11"/>
      <c r="W14" s="1"/>
      <c r="X14" s="1"/>
    </row>
    <row r="15" spans="1:24" x14ac:dyDescent="0.3">
      <c r="A15">
        <v>1</v>
      </c>
      <c r="B15" t="s">
        <v>49</v>
      </c>
      <c r="C15" s="1">
        <v>579</v>
      </c>
      <c r="D15" s="11">
        <v>179</v>
      </c>
      <c r="E15" s="11">
        <v>14</v>
      </c>
      <c r="F15" s="11">
        <f t="shared" si="0"/>
        <v>179.11666666666667</v>
      </c>
      <c r="G15" s="11">
        <v>359</v>
      </c>
      <c r="H15" s="11">
        <v>40</v>
      </c>
      <c r="I15" s="11">
        <f t="shared" si="1"/>
        <v>359.33333333333331</v>
      </c>
      <c r="J15" s="11">
        <v>220</v>
      </c>
      <c r="K15" s="11">
        <v>59</v>
      </c>
      <c r="L15" s="11">
        <f t="shared" si="2"/>
        <v>220.49166666666667</v>
      </c>
      <c r="M15" s="11">
        <v>40.5</v>
      </c>
      <c r="N15" s="11">
        <v>9</v>
      </c>
      <c r="O15" s="11">
        <f t="shared" si="3"/>
        <v>40.575000000000003</v>
      </c>
      <c r="P15" s="11">
        <f t="shared" si="4"/>
        <v>39.608333333333348</v>
      </c>
      <c r="Q15" s="11">
        <f t="shared" si="5"/>
        <v>39.908333333333317</v>
      </c>
      <c r="R15" s="11">
        <f t="shared" si="6"/>
        <v>39.758333333333333</v>
      </c>
      <c r="S15" s="14">
        <f t="shared" si="7"/>
        <v>0.63955081872848774</v>
      </c>
      <c r="T15" s="11">
        <f t="shared" si="8"/>
        <v>579</v>
      </c>
      <c r="U15" s="11">
        <f t="shared" si="9"/>
        <v>905.32289701564162</v>
      </c>
      <c r="V15" s="11"/>
      <c r="W15" s="1"/>
      <c r="X15" s="1"/>
    </row>
    <row r="16" spans="1:24" x14ac:dyDescent="0.3">
      <c r="A16">
        <v>1</v>
      </c>
      <c r="B16" t="s">
        <v>50</v>
      </c>
      <c r="C16" s="1">
        <v>546</v>
      </c>
      <c r="D16" s="11">
        <v>180</v>
      </c>
      <c r="E16" s="11">
        <v>27</v>
      </c>
      <c r="F16" s="11">
        <f t="shared" si="0"/>
        <v>180.22499999999999</v>
      </c>
      <c r="G16" s="11">
        <v>360</v>
      </c>
      <c r="H16" s="11">
        <v>50</v>
      </c>
      <c r="I16" s="11">
        <f t="shared" si="1"/>
        <v>360.41666666666669</v>
      </c>
      <c r="J16" s="11">
        <v>219</v>
      </c>
      <c r="K16" s="11">
        <v>32</v>
      </c>
      <c r="L16" s="11">
        <f t="shared" si="2"/>
        <v>219.26666666666668</v>
      </c>
      <c r="M16" s="11">
        <v>39</v>
      </c>
      <c r="N16" s="11">
        <v>49</v>
      </c>
      <c r="O16" s="11">
        <f t="shared" si="3"/>
        <v>39.408333333333331</v>
      </c>
      <c r="P16" s="11">
        <f t="shared" si="4"/>
        <v>39.491666666666674</v>
      </c>
      <c r="Q16" s="11">
        <f>ABS(360-I16-O16)</f>
        <v>39.825000000000017</v>
      </c>
      <c r="R16" s="11">
        <f t="shared" si="6"/>
        <v>39.658333333333346</v>
      </c>
      <c r="S16" s="14">
        <f t="shared" si="7"/>
        <v>0.63820812551305284</v>
      </c>
      <c r="T16" s="11">
        <f t="shared" si="8"/>
        <v>546</v>
      </c>
      <c r="U16" s="11">
        <f t="shared" si="9"/>
        <v>855.52028902965299</v>
      </c>
      <c r="V16" s="13"/>
    </row>
    <row r="17" spans="1:22" x14ac:dyDescent="0.3">
      <c r="A17">
        <v>1</v>
      </c>
      <c r="B17" t="s">
        <v>51</v>
      </c>
      <c r="C17" s="1">
        <v>403</v>
      </c>
      <c r="D17" s="11">
        <v>184</v>
      </c>
      <c r="E17" s="11">
        <v>10</v>
      </c>
      <c r="F17" s="11">
        <f t="shared" si="0"/>
        <v>184.08333333333334</v>
      </c>
      <c r="G17" s="11">
        <v>364</v>
      </c>
      <c r="H17" s="11">
        <v>40</v>
      </c>
      <c r="I17" s="11">
        <f t="shared" si="1"/>
        <v>364.33333333333331</v>
      </c>
      <c r="J17" s="11">
        <v>214</v>
      </c>
      <c r="K17" s="11">
        <v>13</v>
      </c>
      <c r="L17" s="11">
        <f t="shared" si="2"/>
        <v>214.10833333333332</v>
      </c>
      <c r="M17" s="11">
        <v>34</v>
      </c>
      <c r="N17" s="11">
        <v>41</v>
      </c>
      <c r="O17" s="11">
        <f t="shared" si="3"/>
        <v>34.341666666666669</v>
      </c>
      <c r="P17" s="11">
        <f>ABS(360-F17-L17)</f>
        <v>38.191666666666663</v>
      </c>
      <c r="Q17" s="11">
        <f t="shared" si="5"/>
        <v>38.674999999999983</v>
      </c>
      <c r="R17" s="11">
        <f t="shared" si="6"/>
        <v>38.433333333333323</v>
      </c>
      <c r="S17" s="14">
        <f t="shared" si="7"/>
        <v>0.62160360950646387</v>
      </c>
      <c r="T17" s="11">
        <f t="shared" si="8"/>
        <v>403</v>
      </c>
      <c r="U17" s="11">
        <f t="shared" si="9"/>
        <v>648.3231336445599</v>
      </c>
      <c r="V17" s="13"/>
    </row>
    <row r="18" spans="1:22" x14ac:dyDescent="0.3">
      <c r="U18" s="11">
        <f>AVERAGE(U4:U17)</f>
        <v>1271.4566586995788</v>
      </c>
    </row>
  </sheetData>
  <mergeCells count="11">
    <mergeCell ref="C1:C3"/>
    <mergeCell ref="D2:F2"/>
    <mergeCell ref="G2:I2"/>
    <mergeCell ref="J2:L2"/>
    <mergeCell ref="M2:O2"/>
    <mergeCell ref="D1:I1"/>
    <mergeCell ref="P1:P3"/>
    <mergeCell ref="Q1:Q3"/>
    <mergeCell ref="R1:R3"/>
    <mergeCell ref="S1:S3"/>
    <mergeCell ref="J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376F-6E77-4DE5-8300-EE3228EDC020}">
  <dimension ref="A1:B1"/>
  <sheetViews>
    <sheetView workbookViewId="0">
      <selection activeCell="A2" sqref="A2:B8"/>
    </sheetView>
  </sheetViews>
  <sheetFormatPr defaultRowHeight="14.4" x14ac:dyDescent="0.3"/>
  <sheetData>
    <row r="1" spans="1:2" x14ac:dyDescent="0.3">
      <c r="A1" t="s">
        <v>53</v>
      </c>
      <c r="B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2E5B-4AD6-4380-97FF-DC6C4078EA4C}">
  <dimension ref="A1:B8"/>
  <sheetViews>
    <sheetView workbookViewId="0">
      <selection activeCell="A2" sqref="A2:B8"/>
    </sheetView>
  </sheetViews>
  <sheetFormatPr defaultRowHeight="14.4" x14ac:dyDescent="0.3"/>
  <sheetData>
    <row r="1" spans="1:2" x14ac:dyDescent="0.3">
      <c r="A1" t="s">
        <v>53</v>
      </c>
      <c r="B1" t="s">
        <v>11</v>
      </c>
    </row>
    <row r="2" spans="1:2" x14ac:dyDescent="0.3">
      <c r="A2">
        <v>623</v>
      </c>
      <c r="B2">
        <v>0.64038901293598016</v>
      </c>
    </row>
    <row r="3" spans="1:2" x14ac:dyDescent="0.3">
      <c r="A3">
        <v>620</v>
      </c>
      <c r="B3">
        <v>0.64184007721016989</v>
      </c>
    </row>
    <row r="4" spans="1:2" x14ac:dyDescent="0.3">
      <c r="A4">
        <v>596</v>
      </c>
      <c r="B4">
        <v>0.64027729771358832</v>
      </c>
    </row>
    <row r="5" spans="1:2" x14ac:dyDescent="0.3">
      <c r="A5">
        <v>579</v>
      </c>
      <c r="B5">
        <v>0.63966262194734091</v>
      </c>
    </row>
    <row r="6" spans="1:2" x14ac:dyDescent="0.3">
      <c r="A6">
        <v>579</v>
      </c>
      <c r="B6">
        <v>0.63955081872848774</v>
      </c>
    </row>
    <row r="7" spans="1:2" x14ac:dyDescent="0.3">
      <c r="A7">
        <v>546</v>
      </c>
      <c r="B7">
        <v>0.63820812551305284</v>
      </c>
    </row>
    <row r="8" spans="1:2" x14ac:dyDescent="0.3">
      <c r="A8">
        <v>403</v>
      </c>
      <c r="B8">
        <v>0.62160360950646387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CC35-17E3-4E8E-A7C0-33704B032C83}">
  <dimension ref="A1:B14"/>
  <sheetViews>
    <sheetView workbookViewId="0">
      <selection activeCell="A8" sqref="A8:XFD8"/>
    </sheetView>
  </sheetViews>
  <sheetFormatPr defaultRowHeight="14.4" x14ac:dyDescent="0.3"/>
  <sheetData>
    <row r="1" spans="1:2" x14ac:dyDescent="0.3">
      <c r="A1" t="s">
        <v>53</v>
      </c>
      <c r="B1" t="s">
        <v>11</v>
      </c>
    </row>
    <row r="2" spans="1:2" x14ac:dyDescent="0.3">
      <c r="A2">
        <v>1246</v>
      </c>
      <c r="B2">
        <v>0.69716510285456446</v>
      </c>
    </row>
    <row r="3" spans="1:2" x14ac:dyDescent="0.3">
      <c r="A3">
        <v>1240</v>
      </c>
      <c r="B3">
        <v>0.69507674780892226</v>
      </c>
    </row>
    <row r="4" spans="1:2" x14ac:dyDescent="0.3">
      <c r="A4">
        <v>1192</v>
      </c>
      <c r="B4">
        <v>0.69009336537124299</v>
      </c>
    </row>
    <row r="5" spans="1:2" x14ac:dyDescent="0.3">
      <c r="A5">
        <v>1158</v>
      </c>
      <c r="B5">
        <v>0.68279573727599574</v>
      </c>
    </row>
    <row r="6" spans="1:2" x14ac:dyDescent="0.3">
      <c r="A6">
        <v>1158</v>
      </c>
      <c r="B6">
        <v>0.68353922300216108</v>
      </c>
    </row>
    <row r="7" spans="1:2" x14ac:dyDescent="0.3">
      <c r="A7">
        <v>1092</v>
      </c>
      <c r="B7">
        <v>0.67188219182743214</v>
      </c>
    </row>
    <row r="8" spans="1:2" x14ac:dyDescent="0.3">
      <c r="A8">
        <v>623</v>
      </c>
      <c r="B8">
        <v>0.64038901293598016</v>
      </c>
    </row>
    <row r="9" spans="1:2" x14ac:dyDescent="0.3">
      <c r="A9">
        <v>620</v>
      </c>
      <c r="B9">
        <v>0.64184007721016989</v>
      </c>
    </row>
    <row r="10" spans="1:2" x14ac:dyDescent="0.3">
      <c r="A10">
        <v>596</v>
      </c>
      <c r="B10">
        <v>0.64027729771358832</v>
      </c>
    </row>
    <row r="11" spans="1:2" x14ac:dyDescent="0.3">
      <c r="A11">
        <v>579</v>
      </c>
      <c r="B11">
        <v>0.63966262194734091</v>
      </c>
    </row>
    <row r="12" spans="1:2" x14ac:dyDescent="0.3">
      <c r="A12">
        <v>579</v>
      </c>
      <c r="B12">
        <v>0.63955081872848774</v>
      </c>
    </row>
    <row r="13" spans="1:2" x14ac:dyDescent="0.3">
      <c r="A13">
        <v>546</v>
      </c>
      <c r="B13">
        <v>0.63820812551305284</v>
      </c>
    </row>
    <row r="14" spans="1:2" x14ac:dyDescent="0.3">
      <c r="A14">
        <v>403</v>
      </c>
      <c r="B14">
        <v>0.62160360950646387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fin2</vt:lpstr>
      <vt:lpstr>fin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gayatri padinjaroot</cp:lastModifiedBy>
  <dcterms:created xsi:type="dcterms:W3CDTF">2022-09-17T18:12:40Z</dcterms:created>
  <dcterms:modified xsi:type="dcterms:W3CDTF">2024-11-25T07:52:30Z</dcterms:modified>
</cp:coreProperties>
</file>