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l notes\labs\solid state physics\6. phase transitions\"/>
    </mc:Choice>
  </mc:AlternateContent>
  <xr:revisionPtr revIDLastSave="0" documentId="13_ncr:1_{1FAEA6F5-C76A-4663-ADE3-6C3B308337B7}" xr6:coauthVersionLast="47" xr6:coauthVersionMax="47" xr10:uidLastSave="{00000000-0000-0000-0000-000000000000}"/>
  <bookViews>
    <workbookView xWindow="-108" yWindow="-108" windowWidth="23256" windowHeight="13176" activeTab="2" xr2:uid="{C8070B89-80AF-43FC-A643-7BC685B7C192}"/>
  </bookViews>
  <sheets>
    <sheet name="mlcc" sheetId="3" r:id="rId1"/>
    <sheet name="disc" sheetId="4" r:id="rId2"/>
    <sheet name="temp" sheetId="6" r:id="rId3"/>
    <sheet name="batio3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6" l="1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2" i="6"/>
  <c r="D3" i="6"/>
  <c r="F3" i="6"/>
  <c r="K3" i="6"/>
  <c r="G3" i="6"/>
  <c r="AH2" i="6" s="1"/>
  <c r="H6" i="3"/>
  <c r="H3" i="3"/>
  <c r="H4" i="3"/>
  <c r="H5" i="3"/>
  <c r="H7" i="3"/>
  <c r="H8" i="3"/>
  <c r="H9" i="3"/>
  <c r="H10" i="3"/>
  <c r="H2" i="3"/>
  <c r="D2" i="3"/>
  <c r="F2" i="3"/>
  <c r="F4" i="3"/>
  <c r="F5" i="4"/>
  <c r="E2" i="4"/>
  <c r="D2" i="4"/>
  <c r="D3" i="1"/>
  <c r="E4" i="1"/>
  <c r="E3" i="1"/>
  <c r="G3" i="1"/>
  <c r="G2" i="1"/>
  <c r="D2" i="1"/>
  <c r="F3" i="4"/>
  <c r="D18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2" i="6"/>
  <c r="B23" i="6"/>
  <c r="J8" i="6"/>
  <c r="K8" i="6"/>
  <c r="W18" i="6"/>
  <c r="V18" i="6"/>
  <c r="W17" i="6"/>
  <c r="V17" i="6"/>
  <c r="W16" i="6"/>
  <c r="V16" i="6"/>
  <c r="W15" i="6"/>
  <c r="V15" i="6"/>
  <c r="W14" i="6"/>
  <c r="V14" i="6"/>
  <c r="W13" i="6"/>
  <c r="V13" i="6"/>
  <c r="W12" i="6"/>
  <c r="V12" i="6"/>
  <c r="W11" i="6"/>
  <c r="V11" i="6"/>
  <c r="W10" i="6"/>
  <c r="V10" i="6"/>
  <c r="W9" i="6"/>
  <c r="V9" i="6"/>
  <c r="W8" i="6"/>
  <c r="V8" i="6"/>
  <c r="W7" i="6"/>
  <c r="V7" i="6"/>
  <c r="W6" i="6"/>
  <c r="V6" i="6"/>
  <c r="W5" i="6"/>
  <c r="V5" i="6"/>
  <c r="W4" i="6"/>
  <c r="V4" i="6"/>
  <c r="Y4" i="6" s="1"/>
  <c r="AK3" i="6" s="1"/>
  <c r="W3" i="6"/>
  <c r="V3" i="6"/>
  <c r="Q18" i="6"/>
  <c r="P18" i="6"/>
  <c r="Q17" i="6"/>
  <c r="P17" i="6"/>
  <c r="Q16" i="6"/>
  <c r="P16" i="6"/>
  <c r="S16" i="6" s="1"/>
  <c r="AJ15" i="6" s="1"/>
  <c r="Q15" i="6"/>
  <c r="P15" i="6"/>
  <c r="Q14" i="6"/>
  <c r="P14" i="6"/>
  <c r="Q13" i="6"/>
  <c r="P13" i="6"/>
  <c r="Q12" i="6"/>
  <c r="P12" i="6"/>
  <c r="S12" i="6" s="1"/>
  <c r="AJ11" i="6" s="1"/>
  <c r="Q11" i="6"/>
  <c r="P11" i="6"/>
  <c r="Q10" i="6"/>
  <c r="P10" i="6"/>
  <c r="Q9" i="6"/>
  <c r="P9" i="6"/>
  <c r="Q8" i="6"/>
  <c r="P8" i="6"/>
  <c r="S8" i="6" s="1"/>
  <c r="AJ7" i="6" s="1"/>
  <c r="Q7" i="6"/>
  <c r="P7" i="6"/>
  <c r="Q6" i="6"/>
  <c r="P6" i="6"/>
  <c r="Q5" i="6"/>
  <c r="P5" i="6"/>
  <c r="Q4" i="6"/>
  <c r="P4" i="6"/>
  <c r="R4" i="6" s="1"/>
  <c r="AF3" i="6" s="1"/>
  <c r="Q3" i="6"/>
  <c r="P3" i="6"/>
  <c r="K18" i="6"/>
  <c r="J18" i="6"/>
  <c r="K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7" i="6"/>
  <c r="J7" i="6"/>
  <c r="K6" i="6"/>
  <c r="J6" i="6"/>
  <c r="K5" i="6"/>
  <c r="J5" i="6"/>
  <c r="K4" i="6"/>
  <c r="J4" i="6"/>
  <c r="J3" i="6"/>
  <c r="L3" i="6" s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E3" i="6"/>
  <c r="G3" i="3"/>
  <c r="E10" i="4"/>
  <c r="D10" i="4"/>
  <c r="G10" i="4" s="1"/>
  <c r="E9" i="4"/>
  <c r="D9" i="4"/>
  <c r="G9" i="4" s="1"/>
  <c r="E8" i="4"/>
  <c r="D8" i="4"/>
  <c r="E7" i="4"/>
  <c r="D7" i="4"/>
  <c r="E6" i="4"/>
  <c r="D6" i="4"/>
  <c r="G6" i="4" s="1"/>
  <c r="E5" i="4"/>
  <c r="D5" i="4"/>
  <c r="G5" i="4" s="1"/>
  <c r="E4" i="4"/>
  <c r="D4" i="4"/>
  <c r="E3" i="4"/>
  <c r="D3" i="4"/>
  <c r="E10" i="3"/>
  <c r="D10" i="3"/>
  <c r="E9" i="3"/>
  <c r="D9" i="3"/>
  <c r="E8" i="3"/>
  <c r="D8" i="3"/>
  <c r="G8" i="3" s="1"/>
  <c r="E7" i="3"/>
  <c r="D7" i="3"/>
  <c r="E6" i="3"/>
  <c r="D6" i="3"/>
  <c r="E5" i="3"/>
  <c r="D5" i="3"/>
  <c r="G5" i="3" s="1"/>
  <c r="E4" i="3"/>
  <c r="D4" i="3"/>
  <c r="G4" i="3" s="1"/>
  <c r="E3" i="3"/>
  <c r="D3" i="3"/>
  <c r="E2" i="3"/>
  <c r="I3" i="1"/>
  <c r="F4" i="1" s="1"/>
  <c r="E5" i="1"/>
  <c r="E6" i="1"/>
  <c r="E7" i="1"/>
  <c r="E8" i="1"/>
  <c r="E9" i="1"/>
  <c r="E10" i="1"/>
  <c r="D4" i="1"/>
  <c r="G4" i="1" s="1"/>
  <c r="D5" i="1"/>
  <c r="D6" i="1"/>
  <c r="D7" i="1"/>
  <c r="D8" i="1"/>
  <c r="G8" i="1" s="1"/>
  <c r="D9" i="1"/>
  <c r="D10" i="1"/>
  <c r="E2" i="1"/>
  <c r="M5" i="6" l="1"/>
  <c r="AI4" i="6" s="1"/>
  <c r="M14" i="6"/>
  <c r="AI13" i="6" s="1"/>
  <c r="S3" i="6"/>
  <c r="AJ2" i="6" s="1"/>
  <c r="S7" i="6"/>
  <c r="AJ6" i="6" s="1"/>
  <c r="F18" i="6"/>
  <c r="AD17" i="6" s="1"/>
  <c r="G13" i="6"/>
  <c r="AH12" i="6" s="1"/>
  <c r="F10" i="6"/>
  <c r="AD9" i="6" s="1"/>
  <c r="G7" i="1"/>
  <c r="G6" i="1"/>
  <c r="G5" i="1"/>
  <c r="G10" i="1"/>
  <c r="G9" i="1"/>
  <c r="F3" i="1"/>
  <c r="F10" i="1"/>
  <c r="F8" i="1"/>
  <c r="F6" i="1"/>
  <c r="F7" i="1"/>
  <c r="F2" i="1"/>
  <c r="F9" i="1"/>
  <c r="F5" i="1"/>
  <c r="F8" i="6"/>
  <c r="AD7" i="6" s="1"/>
  <c r="X5" i="6"/>
  <c r="AG4" i="6" s="1"/>
  <c r="X9" i="6"/>
  <c r="AG8" i="6" s="1"/>
  <c r="X17" i="6"/>
  <c r="AG16" i="6" s="1"/>
  <c r="G15" i="6"/>
  <c r="AH14" i="6" s="1"/>
  <c r="F7" i="6"/>
  <c r="AD6" i="6" s="1"/>
  <c r="L6" i="6"/>
  <c r="AE5" i="6" s="1"/>
  <c r="L11" i="6"/>
  <c r="AE10" i="6" s="1"/>
  <c r="L15" i="6"/>
  <c r="AE14" i="6" s="1"/>
  <c r="M3" i="6"/>
  <c r="AI2" i="6" s="1"/>
  <c r="Y17" i="6"/>
  <c r="AK16" i="6" s="1"/>
  <c r="X16" i="6"/>
  <c r="AG15" i="6" s="1"/>
  <c r="X13" i="6"/>
  <c r="AG12" i="6" s="1"/>
  <c r="F14" i="6"/>
  <c r="AD13" i="6" s="1"/>
  <c r="F6" i="6"/>
  <c r="AD5" i="6" s="1"/>
  <c r="X6" i="6"/>
  <c r="AG5" i="6" s="1"/>
  <c r="X10" i="6"/>
  <c r="AG9" i="6" s="1"/>
  <c r="X14" i="6"/>
  <c r="AG13" i="6" s="1"/>
  <c r="F16" i="6"/>
  <c r="AD15" i="6" s="1"/>
  <c r="F5" i="6"/>
  <c r="AD4" i="6" s="1"/>
  <c r="L7" i="6"/>
  <c r="AE6" i="6" s="1"/>
  <c r="F12" i="6"/>
  <c r="AD11" i="6" s="1"/>
  <c r="AE2" i="6"/>
  <c r="X3" i="6"/>
  <c r="AG2" i="6" s="1"/>
  <c r="X7" i="6"/>
  <c r="AG6" i="6" s="1"/>
  <c r="X11" i="6"/>
  <c r="AG10" i="6" s="1"/>
  <c r="X15" i="6"/>
  <c r="AG14" i="6" s="1"/>
  <c r="M8" i="6"/>
  <c r="AI7" i="6" s="1"/>
  <c r="G4" i="6"/>
  <c r="AH3" i="6" s="1"/>
  <c r="F11" i="6"/>
  <c r="AD10" i="6" s="1"/>
  <c r="L9" i="6"/>
  <c r="AE8" i="6" s="1"/>
  <c r="L13" i="6"/>
  <c r="AE12" i="6" s="1"/>
  <c r="L17" i="6"/>
  <c r="AE16" i="6" s="1"/>
  <c r="F17" i="6"/>
  <c r="AD16" i="6" s="1"/>
  <c r="F9" i="6"/>
  <c r="AD8" i="6" s="1"/>
  <c r="L5" i="6"/>
  <c r="AE4" i="6" s="1"/>
  <c r="L18" i="6"/>
  <c r="AE17" i="6" s="1"/>
  <c r="M6" i="6"/>
  <c r="AI5" i="6" s="1"/>
  <c r="S6" i="6"/>
  <c r="AJ5" i="6" s="1"/>
  <c r="S10" i="6"/>
  <c r="AJ9" i="6" s="1"/>
  <c r="S18" i="6"/>
  <c r="AJ17" i="6" s="1"/>
  <c r="Y18" i="6"/>
  <c r="AK17" i="6" s="1"/>
  <c r="G12" i="6"/>
  <c r="AH11" i="6" s="1"/>
  <c r="M4" i="6"/>
  <c r="AI3" i="6" s="1"/>
  <c r="M12" i="6"/>
  <c r="AI11" i="6" s="1"/>
  <c r="G7" i="6"/>
  <c r="AH6" i="6" s="1"/>
  <c r="Y3" i="6"/>
  <c r="AK2" i="6" s="1"/>
  <c r="G6" i="6"/>
  <c r="AH5" i="6" s="1"/>
  <c r="G5" i="6"/>
  <c r="AH4" i="6" s="1"/>
  <c r="S9" i="6"/>
  <c r="AJ8" i="6" s="1"/>
  <c r="S13" i="6"/>
  <c r="AJ12" i="6" s="1"/>
  <c r="S17" i="6"/>
  <c r="AJ16" i="6" s="1"/>
  <c r="M17" i="6"/>
  <c r="AI16" i="6" s="1"/>
  <c r="M16" i="6"/>
  <c r="AI15" i="6" s="1"/>
  <c r="G16" i="6"/>
  <c r="AH15" i="6" s="1"/>
  <c r="Y15" i="6"/>
  <c r="AK14" i="6" s="1"/>
  <c r="S15" i="6"/>
  <c r="AJ14" i="6" s="1"/>
  <c r="M15" i="6"/>
  <c r="AI14" i="6" s="1"/>
  <c r="S14" i="6"/>
  <c r="AJ13" i="6" s="1"/>
  <c r="Y13" i="6"/>
  <c r="AK12" i="6" s="1"/>
  <c r="M13" i="6"/>
  <c r="AI12" i="6" s="1"/>
  <c r="M18" i="6"/>
  <c r="AI17" i="6" s="1"/>
  <c r="Y12" i="6"/>
  <c r="AK11" i="6" s="1"/>
  <c r="Y11" i="6"/>
  <c r="AK10" i="6" s="1"/>
  <c r="S11" i="6"/>
  <c r="AJ10" i="6" s="1"/>
  <c r="M11" i="6"/>
  <c r="AI10" i="6" s="1"/>
  <c r="M10" i="6"/>
  <c r="AI9" i="6" s="1"/>
  <c r="G10" i="6"/>
  <c r="AH9" i="6" s="1"/>
  <c r="Y9" i="6"/>
  <c r="AK8" i="6" s="1"/>
  <c r="M9" i="6"/>
  <c r="AI8" i="6" s="1"/>
  <c r="G9" i="6"/>
  <c r="AH8" i="6" s="1"/>
  <c r="G14" i="6"/>
  <c r="AH13" i="6" s="1"/>
  <c r="F13" i="6"/>
  <c r="AD12" i="6" s="1"/>
  <c r="G8" i="6"/>
  <c r="AH7" i="6" s="1"/>
  <c r="G18" i="6"/>
  <c r="AH17" i="6" s="1"/>
  <c r="F15" i="6"/>
  <c r="AD14" i="6" s="1"/>
  <c r="G11" i="6"/>
  <c r="AH10" i="6" s="1"/>
  <c r="G17" i="6"/>
  <c r="AH16" i="6" s="1"/>
  <c r="Y7" i="6"/>
  <c r="AK6" i="6" s="1"/>
  <c r="Y5" i="6"/>
  <c r="AK4" i="6" s="1"/>
  <c r="Y8" i="6"/>
  <c r="AK7" i="6" s="1"/>
  <c r="S5" i="6"/>
  <c r="AJ4" i="6" s="1"/>
  <c r="X4" i="6"/>
  <c r="AG3" i="6" s="1"/>
  <c r="X8" i="6"/>
  <c r="AG7" i="6" s="1"/>
  <c r="X12" i="6"/>
  <c r="AG11" i="6" s="1"/>
  <c r="X18" i="6"/>
  <c r="AG17" i="6" s="1"/>
  <c r="Y6" i="6"/>
  <c r="AK5" i="6" s="1"/>
  <c r="Y10" i="6"/>
  <c r="AK9" i="6" s="1"/>
  <c r="Y14" i="6"/>
  <c r="AK13" i="6" s="1"/>
  <c r="Y16" i="6"/>
  <c r="AK15" i="6" s="1"/>
  <c r="R6" i="6"/>
  <c r="AF5" i="6" s="1"/>
  <c r="R8" i="6"/>
  <c r="AF7" i="6" s="1"/>
  <c r="R10" i="6"/>
  <c r="AF9" i="6" s="1"/>
  <c r="R12" i="6"/>
  <c r="AF11" i="6" s="1"/>
  <c r="R14" i="6"/>
  <c r="AF13" i="6" s="1"/>
  <c r="R16" i="6"/>
  <c r="AF15" i="6" s="1"/>
  <c r="R18" i="6"/>
  <c r="AF17" i="6" s="1"/>
  <c r="S4" i="6"/>
  <c r="AJ3" i="6" s="1"/>
  <c r="R5" i="6"/>
  <c r="AF4" i="6" s="1"/>
  <c r="R7" i="6"/>
  <c r="AF6" i="6" s="1"/>
  <c r="R9" i="6"/>
  <c r="AF8" i="6" s="1"/>
  <c r="R11" i="6"/>
  <c r="AF10" i="6" s="1"/>
  <c r="R13" i="6"/>
  <c r="AF12" i="6" s="1"/>
  <c r="R15" i="6"/>
  <c r="AF14" i="6" s="1"/>
  <c r="R17" i="6"/>
  <c r="AF16" i="6" s="1"/>
  <c r="R3" i="6"/>
  <c r="AF2" i="6" s="1"/>
  <c r="M7" i="6"/>
  <c r="AI6" i="6" s="1"/>
  <c r="L4" i="6"/>
  <c r="AE3" i="6" s="1"/>
  <c r="L12" i="6"/>
  <c r="AE11" i="6" s="1"/>
  <c r="L8" i="6"/>
  <c r="AE7" i="6" s="1"/>
  <c r="L16" i="6"/>
  <c r="AE15" i="6" s="1"/>
  <c r="L14" i="6"/>
  <c r="AE13" i="6" s="1"/>
  <c r="L10" i="6"/>
  <c r="AE9" i="6" s="1"/>
  <c r="F4" i="6"/>
  <c r="AD3" i="6" s="1"/>
  <c r="AD2" i="6"/>
  <c r="G4" i="4"/>
  <c r="G8" i="4"/>
  <c r="F2" i="4"/>
  <c r="G3" i="4"/>
  <c r="F7" i="4"/>
  <c r="F9" i="4"/>
  <c r="G7" i="4"/>
  <c r="G2" i="4"/>
  <c r="F4" i="4"/>
  <c r="F6" i="4"/>
  <c r="F8" i="4"/>
  <c r="F10" i="4"/>
  <c r="F7" i="3"/>
  <c r="F9" i="3"/>
  <c r="G2" i="3"/>
  <c r="G6" i="3"/>
  <c r="G10" i="3"/>
  <c r="F3" i="3"/>
  <c r="G7" i="3"/>
  <c r="G9" i="3"/>
  <c r="F6" i="3"/>
  <c r="F8" i="3"/>
  <c r="F10" i="3"/>
  <c r="F5" i="3"/>
</calcChain>
</file>

<file path=xl/sharedStrings.xml><?xml version="1.0" encoding="utf-8"?>
<sst xmlns="http://schemas.openxmlformats.org/spreadsheetml/2006/main" count="76" uniqueCount="38">
  <si>
    <t>f</t>
  </si>
  <si>
    <t>r1 (ohm)</t>
  </si>
  <si>
    <t>c0</t>
  </si>
  <si>
    <t>r</t>
  </si>
  <si>
    <t>t</t>
  </si>
  <si>
    <t>c1 (pF)</t>
  </si>
  <si>
    <t>pf</t>
  </si>
  <si>
    <t>r4 (kohm)</t>
  </si>
  <si>
    <t>c4 (pf)</t>
  </si>
  <si>
    <t>dissipation</t>
  </si>
  <si>
    <t>T</t>
  </si>
  <si>
    <t>r4 (ohm)</t>
  </si>
  <si>
    <t>dielectric_10</t>
  </si>
  <si>
    <t>dissipation_10</t>
  </si>
  <si>
    <t>dielectric_25</t>
  </si>
  <si>
    <t>dissipation_25</t>
  </si>
  <si>
    <t>dissipation_35</t>
  </si>
  <si>
    <t>dielectric_50</t>
  </si>
  <si>
    <t>dissipation_50</t>
  </si>
  <si>
    <t>dielectric_35</t>
  </si>
  <si>
    <t>freq</t>
  </si>
  <si>
    <t>e10</t>
  </si>
  <si>
    <t>e25</t>
  </si>
  <si>
    <t>e35</t>
  </si>
  <si>
    <t>e50</t>
  </si>
  <si>
    <t>d10</t>
  </si>
  <si>
    <t>d25</t>
  </si>
  <si>
    <t>d35</t>
  </si>
  <si>
    <t>d50</t>
  </si>
  <si>
    <t>$C_4$ (pF)</t>
  </si>
  <si>
    <t>$R_4$ (k$\Omega$)</t>
  </si>
  <si>
    <t>$C_1$ (pF)</t>
  </si>
  <si>
    <t>$R_1$ ($\Omega$)</t>
  </si>
  <si>
    <t>$\epsilon$</t>
  </si>
  <si>
    <t>$\delta$</t>
  </si>
  <si>
    <t>Frequency (kHz)</t>
  </si>
  <si>
    <t>dielectric_const</t>
  </si>
  <si>
    <t>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</si>
</sst>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mlcc!$F$1</c:f>
              <c:strCache>
                <c:ptCount val="1"/>
                <c:pt idx="0">
                  <c:v>dielectric_const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mlcc!$A$2:$A$10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mlcc!$F$2:$F$10</c:f>
              <c:numCache>
                <c:formatCode>0.000</c:formatCode>
                <c:ptCount val="9"/>
                <c:pt idx="0">
                  <c:v>1.2470936377087296</c:v>
                </c:pt>
                <c:pt idx="1">
                  <c:v>1.2449799196787148</c:v>
                </c:pt>
                <c:pt idx="2">
                  <c:v>1.2407524836186852</c:v>
                </c:pt>
                <c:pt idx="3">
                  <c:v>1.2407524836186852</c:v>
                </c:pt>
                <c:pt idx="4">
                  <c:v>1.2386387655886704</c:v>
                </c:pt>
                <c:pt idx="5">
                  <c:v>1.2386387655886704</c:v>
                </c:pt>
                <c:pt idx="6">
                  <c:v>1.2386387655886704</c:v>
                </c:pt>
                <c:pt idx="7">
                  <c:v>1.2344113295286407</c:v>
                </c:pt>
                <c:pt idx="8">
                  <c:v>1.2344113295286407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5-45B1-B40A-38074BB04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44520"/>
        <c:axId val="442243800"/>
      </c:scatterChart>
      <c:valAx>
        <c:axId val="44224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43800"/>
        <c:crosses val="autoZero"/>
        <c:crossBetween val="midCat"/>
      </c:valAx>
      <c:valAx>
        <c:axId val="4422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4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mlcc!$G$1</c:f>
              <c:strCache>
                <c:ptCount val="1"/>
                <c:pt idx="0">
                  <c:v>dissipation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mlcc!$A$2:$A$10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mlcc!$G$2:$G$10</c:f>
              <c:numCache>
                <c:formatCode>0.0000</c:formatCode>
                <c:ptCount val="9"/>
                <c:pt idx="0">
                  <c:v>2.2171675962000002E-2</c:v>
                </c:pt>
                <c:pt idx="1">
                  <c:v>2.4900858956474998E-2</c:v>
                </c:pt>
                <c:pt idx="2">
                  <c:v>2.5735428397699999E-2</c:v>
                </c:pt>
                <c:pt idx="3">
                  <c:v>2.2978061069375E-2</c:v>
                </c:pt>
                <c:pt idx="4">
                  <c:v>2.7526699393499998E-2</c:v>
                </c:pt>
                <c:pt idx="5">
                  <c:v>2.5691586100600003E-2</c:v>
                </c:pt>
                <c:pt idx="6">
                  <c:v>2.9361812686400004E-2</c:v>
                </c:pt>
                <c:pt idx="7">
                  <c:v>2.4689476452600001E-2</c:v>
                </c:pt>
                <c:pt idx="8">
                  <c:v>2.7432751614000002E-2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8-4950-AF65-4CF8161E3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53880"/>
        <c:axId val="442255320"/>
      </c:scatterChart>
      <c:valAx>
        <c:axId val="44225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55320"/>
        <c:crosses val="autoZero"/>
        <c:crossBetween val="midCat"/>
      </c:valAx>
      <c:valAx>
        <c:axId val="44225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5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disc!$F$1</c:f>
              <c:strCache>
                <c:ptCount val="1"/>
                <c:pt idx="0">
                  <c:v>dielectric_const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disc!$A$2:$A$10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disc!$F$2:$F$10</c:f>
              <c:numCache>
                <c:formatCode>0.000</c:formatCode>
                <c:ptCount val="9"/>
                <c:pt idx="0">
                  <c:v>1.2426175289392865</c:v>
                </c:pt>
                <c:pt idx="1">
                  <c:v>1.23789274746043</c:v>
                </c:pt>
                <c:pt idx="2">
                  <c:v>1.23789274746043</c:v>
                </c:pt>
                <c:pt idx="3">
                  <c:v>1.2355303567210016</c:v>
                </c:pt>
                <c:pt idx="4">
                  <c:v>1.2331679659815733</c:v>
                </c:pt>
                <c:pt idx="5">
                  <c:v>1.2331679659815733</c:v>
                </c:pt>
                <c:pt idx="6">
                  <c:v>1.2331679659815733</c:v>
                </c:pt>
                <c:pt idx="7">
                  <c:v>1.230805575242145</c:v>
                </c:pt>
                <c:pt idx="8">
                  <c:v>1.2284431845027166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B-42B7-BDE0-8B09B7F4D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44520"/>
        <c:axId val="442243800"/>
      </c:scatterChart>
      <c:valAx>
        <c:axId val="44224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43800"/>
        <c:crosses val="autoZero"/>
        <c:crossBetween val="midCat"/>
      </c:valAx>
      <c:valAx>
        <c:axId val="4422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4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disc!$G$1</c:f>
              <c:strCache>
                <c:ptCount val="1"/>
                <c:pt idx="0">
                  <c:v>dissipation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disc!$A$2:$A$10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disc!$G$2:$G$10</c:f>
              <c:numCache>
                <c:formatCode>0.0000</c:formatCode>
                <c:ptCount val="9"/>
                <c:pt idx="0">
                  <c:v>1.8119395072900002E-2</c:v>
                </c:pt>
                <c:pt idx="1">
                  <c:v>1.9691454583199999E-2</c:v>
                </c:pt>
                <c:pt idx="2">
                  <c:v>1.9691454583200003E-2</c:v>
                </c:pt>
                <c:pt idx="3">
                  <c:v>2.0472786949374999E-2</c:v>
                </c:pt>
                <c:pt idx="4">
                  <c:v>1.9616296359599997E-2</c:v>
                </c:pt>
                <c:pt idx="5">
                  <c:v>2.2885679086200001E-2</c:v>
                </c:pt>
                <c:pt idx="6">
                  <c:v>1.9616296359600001E-2</c:v>
                </c:pt>
                <c:pt idx="7">
                  <c:v>2.2026056903775001E-2</c:v>
                </c:pt>
                <c:pt idx="8">
                  <c:v>2.4426422670000003E-2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F-4064-B200-3FA7A39E7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53880"/>
        <c:axId val="442255320"/>
      </c:scatterChart>
      <c:valAx>
        <c:axId val="44225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55320"/>
        <c:crosses val="autoZero"/>
        <c:crossBetween val="midCat"/>
      </c:valAx>
      <c:valAx>
        <c:axId val="44225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5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Dissipation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temp!$G$2</c:f>
              <c:strCache>
                <c:ptCount val="1"/>
                <c:pt idx="0">
                  <c:v>dissipation_10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temp!$A$3:$A$18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125</c:v>
                </c:pt>
                <c:pt idx="9">
                  <c:v>130</c:v>
                </c:pt>
                <c:pt idx="10">
                  <c:v>135</c:v>
                </c:pt>
                <c:pt idx="11">
                  <c:v>140</c:v>
                </c:pt>
                <c:pt idx="12">
                  <c:v>145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</c:numCache>
            </c:numRef>
          </c:xVal>
          <c:yVal>
            <c:numRef>
              <c:f>temp!$G$3:$G$18</c:f>
              <c:numCache>
                <c:formatCode>0.0000</c:formatCode>
                <c:ptCount val="16"/>
                <c:pt idx="0">
                  <c:v>3.2070640328650001E-2</c:v>
                </c:pt>
                <c:pt idx="1">
                  <c:v>3.5549839762800003E-2</c:v>
                </c:pt>
                <c:pt idx="2">
                  <c:v>3.3827463805300002E-2</c:v>
                </c:pt>
                <c:pt idx="3">
                  <c:v>4.4719143041999997E-2</c:v>
                </c:pt>
                <c:pt idx="4">
                  <c:v>5.0919696489000001E-2</c:v>
                </c:pt>
                <c:pt idx="5">
                  <c:v>6.5162179861200001E-2</c:v>
                </c:pt>
                <c:pt idx="6">
                  <c:v>6.8249930214100002E-2</c:v>
                </c:pt>
                <c:pt idx="7">
                  <c:v>8.4834844888500002E-2</c:v>
                </c:pt>
                <c:pt idx="8">
                  <c:v>9.8651431660300007E-2</c:v>
                </c:pt>
                <c:pt idx="9">
                  <c:v>9.0390290249600005E-2</c:v>
                </c:pt>
                <c:pt idx="10">
                  <c:v>0.1023216582461</c:v>
                </c:pt>
                <c:pt idx="11">
                  <c:v>8.1853568685699998E-2</c:v>
                </c:pt>
                <c:pt idx="12">
                  <c:v>7.0918047151900004E-2</c:v>
                </c:pt>
                <c:pt idx="13">
                  <c:v>5.5116030640000008E-2</c:v>
                </c:pt>
                <c:pt idx="14">
                  <c:v>5.1445804054199996E-2</c:v>
                </c:pt>
                <c:pt idx="15">
                  <c:v>5.3312233273599997E-2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4328-BE73-026CDF4FD6AE}"/>
            </c:ext>
          </c:extLst>
        </c:ser>
        <c:ser>
          <c:idx val="1"/>
          <c:order val="1"/>
          <c:tx>
            <c:strRef>
              <c:f>temp!$M$2</c:f>
              <c:strCache>
                <c:ptCount val="1"/>
                <c:pt idx="0">
                  <c:v>dissipation_25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temp!$A$3:$A$18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125</c:v>
                </c:pt>
                <c:pt idx="9">
                  <c:v>130</c:v>
                </c:pt>
                <c:pt idx="10">
                  <c:v>135</c:v>
                </c:pt>
                <c:pt idx="11">
                  <c:v>140</c:v>
                </c:pt>
                <c:pt idx="12">
                  <c:v>145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</c:numCache>
            </c:numRef>
          </c:xVal>
          <c:yVal>
            <c:numRef>
              <c:f>temp!$M$3:$M$18</c:f>
              <c:numCache>
                <c:formatCode>0.0000</c:formatCode>
                <c:ptCount val="16"/>
                <c:pt idx="0">
                  <c:v>3.5778446026250008E-2</c:v>
                </c:pt>
                <c:pt idx="1">
                  <c:v>3.6483054372500004E-2</c:v>
                </c:pt>
                <c:pt idx="2">
                  <c:v>3.7696546524374999E-2</c:v>
                </c:pt>
                <c:pt idx="3">
                  <c:v>5.4912477117749998E-2</c:v>
                </c:pt>
                <c:pt idx="4">
                  <c:v>5.8036240786124994E-2</c:v>
                </c:pt>
                <c:pt idx="5">
                  <c:v>5.3080495417499998E-2</c:v>
                </c:pt>
                <c:pt idx="6">
                  <c:v>7.8039288838000001E-2</c:v>
                </c:pt>
                <c:pt idx="7">
                  <c:v>0.10216821020625</c:v>
                </c:pt>
                <c:pt idx="8">
                  <c:v>9.8582536621999992E-2</c:v>
                </c:pt>
                <c:pt idx="9">
                  <c:v>0.10684994121800001</c:v>
                </c:pt>
                <c:pt idx="10">
                  <c:v>0.113739445048</c:v>
                </c:pt>
                <c:pt idx="11">
                  <c:v>9.6672265105500019E-2</c:v>
                </c:pt>
                <c:pt idx="12">
                  <c:v>0.103718348568</c:v>
                </c:pt>
                <c:pt idx="13">
                  <c:v>8.4834844888500002E-2</c:v>
                </c:pt>
                <c:pt idx="14">
                  <c:v>7.343584764250001E-2</c:v>
                </c:pt>
                <c:pt idx="15">
                  <c:v>6.5215416936250006E-2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A-4328-BE73-026CDF4FD6AE}"/>
            </c:ext>
          </c:extLst>
        </c:ser>
        <c:ser>
          <c:idx val="2"/>
          <c:order val="2"/>
          <c:tx>
            <c:strRef>
              <c:f>temp!$S$2</c:f>
              <c:strCache>
                <c:ptCount val="1"/>
                <c:pt idx="0">
                  <c:v>dissipation_35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temp!$A$3:$A$18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125</c:v>
                </c:pt>
                <c:pt idx="9">
                  <c:v>130</c:v>
                </c:pt>
                <c:pt idx="10">
                  <c:v>135</c:v>
                </c:pt>
                <c:pt idx="11">
                  <c:v>140</c:v>
                </c:pt>
                <c:pt idx="12">
                  <c:v>145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</c:numCache>
            </c:numRef>
          </c:xVal>
          <c:yVal>
            <c:numRef>
              <c:f>temp!$S$3:$S$18</c:f>
              <c:numCache>
                <c:formatCode>0.0000</c:formatCode>
                <c:ptCount val="16"/>
                <c:pt idx="0">
                  <c:v>2.8434861262E-2</c:v>
                </c:pt>
                <c:pt idx="1">
                  <c:v>2.9061179792E-2</c:v>
                </c:pt>
                <c:pt idx="2">
                  <c:v>2.9875393880999999E-2</c:v>
                </c:pt>
                <c:pt idx="3">
                  <c:v>3.1253294647000003E-2</c:v>
                </c:pt>
                <c:pt idx="4">
                  <c:v>4.9228636458000005E-2</c:v>
                </c:pt>
                <c:pt idx="5">
                  <c:v>5.2610756520000003E-2</c:v>
                </c:pt>
                <c:pt idx="6">
                  <c:v>5.7965779951499999E-2</c:v>
                </c:pt>
                <c:pt idx="7">
                  <c:v>6.721963623225001E-2</c:v>
                </c:pt>
                <c:pt idx="8">
                  <c:v>7.2715581333000004E-2</c:v>
                </c:pt>
                <c:pt idx="9">
                  <c:v>7.8587317551749997E-2</c:v>
                </c:pt>
                <c:pt idx="10">
                  <c:v>8.3049837077999997E-2</c:v>
                </c:pt>
                <c:pt idx="11">
                  <c:v>8.1640620385500004E-2</c:v>
                </c:pt>
                <c:pt idx="12">
                  <c:v>6.3414751162500005E-2</c:v>
                </c:pt>
                <c:pt idx="13">
                  <c:v>7.1447286309750002E-2</c:v>
                </c:pt>
                <c:pt idx="14">
                  <c:v>6.0878161116000001E-2</c:v>
                </c:pt>
                <c:pt idx="15">
                  <c:v>5.5335242125499999E-2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A-4328-BE73-026CDF4FD6AE}"/>
            </c:ext>
          </c:extLst>
        </c:ser>
        <c:ser>
          <c:idx val="3"/>
          <c:order val="3"/>
          <c:tx>
            <c:strRef>
              <c:f>temp!$Y$2</c:f>
              <c:strCache>
                <c:ptCount val="1"/>
                <c:pt idx="0">
                  <c:v>dissipation_50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temp!$A$3:$A$18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125</c:v>
                </c:pt>
                <c:pt idx="9">
                  <c:v>130</c:v>
                </c:pt>
                <c:pt idx="10">
                  <c:v>135</c:v>
                </c:pt>
                <c:pt idx="11">
                  <c:v>140</c:v>
                </c:pt>
                <c:pt idx="12">
                  <c:v>145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</c:numCache>
            </c:numRef>
          </c:xVal>
          <c:yVal>
            <c:numRef>
              <c:f>temp!$Y$3:$Y$18</c:f>
              <c:numCache>
                <c:formatCode>0.0000</c:formatCode>
                <c:ptCount val="16"/>
                <c:pt idx="0">
                  <c:v>2.1185224277250003E-2</c:v>
                </c:pt>
                <c:pt idx="1">
                  <c:v>2.1654963174749995E-2</c:v>
                </c:pt>
                <c:pt idx="2">
                  <c:v>2.2218649851749997E-2</c:v>
                </c:pt>
                <c:pt idx="3">
                  <c:v>2.3252075426250001E-2</c:v>
                </c:pt>
                <c:pt idx="4">
                  <c:v>4.0554124817500002E-2</c:v>
                </c:pt>
                <c:pt idx="5">
                  <c:v>4.3685717467500003E-2</c:v>
                </c:pt>
                <c:pt idx="6">
                  <c:v>5.7120249936000005E-2</c:v>
                </c:pt>
                <c:pt idx="7">
                  <c:v>5.503774082375E-2</c:v>
                </c:pt>
                <c:pt idx="8">
                  <c:v>7.1776103538E-2</c:v>
                </c:pt>
                <c:pt idx="9">
                  <c:v>5.1107592048E-2</c:v>
                </c:pt>
                <c:pt idx="10">
                  <c:v>5.4614975815999993E-2</c:v>
                </c:pt>
                <c:pt idx="11">
                  <c:v>5.3424970609000005E-2</c:v>
                </c:pt>
                <c:pt idx="12">
                  <c:v>4.9761007208500005E-2</c:v>
                </c:pt>
                <c:pt idx="13">
                  <c:v>5.8717362187499997E-2</c:v>
                </c:pt>
                <c:pt idx="14">
                  <c:v>4.0084385920000007E-2</c:v>
                </c:pt>
                <c:pt idx="15">
                  <c:v>4.5408093425000004E-2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7A-4328-BE73-026CDF4FD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72528"/>
        <c:axId val="550370728"/>
      </c:scatterChart>
      <c:valAx>
        <c:axId val="550372528"/>
        <c:scaling>
          <c:orientation val="minMax"/>
          <c:max val="16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70728"/>
        <c:crosses val="autoZero"/>
        <c:crossBetween val="midCat"/>
      </c:valAx>
      <c:valAx>
        <c:axId val="55037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7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Dielectric Constant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temp!$F$2</c:f>
              <c:strCache>
                <c:ptCount val="1"/>
                <c:pt idx="0">
                  <c:v>dielectric_10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temp!$A$3:$A$18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125</c:v>
                </c:pt>
                <c:pt idx="9">
                  <c:v>130</c:v>
                </c:pt>
                <c:pt idx="10">
                  <c:v>135</c:v>
                </c:pt>
                <c:pt idx="11">
                  <c:v>140</c:v>
                </c:pt>
                <c:pt idx="12">
                  <c:v>145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</c:numCache>
            </c:numRef>
          </c:xVal>
          <c:yVal>
            <c:numRef>
              <c:f>temp!$F$3:$F$18</c:f>
              <c:numCache>
                <c:formatCode>0.00</c:formatCode>
                <c:ptCount val="16"/>
                <c:pt idx="0">
                  <c:v>1921.8025509996048</c:v>
                </c:pt>
                <c:pt idx="1">
                  <c:v>1952.7660722294588</c:v>
                </c:pt>
                <c:pt idx="2">
                  <c:v>2027.0785231811085</c:v>
                </c:pt>
                <c:pt idx="3">
                  <c:v>2105.5194436300721</c:v>
                </c:pt>
                <c:pt idx="4">
                  <c:v>2237.6304675441156</c:v>
                </c:pt>
                <c:pt idx="5">
                  <c:v>2386.255369447415</c:v>
                </c:pt>
                <c:pt idx="6">
                  <c:v>2646.3489477781886</c:v>
                </c:pt>
                <c:pt idx="7">
                  <c:v>3106.6732967286844</c:v>
                </c:pt>
                <c:pt idx="8">
                  <c:v>3422.5012132731954</c:v>
                </c:pt>
                <c:pt idx="9">
                  <c:v>3723.8794865771079</c:v>
                </c:pt>
                <c:pt idx="10">
                  <c:v>3967.4591869186256</c:v>
                </c:pt>
                <c:pt idx="11">
                  <c:v>3853.9262757424945</c:v>
                </c:pt>
                <c:pt idx="12">
                  <c:v>3595.8969321603777</c:v>
                </c:pt>
                <c:pt idx="13">
                  <c:v>3302.7755978510932</c:v>
                </c:pt>
                <c:pt idx="14">
                  <c:v>2825.9373709113415</c:v>
                </c:pt>
                <c:pt idx="15">
                  <c:v>2510.109454366831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7-4BA4-B37E-AB1D0606504D}"/>
            </c:ext>
          </c:extLst>
        </c:ser>
        <c:ser>
          <c:idx val="1"/>
          <c:order val="1"/>
          <c:tx>
            <c:strRef>
              <c:f>temp!$L$2</c:f>
              <c:strCache>
                <c:ptCount val="1"/>
                <c:pt idx="0">
                  <c:v>dielectric_25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temp!$A$3:$A$18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125</c:v>
                </c:pt>
                <c:pt idx="9">
                  <c:v>130</c:v>
                </c:pt>
                <c:pt idx="10">
                  <c:v>135</c:v>
                </c:pt>
                <c:pt idx="11">
                  <c:v>140</c:v>
                </c:pt>
                <c:pt idx="12">
                  <c:v>145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</c:numCache>
            </c:numRef>
          </c:xVal>
          <c:yVal>
            <c:numRef>
              <c:f>temp!$L$3:$L$18</c:f>
              <c:numCache>
                <c:formatCode>General</c:formatCode>
                <c:ptCount val="16"/>
                <c:pt idx="0">
                  <c:v>1886.7105602724371</c:v>
                </c:pt>
                <c:pt idx="1">
                  <c:v>1923.8667857482619</c:v>
                </c:pt>
                <c:pt idx="2">
                  <c:v>1987.8580629566268</c:v>
                </c:pt>
                <c:pt idx="3">
                  <c:v>2068.3632181542471</c:v>
                </c:pt>
                <c:pt idx="4">
                  <c:v>2186.0245988276924</c:v>
                </c:pt>
                <c:pt idx="5">
                  <c:v>2332.5852659823345</c:v>
                </c:pt>
                <c:pt idx="6">
                  <c:v>2572.036496826539</c:v>
                </c:pt>
                <c:pt idx="7">
                  <c:v>2993.1403855525532</c:v>
                </c:pt>
                <c:pt idx="8">
                  <c:v>3249.1054943860131</c:v>
                </c:pt>
                <c:pt idx="9">
                  <c:v>3521.584481208728</c:v>
                </c:pt>
                <c:pt idx="10">
                  <c:v>3748.6503035609908</c:v>
                </c:pt>
                <c:pt idx="11">
                  <c:v>3641.3100966308302</c:v>
                </c:pt>
                <c:pt idx="12">
                  <c:v>3418.3727437758816</c:v>
                </c:pt>
                <c:pt idx="13">
                  <c:v>3195.4353909209326</c:v>
                </c:pt>
                <c:pt idx="14">
                  <c:v>2766.0745632002904</c:v>
                </c:pt>
                <c:pt idx="15">
                  <c:v>2456.4393509017505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7-4BA4-B37E-AB1D0606504D}"/>
            </c:ext>
          </c:extLst>
        </c:ser>
        <c:ser>
          <c:idx val="2"/>
          <c:order val="2"/>
          <c:tx>
            <c:strRef>
              <c:f>temp!$R$2</c:f>
              <c:strCache>
                <c:ptCount val="1"/>
                <c:pt idx="0">
                  <c:v>dielectric_35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temp!$A$3:$A$18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125</c:v>
                </c:pt>
                <c:pt idx="9">
                  <c:v>130</c:v>
                </c:pt>
                <c:pt idx="10">
                  <c:v>135</c:v>
                </c:pt>
                <c:pt idx="11">
                  <c:v>140</c:v>
                </c:pt>
                <c:pt idx="12">
                  <c:v>145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</c:numCache>
            </c:numRef>
          </c:xVal>
          <c:yVal>
            <c:numRef>
              <c:f>temp!$R$3:$R$18</c:f>
              <c:numCache>
                <c:formatCode>General</c:formatCode>
                <c:ptCount val="16"/>
                <c:pt idx="0">
                  <c:v>1874.3251517804954</c:v>
                </c:pt>
                <c:pt idx="1">
                  <c:v>1915.609846753634</c:v>
                </c:pt>
                <c:pt idx="2">
                  <c:v>1969.2799502187142</c:v>
                </c:pt>
                <c:pt idx="3">
                  <c:v>2060.1062791596196</c:v>
                </c:pt>
                <c:pt idx="4">
                  <c:v>2163.3180165924659</c:v>
                </c:pt>
                <c:pt idx="5">
                  <c:v>2311.9429184957653</c:v>
                </c:pt>
                <c:pt idx="6">
                  <c:v>2547.2656798426556</c:v>
                </c:pt>
                <c:pt idx="7">
                  <c:v>2953.9199253280717</c:v>
                </c:pt>
                <c:pt idx="8">
                  <c:v>3195.4353909209326</c:v>
                </c:pt>
                <c:pt idx="9">
                  <c:v>3453.4647345030494</c:v>
                </c:pt>
                <c:pt idx="10">
                  <c:v>3649.5670356254582</c:v>
                </c:pt>
                <c:pt idx="11">
                  <c:v>3587.6399931657502</c:v>
                </c:pt>
                <c:pt idx="12">
                  <c:v>3344.060292824232</c:v>
                </c:pt>
                <c:pt idx="13">
                  <c:v>3139.7010527071957</c:v>
                </c:pt>
                <c:pt idx="14">
                  <c:v>2675.2482342593858</c:v>
                </c:pt>
                <c:pt idx="15">
                  <c:v>2431.6685339178675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A7-4BA4-B37E-AB1D0606504D}"/>
            </c:ext>
          </c:extLst>
        </c:ser>
        <c:ser>
          <c:idx val="3"/>
          <c:order val="3"/>
          <c:tx>
            <c:strRef>
              <c:f>temp!$X$2</c:f>
              <c:strCache>
                <c:ptCount val="1"/>
                <c:pt idx="0">
                  <c:v>dielectric_50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temp!$A$3:$A$18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125</c:v>
                </c:pt>
                <c:pt idx="9">
                  <c:v>130</c:v>
                </c:pt>
                <c:pt idx="10">
                  <c:v>135</c:v>
                </c:pt>
                <c:pt idx="11">
                  <c:v>140</c:v>
                </c:pt>
                <c:pt idx="12">
                  <c:v>145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</c:numCache>
            </c:numRef>
          </c:xVal>
          <c:yVal>
            <c:numRef>
              <c:f>temp!$X$3:$X$18</c:f>
              <c:numCache>
                <c:formatCode>General</c:formatCode>
                <c:ptCount val="16"/>
                <c:pt idx="0">
                  <c:v>1861.9397432885539</c:v>
                </c:pt>
                <c:pt idx="1">
                  <c:v>1903.2244382616925</c:v>
                </c:pt>
                <c:pt idx="2">
                  <c:v>1952.7660722294588</c:v>
                </c:pt>
                <c:pt idx="3">
                  <c:v>2043.5924011703639</c:v>
                </c:pt>
                <c:pt idx="4">
                  <c:v>2138.547199608583</c:v>
                </c:pt>
                <c:pt idx="5">
                  <c:v>2303.6859795011374</c:v>
                </c:pt>
                <c:pt idx="6">
                  <c:v>2510.109454366831</c:v>
                </c:pt>
                <c:pt idx="7">
                  <c:v>2902.3140566116481</c:v>
                </c:pt>
                <c:pt idx="8">
                  <c:v>3154.1506959477942</c:v>
                </c:pt>
                <c:pt idx="9">
                  <c:v>3368.8311098081153</c:v>
                </c:pt>
                <c:pt idx="10">
                  <c:v>3600.0254016576914</c:v>
                </c:pt>
                <c:pt idx="11">
                  <c:v>3521.584481208728</c:v>
                </c:pt>
                <c:pt idx="12">
                  <c:v>3280.0690156158671</c:v>
                </c:pt>
                <c:pt idx="13">
                  <c:v>3096.3521229854</c:v>
                </c:pt>
                <c:pt idx="14">
                  <c:v>2642.2204782808744</c:v>
                </c:pt>
                <c:pt idx="15">
                  <c:v>2394.5123084420425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A7-4BA4-B37E-AB1D06065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09608"/>
        <c:axId val="550403848"/>
      </c:scatterChart>
      <c:valAx>
        <c:axId val="550409608"/>
        <c:scaling>
          <c:orientation val="minMax"/>
          <c:max val="190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03848"/>
        <c:crosses val="autoZero"/>
        <c:crossBetween val="midCat"/>
      </c:valAx>
      <c:valAx>
        <c:axId val="550403848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0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batio3!$F$1</c:f>
              <c:strCache>
                <c:ptCount val="1"/>
                <c:pt idx="0">
                  <c:v>dielectric_const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batio3!$A$2:$A$10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batio3!$F$2:$F$10</c:f>
              <c:numCache>
                <c:formatCode>0.0</c:formatCode>
                <c:ptCount val="9"/>
                <c:pt idx="0">
                  <c:v>1874.3251517804954</c:v>
                </c:pt>
                <c:pt idx="1">
                  <c:v>1857.81127379124</c:v>
                </c:pt>
                <c:pt idx="2">
                  <c:v>1849.5543347966122</c:v>
                </c:pt>
                <c:pt idx="3">
                  <c:v>1845.4258652992983</c:v>
                </c:pt>
                <c:pt idx="4">
                  <c:v>1837.1689263046705</c:v>
                </c:pt>
                <c:pt idx="5">
                  <c:v>1833.0404568073568</c:v>
                </c:pt>
                <c:pt idx="6">
                  <c:v>1828.9119873100428</c:v>
                </c:pt>
                <c:pt idx="7">
                  <c:v>1824.7835178127291</c:v>
                </c:pt>
                <c:pt idx="8">
                  <c:v>1820.6550483154151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A-4930-B0F8-001B39555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44520"/>
        <c:axId val="442243800"/>
      </c:scatterChart>
      <c:valAx>
        <c:axId val="44224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43800"/>
        <c:crosses val="autoZero"/>
        <c:crossBetween val="midCat"/>
      </c:valAx>
      <c:valAx>
        <c:axId val="4422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4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batio3!$G$1</c:f>
              <c:strCache>
                <c:ptCount val="1"/>
                <c:pt idx="0">
                  <c:v>dissipation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batio3!$A$2:$A$10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xVal>
          <c:yVal>
            <c:numRef>
              <c:f>batio3!$G$2:$G$10</c:f>
              <c:numCache>
                <c:formatCode>0.0000</c:formatCode>
                <c:ptCount val="9"/>
                <c:pt idx="0">
                  <c:v>3.1278347388199998E-2</c:v>
                </c:pt>
                <c:pt idx="1">
                  <c:v>3.3821200619999998E-2</c:v>
                </c:pt>
                <c:pt idx="2">
                  <c:v>3.3670884172800002E-2</c:v>
                </c:pt>
                <c:pt idx="3">
                  <c:v>3.4995547863750004E-2</c:v>
                </c:pt>
                <c:pt idx="4">
                  <c:v>3.3445409501999999E-2</c:v>
                </c:pt>
                <c:pt idx="5">
                  <c:v>2.9198969868600003E-2</c:v>
                </c:pt>
                <c:pt idx="6">
                  <c:v>3.3295093054800003E-2</c:v>
                </c:pt>
                <c:pt idx="7">
                  <c:v>3.7372426685099998E-2</c:v>
                </c:pt>
                <c:pt idx="8">
                  <c:v>2.7620647173000005E-2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2-42F4-9554-7EA217895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53880"/>
        <c:axId val="442255320"/>
      </c:scatterChart>
      <c:valAx>
        <c:axId val="44225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55320"/>
        <c:crosses val="autoZero"/>
        <c:crossBetween val="midCat"/>
      </c:valAx>
      <c:valAx>
        <c:axId val="44225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5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2</xdr:row>
      <xdr:rowOff>64770</xdr:rowOff>
    </xdr:from>
    <xdr:to>
      <xdr:col>17</xdr:col>
      <xdr:colOff>441960</xdr:colOff>
      <xdr:row>17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3A30A-6720-4C6E-ADED-9F0C68C01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13</xdr:row>
      <xdr:rowOff>95250</xdr:rowOff>
    </xdr:from>
    <xdr:to>
      <xdr:col>9</xdr:col>
      <xdr:colOff>175260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CC115-DB2D-410A-9541-A6A685DD3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2</xdr:row>
      <xdr:rowOff>64770</xdr:rowOff>
    </xdr:from>
    <xdr:to>
      <xdr:col>17</xdr:col>
      <xdr:colOff>441960</xdr:colOff>
      <xdr:row>17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22AB3F-60DD-4DE8-8FB6-223DE3E0F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13</xdr:row>
      <xdr:rowOff>95250</xdr:rowOff>
    </xdr:from>
    <xdr:to>
      <xdr:col>9</xdr:col>
      <xdr:colOff>175260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3B1C2C-C24F-4660-8478-809FC4BA3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506802</xdr:colOff>
      <xdr:row>20</xdr:row>
      <xdr:rowOff>18938</xdr:rowOff>
    </xdr:from>
    <xdr:to>
      <xdr:col>23</xdr:col>
      <xdr:colOff>530678</xdr:colOff>
      <xdr:row>41</xdr:row>
      <xdr:rowOff>6402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CD9131-2DF2-D932-876A-F9CD01A0A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455920</xdr:colOff>
      <xdr:row>19</xdr:row>
      <xdr:rowOff>114277</xdr:rowOff>
    </xdr:from>
    <xdr:to>
      <xdr:col>10</xdr:col>
      <xdr:colOff>522515</xdr:colOff>
      <xdr:row>46</xdr:row>
      <xdr:rowOff>153968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3812BD-B51E-E55A-F254-AE4664BF6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167640</xdr:colOff>
      <xdr:row>4</xdr:row>
      <xdr:rowOff>156210</xdr:rowOff>
    </xdr:from>
    <xdr:to>
      <xdr:col>17</xdr:col>
      <xdr:colOff>472440</xdr:colOff>
      <xdr:row>19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9795C-3F03-9520-3686-387845472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13</xdr:row>
      <xdr:rowOff>95250</xdr:rowOff>
    </xdr:from>
    <xdr:to>
      <xdr:col>9</xdr:col>
      <xdr:colOff>175260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407857-3003-DE2D-21A4-318C24C4C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C45D-7575-439A-B2E2-DC9E42F8889E}">
  <dimension ref="A1:L10"/>
  <sheetViews>
    <sheetView workbookViewId="0">
      <selection activeCell="H7" sqref="H7"/>
    </sheetView>
  </sheetViews>
  <sheetFormatPr defaultRowHeight="14.4" x14ac:dyDescent="0.3"/>
  <cols>
    <col min="6" max="6" width="13.44140625" bestFit="1" customWidth="1"/>
    <col min="7" max="7" width="11.44140625" customWidth="1"/>
  </cols>
  <sheetData>
    <row r="1" spans="1:12" x14ac:dyDescent="0.3">
      <c r="A1" t="s">
        <v>0</v>
      </c>
      <c r="B1" t="s">
        <v>8</v>
      </c>
      <c r="C1" t="s">
        <v>7</v>
      </c>
      <c r="D1" t="s">
        <v>5</v>
      </c>
      <c r="E1" t="s">
        <v>1</v>
      </c>
      <c r="F1" t="s">
        <v>36</v>
      </c>
      <c r="G1" t="s">
        <v>9</v>
      </c>
      <c r="J1" t="s">
        <v>2</v>
      </c>
      <c r="K1">
        <v>473.1</v>
      </c>
      <c r="L1" t="s">
        <v>6</v>
      </c>
    </row>
    <row r="2" spans="1:12" x14ac:dyDescent="0.3">
      <c r="A2">
        <v>10</v>
      </c>
      <c r="B2">
        <v>600</v>
      </c>
      <c r="C2" s="4">
        <v>0.59</v>
      </c>
      <c r="D2">
        <f>1000*C2</f>
        <v>590</v>
      </c>
      <c r="E2">
        <f>B2</f>
        <v>600</v>
      </c>
      <c r="F2" s="4">
        <f t="shared" ref="F2:F10" si="0">D2/$K$1</f>
        <v>1.2470936377087296</v>
      </c>
      <c r="G2" s="3">
        <f>2*3.13159265*A2*1000*D2*0.000000000001*E2</f>
        <v>2.2171675962000002E-2</v>
      </c>
      <c r="H2">
        <f>F2*0.002/C2</f>
        <v>4.2274360600295926E-3</v>
      </c>
    </row>
    <row r="3" spans="1:12" x14ac:dyDescent="0.3">
      <c r="A3">
        <v>15</v>
      </c>
      <c r="B3">
        <v>450</v>
      </c>
      <c r="C3">
        <v>0.58899999999999997</v>
      </c>
      <c r="D3">
        <f t="shared" ref="D3:D10" si="1">1000*C3</f>
        <v>589</v>
      </c>
      <c r="E3">
        <f t="shared" ref="E3:E10" si="2">B3</f>
        <v>450</v>
      </c>
      <c r="F3" s="4">
        <f t="shared" si="0"/>
        <v>1.2449799196787148</v>
      </c>
      <c r="G3" s="3">
        <f>2*3.13159265*A3*1000*D3*0.000000000001*E3</f>
        <v>2.4900858956474998E-2</v>
      </c>
      <c r="H3">
        <f t="shared" ref="H3:H10" si="3">F3*0.002/C3</f>
        <v>4.2274360600295926E-3</v>
      </c>
    </row>
    <row r="4" spans="1:12" x14ac:dyDescent="0.3">
      <c r="A4">
        <v>20</v>
      </c>
      <c r="B4">
        <v>350</v>
      </c>
      <c r="C4">
        <v>0.58699999999999997</v>
      </c>
      <c r="D4">
        <f t="shared" si="1"/>
        <v>587</v>
      </c>
      <c r="E4">
        <f t="shared" si="2"/>
        <v>350</v>
      </c>
      <c r="F4" s="4">
        <f t="shared" si="0"/>
        <v>1.2407524836186852</v>
      </c>
      <c r="G4" s="3">
        <f t="shared" ref="G4:G10" si="4">2*3.13159265*A4*1000*D4*0.000000000001*E4</f>
        <v>2.5735428397699999E-2</v>
      </c>
      <c r="H4">
        <f t="shared" si="3"/>
        <v>4.2274360600295918E-3</v>
      </c>
    </row>
    <row r="5" spans="1:12" x14ac:dyDescent="0.3">
      <c r="A5">
        <v>25</v>
      </c>
      <c r="B5">
        <v>250</v>
      </c>
      <c r="C5">
        <v>0.58699999999999997</v>
      </c>
      <c r="D5">
        <f t="shared" si="1"/>
        <v>587</v>
      </c>
      <c r="E5">
        <f t="shared" si="2"/>
        <v>250</v>
      </c>
      <c r="F5" s="4">
        <f t="shared" si="0"/>
        <v>1.2407524836186852</v>
      </c>
      <c r="G5" s="3">
        <f t="shared" si="4"/>
        <v>2.2978061069375E-2</v>
      </c>
      <c r="H5">
        <f t="shared" si="3"/>
        <v>4.2274360600295918E-3</v>
      </c>
    </row>
    <row r="6" spans="1:12" x14ac:dyDescent="0.3">
      <c r="A6">
        <v>30</v>
      </c>
      <c r="B6">
        <v>250</v>
      </c>
      <c r="C6">
        <v>0.58599999999999997</v>
      </c>
      <c r="D6">
        <f t="shared" si="1"/>
        <v>586</v>
      </c>
      <c r="E6">
        <f t="shared" si="2"/>
        <v>250</v>
      </c>
      <c r="F6" s="4">
        <f t="shared" si="0"/>
        <v>1.2386387655886704</v>
      </c>
      <c r="G6" s="3">
        <f t="shared" si="4"/>
        <v>2.7526699393499998E-2</v>
      </c>
      <c r="H6">
        <f>F6*0.002/C6</f>
        <v>4.2274360600295918E-3</v>
      </c>
    </row>
    <row r="7" spans="1:12" x14ac:dyDescent="0.3">
      <c r="A7">
        <v>35</v>
      </c>
      <c r="B7">
        <v>200</v>
      </c>
      <c r="C7">
        <v>0.58599999999999997</v>
      </c>
      <c r="D7">
        <f t="shared" si="1"/>
        <v>586</v>
      </c>
      <c r="E7">
        <f t="shared" si="2"/>
        <v>200</v>
      </c>
      <c r="F7" s="4">
        <f t="shared" si="0"/>
        <v>1.2386387655886704</v>
      </c>
      <c r="G7" s="3">
        <f t="shared" si="4"/>
        <v>2.5691586100600003E-2</v>
      </c>
      <c r="H7">
        <f t="shared" si="3"/>
        <v>4.2274360600295918E-3</v>
      </c>
    </row>
    <row r="8" spans="1:12" x14ac:dyDescent="0.3">
      <c r="A8">
        <v>40</v>
      </c>
      <c r="B8">
        <v>200</v>
      </c>
      <c r="C8">
        <v>0.58599999999999997</v>
      </c>
      <c r="D8">
        <f>1000*C8</f>
        <v>586</v>
      </c>
      <c r="E8">
        <f t="shared" si="2"/>
        <v>200</v>
      </c>
      <c r="F8" s="4">
        <f t="shared" si="0"/>
        <v>1.2386387655886704</v>
      </c>
      <c r="G8" s="3">
        <f t="shared" si="4"/>
        <v>2.9361812686400004E-2</v>
      </c>
      <c r="H8">
        <f t="shared" si="3"/>
        <v>4.2274360600295918E-3</v>
      </c>
    </row>
    <row r="9" spans="1:12" x14ac:dyDescent="0.3">
      <c r="A9">
        <v>45</v>
      </c>
      <c r="B9">
        <v>150</v>
      </c>
      <c r="C9">
        <v>0.58399999999999996</v>
      </c>
      <c r="D9">
        <f>1000*C9</f>
        <v>584</v>
      </c>
      <c r="E9">
        <f t="shared" si="2"/>
        <v>150</v>
      </c>
      <c r="F9" s="4">
        <f t="shared" si="0"/>
        <v>1.2344113295286407</v>
      </c>
      <c r="G9" s="3">
        <f t="shared" si="4"/>
        <v>2.4689476452600001E-2</v>
      </c>
      <c r="H9">
        <f t="shared" si="3"/>
        <v>4.2274360600295926E-3</v>
      </c>
    </row>
    <row r="10" spans="1:12" x14ac:dyDescent="0.3">
      <c r="A10">
        <v>50</v>
      </c>
      <c r="B10">
        <v>150</v>
      </c>
      <c r="C10">
        <v>0.58399999999999996</v>
      </c>
      <c r="D10">
        <f t="shared" si="1"/>
        <v>584</v>
      </c>
      <c r="E10">
        <f t="shared" si="2"/>
        <v>150</v>
      </c>
      <c r="F10" s="4">
        <f t="shared" si="0"/>
        <v>1.2344113295286407</v>
      </c>
      <c r="G10" s="3">
        <f t="shared" si="4"/>
        <v>2.7432751614000002E-2</v>
      </c>
      <c r="H10">
        <f t="shared" si="3"/>
        <v>4.2274360600295926E-3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2F8A-E6F3-4CE0-8AE3-51361249346A}">
  <dimension ref="A1:J12"/>
  <sheetViews>
    <sheetView workbookViewId="0">
      <selection activeCell="F6" sqref="F6"/>
    </sheetView>
  </sheetViews>
  <sheetFormatPr defaultRowHeight="14.4" x14ac:dyDescent="0.3"/>
  <cols>
    <col min="6" max="6" width="13.44140625" bestFit="1" customWidth="1"/>
  </cols>
  <sheetData>
    <row r="1" spans="1:10" x14ac:dyDescent="0.3">
      <c r="A1" t="s">
        <v>0</v>
      </c>
      <c r="B1" t="s">
        <v>8</v>
      </c>
      <c r="C1" t="s">
        <v>7</v>
      </c>
      <c r="D1" t="s">
        <v>5</v>
      </c>
      <c r="E1" t="s">
        <v>1</v>
      </c>
      <c r="F1" t="s">
        <v>36</v>
      </c>
      <c r="G1" t="s">
        <v>9</v>
      </c>
    </row>
    <row r="2" spans="1:10" x14ac:dyDescent="0.3">
      <c r="A2">
        <v>10</v>
      </c>
      <c r="B2">
        <v>550</v>
      </c>
      <c r="C2">
        <v>0.52600000000000002</v>
      </c>
      <c r="D2">
        <f>1000*C2</f>
        <v>526</v>
      </c>
      <c r="E2">
        <f>B2</f>
        <v>550</v>
      </c>
      <c r="F2" s="4">
        <f>D2/disc!$I$3</f>
        <v>1.2426175289392865</v>
      </c>
      <c r="G2" s="3">
        <f t="shared" ref="G2:G10" si="0">2*3.13159265*A2*1000*D2*0.000000000001*E2</f>
        <v>1.8119395072900002E-2</v>
      </c>
    </row>
    <row r="3" spans="1:10" x14ac:dyDescent="0.3">
      <c r="A3">
        <v>15</v>
      </c>
      <c r="B3">
        <v>400</v>
      </c>
      <c r="C3">
        <v>0.52400000000000002</v>
      </c>
      <c r="D3">
        <f t="shared" ref="D3:D10" si="1">1000*C3</f>
        <v>524</v>
      </c>
      <c r="E3">
        <f t="shared" ref="E3:E10" si="2">B3</f>
        <v>400</v>
      </c>
      <c r="F3" s="4">
        <f>D3/disc!$I$3</f>
        <v>1.23789274746043</v>
      </c>
      <c r="G3" s="3">
        <f t="shared" si="0"/>
        <v>1.9691454583199999E-2</v>
      </c>
      <c r="H3" t="s">
        <v>2</v>
      </c>
      <c r="I3">
        <v>423.3</v>
      </c>
      <c r="J3" t="s">
        <v>6</v>
      </c>
    </row>
    <row r="4" spans="1:10" x14ac:dyDescent="0.3">
      <c r="A4">
        <v>20</v>
      </c>
      <c r="B4">
        <v>300</v>
      </c>
      <c r="C4">
        <v>0.52400000000000002</v>
      </c>
      <c r="D4">
        <f t="shared" si="1"/>
        <v>524</v>
      </c>
      <c r="E4">
        <f t="shared" si="2"/>
        <v>300</v>
      </c>
      <c r="F4" s="4">
        <f>D4/disc!$I$3</f>
        <v>1.23789274746043</v>
      </c>
      <c r="G4" s="3">
        <f t="shared" si="0"/>
        <v>1.9691454583200003E-2</v>
      </c>
    </row>
    <row r="5" spans="1:10" x14ac:dyDescent="0.3">
      <c r="A5">
        <v>25</v>
      </c>
      <c r="B5">
        <v>250</v>
      </c>
      <c r="C5">
        <v>0.52300000000000002</v>
      </c>
      <c r="D5">
        <f t="shared" si="1"/>
        <v>523</v>
      </c>
      <c r="E5">
        <f t="shared" si="2"/>
        <v>250</v>
      </c>
      <c r="F5" s="4">
        <f>D5/disc!$I$3</f>
        <v>1.2355303567210016</v>
      </c>
      <c r="G5" s="3">
        <f t="shared" si="0"/>
        <v>2.0472786949374999E-2</v>
      </c>
    </row>
    <row r="6" spans="1:10" x14ac:dyDescent="0.3">
      <c r="A6">
        <v>30</v>
      </c>
      <c r="B6">
        <v>200</v>
      </c>
      <c r="C6">
        <v>0.52200000000000002</v>
      </c>
      <c r="D6">
        <f t="shared" si="1"/>
        <v>522</v>
      </c>
      <c r="E6">
        <f t="shared" si="2"/>
        <v>200</v>
      </c>
      <c r="F6" s="4">
        <f>D6/disc!$I$3</f>
        <v>1.2331679659815733</v>
      </c>
      <c r="G6" s="3">
        <f t="shared" si="0"/>
        <v>1.9616296359599997E-2</v>
      </c>
    </row>
    <row r="7" spans="1:10" x14ac:dyDescent="0.3">
      <c r="A7">
        <v>35</v>
      </c>
      <c r="B7">
        <v>200</v>
      </c>
      <c r="C7">
        <v>0.52200000000000002</v>
      </c>
      <c r="D7">
        <f t="shared" si="1"/>
        <v>522</v>
      </c>
      <c r="E7">
        <f t="shared" si="2"/>
        <v>200</v>
      </c>
      <c r="F7" s="4">
        <f>D7/disc!$I$3</f>
        <v>1.2331679659815733</v>
      </c>
      <c r="G7" s="3">
        <f t="shared" si="0"/>
        <v>2.2885679086200001E-2</v>
      </c>
    </row>
    <row r="8" spans="1:10" x14ac:dyDescent="0.3">
      <c r="A8">
        <v>40</v>
      </c>
      <c r="B8">
        <v>150</v>
      </c>
      <c r="C8">
        <v>0.52200000000000002</v>
      </c>
      <c r="D8">
        <f t="shared" si="1"/>
        <v>522</v>
      </c>
      <c r="E8">
        <f t="shared" si="2"/>
        <v>150</v>
      </c>
      <c r="F8" s="4">
        <f>D8/disc!$I$3</f>
        <v>1.2331679659815733</v>
      </c>
      <c r="G8" s="3">
        <f t="shared" si="0"/>
        <v>1.9616296359600001E-2</v>
      </c>
    </row>
    <row r="9" spans="1:10" x14ac:dyDescent="0.3">
      <c r="A9">
        <v>45</v>
      </c>
      <c r="B9">
        <v>150</v>
      </c>
      <c r="C9">
        <v>0.52100000000000002</v>
      </c>
      <c r="D9">
        <f t="shared" si="1"/>
        <v>521</v>
      </c>
      <c r="E9">
        <f t="shared" si="2"/>
        <v>150</v>
      </c>
      <c r="F9" s="4">
        <f>D9/disc!$I$3</f>
        <v>1.230805575242145</v>
      </c>
      <c r="G9" s="3">
        <f t="shared" si="0"/>
        <v>2.2026056903775001E-2</v>
      </c>
    </row>
    <row r="10" spans="1:10" x14ac:dyDescent="0.3">
      <c r="A10">
        <v>50</v>
      </c>
      <c r="B10">
        <v>150</v>
      </c>
      <c r="C10" s="4">
        <v>0.52</v>
      </c>
      <c r="D10">
        <f t="shared" si="1"/>
        <v>520</v>
      </c>
      <c r="E10">
        <f t="shared" si="2"/>
        <v>150</v>
      </c>
      <c r="F10" s="4">
        <f>D10/disc!$I$3</f>
        <v>1.2284431845027166</v>
      </c>
      <c r="G10" s="3">
        <f t="shared" si="0"/>
        <v>2.4426422670000003E-2</v>
      </c>
    </row>
    <row r="12" spans="1:10" x14ac:dyDescent="0.3">
      <c r="H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0032-D0DE-4E7B-B89C-CFF25821E571}">
  <dimension ref="A1:AK23"/>
  <sheetViews>
    <sheetView tabSelected="1" zoomScale="70" zoomScaleNormal="70" workbookViewId="0">
      <selection activeCell="T3" sqref="T3:X18"/>
    </sheetView>
  </sheetViews>
  <sheetFormatPr defaultRowHeight="14.4" x14ac:dyDescent="0.3"/>
  <cols>
    <col min="1" max="5" width="8.88671875" style="6"/>
    <col min="6" max="6" width="10.6640625" style="6" customWidth="1"/>
    <col min="7" max="7" width="12" style="6" bestFit="1" customWidth="1"/>
    <col min="8" max="24" width="8.88671875" style="6"/>
    <col min="25" max="25" width="13.44140625" style="6" bestFit="1" customWidth="1"/>
    <col min="26" max="16384" width="8.88671875" style="6"/>
  </cols>
  <sheetData>
    <row r="1" spans="1:37" x14ac:dyDescent="0.3">
      <c r="A1" s="2" t="s">
        <v>20</v>
      </c>
      <c r="B1" s="19">
        <v>10</v>
      </c>
      <c r="C1" s="19"/>
      <c r="D1" s="19"/>
      <c r="E1" s="19"/>
      <c r="F1" s="19"/>
      <c r="G1" s="19"/>
      <c r="H1" s="19">
        <v>25</v>
      </c>
      <c r="I1" s="19"/>
      <c r="J1" s="19"/>
      <c r="K1" s="19"/>
      <c r="L1" s="19"/>
      <c r="M1" s="19"/>
      <c r="N1" s="19">
        <v>35</v>
      </c>
      <c r="O1" s="19"/>
      <c r="P1" s="19"/>
      <c r="Q1" s="19"/>
      <c r="R1" s="19"/>
      <c r="S1" s="19"/>
      <c r="T1" s="19">
        <v>50</v>
      </c>
      <c r="U1" s="19"/>
      <c r="V1" s="19"/>
      <c r="W1" s="19"/>
      <c r="X1" s="19"/>
      <c r="Y1" s="19"/>
      <c r="AB1" s="6" t="s">
        <v>0</v>
      </c>
      <c r="AC1" s="6" t="s">
        <v>37</v>
      </c>
      <c r="AD1" s="6" t="s">
        <v>21</v>
      </c>
      <c r="AE1" s="6" t="s">
        <v>22</v>
      </c>
      <c r="AF1" s="6" t="s">
        <v>23</v>
      </c>
      <c r="AG1" s="6" t="s">
        <v>24</v>
      </c>
      <c r="AH1" s="6" t="s">
        <v>25</v>
      </c>
      <c r="AI1" s="6" t="s">
        <v>26</v>
      </c>
      <c r="AJ1" s="6" t="s">
        <v>27</v>
      </c>
      <c r="AK1" s="6" t="s">
        <v>28</v>
      </c>
    </row>
    <row r="2" spans="1:37" x14ac:dyDescent="0.3">
      <c r="A2" s="2" t="s">
        <v>10</v>
      </c>
      <c r="B2" s="7" t="s">
        <v>8</v>
      </c>
      <c r="C2" s="7" t="s">
        <v>11</v>
      </c>
      <c r="D2" s="7" t="s">
        <v>5</v>
      </c>
      <c r="E2" s="7" t="s">
        <v>1</v>
      </c>
      <c r="F2" s="8" t="s">
        <v>12</v>
      </c>
      <c r="G2" s="7" t="s">
        <v>13</v>
      </c>
      <c r="H2" s="2" t="s">
        <v>8</v>
      </c>
      <c r="I2" s="2" t="s">
        <v>11</v>
      </c>
      <c r="J2" s="2" t="s">
        <v>5</v>
      </c>
      <c r="K2" s="2" t="s">
        <v>1</v>
      </c>
      <c r="L2" s="2" t="s">
        <v>14</v>
      </c>
      <c r="M2" s="2" t="s">
        <v>15</v>
      </c>
      <c r="N2" s="2" t="s">
        <v>8</v>
      </c>
      <c r="O2" s="2" t="s">
        <v>11</v>
      </c>
      <c r="P2" s="2" t="s">
        <v>5</v>
      </c>
      <c r="Q2" s="2" t="s">
        <v>1</v>
      </c>
      <c r="R2" s="2" t="s">
        <v>19</v>
      </c>
      <c r="S2" s="2" t="s">
        <v>16</v>
      </c>
      <c r="T2" s="2" t="s">
        <v>8</v>
      </c>
      <c r="U2" s="2" t="s">
        <v>11</v>
      </c>
      <c r="V2" s="2" t="s">
        <v>5</v>
      </c>
      <c r="W2" s="2" t="s">
        <v>1</v>
      </c>
      <c r="X2" s="2" t="s">
        <v>17</v>
      </c>
      <c r="Y2" s="2" t="s">
        <v>18</v>
      </c>
      <c r="AB2" s="6">
        <f>A3</f>
        <v>50</v>
      </c>
      <c r="AC2" s="6">
        <f>C3</f>
        <v>931</v>
      </c>
      <c r="AD2" s="9">
        <f>F3</f>
        <v>1921.8025509996048</v>
      </c>
      <c r="AE2" s="6">
        <f>L3</f>
        <v>1886.7105602724371</v>
      </c>
      <c r="AF2" s="6">
        <f>R3</f>
        <v>1874.3251517804954</v>
      </c>
      <c r="AG2" s="6">
        <f>X3</f>
        <v>1861.9397432885539</v>
      </c>
      <c r="AH2" s="10">
        <f>G3</f>
        <v>3.2070640328650001E-2</v>
      </c>
      <c r="AI2" s="6">
        <f>M3</f>
        <v>3.5778446026250008E-2</v>
      </c>
      <c r="AJ2" s="6">
        <f>S3</f>
        <v>2.8434861262E-2</v>
      </c>
      <c r="AK2" s="6">
        <f>Y3</f>
        <v>2.1185224277250003E-2</v>
      </c>
    </row>
    <row r="3" spans="1:37" x14ac:dyDescent="0.3">
      <c r="A3" s="11">
        <v>50</v>
      </c>
      <c r="B3" s="12">
        <v>550</v>
      </c>
      <c r="C3" s="13">
        <v>931</v>
      </c>
      <c r="D3" s="13">
        <f>C3</f>
        <v>931</v>
      </c>
      <c r="E3" s="13">
        <f>B3</f>
        <v>550</v>
      </c>
      <c r="F3" s="14">
        <f>D3/$B$23</f>
        <v>1921.8025509996048</v>
      </c>
      <c r="G3" s="15">
        <f>2*3.13159265*$B$1*1000*D3*0.000000000001*E3</f>
        <v>3.2070640328650001E-2</v>
      </c>
      <c r="H3" s="12">
        <v>250</v>
      </c>
      <c r="I3" s="13">
        <v>914</v>
      </c>
      <c r="J3" s="13">
        <f>I3</f>
        <v>914</v>
      </c>
      <c r="K3" s="13">
        <f>H3</f>
        <v>250</v>
      </c>
      <c r="L3" s="13">
        <f>J3/$B$23</f>
        <v>1886.7105602724371</v>
      </c>
      <c r="M3" s="15">
        <f>2*3.13159265*$H$1*1000*J3*0.000000000001*K3</f>
        <v>3.5778446026250008E-2</v>
      </c>
      <c r="N3" s="12">
        <v>200</v>
      </c>
      <c r="O3" s="13">
        <v>908</v>
      </c>
      <c r="P3" s="13">
        <f>O3</f>
        <v>908</v>
      </c>
      <c r="Q3" s="13">
        <f>N3</f>
        <v>200</v>
      </c>
      <c r="R3" s="13">
        <f t="shared" ref="R3:R18" si="0">P3/$B$23</f>
        <v>1874.3251517804954</v>
      </c>
      <c r="S3" s="15">
        <f>2*3.13159265*$H$1*1000*P3*0.000000000001*Q3</f>
        <v>2.8434861262E-2</v>
      </c>
      <c r="T3" s="12">
        <v>150</v>
      </c>
      <c r="U3" s="13">
        <v>902</v>
      </c>
      <c r="V3" s="13">
        <f>U3</f>
        <v>902</v>
      </c>
      <c r="W3" s="13">
        <f>T3</f>
        <v>150</v>
      </c>
      <c r="X3" s="13">
        <f t="shared" ref="X3:X18" si="1">V3/$B$23</f>
        <v>1861.9397432885539</v>
      </c>
      <c r="Y3" s="15">
        <f>2*3.13159265*$H$1*1000*V3*0.000000000001*W3</f>
        <v>2.1185224277250003E-2</v>
      </c>
      <c r="AB3" s="6">
        <f t="shared" ref="AB3:AB17" si="2">A4</f>
        <v>60</v>
      </c>
      <c r="AC3" s="6">
        <f t="shared" ref="AC3:AC17" si="3">C4</f>
        <v>946</v>
      </c>
      <c r="AD3" s="9">
        <f t="shared" ref="AD3:AD17" si="4">F4</f>
        <v>1952.7660722294588</v>
      </c>
      <c r="AE3" s="6">
        <f t="shared" ref="AE3:AE17" si="5">L4</f>
        <v>1923.8667857482619</v>
      </c>
      <c r="AF3" s="6">
        <f t="shared" ref="AF3:AF17" si="6">R4</f>
        <v>1915.609846753634</v>
      </c>
      <c r="AG3" s="6">
        <f t="shared" ref="AG3:AG17" si="7">X4</f>
        <v>1903.2244382616925</v>
      </c>
      <c r="AH3" s="10">
        <f t="shared" ref="AH3:AH17" si="8">G4</f>
        <v>3.5549839762800003E-2</v>
      </c>
      <c r="AI3" s="6">
        <f t="shared" ref="AI3:AI17" si="9">M4</f>
        <v>3.6483054372500004E-2</v>
      </c>
      <c r="AJ3" s="6">
        <f t="shared" ref="AJ3:AJ17" si="10">S4</f>
        <v>2.9061179792E-2</v>
      </c>
      <c r="AK3" s="6">
        <f t="shared" ref="AK3:AK17" si="11">Y4</f>
        <v>2.1654963174749995E-2</v>
      </c>
    </row>
    <row r="4" spans="1:37" x14ac:dyDescent="0.3">
      <c r="A4" s="16">
        <v>60</v>
      </c>
      <c r="B4" s="17">
        <v>600</v>
      </c>
      <c r="C4" s="6">
        <v>946</v>
      </c>
      <c r="D4" s="6">
        <f t="shared" ref="D4:D17" si="12">C4</f>
        <v>946</v>
      </c>
      <c r="E4" s="6">
        <f t="shared" ref="E4:E18" si="13">B4</f>
        <v>600</v>
      </c>
      <c r="F4" s="9">
        <f t="shared" ref="F4:F18" si="14">D4/$B$23</f>
        <v>1952.7660722294588</v>
      </c>
      <c r="G4" s="18">
        <f t="shared" ref="G4:G18" si="15">2*3.13159265*$B$1*1000*D4*0.000000000001*E4</f>
        <v>3.5549839762800003E-2</v>
      </c>
      <c r="H4" s="17">
        <v>250</v>
      </c>
      <c r="I4" s="6">
        <v>932</v>
      </c>
      <c r="J4" s="6">
        <f t="shared" ref="J4:J18" si="16">I4</f>
        <v>932</v>
      </c>
      <c r="K4" s="6">
        <f t="shared" ref="K4:K18" si="17">H4</f>
        <v>250</v>
      </c>
      <c r="L4" s="6">
        <f t="shared" ref="L4:L18" si="18">J4/$B$23</f>
        <v>1923.8667857482619</v>
      </c>
      <c r="M4" s="18">
        <f t="shared" ref="M4:M18" si="19">2*3.13159265*$H$1*1000*J4*0.000000000001*K4</f>
        <v>3.6483054372500004E-2</v>
      </c>
      <c r="N4" s="17">
        <v>200</v>
      </c>
      <c r="O4" s="6">
        <v>928</v>
      </c>
      <c r="P4" s="6">
        <f t="shared" ref="P4:P18" si="20">O4</f>
        <v>928</v>
      </c>
      <c r="Q4" s="6">
        <f t="shared" ref="Q4:Q18" si="21">N4</f>
        <v>200</v>
      </c>
      <c r="R4" s="6">
        <f t="shared" si="0"/>
        <v>1915.609846753634</v>
      </c>
      <c r="S4" s="18">
        <f t="shared" ref="S4" si="22">2*3.13159265*$H$1*1000*P4*0.000000000001*Q4</f>
        <v>2.9061179792E-2</v>
      </c>
      <c r="T4" s="17">
        <v>150</v>
      </c>
      <c r="U4" s="6">
        <v>922</v>
      </c>
      <c r="V4" s="6">
        <f t="shared" ref="V4:V18" si="23">U4</f>
        <v>922</v>
      </c>
      <c r="W4" s="6">
        <f t="shared" ref="W4:W18" si="24">T4</f>
        <v>150</v>
      </c>
      <c r="X4" s="6">
        <f t="shared" si="1"/>
        <v>1903.2244382616925</v>
      </c>
      <c r="Y4" s="18">
        <f>2*3.13159265*$H$1*1000*V4*0.000000000001*W4</f>
        <v>2.1654963174749995E-2</v>
      </c>
      <c r="AB4" s="6">
        <f t="shared" si="2"/>
        <v>70</v>
      </c>
      <c r="AC4" s="6">
        <f t="shared" si="3"/>
        <v>982</v>
      </c>
      <c r="AD4" s="9">
        <f t="shared" si="4"/>
        <v>2027.0785231811085</v>
      </c>
      <c r="AE4" s="6">
        <f t="shared" si="5"/>
        <v>1987.8580629566268</v>
      </c>
      <c r="AF4" s="6">
        <f t="shared" si="6"/>
        <v>1969.2799502187142</v>
      </c>
      <c r="AG4" s="6">
        <f t="shared" si="7"/>
        <v>1952.7660722294588</v>
      </c>
      <c r="AH4" s="10">
        <f t="shared" si="8"/>
        <v>3.3827463805300002E-2</v>
      </c>
      <c r="AI4" s="6">
        <f t="shared" si="9"/>
        <v>3.7696546524374999E-2</v>
      </c>
      <c r="AJ4" s="6">
        <f t="shared" si="10"/>
        <v>2.9875393880999999E-2</v>
      </c>
      <c r="AK4" s="6">
        <f t="shared" si="11"/>
        <v>2.2218649851749997E-2</v>
      </c>
    </row>
    <row r="5" spans="1:37" x14ac:dyDescent="0.3">
      <c r="A5" s="16">
        <v>70</v>
      </c>
      <c r="B5" s="17">
        <v>550</v>
      </c>
      <c r="C5" s="6">
        <v>982</v>
      </c>
      <c r="D5" s="6">
        <f t="shared" si="12"/>
        <v>982</v>
      </c>
      <c r="E5" s="6">
        <f t="shared" si="13"/>
        <v>550</v>
      </c>
      <c r="F5" s="9">
        <f t="shared" si="14"/>
        <v>2027.0785231811085</v>
      </c>
      <c r="G5" s="18">
        <f t="shared" si="15"/>
        <v>3.3827463805300002E-2</v>
      </c>
      <c r="H5" s="17">
        <v>250</v>
      </c>
      <c r="I5" s="6">
        <v>963</v>
      </c>
      <c r="J5" s="6">
        <f t="shared" si="16"/>
        <v>963</v>
      </c>
      <c r="K5" s="6">
        <f t="shared" si="17"/>
        <v>250</v>
      </c>
      <c r="L5" s="6">
        <f t="shared" si="18"/>
        <v>1987.8580629566268</v>
      </c>
      <c r="M5" s="18">
        <f>2*3.13159265*$H$1*1000*J5*0.000000000001*K5</f>
        <v>3.7696546524374999E-2</v>
      </c>
      <c r="N5" s="17">
        <v>200</v>
      </c>
      <c r="O5" s="6">
        <v>954</v>
      </c>
      <c r="P5" s="6">
        <f t="shared" si="20"/>
        <v>954</v>
      </c>
      <c r="Q5" s="6">
        <f t="shared" si="21"/>
        <v>200</v>
      </c>
      <c r="R5" s="6">
        <f t="shared" si="0"/>
        <v>1969.2799502187142</v>
      </c>
      <c r="S5" s="18">
        <f>2*3.13159265*$H$1*1000*P5*0.000000000001*Q5</f>
        <v>2.9875393880999999E-2</v>
      </c>
      <c r="T5" s="17">
        <v>150</v>
      </c>
      <c r="U5" s="6">
        <v>946</v>
      </c>
      <c r="V5" s="6">
        <f t="shared" si="23"/>
        <v>946</v>
      </c>
      <c r="W5" s="6">
        <f t="shared" si="24"/>
        <v>150</v>
      </c>
      <c r="X5" s="6">
        <f t="shared" si="1"/>
        <v>1952.7660722294588</v>
      </c>
      <c r="Y5" s="18">
        <f>2*3.13159265*$H$1*1000*V5*0.000000000001*W5</f>
        <v>2.2218649851749997E-2</v>
      </c>
      <c r="AB5" s="6">
        <f t="shared" si="2"/>
        <v>80</v>
      </c>
      <c r="AC5" s="6">
        <f t="shared" si="3"/>
        <v>1020</v>
      </c>
      <c r="AD5" s="9">
        <f t="shared" si="4"/>
        <v>2105.5194436300721</v>
      </c>
      <c r="AE5" s="6">
        <f t="shared" si="5"/>
        <v>2068.3632181542471</v>
      </c>
      <c r="AF5" s="6">
        <f t="shared" si="6"/>
        <v>2060.1062791596196</v>
      </c>
      <c r="AG5" s="6">
        <f t="shared" si="7"/>
        <v>2043.5924011703639</v>
      </c>
      <c r="AH5" s="10">
        <f t="shared" si="8"/>
        <v>4.4719143041999997E-2</v>
      </c>
      <c r="AI5" s="6">
        <f t="shared" si="9"/>
        <v>5.4912477117749998E-2</v>
      </c>
      <c r="AJ5" s="6">
        <f t="shared" si="10"/>
        <v>3.1253294647000003E-2</v>
      </c>
      <c r="AK5" s="6">
        <f t="shared" si="11"/>
        <v>2.3252075426250001E-2</v>
      </c>
    </row>
    <row r="6" spans="1:37" x14ac:dyDescent="0.3">
      <c r="A6" s="16">
        <v>80</v>
      </c>
      <c r="B6" s="17">
        <v>700</v>
      </c>
      <c r="C6" s="6">
        <v>1020</v>
      </c>
      <c r="D6" s="6">
        <f t="shared" si="12"/>
        <v>1020</v>
      </c>
      <c r="E6" s="6">
        <f t="shared" si="13"/>
        <v>700</v>
      </c>
      <c r="F6" s="9">
        <f t="shared" si="14"/>
        <v>2105.5194436300721</v>
      </c>
      <c r="G6" s="18">
        <f t="shared" si="15"/>
        <v>4.4719143041999997E-2</v>
      </c>
      <c r="H6" s="17">
        <v>350</v>
      </c>
      <c r="I6" s="6">
        <v>1002</v>
      </c>
      <c r="J6" s="6">
        <f t="shared" si="16"/>
        <v>1002</v>
      </c>
      <c r="K6" s="6">
        <f t="shared" si="17"/>
        <v>350</v>
      </c>
      <c r="L6" s="6">
        <f t="shared" si="18"/>
        <v>2068.3632181542471</v>
      </c>
      <c r="M6" s="18">
        <f t="shared" si="19"/>
        <v>5.4912477117749998E-2</v>
      </c>
      <c r="N6" s="17">
        <v>200</v>
      </c>
      <c r="O6" s="6">
        <v>998</v>
      </c>
      <c r="P6" s="6">
        <f t="shared" si="20"/>
        <v>998</v>
      </c>
      <c r="Q6" s="6">
        <f t="shared" si="21"/>
        <v>200</v>
      </c>
      <c r="R6" s="6">
        <f t="shared" si="0"/>
        <v>2060.1062791596196</v>
      </c>
      <c r="S6" s="18">
        <f t="shared" ref="S6:S18" si="25">2*3.13159265*$H$1*1000*P6*0.000000000001*Q6</f>
        <v>3.1253294647000003E-2</v>
      </c>
      <c r="T6" s="17">
        <v>150</v>
      </c>
      <c r="U6" s="6">
        <v>990</v>
      </c>
      <c r="V6" s="6">
        <f t="shared" si="23"/>
        <v>990</v>
      </c>
      <c r="W6" s="6">
        <f t="shared" si="24"/>
        <v>150</v>
      </c>
      <c r="X6" s="6">
        <f t="shared" si="1"/>
        <v>2043.5924011703639</v>
      </c>
      <c r="Y6" s="18">
        <f t="shared" ref="Y6:Y18" si="26">2*3.13159265*$H$1*1000*V6*0.000000000001*W6</f>
        <v>2.3252075426250001E-2</v>
      </c>
      <c r="AB6" s="6">
        <f t="shared" si="2"/>
        <v>90</v>
      </c>
      <c r="AC6" s="6">
        <f t="shared" si="3"/>
        <v>1084</v>
      </c>
      <c r="AD6" s="9">
        <f t="shared" si="4"/>
        <v>2237.6304675441156</v>
      </c>
      <c r="AE6" s="6">
        <f t="shared" si="5"/>
        <v>2186.0245988276924</v>
      </c>
      <c r="AF6" s="6">
        <f t="shared" si="6"/>
        <v>2163.3180165924659</v>
      </c>
      <c r="AG6" s="6">
        <f t="shared" si="7"/>
        <v>2138.547199608583</v>
      </c>
      <c r="AH6" s="10">
        <f t="shared" si="8"/>
        <v>5.0919696489000001E-2</v>
      </c>
      <c r="AI6" s="6">
        <f t="shared" si="9"/>
        <v>5.8036240786124994E-2</v>
      </c>
      <c r="AJ6" s="6">
        <f t="shared" si="10"/>
        <v>4.9228636458000005E-2</v>
      </c>
      <c r="AK6" s="6">
        <f t="shared" si="11"/>
        <v>4.0554124817500002E-2</v>
      </c>
    </row>
    <row r="7" spans="1:37" x14ac:dyDescent="0.3">
      <c r="A7" s="16">
        <v>90</v>
      </c>
      <c r="B7" s="17">
        <v>750</v>
      </c>
      <c r="C7" s="6">
        <v>1084</v>
      </c>
      <c r="D7" s="6">
        <f t="shared" si="12"/>
        <v>1084</v>
      </c>
      <c r="E7" s="6">
        <f t="shared" si="13"/>
        <v>750</v>
      </c>
      <c r="F7" s="9">
        <f t="shared" si="14"/>
        <v>2237.6304675441156</v>
      </c>
      <c r="G7" s="18">
        <f t="shared" si="15"/>
        <v>5.0919696489000001E-2</v>
      </c>
      <c r="H7" s="17">
        <v>350</v>
      </c>
      <c r="I7" s="6">
        <v>1059</v>
      </c>
      <c r="J7" s="6">
        <f t="shared" si="16"/>
        <v>1059</v>
      </c>
      <c r="K7" s="6">
        <f t="shared" si="17"/>
        <v>350</v>
      </c>
      <c r="L7" s="6">
        <f t="shared" si="18"/>
        <v>2186.0245988276924</v>
      </c>
      <c r="M7" s="18">
        <f t="shared" si="19"/>
        <v>5.8036240786124994E-2</v>
      </c>
      <c r="N7" s="17">
        <v>300</v>
      </c>
      <c r="O7" s="6">
        <v>1048</v>
      </c>
      <c r="P7" s="6">
        <f t="shared" si="20"/>
        <v>1048</v>
      </c>
      <c r="Q7" s="6">
        <f t="shared" si="21"/>
        <v>300</v>
      </c>
      <c r="R7" s="6">
        <f t="shared" si="0"/>
        <v>2163.3180165924659</v>
      </c>
      <c r="S7" s="18">
        <f t="shared" si="25"/>
        <v>4.9228636458000005E-2</v>
      </c>
      <c r="T7" s="17">
        <v>250</v>
      </c>
      <c r="U7" s="6">
        <v>1036</v>
      </c>
      <c r="V7" s="6">
        <f t="shared" si="23"/>
        <v>1036</v>
      </c>
      <c r="W7" s="6">
        <f t="shared" si="24"/>
        <v>250</v>
      </c>
      <c r="X7" s="6">
        <f t="shared" si="1"/>
        <v>2138.547199608583</v>
      </c>
      <c r="Y7" s="18">
        <f t="shared" si="26"/>
        <v>4.0554124817500002E-2</v>
      </c>
      <c r="AB7" s="6">
        <f t="shared" si="2"/>
        <v>100</v>
      </c>
      <c r="AC7" s="6">
        <f t="shared" si="3"/>
        <v>1156</v>
      </c>
      <c r="AD7" s="9">
        <f t="shared" si="4"/>
        <v>2386.255369447415</v>
      </c>
      <c r="AE7" s="6">
        <f t="shared" si="5"/>
        <v>2332.5852659823345</v>
      </c>
      <c r="AF7" s="6">
        <f t="shared" si="6"/>
        <v>2311.9429184957653</v>
      </c>
      <c r="AG7" s="6">
        <f t="shared" si="7"/>
        <v>2303.6859795011374</v>
      </c>
      <c r="AH7" s="10">
        <f t="shared" si="8"/>
        <v>6.5162179861200001E-2</v>
      </c>
      <c r="AI7" s="6">
        <f t="shared" si="9"/>
        <v>5.3080495417499998E-2</v>
      </c>
      <c r="AJ7" s="6">
        <f t="shared" si="10"/>
        <v>5.2610756520000003E-2</v>
      </c>
      <c r="AK7" s="6">
        <f t="shared" si="11"/>
        <v>4.3685717467500003E-2</v>
      </c>
    </row>
    <row r="8" spans="1:37" x14ac:dyDescent="0.3">
      <c r="A8" s="16">
        <v>100</v>
      </c>
      <c r="B8" s="17">
        <v>900</v>
      </c>
      <c r="C8" s="6">
        <v>1156</v>
      </c>
      <c r="D8" s="6">
        <f t="shared" si="12"/>
        <v>1156</v>
      </c>
      <c r="E8" s="6">
        <f t="shared" si="13"/>
        <v>900</v>
      </c>
      <c r="F8" s="9">
        <f t="shared" si="14"/>
        <v>2386.255369447415</v>
      </c>
      <c r="G8" s="18">
        <f t="shared" si="15"/>
        <v>6.5162179861200001E-2</v>
      </c>
      <c r="H8" s="17">
        <v>300</v>
      </c>
      <c r="I8" s="6">
        <v>1130</v>
      </c>
      <c r="J8" s="6">
        <f t="shared" si="16"/>
        <v>1130</v>
      </c>
      <c r="K8" s="6">
        <f t="shared" si="17"/>
        <v>300</v>
      </c>
      <c r="L8" s="6">
        <f t="shared" si="18"/>
        <v>2332.5852659823345</v>
      </c>
      <c r="M8" s="18">
        <f t="shared" si="19"/>
        <v>5.3080495417499998E-2</v>
      </c>
      <c r="N8" s="17">
        <v>300</v>
      </c>
      <c r="O8" s="6">
        <v>1120</v>
      </c>
      <c r="P8" s="6">
        <f t="shared" si="20"/>
        <v>1120</v>
      </c>
      <c r="Q8" s="6">
        <f t="shared" si="21"/>
        <v>300</v>
      </c>
      <c r="R8" s="6">
        <f t="shared" si="0"/>
        <v>2311.9429184957653</v>
      </c>
      <c r="S8" s="18">
        <f t="shared" si="25"/>
        <v>5.2610756520000003E-2</v>
      </c>
      <c r="T8" s="17">
        <v>250</v>
      </c>
      <c r="U8" s="6">
        <v>1116</v>
      </c>
      <c r="V8" s="6">
        <f t="shared" si="23"/>
        <v>1116</v>
      </c>
      <c r="W8" s="6">
        <f t="shared" si="24"/>
        <v>250</v>
      </c>
      <c r="X8" s="6">
        <f t="shared" si="1"/>
        <v>2303.6859795011374</v>
      </c>
      <c r="Y8" s="18">
        <f t="shared" si="26"/>
        <v>4.3685717467500003E-2</v>
      </c>
      <c r="AB8" s="6">
        <f t="shared" si="2"/>
        <v>110</v>
      </c>
      <c r="AC8" s="6">
        <f t="shared" si="3"/>
        <v>1282</v>
      </c>
      <c r="AD8" s="9">
        <f t="shared" si="4"/>
        <v>2646.3489477781886</v>
      </c>
      <c r="AE8" s="6">
        <f t="shared" si="5"/>
        <v>2572.036496826539</v>
      </c>
      <c r="AF8" s="6">
        <f t="shared" si="6"/>
        <v>2547.2656798426556</v>
      </c>
      <c r="AG8" s="6">
        <f t="shared" si="7"/>
        <v>2510.109454366831</v>
      </c>
      <c r="AH8" s="10">
        <f t="shared" si="8"/>
        <v>6.8249930214100002E-2</v>
      </c>
      <c r="AI8" s="6">
        <f t="shared" si="9"/>
        <v>7.8039288838000001E-2</v>
      </c>
      <c r="AJ8" s="6">
        <f t="shared" si="10"/>
        <v>5.7965779951499999E-2</v>
      </c>
      <c r="AK8" s="6">
        <f t="shared" si="11"/>
        <v>5.7120249936000005E-2</v>
      </c>
    </row>
    <row r="9" spans="1:37" x14ac:dyDescent="0.3">
      <c r="A9" s="16">
        <v>110</v>
      </c>
      <c r="B9" s="17">
        <v>850</v>
      </c>
      <c r="C9" s="6">
        <v>1282</v>
      </c>
      <c r="D9" s="6">
        <f t="shared" si="12"/>
        <v>1282</v>
      </c>
      <c r="E9" s="6">
        <f t="shared" si="13"/>
        <v>850</v>
      </c>
      <c r="F9" s="9">
        <f t="shared" si="14"/>
        <v>2646.3489477781886</v>
      </c>
      <c r="G9" s="18">
        <f t="shared" si="15"/>
        <v>6.8249930214100002E-2</v>
      </c>
      <c r="H9" s="17">
        <v>400</v>
      </c>
      <c r="I9" s="6">
        <v>1246</v>
      </c>
      <c r="J9" s="6">
        <f t="shared" si="16"/>
        <v>1246</v>
      </c>
      <c r="K9" s="6">
        <f t="shared" si="17"/>
        <v>400</v>
      </c>
      <c r="L9" s="6">
        <f t="shared" si="18"/>
        <v>2572.036496826539</v>
      </c>
      <c r="M9" s="18">
        <f t="shared" si="19"/>
        <v>7.8039288838000001E-2</v>
      </c>
      <c r="N9" s="17">
        <v>300</v>
      </c>
      <c r="O9" s="6">
        <v>1234</v>
      </c>
      <c r="P9" s="6">
        <f t="shared" si="20"/>
        <v>1234</v>
      </c>
      <c r="Q9" s="6">
        <f t="shared" si="21"/>
        <v>300</v>
      </c>
      <c r="R9" s="6">
        <f t="shared" si="0"/>
        <v>2547.2656798426556</v>
      </c>
      <c r="S9" s="18">
        <f t="shared" si="25"/>
        <v>5.7965779951499999E-2</v>
      </c>
      <c r="T9" s="17">
        <v>300</v>
      </c>
      <c r="U9" s="6">
        <v>1216</v>
      </c>
      <c r="V9" s="6">
        <f t="shared" si="23"/>
        <v>1216</v>
      </c>
      <c r="W9" s="6">
        <f t="shared" si="24"/>
        <v>300</v>
      </c>
      <c r="X9" s="6">
        <f t="shared" si="1"/>
        <v>2510.109454366831</v>
      </c>
      <c r="Y9" s="18">
        <f t="shared" si="26"/>
        <v>5.7120249936000005E-2</v>
      </c>
      <c r="AB9" s="6">
        <f t="shared" si="2"/>
        <v>120</v>
      </c>
      <c r="AC9" s="6">
        <f t="shared" si="3"/>
        <v>1505</v>
      </c>
      <c r="AD9" s="9">
        <f t="shared" si="4"/>
        <v>3106.6732967286844</v>
      </c>
      <c r="AE9" s="6">
        <f t="shared" si="5"/>
        <v>2993.1403855525532</v>
      </c>
      <c r="AF9" s="6">
        <f t="shared" si="6"/>
        <v>2953.9199253280717</v>
      </c>
      <c r="AG9" s="6">
        <f t="shared" si="7"/>
        <v>2902.3140566116481</v>
      </c>
      <c r="AH9" s="10">
        <f t="shared" si="8"/>
        <v>8.4834844888500002E-2</v>
      </c>
      <c r="AI9" s="6">
        <f t="shared" si="9"/>
        <v>0.10216821020625</v>
      </c>
      <c r="AJ9" s="6">
        <f t="shared" si="10"/>
        <v>6.721963623225001E-2</v>
      </c>
      <c r="AK9" s="6">
        <f t="shared" si="11"/>
        <v>5.503774082375E-2</v>
      </c>
    </row>
    <row r="10" spans="1:37" x14ac:dyDescent="0.3">
      <c r="A10" s="16">
        <v>120</v>
      </c>
      <c r="B10" s="17">
        <v>900</v>
      </c>
      <c r="C10" s="6">
        <v>1505</v>
      </c>
      <c r="D10" s="6">
        <f t="shared" si="12"/>
        <v>1505</v>
      </c>
      <c r="E10" s="6">
        <f t="shared" si="13"/>
        <v>900</v>
      </c>
      <c r="F10" s="9">
        <f t="shared" si="14"/>
        <v>3106.6732967286844</v>
      </c>
      <c r="G10" s="18">
        <f t="shared" si="15"/>
        <v>8.4834844888500002E-2</v>
      </c>
      <c r="H10" s="17">
        <v>450</v>
      </c>
      <c r="I10" s="6">
        <v>1450</v>
      </c>
      <c r="J10" s="6">
        <f t="shared" si="16"/>
        <v>1450</v>
      </c>
      <c r="K10" s="6">
        <f t="shared" si="17"/>
        <v>450</v>
      </c>
      <c r="L10" s="6">
        <f t="shared" si="18"/>
        <v>2993.1403855525532</v>
      </c>
      <c r="M10" s="18">
        <f t="shared" si="19"/>
        <v>0.10216821020625</v>
      </c>
      <c r="N10" s="17">
        <v>300</v>
      </c>
      <c r="O10" s="6">
        <v>1431</v>
      </c>
      <c r="P10" s="6">
        <f t="shared" si="20"/>
        <v>1431</v>
      </c>
      <c r="Q10" s="6">
        <f t="shared" si="21"/>
        <v>300</v>
      </c>
      <c r="R10" s="6">
        <f t="shared" si="0"/>
        <v>2953.9199253280717</v>
      </c>
      <c r="S10" s="18">
        <f t="shared" si="25"/>
        <v>6.721963623225001E-2</v>
      </c>
      <c r="T10" s="17">
        <v>250</v>
      </c>
      <c r="U10" s="6">
        <v>1406</v>
      </c>
      <c r="V10" s="6">
        <f t="shared" si="23"/>
        <v>1406</v>
      </c>
      <c r="W10" s="6">
        <f t="shared" si="24"/>
        <v>250</v>
      </c>
      <c r="X10" s="6">
        <f t="shared" si="1"/>
        <v>2902.3140566116481</v>
      </c>
      <c r="Y10" s="18">
        <f t="shared" si="26"/>
        <v>5.503774082375E-2</v>
      </c>
      <c r="AB10" s="6">
        <f t="shared" si="2"/>
        <v>125</v>
      </c>
      <c r="AC10" s="6">
        <f t="shared" si="3"/>
        <v>1658</v>
      </c>
      <c r="AD10" s="9">
        <f t="shared" si="4"/>
        <v>3422.5012132731954</v>
      </c>
      <c r="AE10" s="6">
        <f t="shared" si="5"/>
        <v>3249.1054943860131</v>
      </c>
      <c r="AF10" s="6">
        <f t="shared" si="6"/>
        <v>3195.4353909209326</v>
      </c>
      <c r="AG10" s="6">
        <f t="shared" si="7"/>
        <v>3154.1506959477942</v>
      </c>
      <c r="AH10" s="10">
        <f t="shared" si="8"/>
        <v>9.8651431660300007E-2</v>
      </c>
      <c r="AI10" s="6">
        <f t="shared" si="9"/>
        <v>9.8582536621999992E-2</v>
      </c>
      <c r="AJ10" s="6">
        <f t="shared" si="10"/>
        <v>7.2715581333000004E-2</v>
      </c>
      <c r="AK10" s="6">
        <f t="shared" si="11"/>
        <v>7.1776103538E-2</v>
      </c>
    </row>
    <row r="11" spans="1:37" x14ac:dyDescent="0.3">
      <c r="A11" s="16">
        <v>125</v>
      </c>
      <c r="B11" s="17">
        <v>950</v>
      </c>
      <c r="C11" s="6">
        <v>1658</v>
      </c>
      <c r="D11" s="6">
        <f t="shared" si="12"/>
        <v>1658</v>
      </c>
      <c r="E11" s="6">
        <f t="shared" si="13"/>
        <v>950</v>
      </c>
      <c r="F11" s="9">
        <f t="shared" si="14"/>
        <v>3422.5012132731954</v>
      </c>
      <c r="G11" s="18">
        <f t="shared" si="15"/>
        <v>9.8651431660300007E-2</v>
      </c>
      <c r="H11" s="17">
        <v>400</v>
      </c>
      <c r="I11" s="6">
        <v>1574</v>
      </c>
      <c r="J11" s="6">
        <f t="shared" si="16"/>
        <v>1574</v>
      </c>
      <c r="K11" s="6">
        <f t="shared" si="17"/>
        <v>400</v>
      </c>
      <c r="L11" s="6">
        <f t="shared" si="18"/>
        <v>3249.1054943860131</v>
      </c>
      <c r="M11" s="18">
        <f t="shared" si="19"/>
        <v>9.8582536621999992E-2</v>
      </c>
      <c r="N11" s="17">
        <v>300</v>
      </c>
      <c r="O11" s="6">
        <v>1548</v>
      </c>
      <c r="P11" s="6">
        <f t="shared" si="20"/>
        <v>1548</v>
      </c>
      <c r="Q11" s="6">
        <f t="shared" si="21"/>
        <v>300</v>
      </c>
      <c r="R11" s="6">
        <f t="shared" si="0"/>
        <v>3195.4353909209326</v>
      </c>
      <c r="S11" s="18">
        <f t="shared" si="25"/>
        <v>7.2715581333000004E-2</v>
      </c>
      <c r="T11" s="17">
        <v>300</v>
      </c>
      <c r="U11" s="6">
        <v>1528</v>
      </c>
      <c r="V11" s="6">
        <f t="shared" si="23"/>
        <v>1528</v>
      </c>
      <c r="W11" s="6">
        <f t="shared" si="24"/>
        <v>300</v>
      </c>
      <c r="X11" s="6">
        <f t="shared" si="1"/>
        <v>3154.1506959477942</v>
      </c>
      <c r="Y11" s="18">
        <f t="shared" si="26"/>
        <v>7.1776103538E-2</v>
      </c>
      <c r="AB11" s="6">
        <f t="shared" si="2"/>
        <v>130</v>
      </c>
      <c r="AC11" s="6">
        <f t="shared" si="3"/>
        <v>1804</v>
      </c>
      <c r="AD11" s="9">
        <f t="shared" si="4"/>
        <v>3723.8794865771079</v>
      </c>
      <c r="AE11" s="6">
        <f t="shared" si="5"/>
        <v>3521.584481208728</v>
      </c>
      <c r="AF11" s="6">
        <f t="shared" si="6"/>
        <v>3453.4647345030494</v>
      </c>
      <c r="AG11" s="6">
        <f t="shared" si="7"/>
        <v>3368.8311098081153</v>
      </c>
      <c r="AH11" s="10">
        <f t="shared" si="8"/>
        <v>9.0390290249600005E-2</v>
      </c>
      <c r="AI11" s="6">
        <f t="shared" si="9"/>
        <v>0.10684994121800001</v>
      </c>
      <c r="AJ11" s="6">
        <f t="shared" si="10"/>
        <v>7.8587317551749997E-2</v>
      </c>
      <c r="AK11" s="6">
        <f t="shared" si="11"/>
        <v>5.1107592048E-2</v>
      </c>
    </row>
    <row r="12" spans="1:37" x14ac:dyDescent="0.3">
      <c r="A12" s="16">
        <v>130</v>
      </c>
      <c r="B12" s="17">
        <v>800</v>
      </c>
      <c r="C12" s="6">
        <v>1804</v>
      </c>
      <c r="D12" s="6">
        <f t="shared" si="12"/>
        <v>1804</v>
      </c>
      <c r="E12" s="6">
        <f t="shared" si="13"/>
        <v>800</v>
      </c>
      <c r="F12" s="9">
        <f t="shared" si="14"/>
        <v>3723.8794865771079</v>
      </c>
      <c r="G12" s="18">
        <f t="shared" si="15"/>
        <v>9.0390290249600005E-2</v>
      </c>
      <c r="H12" s="17">
        <v>400</v>
      </c>
      <c r="I12" s="6">
        <v>1706</v>
      </c>
      <c r="J12" s="6">
        <f t="shared" si="16"/>
        <v>1706</v>
      </c>
      <c r="K12" s="6">
        <f t="shared" si="17"/>
        <v>400</v>
      </c>
      <c r="L12" s="6">
        <f t="shared" si="18"/>
        <v>3521.584481208728</v>
      </c>
      <c r="M12" s="18">
        <f t="shared" si="19"/>
        <v>0.10684994121800001</v>
      </c>
      <c r="N12" s="17">
        <v>300</v>
      </c>
      <c r="O12" s="6">
        <v>1673</v>
      </c>
      <c r="P12" s="6">
        <f t="shared" si="20"/>
        <v>1673</v>
      </c>
      <c r="Q12" s="6">
        <f t="shared" si="21"/>
        <v>300</v>
      </c>
      <c r="R12" s="6">
        <f t="shared" si="0"/>
        <v>3453.4647345030494</v>
      </c>
      <c r="S12" s="18">
        <f t="shared" si="25"/>
        <v>7.8587317551749997E-2</v>
      </c>
      <c r="T12" s="17">
        <v>200</v>
      </c>
      <c r="U12" s="6">
        <v>1632</v>
      </c>
      <c r="V12" s="6">
        <f t="shared" si="23"/>
        <v>1632</v>
      </c>
      <c r="W12" s="6">
        <f t="shared" si="24"/>
        <v>200</v>
      </c>
      <c r="X12" s="6">
        <f t="shared" si="1"/>
        <v>3368.8311098081153</v>
      </c>
      <c r="Y12" s="18">
        <f t="shared" si="26"/>
        <v>5.1107592048E-2</v>
      </c>
      <c r="AB12" s="6">
        <f t="shared" si="2"/>
        <v>135</v>
      </c>
      <c r="AC12" s="6">
        <f t="shared" si="3"/>
        <v>1922</v>
      </c>
      <c r="AD12" s="9">
        <f t="shared" si="4"/>
        <v>3967.4591869186256</v>
      </c>
      <c r="AE12" s="6">
        <f t="shared" si="5"/>
        <v>3748.6503035609908</v>
      </c>
      <c r="AF12" s="6">
        <f t="shared" si="6"/>
        <v>3649.5670356254582</v>
      </c>
      <c r="AG12" s="6">
        <f t="shared" si="7"/>
        <v>3600.0254016576914</v>
      </c>
      <c r="AH12" s="10">
        <f t="shared" si="8"/>
        <v>0.1023216582461</v>
      </c>
      <c r="AI12" s="6">
        <f t="shared" si="9"/>
        <v>0.113739445048</v>
      </c>
      <c r="AJ12" s="6">
        <f t="shared" si="10"/>
        <v>8.3049837077999997E-2</v>
      </c>
      <c r="AK12" s="6">
        <f t="shared" si="11"/>
        <v>5.4614975815999993E-2</v>
      </c>
    </row>
    <row r="13" spans="1:37" x14ac:dyDescent="0.3">
      <c r="A13" s="16">
        <v>135</v>
      </c>
      <c r="B13" s="17">
        <v>850</v>
      </c>
      <c r="C13" s="6">
        <v>1922</v>
      </c>
      <c r="D13" s="6">
        <f t="shared" si="12"/>
        <v>1922</v>
      </c>
      <c r="E13" s="6">
        <f t="shared" si="13"/>
        <v>850</v>
      </c>
      <c r="F13" s="9">
        <f t="shared" si="14"/>
        <v>3967.4591869186256</v>
      </c>
      <c r="G13" s="18">
        <f t="shared" si="15"/>
        <v>0.1023216582461</v>
      </c>
      <c r="H13" s="17">
        <v>400</v>
      </c>
      <c r="I13" s="6">
        <v>1816</v>
      </c>
      <c r="J13" s="6">
        <f t="shared" si="16"/>
        <v>1816</v>
      </c>
      <c r="K13" s="6">
        <f t="shared" si="17"/>
        <v>400</v>
      </c>
      <c r="L13" s="6">
        <f t="shared" si="18"/>
        <v>3748.6503035609908</v>
      </c>
      <c r="M13" s="18">
        <f t="shared" si="19"/>
        <v>0.113739445048</v>
      </c>
      <c r="N13" s="17">
        <v>300</v>
      </c>
      <c r="O13" s="6">
        <v>1768</v>
      </c>
      <c r="P13" s="6">
        <f t="shared" si="20"/>
        <v>1768</v>
      </c>
      <c r="Q13" s="6">
        <f t="shared" si="21"/>
        <v>300</v>
      </c>
      <c r="R13" s="6">
        <f t="shared" si="0"/>
        <v>3649.5670356254582</v>
      </c>
      <c r="S13" s="18">
        <f t="shared" si="25"/>
        <v>8.3049837077999997E-2</v>
      </c>
      <c r="T13" s="17">
        <v>200</v>
      </c>
      <c r="U13" s="6">
        <v>1744</v>
      </c>
      <c r="V13" s="6">
        <f t="shared" si="23"/>
        <v>1744</v>
      </c>
      <c r="W13" s="6">
        <f t="shared" si="24"/>
        <v>200</v>
      </c>
      <c r="X13" s="6">
        <f t="shared" si="1"/>
        <v>3600.0254016576914</v>
      </c>
      <c r="Y13" s="18">
        <f t="shared" si="26"/>
        <v>5.4614975815999993E-2</v>
      </c>
      <c r="AB13" s="6">
        <f t="shared" si="2"/>
        <v>140</v>
      </c>
      <c r="AC13" s="6">
        <f t="shared" si="3"/>
        <v>1867</v>
      </c>
      <c r="AD13" s="9">
        <f t="shared" si="4"/>
        <v>3853.9262757424945</v>
      </c>
      <c r="AE13" s="6">
        <f t="shared" si="5"/>
        <v>3641.3100966308302</v>
      </c>
      <c r="AF13" s="6">
        <f t="shared" si="6"/>
        <v>3587.6399931657502</v>
      </c>
      <c r="AG13" s="6">
        <f t="shared" si="7"/>
        <v>3521.584481208728</v>
      </c>
      <c r="AH13" s="10">
        <f t="shared" si="8"/>
        <v>8.1853568685699998E-2</v>
      </c>
      <c r="AI13" s="6">
        <f t="shared" si="9"/>
        <v>9.6672265105500019E-2</v>
      </c>
      <c r="AJ13" s="6">
        <f t="shared" si="10"/>
        <v>8.1640620385500004E-2</v>
      </c>
      <c r="AK13" s="6">
        <f t="shared" si="11"/>
        <v>5.3424970609000005E-2</v>
      </c>
    </row>
    <row r="14" spans="1:37" x14ac:dyDescent="0.3">
      <c r="A14" s="16">
        <v>140</v>
      </c>
      <c r="B14" s="17">
        <v>700</v>
      </c>
      <c r="C14" s="6">
        <v>1867</v>
      </c>
      <c r="D14" s="6">
        <f t="shared" si="12"/>
        <v>1867</v>
      </c>
      <c r="E14" s="6">
        <f t="shared" si="13"/>
        <v>700</v>
      </c>
      <c r="F14" s="9">
        <f t="shared" si="14"/>
        <v>3853.9262757424945</v>
      </c>
      <c r="G14" s="18">
        <f t="shared" si="15"/>
        <v>8.1853568685699998E-2</v>
      </c>
      <c r="H14" s="17">
        <v>350</v>
      </c>
      <c r="I14" s="6">
        <v>1764</v>
      </c>
      <c r="J14" s="6">
        <f t="shared" si="16"/>
        <v>1764</v>
      </c>
      <c r="K14" s="6">
        <f t="shared" si="17"/>
        <v>350</v>
      </c>
      <c r="L14" s="6">
        <f t="shared" si="18"/>
        <v>3641.3100966308302</v>
      </c>
      <c r="M14" s="18">
        <f t="shared" si="19"/>
        <v>9.6672265105500019E-2</v>
      </c>
      <c r="N14" s="17">
        <v>300</v>
      </c>
      <c r="O14" s="6">
        <v>1738</v>
      </c>
      <c r="P14" s="6">
        <f t="shared" si="20"/>
        <v>1738</v>
      </c>
      <c r="Q14" s="6">
        <f t="shared" si="21"/>
        <v>300</v>
      </c>
      <c r="R14" s="6">
        <f t="shared" si="0"/>
        <v>3587.6399931657502</v>
      </c>
      <c r="S14" s="18">
        <f t="shared" si="25"/>
        <v>8.1640620385500004E-2</v>
      </c>
      <c r="T14" s="17">
        <v>200</v>
      </c>
      <c r="U14" s="6">
        <v>1706</v>
      </c>
      <c r="V14" s="6">
        <f t="shared" si="23"/>
        <v>1706</v>
      </c>
      <c r="W14" s="6">
        <f t="shared" si="24"/>
        <v>200</v>
      </c>
      <c r="X14" s="6">
        <f t="shared" si="1"/>
        <v>3521.584481208728</v>
      </c>
      <c r="Y14" s="18">
        <f t="shared" si="26"/>
        <v>5.3424970609000005E-2</v>
      </c>
      <c r="AB14" s="6">
        <f t="shared" si="2"/>
        <v>145</v>
      </c>
      <c r="AC14" s="6">
        <f t="shared" si="3"/>
        <v>1742</v>
      </c>
      <c r="AD14" s="9">
        <f t="shared" si="4"/>
        <v>3595.8969321603777</v>
      </c>
      <c r="AE14" s="6">
        <f t="shared" si="5"/>
        <v>3418.3727437758816</v>
      </c>
      <c r="AF14" s="6">
        <f t="shared" si="6"/>
        <v>3344.060292824232</v>
      </c>
      <c r="AG14" s="6">
        <f t="shared" si="7"/>
        <v>3280.0690156158671</v>
      </c>
      <c r="AH14" s="10">
        <f t="shared" si="8"/>
        <v>7.0918047151900004E-2</v>
      </c>
      <c r="AI14" s="6">
        <f t="shared" si="9"/>
        <v>0.103718348568</v>
      </c>
      <c r="AJ14" s="6">
        <f t="shared" si="10"/>
        <v>6.3414751162500005E-2</v>
      </c>
      <c r="AK14" s="6">
        <f t="shared" si="11"/>
        <v>4.9761007208500005E-2</v>
      </c>
    </row>
    <row r="15" spans="1:37" x14ac:dyDescent="0.3">
      <c r="A15" s="16">
        <v>145</v>
      </c>
      <c r="B15" s="17">
        <v>650</v>
      </c>
      <c r="C15" s="6">
        <v>1742</v>
      </c>
      <c r="D15" s="6">
        <f t="shared" si="12"/>
        <v>1742</v>
      </c>
      <c r="E15" s="6">
        <f t="shared" si="13"/>
        <v>650</v>
      </c>
      <c r="F15" s="9">
        <f t="shared" si="14"/>
        <v>3595.8969321603777</v>
      </c>
      <c r="G15" s="18">
        <f t="shared" si="15"/>
        <v>7.0918047151900004E-2</v>
      </c>
      <c r="H15" s="17">
        <v>400</v>
      </c>
      <c r="I15" s="6">
        <v>1656</v>
      </c>
      <c r="J15" s="6">
        <f t="shared" si="16"/>
        <v>1656</v>
      </c>
      <c r="K15" s="6">
        <f t="shared" si="17"/>
        <v>400</v>
      </c>
      <c r="L15" s="6">
        <f t="shared" si="18"/>
        <v>3418.3727437758816</v>
      </c>
      <c r="M15" s="18">
        <f t="shared" si="19"/>
        <v>0.103718348568</v>
      </c>
      <c r="N15" s="17">
        <v>250</v>
      </c>
      <c r="O15" s="6">
        <v>1620</v>
      </c>
      <c r="P15" s="6">
        <f t="shared" si="20"/>
        <v>1620</v>
      </c>
      <c r="Q15" s="6">
        <f t="shared" si="21"/>
        <v>250</v>
      </c>
      <c r="R15" s="6">
        <f t="shared" si="0"/>
        <v>3344.060292824232</v>
      </c>
      <c r="S15" s="18">
        <f t="shared" si="25"/>
        <v>6.3414751162500005E-2</v>
      </c>
      <c r="T15" s="17">
        <v>200</v>
      </c>
      <c r="U15" s="6">
        <v>1589</v>
      </c>
      <c r="V15" s="6">
        <f t="shared" si="23"/>
        <v>1589</v>
      </c>
      <c r="W15" s="6">
        <f t="shared" si="24"/>
        <v>200</v>
      </c>
      <c r="X15" s="6">
        <f t="shared" si="1"/>
        <v>3280.0690156158671</v>
      </c>
      <c r="Y15" s="18">
        <f t="shared" si="26"/>
        <v>4.9761007208500005E-2</v>
      </c>
      <c r="AB15" s="6">
        <f t="shared" si="2"/>
        <v>150</v>
      </c>
      <c r="AC15" s="6">
        <f t="shared" si="3"/>
        <v>1600</v>
      </c>
      <c r="AD15" s="9">
        <f t="shared" si="4"/>
        <v>3302.7755978510932</v>
      </c>
      <c r="AE15" s="6">
        <f t="shared" si="5"/>
        <v>3195.4353909209326</v>
      </c>
      <c r="AF15" s="6">
        <f t="shared" si="6"/>
        <v>3139.7010527071957</v>
      </c>
      <c r="AG15" s="6">
        <f t="shared" si="7"/>
        <v>3096.3521229854</v>
      </c>
      <c r="AH15" s="10">
        <f t="shared" si="8"/>
        <v>5.5116030640000008E-2</v>
      </c>
      <c r="AI15" s="6">
        <f t="shared" si="9"/>
        <v>8.4834844888500002E-2</v>
      </c>
      <c r="AJ15" s="6">
        <f t="shared" si="10"/>
        <v>7.1447286309750002E-2</v>
      </c>
      <c r="AK15" s="6">
        <f t="shared" si="11"/>
        <v>5.8717362187499997E-2</v>
      </c>
    </row>
    <row r="16" spans="1:37" x14ac:dyDescent="0.3">
      <c r="A16" s="16">
        <v>150</v>
      </c>
      <c r="B16" s="17">
        <v>550</v>
      </c>
      <c r="C16" s="6">
        <v>1600</v>
      </c>
      <c r="D16" s="6">
        <f t="shared" si="12"/>
        <v>1600</v>
      </c>
      <c r="E16" s="6">
        <f t="shared" si="13"/>
        <v>550</v>
      </c>
      <c r="F16" s="9">
        <f t="shared" si="14"/>
        <v>3302.7755978510932</v>
      </c>
      <c r="G16" s="18">
        <f t="shared" si="15"/>
        <v>5.5116030640000008E-2</v>
      </c>
      <c r="H16" s="17">
        <v>350</v>
      </c>
      <c r="I16" s="6">
        <v>1548</v>
      </c>
      <c r="J16" s="6">
        <f t="shared" si="16"/>
        <v>1548</v>
      </c>
      <c r="K16" s="6">
        <f t="shared" si="17"/>
        <v>350</v>
      </c>
      <c r="L16" s="6">
        <f t="shared" si="18"/>
        <v>3195.4353909209326</v>
      </c>
      <c r="M16" s="18">
        <f t="shared" si="19"/>
        <v>8.4834844888500002E-2</v>
      </c>
      <c r="N16" s="17">
        <v>300</v>
      </c>
      <c r="O16" s="6">
        <v>1521</v>
      </c>
      <c r="P16" s="6">
        <f t="shared" si="20"/>
        <v>1521</v>
      </c>
      <c r="Q16" s="6">
        <f t="shared" si="21"/>
        <v>300</v>
      </c>
      <c r="R16" s="6">
        <f t="shared" si="0"/>
        <v>3139.7010527071957</v>
      </c>
      <c r="S16" s="18">
        <f t="shared" si="25"/>
        <v>7.1447286309750002E-2</v>
      </c>
      <c r="T16" s="17">
        <v>250</v>
      </c>
      <c r="U16" s="6">
        <v>1500</v>
      </c>
      <c r="V16" s="6">
        <f t="shared" si="23"/>
        <v>1500</v>
      </c>
      <c r="W16" s="6">
        <f t="shared" si="24"/>
        <v>250</v>
      </c>
      <c r="X16" s="6">
        <f t="shared" si="1"/>
        <v>3096.3521229854</v>
      </c>
      <c r="Y16" s="18">
        <f t="shared" si="26"/>
        <v>5.8717362187499997E-2</v>
      </c>
      <c r="AB16" s="6">
        <f t="shared" si="2"/>
        <v>160</v>
      </c>
      <c r="AC16" s="6">
        <f t="shared" si="3"/>
        <v>1369</v>
      </c>
      <c r="AD16" s="9">
        <f t="shared" si="4"/>
        <v>2825.9373709113415</v>
      </c>
      <c r="AE16" s="6">
        <f t="shared" si="5"/>
        <v>2766.0745632002904</v>
      </c>
      <c r="AF16" s="6">
        <f t="shared" si="6"/>
        <v>2675.2482342593858</v>
      </c>
      <c r="AG16" s="6">
        <f t="shared" si="7"/>
        <v>2642.2204782808744</v>
      </c>
      <c r="AH16" s="10">
        <f t="shared" si="8"/>
        <v>5.1445804054199996E-2</v>
      </c>
      <c r="AI16" s="6">
        <f t="shared" si="9"/>
        <v>7.343584764250001E-2</v>
      </c>
      <c r="AJ16" s="6">
        <f t="shared" si="10"/>
        <v>6.0878161116000001E-2</v>
      </c>
      <c r="AK16" s="6">
        <f t="shared" si="11"/>
        <v>4.0084385920000007E-2</v>
      </c>
    </row>
    <row r="17" spans="1:37" x14ac:dyDescent="0.3">
      <c r="A17" s="16">
        <v>160</v>
      </c>
      <c r="B17" s="17">
        <v>600</v>
      </c>
      <c r="C17" s="6">
        <v>1369</v>
      </c>
      <c r="D17" s="6">
        <f t="shared" si="12"/>
        <v>1369</v>
      </c>
      <c r="E17" s="6">
        <f t="shared" si="13"/>
        <v>600</v>
      </c>
      <c r="F17" s="9">
        <f t="shared" si="14"/>
        <v>2825.9373709113415</v>
      </c>
      <c r="G17" s="18">
        <f t="shared" si="15"/>
        <v>5.1445804054199996E-2</v>
      </c>
      <c r="H17" s="17">
        <v>350</v>
      </c>
      <c r="I17" s="6">
        <v>1366</v>
      </c>
      <c r="J17" s="6">
        <v>1340</v>
      </c>
      <c r="K17" s="6">
        <f t="shared" si="17"/>
        <v>350</v>
      </c>
      <c r="L17" s="6">
        <f t="shared" si="18"/>
        <v>2766.0745632002904</v>
      </c>
      <c r="M17" s="18">
        <f t="shared" si="19"/>
        <v>7.343584764250001E-2</v>
      </c>
      <c r="N17" s="17">
        <v>300</v>
      </c>
      <c r="O17" s="6">
        <v>1296</v>
      </c>
      <c r="P17" s="6">
        <f t="shared" si="20"/>
        <v>1296</v>
      </c>
      <c r="Q17" s="6">
        <f t="shared" si="21"/>
        <v>300</v>
      </c>
      <c r="R17" s="6">
        <f t="shared" si="0"/>
        <v>2675.2482342593858</v>
      </c>
      <c r="S17" s="18">
        <f t="shared" si="25"/>
        <v>6.0878161116000001E-2</v>
      </c>
      <c r="T17" s="17">
        <v>200</v>
      </c>
      <c r="U17" s="6">
        <v>1280</v>
      </c>
      <c r="V17" s="6">
        <f t="shared" si="23"/>
        <v>1280</v>
      </c>
      <c r="W17" s="6">
        <f t="shared" si="24"/>
        <v>200</v>
      </c>
      <c r="X17" s="6">
        <f t="shared" si="1"/>
        <v>2642.2204782808744</v>
      </c>
      <c r="Y17" s="18">
        <f t="shared" si="26"/>
        <v>4.0084385920000007E-2</v>
      </c>
      <c r="AB17" s="6">
        <f t="shared" si="2"/>
        <v>170</v>
      </c>
      <c r="AC17" s="6">
        <f t="shared" si="3"/>
        <v>1216</v>
      </c>
      <c r="AD17" s="9">
        <f t="shared" si="4"/>
        <v>2510.109454366831</v>
      </c>
      <c r="AE17" s="6">
        <f t="shared" si="5"/>
        <v>2456.4393509017505</v>
      </c>
      <c r="AF17" s="6">
        <f t="shared" si="6"/>
        <v>2431.6685339178675</v>
      </c>
      <c r="AG17" s="6">
        <f t="shared" si="7"/>
        <v>2394.5123084420425</v>
      </c>
      <c r="AH17" s="10">
        <f t="shared" si="8"/>
        <v>5.3312233273599997E-2</v>
      </c>
      <c r="AI17" s="6">
        <f t="shared" si="9"/>
        <v>6.5215416936250006E-2</v>
      </c>
      <c r="AJ17" s="6">
        <f t="shared" si="10"/>
        <v>5.5335242125499999E-2</v>
      </c>
      <c r="AK17" s="6">
        <f t="shared" si="11"/>
        <v>4.5408093425000004E-2</v>
      </c>
    </row>
    <row r="18" spans="1:37" x14ac:dyDescent="0.3">
      <c r="A18" s="16">
        <v>170</v>
      </c>
      <c r="B18" s="17">
        <v>700</v>
      </c>
      <c r="C18" s="6">
        <v>1216</v>
      </c>
      <c r="D18" s="6">
        <f>C18</f>
        <v>1216</v>
      </c>
      <c r="E18" s="6">
        <f t="shared" si="13"/>
        <v>700</v>
      </c>
      <c r="F18" s="9">
        <f t="shared" si="14"/>
        <v>2510.109454366831</v>
      </c>
      <c r="G18" s="18">
        <f t="shared" si="15"/>
        <v>5.3312233273599997E-2</v>
      </c>
      <c r="H18" s="17">
        <v>350</v>
      </c>
      <c r="I18" s="6">
        <v>1190</v>
      </c>
      <c r="J18" s="6">
        <f t="shared" si="16"/>
        <v>1190</v>
      </c>
      <c r="K18" s="6">
        <f t="shared" si="17"/>
        <v>350</v>
      </c>
      <c r="L18" s="6">
        <f t="shared" si="18"/>
        <v>2456.4393509017505</v>
      </c>
      <c r="M18" s="18">
        <f t="shared" si="19"/>
        <v>6.5215416936250006E-2</v>
      </c>
      <c r="N18" s="17">
        <v>300</v>
      </c>
      <c r="O18" s="6">
        <v>1178</v>
      </c>
      <c r="P18" s="6">
        <f t="shared" si="20"/>
        <v>1178</v>
      </c>
      <c r="Q18" s="6">
        <f t="shared" si="21"/>
        <v>300</v>
      </c>
      <c r="R18" s="6">
        <f t="shared" si="0"/>
        <v>2431.6685339178675</v>
      </c>
      <c r="S18" s="18">
        <f t="shared" si="25"/>
        <v>5.5335242125499999E-2</v>
      </c>
      <c r="T18" s="17">
        <v>250</v>
      </c>
      <c r="U18" s="6">
        <v>1160</v>
      </c>
      <c r="V18" s="6">
        <f t="shared" si="23"/>
        <v>1160</v>
      </c>
      <c r="W18" s="6">
        <f t="shared" si="24"/>
        <v>250</v>
      </c>
      <c r="X18" s="6">
        <f t="shared" si="1"/>
        <v>2394.5123084420425</v>
      </c>
      <c r="Y18" s="18">
        <f t="shared" si="26"/>
        <v>4.5408093425000004E-2</v>
      </c>
      <c r="AD18" s="9"/>
      <c r="AH18" s="10"/>
    </row>
    <row r="21" spans="1:37" x14ac:dyDescent="0.3">
      <c r="A21" s="6" t="s">
        <v>3</v>
      </c>
      <c r="B21" s="6">
        <v>5.28</v>
      </c>
    </row>
    <row r="22" spans="1:37" x14ac:dyDescent="0.3">
      <c r="A22" s="6" t="s">
        <v>4</v>
      </c>
      <c r="B22" s="6">
        <v>1.6</v>
      </c>
    </row>
    <row r="23" spans="1:37" x14ac:dyDescent="0.3">
      <c r="A23" s="6" t="s">
        <v>2</v>
      </c>
      <c r="B23" s="6">
        <f>0.00885*3.141592*B21^2/B22</f>
        <v>0.48444102622080004</v>
      </c>
      <c r="C23" s="6" t="s">
        <v>6</v>
      </c>
    </row>
  </sheetData>
  <mergeCells count="4">
    <mergeCell ref="B1:G1"/>
    <mergeCell ref="H1:M1"/>
    <mergeCell ref="N1:S1"/>
    <mergeCell ref="T1:Y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BA44-7405-4BF7-80FC-14BFC85F6EF6}">
  <dimension ref="A1:Q10"/>
  <sheetViews>
    <sheetView workbookViewId="0">
      <selection activeCell="I5" sqref="I5"/>
    </sheetView>
  </sheetViews>
  <sheetFormatPr defaultRowHeight="14.4" x14ac:dyDescent="0.3"/>
  <cols>
    <col min="6" max="6" width="13.44140625" bestFit="1" customWidth="1"/>
  </cols>
  <sheetData>
    <row r="1" spans="1:17" x14ac:dyDescent="0.3">
      <c r="A1" t="s">
        <v>0</v>
      </c>
      <c r="B1" t="s">
        <v>8</v>
      </c>
      <c r="C1" t="s">
        <v>7</v>
      </c>
      <c r="D1" t="s">
        <v>5</v>
      </c>
      <c r="E1" t="s">
        <v>1</v>
      </c>
      <c r="F1" t="s">
        <v>36</v>
      </c>
      <c r="G1" t="s">
        <v>9</v>
      </c>
      <c r="H1" t="s">
        <v>3</v>
      </c>
      <c r="I1">
        <v>5.28</v>
      </c>
      <c r="K1" t="s">
        <v>35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</row>
    <row r="2" spans="1:17" x14ac:dyDescent="0.3">
      <c r="A2">
        <v>10</v>
      </c>
      <c r="B2">
        <v>550</v>
      </c>
      <c r="C2" s="4">
        <v>0.90800000000000003</v>
      </c>
      <c r="D2">
        <f>1000*C2</f>
        <v>908</v>
      </c>
      <c r="E2">
        <f>B2</f>
        <v>550</v>
      </c>
      <c r="F2" s="5">
        <f t="shared" ref="F2:F10" si="0">D2/$I$3</f>
        <v>1874.3251517804954</v>
      </c>
      <c r="G2" s="3">
        <f>2*3.13159265*A2*1000*D2*0.000000000001*E2</f>
        <v>3.1278347388199998E-2</v>
      </c>
      <c r="H2" t="s">
        <v>4</v>
      </c>
      <c r="I2">
        <v>1.6</v>
      </c>
    </row>
    <row r="3" spans="1:17" x14ac:dyDescent="0.3">
      <c r="A3">
        <v>15</v>
      </c>
      <c r="B3">
        <v>400</v>
      </c>
      <c r="C3" s="4">
        <v>0.9</v>
      </c>
      <c r="D3">
        <f>1000*C3</f>
        <v>900</v>
      </c>
      <c r="E3">
        <f>B3</f>
        <v>400</v>
      </c>
      <c r="F3" s="5">
        <f t="shared" si="0"/>
        <v>1857.81127379124</v>
      </c>
      <c r="G3" s="3">
        <f>2*3.13159265*A3*1000*D3*0.000000000001*E3</f>
        <v>3.3821200619999998E-2</v>
      </c>
      <c r="H3" t="s">
        <v>2</v>
      </c>
      <c r="I3">
        <f>0.00885*3.141592*I1^2/I2</f>
        <v>0.48444102622080004</v>
      </c>
      <c r="J3" t="s">
        <v>6</v>
      </c>
    </row>
    <row r="4" spans="1:17" x14ac:dyDescent="0.3">
      <c r="A4">
        <v>20</v>
      </c>
      <c r="B4">
        <v>300</v>
      </c>
      <c r="C4" s="4">
        <v>0.89600000000000002</v>
      </c>
      <c r="D4">
        <f t="shared" ref="D4:D10" si="1">1000*C4</f>
        <v>896</v>
      </c>
      <c r="E4">
        <f>B4</f>
        <v>300</v>
      </c>
      <c r="F4" s="5">
        <f t="shared" si="0"/>
        <v>1849.5543347966122</v>
      </c>
      <c r="G4" s="3">
        <f t="shared" ref="G4:G10" si="2">2*3.13159265*A4*1000*D4*0.000000000001*E4</f>
        <v>3.3670884172800002E-2</v>
      </c>
    </row>
    <row r="5" spans="1:17" x14ac:dyDescent="0.3">
      <c r="A5">
        <v>25</v>
      </c>
      <c r="B5">
        <v>250</v>
      </c>
      <c r="C5" s="4">
        <v>0.89400000000000002</v>
      </c>
      <c r="D5">
        <f t="shared" si="1"/>
        <v>894</v>
      </c>
      <c r="E5">
        <f t="shared" ref="E5:E10" si="3">B5</f>
        <v>250</v>
      </c>
      <c r="F5" s="5">
        <f t="shared" si="0"/>
        <v>1845.4258652992983</v>
      </c>
      <c r="G5" s="3">
        <f t="shared" si="2"/>
        <v>3.4995547863750004E-2</v>
      </c>
    </row>
    <row r="6" spans="1:17" x14ac:dyDescent="0.3">
      <c r="A6">
        <v>30</v>
      </c>
      <c r="B6">
        <v>200</v>
      </c>
      <c r="C6" s="4">
        <v>0.89</v>
      </c>
      <c r="D6">
        <f t="shared" si="1"/>
        <v>890</v>
      </c>
      <c r="E6">
        <f t="shared" si="3"/>
        <v>200</v>
      </c>
      <c r="F6" s="5">
        <f t="shared" si="0"/>
        <v>1837.1689263046705</v>
      </c>
      <c r="G6" s="3">
        <f t="shared" si="2"/>
        <v>3.3445409501999999E-2</v>
      </c>
    </row>
    <row r="7" spans="1:17" x14ac:dyDescent="0.3">
      <c r="A7">
        <v>35</v>
      </c>
      <c r="B7">
        <v>150</v>
      </c>
      <c r="C7" s="4">
        <v>0.88800000000000001</v>
      </c>
      <c r="D7">
        <f t="shared" si="1"/>
        <v>888</v>
      </c>
      <c r="E7">
        <f t="shared" si="3"/>
        <v>150</v>
      </c>
      <c r="F7" s="5">
        <f t="shared" si="0"/>
        <v>1833.0404568073568</v>
      </c>
      <c r="G7" s="3">
        <f t="shared" si="2"/>
        <v>2.9198969868600003E-2</v>
      </c>
    </row>
    <row r="8" spans="1:17" x14ac:dyDescent="0.3">
      <c r="A8">
        <v>40</v>
      </c>
      <c r="B8">
        <v>150</v>
      </c>
      <c r="C8" s="4">
        <v>0.88600000000000001</v>
      </c>
      <c r="D8">
        <f t="shared" si="1"/>
        <v>886</v>
      </c>
      <c r="E8">
        <f t="shared" si="3"/>
        <v>150</v>
      </c>
      <c r="F8" s="5">
        <f t="shared" si="0"/>
        <v>1828.9119873100428</v>
      </c>
      <c r="G8" s="3">
        <f t="shared" si="2"/>
        <v>3.3295093054800003E-2</v>
      </c>
    </row>
    <row r="9" spans="1:17" x14ac:dyDescent="0.3">
      <c r="A9">
        <v>45</v>
      </c>
      <c r="B9">
        <v>150</v>
      </c>
      <c r="C9" s="4">
        <v>0.88400000000000001</v>
      </c>
      <c r="D9">
        <f t="shared" si="1"/>
        <v>884</v>
      </c>
      <c r="E9">
        <f t="shared" si="3"/>
        <v>150</v>
      </c>
      <c r="F9" s="5">
        <f t="shared" si="0"/>
        <v>1824.7835178127291</v>
      </c>
      <c r="G9" s="3">
        <f t="shared" si="2"/>
        <v>3.7372426685099998E-2</v>
      </c>
    </row>
    <row r="10" spans="1:17" x14ac:dyDescent="0.3">
      <c r="A10">
        <v>50</v>
      </c>
      <c r="B10">
        <v>100</v>
      </c>
      <c r="C10" s="4">
        <v>0.88200000000000001</v>
      </c>
      <c r="D10">
        <f t="shared" si="1"/>
        <v>882</v>
      </c>
      <c r="E10">
        <f t="shared" si="3"/>
        <v>100</v>
      </c>
      <c r="F10" s="5">
        <f t="shared" si="0"/>
        <v>1820.6550483154151</v>
      </c>
      <c r="G10" s="3">
        <f t="shared" si="2"/>
        <v>2.7620647173000005E-2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mlcc</vt:lpstr>
      <vt:lpstr>disc</vt:lpstr>
      <vt:lpstr>temp</vt:lpstr>
      <vt:lpstr>batio3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 padinjaroot</dc:creator>
  <cp:lastModifiedBy>gayatri padinjaroot</cp:lastModifiedBy>
  <dcterms:created xsi:type="dcterms:W3CDTF">2025-02-12T10:05:34Z</dcterms:created>
  <dcterms:modified xsi:type="dcterms:W3CDTF">2025-02-18T13:00:29Z</dcterms:modified>
</cp:coreProperties>
</file>