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notes\labs\solid state physics\5. lattice vibration using circuits\"/>
    </mc:Choice>
  </mc:AlternateContent>
  <xr:revisionPtr revIDLastSave="0" documentId="13_ncr:1_{186A7DBE-64E8-4A6B-8197-483EE210A5AD}" xr6:coauthVersionLast="47" xr6:coauthVersionMax="47" xr10:uidLastSave="{00000000-0000-0000-0000-000000000000}"/>
  <bookViews>
    <workbookView xWindow="-108" yWindow="-108" windowWidth="23256" windowHeight="13176" xr2:uid="{1643B2FC-977A-4335-9A76-23959C7FEF9B}"/>
  </bookViews>
  <sheets>
    <sheet name="di" sheetId="6" r:id="rId1"/>
    <sheet name="mono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6" l="1"/>
  <c r="H21" i="6"/>
  <c r="H12" i="6"/>
  <c r="G13" i="6"/>
  <c r="G12" i="6"/>
  <c r="J15" i="5"/>
  <c r="H20" i="6"/>
  <c r="I20" i="6"/>
  <c r="J14" i="5"/>
  <c r="I14" i="5"/>
  <c r="I12" i="5"/>
  <c r="H16" i="6"/>
  <c r="I16" i="6"/>
  <c r="H13" i="5"/>
  <c r="I13" i="5"/>
  <c r="H13" i="6"/>
  <c r="H12" i="5"/>
  <c r="G13" i="5"/>
  <c r="G12" i="5"/>
  <c r="I17" i="6"/>
  <c r="H22" i="6"/>
  <c r="H18" i="6"/>
  <c r="H17" i="6"/>
  <c r="J17" i="6" s="1"/>
  <c r="H15" i="6"/>
  <c r="D18" i="6"/>
  <c r="B18" i="6"/>
  <c r="D17" i="6"/>
  <c r="B17" i="6"/>
  <c r="D16" i="6"/>
  <c r="B16" i="6"/>
  <c r="D15" i="6"/>
  <c r="B15" i="6"/>
  <c r="D14" i="6"/>
  <c r="B14" i="6"/>
  <c r="D13" i="6"/>
  <c r="B13" i="6"/>
  <c r="D12" i="6"/>
  <c r="B12" i="6"/>
  <c r="I11" i="6"/>
  <c r="D11" i="6"/>
  <c r="B11" i="6"/>
  <c r="I10" i="6"/>
  <c r="D10" i="6"/>
  <c r="B10" i="6"/>
  <c r="I9" i="6"/>
  <c r="D9" i="6"/>
  <c r="B9" i="6"/>
  <c r="I8" i="6"/>
  <c r="D8" i="6"/>
  <c r="B8" i="6"/>
  <c r="I7" i="6"/>
  <c r="D7" i="6"/>
  <c r="B7" i="6"/>
  <c r="I6" i="6"/>
  <c r="D6" i="6"/>
  <c r="B6" i="6"/>
  <c r="I5" i="6"/>
  <c r="D5" i="6"/>
  <c r="B5" i="6"/>
  <c r="I4" i="6"/>
  <c r="D4" i="6"/>
  <c r="B4" i="6"/>
  <c r="I3" i="6"/>
  <c r="D3" i="6"/>
  <c r="E3" i="6" s="1"/>
  <c r="B3" i="6"/>
  <c r="I2" i="6"/>
  <c r="D2" i="6"/>
  <c r="B2" i="6"/>
  <c r="B17" i="5"/>
  <c r="E18" i="5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D11" i="5"/>
  <c r="E11" i="5" s="1"/>
  <c r="D12" i="5"/>
  <c r="E12" i="5" s="1"/>
  <c r="D13" i="5"/>
  <c r="E13" i="5" s="1"/>
  <c r="D14" i="5"/>
  <c r="E14" i="5" s="1"/>
  <c r="D15" i="5"/>
  <c r="E15" i="5" s="1"/>
  <c r="D2" i="5"/>
  <c r="D16" i="5"/>
  <c r="E16" i="5" s="1"/>
  <c r="D17" i="5"/>
  <c r="D18" i="5"/>
  <c r="D19" i="5"/>
  <c r="E19" i="5" s="1"/>
  <c r="I3" i="5"/>
  <c r="I4" i="5"/>
  <c r="I5" i="5"/>
  <c r="I6" i="5"/>
  <c r="I7" i="5"/>
  <c r="I8" i="5"/>
  <c r="I9" i="5"/>
  <c r="I10" i="5"/>
  <c r="I11" i="5"/>
  <c r="I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8" i="5"/>
  <c r="B19" i="5"/>
  <c r="B2" i="5"/>
  <c r="J16" i="6" l="1"/>
  <c r="E18" i="6"/>
  <c r="E15" i="6"/>
  <c r="I12" i="6"/>
  <c r="E16" i="6"/>
  <c r="E14" i="6"/>
  <c r="E13" i="6"/>
  <c r="E12" i="6"/>
  <c r="E11" i="6"/>
  <c r="E10" i="6"/>
  <c r="E9" i="6"/>
  <c r="E8" i="6"/>
  <c r="E7" i="6"/>
  <c r="E6" i="6"/>
  <c r="E5" i="6"/>
  <c r="E4" i="6"/>
  <c r="E17" i="6"/>
  <c r="E17" i="5"/>
  <c r="E10" i="5"/>
</calcChain>
</file>

<file path=xl/sharedStrings.xml><?xml version="1.0" encoding="utf-8"?>
<sst xmlns="http://schemas.openxmlformats.org/spreadsheetml/2006/main" count="30" uniqueCount="19">
  <si>
    <t>f</t>
  </si>
  <si>
    <t>10theta</t>
  </si>
  <si>
    <t>theta</t>
  </si>
  <si>
    <t>mH</t>
  </si>
  <si>
    <t>nF</t>
  </si>
  <si>
    <t>omega</t>
  </si>
  <si>
    <t>omega (krad/s)</t>
  </si>
  <si>
    <t>percent_change</t>
  </si>
  <si>
    <t>band gap</t>
  </si>
  <si>
    <t>c1</t>
  </si>
  <si>
    <t>c2</t>
  </si>
  <si>
    <t>L</t>
  </si>
  <si>
    <t>lc1</t>
  </si>
  <si>
    <t>lc2</t>
  </si>
  <si>
    <t>stdev</t>
  </si>
  <si>
    <t>mean</t>
  </si>
  <si>
    <t>error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</si>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</sst>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E+00"/>
    <numFmt numFmtId="166" formatCode="0.0000E+00"/>
    <numFmt numFmtId="167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vs. phase shift per cell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di!$C$1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di!$B$2:$B$18</c:f>
              <c:numCache>
                <c:formatCode>General</c:formatCode>
                <c:ptCount val="17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</c:numCache>
            </c:numRef>
          </c:xVal>
          <c:yVal>
            <c:numRef>
              <c:f>di!$C$2:$C$18</c:f>
              <c:numCache>
                <c:formatCode>0.000</c:formatCode>
                <c:ptCount val="17"/>
                <c:pt idx="0">
                  <c:v>2.16</c:v>
                </c:pt>
                <c:pt idx="1">
                  <c:v>4.7249999999999996</c:v>
                </c:pt>
                <c:pt idx="2">
                  <c:v>7.2469999999999999</c:v>
                </c:pt>
                <c:pt idx="3">
                  <c:v>9.7149999999999999</c:v>
                </c:pt>
                <c:pt idx="4">
                  <c:v>12.03</c:v>
                </c:pt>
                <c:pt idx="5">
                  <c:v>14.3</c:v>
                </c:pt>
                <c:pt idx="6">
                  <c:v>16.329999999999998</c:v>
                </c:pt>
                <c:pt idx="7">
                  <c:v>18.14</c:v>
                </c:pt>
                <c:pt idx="8">
                  <c:v>20.13</c:v>
                </c:pt>
                <c:pt idx="9">
                  <c:v>25.22</c:v>
                </c:pt>
                <c:pt idx="10">
                  <c:v>28.31</c:v>
                </c:pt>
                <c:pt idx="11">
                  <c:v>31.95</c:v>
                </c:pt>
                <c:pt idx="12">
                  <c:v>34.9</c:v>
                </c:pt>
                <c:pt idx="13">
                  <c:v>36.47</c:v>
                </c:pt>
                <c:pt idx="14">
                  <c:v>37.68</c:v>
                </c:pt>
                <c:pt idx="15">
                  <c:v>38.82</c:v>
                </c:pt>
                <c:pt idx="16">
                  <c:v>40.03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4F-423B-9CA8-6CF6B63A02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7780176"/>
        <c:axId val="427775496"/>
      </c:scatterChart>
      <c:valAx>
        <c:axId val="42778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75496"/>
        <c:crosses val="autoZero"/>
        <c:crossBetween val="midCat"/>
      </c:valAx>
      <c:valAx>
        <c:axId val="42777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vs. phase shift per cell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mono!$C$1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mono!$B$2:$B$19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27</c:v>
                </c:pt>
                <c:pt idx="3">
                  <c:v>36</c:v>
                </c:pt>
                <c:pt idx="4">
                  <c:v>45</c:v>
                </c:pt>
                <c:pt idx="5">
                  <c:v>54</c:v>
                </c:pt>
                <c:pt idx="6">
                  <c:v>63</c:v>
                </c:pt>
                <c:pt idx="7">
                  <c:v>72</c:v>
                </c:pt>
                <c:pt idx="8">
                  <c:v>81</c:v>
                </c:pt>
                <c:pt idx="9">
                  <c:v>90</c:v>
                </c:pt>
                <c:pt idx="10">
                  <c:v>99</c:v>
                </c:pt>
                <c:pt idx="11">
                  <c:v>108</c:v>
                </c:pt>
                <c:pt idx="12">
                  <c:v>117</c:v>
                </c:pt>
                <c:pt idx="13">
                  <c:v>126</c:v>
                </c:pt>
                <c:pt idx="14">
                  <c:v>135</c:v>
                </c:pt>
                <c:pt idx="15">
                  <c:v>144</c:v>
                </c:pt>
                <c:pt idx="16">
                  <c:v>153</c:v>
                </c:pt>
                <c:pt idx="17">
                  <c:v>162</c:v>
                </c:pt>
              </c:numCache>
            </c:numRef>
          </c:xVal>
          <c:yVal>
            <c:numRef>
              <c:f>mono!$C$2:$C$19</c:f>
              <c:numCache>
                <c:formatCode>0.000</c:formatCode>
                <c:ptCount val="18"/>
                <c:pt idx="0">
                  <c:v>2.1509999999999998</c:v>
                </c:pt>
                <c:pt idx="1">
                  <c:v>6.7709999999999999</c:v>
                </c:pt>
                <c:pt idx="2">
                  <c:v>10.25</c:v>
                </c:pt>
                <c:pt idx="3">
                  <c:v>13.87</c:v>
                </c:pt>
                <c:pt idx="4">
                  <c:v>17.100000000000001</c:v>
                </c:pt>
                <c:pt idx="5">
                  <c:v>20.58</c:v>
                </c:pt>
                <c:pt idx="6">
                  <c:v>23.74</c:v>
                </c:pt>
                <c:pt idx="7">
                  <c:v>27.21</c:v>
                </c:pt>
                <c:pt idx="8">
                  <c:v>30.27</c:v>
                </c:pt>
                <c:pt idx="9">
                  <c:v>33.299999999999997</c:v>
                </c:pt>
                <c:pt idx="10">
                  <c:v>36.03</c:v>
                </c:pt>
                <c:pt idx="11">
                  <c:v>38.83</c:v>
                </c:pt>
                <c:pt idx="12">
                  <c:v>41.27</c:v>
                </c:pt>
                <c:pt idx="13">
                  <c:v>43.41</c:v>
                </c:pt>
                <c:pt idx="14">
                  <c:v>45.3</c:v>
                </c:pt>
                <c:pt idx="15">
                  <c:v>47.13</c:v>
                </c:pt>
                <c:pt idx="16">
                  <c:v>48.73</c:v>
                </c:pt>
                <c:pt idx="17">
                  <c:v>50.68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2-4FAE-8324-187A0832E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780176"/>
        <c:axId val="427775496"/>
      </c:scatterChart>
      <c:valAx>
        <c:axId val="42778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75496"/>
        <c:crosses val="autoZero"/>
        <c:crossBetween val="midCat"/>
      </c:valAx>
      <c:valAx>
        <c:axId val="42777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518815</xdr:colOff>
      <xdr:row>1</xdr:row>
      <xdr:rowOff>132453</xdr:rowOff>
    </xdr:from>
    <xdr:to>
      <xdr:col>20</xdr:col>
      <xdr:colOff>214015</xdr:colOff>
      <xdr:row>16</xdr:row>
      <xdr:rowOff>132453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DD47D-3D64-470F-BD4D-AD7B11D69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</xdr:row>
      <xdr:rowOff>140970</xdr:rowOff>
    </xdr:from>
    <xdr:to>
      <xdr:col>17</xdr:col>
      <xdr:colOff>495300</xdr:colOff>
      <xdr:row>16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2978E-4C77-21AA-EC72-9E20E9596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0698-157B-41D3-A7AE-48C5B95386DA}">
  <dimension ref="A1:K25"/>
  <sheetViews>
    <sheetView tabSelected="1" zoomScale="85" zoomScaleNormal="85" workbookViewId="0">
      <selection activeCell="H24" sqref="H24"/>
    </sheetView>
  </sheetViews>
  <sheetFormatPr defaultRowHeight="14.4" x14ac:dyDescent="0.3"/>
  <cols>
    <col min="5" max="5" width="14.109375" bestFit="1" customWidth="1"/>
    <col min="8" max="8" width="11.44140625" bestFit="1" customWidth="1"/>
    <col min="9" max="9" width="14.21875" customWidth="1"/>
  </cols>
  <sheetData>
    <row r="1" spans="1:11" x14ac:dyDescent="0.3">
      <c r="A1" s="3" t="s">
        <v>1</v>
      </c>
      <c r="B1" s="3" t="s">
        <v>2</v>
      </c>
      <c r="C1" s="3" t="s">
        <v>0</v>
      </c>
      <c r="D1" s="3" t="s">
        <v>5</v>
      </c>
      <c r="E1" s="3" t="s">
        <v>7</v>
      </c>
      <c r="F1" s="3"/>
      <c r="G1" s="3" t="s">
        <v>3</v>
      </c>
      <c r="H1" s="3" t="s">
        <v>4</v>
      </c>
      <c r="I1" s="3" t="s">
        <v>6</v>
      </c>
    </row>
    <row r="2" spans="1:11" x14ac:dyDescent="0.3">
      <c r="A2">
        <v>90</v>
      </c>
      <c r="B2">
        <f>A2/10</f>
        <v>9</v>
      </c>
      <c r="C2" s="2">
        <v>2.16</v>
      </c>
      <c r="D2" s="1">
        <f>2*3.14159265*C2</f>
        <v>13.571680248000002</v>
      </c>
      <c r="E2" s="1"/>
      <c r="F2" s="1"/>
      <c r="G2" s="2">
        <v>0.99299999999999999</v>
      </c>
      <c r="H2" s="1">
        <v>48.52</v>
      </c>
      <c r="I2" s="1">
        <f t="shared" ref="I2:I11" si="0">2000*SQRT(1/(G2*H2))</f>
        <v>288.13430982116512</v>
      </c>
    </row>
    <row r="3" spans="1:11" x14ac:dyDescent="0.3">
      <c r="A3">
        <v>180</v>
      </c>
      <c r="B3">
        <f t="shared" ref="B3:B10" si="1">A3/10</f>
        <v>18</v>
      </c>
      <c r="C3" s="2">
        <v>4.7249999999999996</v>
      </c>
      <c r="D3" s="1">
        <f t="shared" ref="D3:D10" si="2">2*3.14159265*C3</f>
        <v>29.688050542500001</v>
      </c>
      <c r="E3" s="1">
        <f t="shared" ref="E3:E10" si="3">100*(D3-D2)/D2</f>
        <v>118.75</v>
      </c>
      <c r="F3" s="1"/>
      <c r="G3" s="2">
        <v>0.98099999999999998</v>
      </c>
      <c r="H3" s="1">
        <v>157.18</v>
      </c>
      <c r="I3" s="1">
        <f t="shared" si="0"/>
        <v>161.06339520700851</v>
      </c>
    </row>
    <row r="4" spans="1:11" x14ac:dyDescent="0.3">
      <c r="A4">
        <v>270</v>
      </c>
      <c r="B4">
        <f t="shared" si="1"/>
        <v>27</v>
      </c>
      <c r="C4" s="2">
        <v>7.2469999999999999</v>
      </c>
      <c r="D4" s="1">
        <f t="shared" si="2"/>
        <v>45.534243869100003</v>
      </c>
      <c r="E4" s="1">
        <f t="shared" si="3"/>
        <v>53.375661375661373</v>
      </c>
      <c r="F4" s="1"/>
      <c r="G4" s="2">
        <v>0.96499999999999997</v>
      </c>
      <c r="H4" s="1">
        <v>48.06</v>
      </c>
      <c r="I4" s="1">
        <f t="shared" si="0"/>
        <v>293.68005698006863</v>
      </c>
    </row>
    <row r="5" spans="1:11" x14ac:dyDescent="0.3">
      <c r="A5">
        <v>360</v>
      </c>
      <c r="B5">
        <f t="shared" si="1"/>
        <v>36</v>
      </c>
      <c r="C5" s="2">
        <v>9.7149999999999999</v>
      </c>
      <c r="D5" s="1">
        <f t="shared" si="2"/>
        <v>61.0411451895</v>
      </c>
      <c r="E5" s="1">
        <f t="shared" si="3"/>
        <v>34.055471229474257</v>
      </c>
      <c r="F5" s="1"/>
      <c r="G5" s="2">
        <v>0.98199999999999998</v>
      </c>
      <c r="H5" s="1">
        <v>152.36000000000001</v>
      </c>
      <c r="I5" s="1">
        <f t="shared" si="0"/>
        <v>163.50791092852074</v>
      </c>
    </row>
    <row r="6" spans="1:11" x14ac:dyDescent="0.3">
      <c r="A6">
        <v>450</v>
      </c>
      <c r="B6">
        <f t="shared" si="1"/>
        <v>45</v>
      </c>
      <c r="C6" s="2">
        <v>12.03</v>
      </c>
      <c r="D6" s="1">
        <f t="shared" si="2"/>
        <v>75.586719158999998</v>
      </c>
      <c r="E6" s="1">
        <f t="shared" si="3"/>
        <v>23.82913021101389</v>
      </c>
      <c r="F6" s="1"/>
      <c r="G6" s="2">
        <v>0.95899999999999996</v>
      </c>
      <c r="H6" s="1">
        <v>48.33</v>
      </c>
      <c r="I6" s="1">
        <f t="shared" si="0"/>
        <v>293.77328155139804</v>
      </c>
    </row>
    <row r="7" spans="1:11" x14ac:dyDescent="0.3">
      <c r="A7">
        <v>540</v>
      </c>
      <c r="B7">
        <f t="shared" si="1"/>
        <v>54</v>
      </c>
      <c r="C7" s="2">
        <v>14.3</v>
      </c>
      <c r="D7" s="1">
        <f t="shared" si="2"/>
        <v>89.849549790000012</v>
      </c>
      <c r="E7" s="1">
        <f t="shared" si="3"/>
        <v>18.869492934330861</v>
      </c>
      <c r="F7" s="1"/>
      <c r="G7" s="2">
        <v>0.96499999999999997</v>
      </c>
      <c r="H7" s="1">
        <v>152.19999999999999</v>
      </c>
      <c r="I7" s="1">
        <f t="shared" si="0"/>
        <v>165.02852300368647</v>
      </c>
    </row>
    <row r="8" spans="1:11" x14ac:dyDescent="0.3">
      <c r="A8">
        <v>630</v>
      </c>
      <c r="B8">
        <f t="shared" si="1"/>
        <v>63</v>
      </c>
      <c r="C8" s="2">
        <v>16.329999999999998</v>
      </c>
      <c r="D8" s="1">
        <f t="shared" si="2"/>
        <v>102.604415949</v>
      </c>
      <c r="E8" s="1">
        <f t="shared" si="3"/>
        <v>14.195804195804183</v>
      </c>
      <c r="F8" s="1"/>
      <c r="G8" s="2">
        <v>0.97799999999999998</v>
      </c>
      <c r="H8" s="1">
        <v>49.93</v>
      </c>
      <c r="I8" s="1">
        <f t="shared" si="0"/>
        <v>286.20669276140097</v>
      </c>
    </row>
    <row r="9" spans="1:11" x14ac:dyDescent="0.3">
      <c r="A9">
        <v>720</v>
      </c>
      <c r="B9">
        <f t="shared" si="1"/>
        <v>72</v>
      </c>
      <c r="C9" s="2">
        <v>18.14</v>
      </c>
      <c r="D9" s="1">
        <f t="shared" si="2"/>
        <v>113.97698134200002</v>
      </c>
      <c r="E9" s="1">
        <f t="shared" si="3"/>
        <v>11.083894672382135</v>
      </c>
      <c r="F9" s="1"/>
      <c r="G9" s="2">
        <v>0.99199999999999999</v>
      </c>
      <c r="H9" s="1">
        <v>148.54</v>
      </c>
      <c r="I9" s="1">
        <f t="shared" si="0"/>
        <v>164.76025285773829</v>
      </c>
    </row>
    <row r="10" spans="1:11" x14ac:dyDescent="0.3">
      <c r="A10">
        <v>810</v>
      </c>
      <c r="B10">
        <f t="shared" si="1"/>
        <v>81</v>
      </c>
      <c r="C10" s="2">
        <v>20.13</v>
      </c>
      <c r="D10" s="1">
        <f t="shared" si="2"/>
        <v>126.480520089</v>
      </c>
      <c r="E10" s="1">
        <f t="shared" si="3"/>
        <v>10.970231532524787</v>
      </c>
      <c r="F10" s="1"/>
      <c r="G10" s="2">
        <v>0.98</v>
      </c>
      <c r="H10" s="1">
        <v>48.01</v>
      </c>
      <c r="I10" s="1">
        <f t="shared" si="0"/>
        <v>291.57555088841849</v>
      </c>
    </row>
    <row r="11" spans="1:11" x14ac:dyDescent="0.3">
      <c r="A11">
        <v>900</v>
      </c>
      <c r="B11">
        <f t="shared" ref="B11:B18" si="4">A11/10</f>
        <v>90</v>
      </c>
      <c r="C11" s="2">
        <v>25.22</v>
      </c>
      <c r="D11" s="1">
        <f t="shared" ref="D11:D18" si="5">2*3.14159265*C11</f>
        <v>158.46193326600002</v>
      </c>
      <c r="E11" s="1">
        <f t="shared" ref="E11:E18" si="6">100*(D11-D10)/D10</f>
        <v>25.285643318430221</v>
      </c>
      <c r="F11" s="1"/>
      <c r="G11" s="2">
        <v>0.96699999999999997</v>
      </c>
      <c r="H11" s="1">
        <v>150.74</v>
      </c>
      <c r="I11" s="1">
        <f t="shared" si="0"/>
        <v>165.65421971465889</v>
      </c>
    </row>
    <row r="12" spans="1:11" x14ac:dyDescent="0.3">
      <c r="A12">
        <v>990</v>
      </c>
      <c r="B12">
        <f t="shared" si="4"/>
        <v>99</v>
      </c>
      <c r="C12" s="2">
        <v>28.31</v>
      </c>
      <c r="D12" s="1">
        <f t="shared" si="5"/>
        <v>177.876975843</v>
      </c>
      <c r="E12" s="1">
        <f t="shared" si="6"/>
        <v>12.252180808881826</v>
      </c>
      <c r="F12" s="1"/>
      <c r="G12" s="2">
        <f>AVERAGE(G2:G11)</f>
        <v>0.97620000000000007</v>
      </c>
      <c r="H12" s="1">
        <f>I16*1000000000</f>
        <v>0.70475527667410898</v>
      </c>
      <c r="I12" s="4">
        <f>AVERAGE(I2:I11)</f>
        <v>227.33841937140642</v>
      </c>
    </row>
    <row r="13" spans="1:11" x14ac:dyDescent="0.3">
      <c r="A13">
        <v>1080</v>
      </c>
      <c r="B13">
        <f t="shared" si="4"/>
        <v>108</v>
      </c>
      <c r="C13" s="2">
        <v>31.95</v>
      </c>
      <c r="D13" s="1">
        <f t="shared" si="5"/>
        <v>200.74777033500001</v>
      </c>
      <c r="E13" s="1">
        <f t="shared" si="6"/>
        <v>12.857647474390683</v>
      </c>
      <c r="F13" s="1"/>
      <c r="G13" s="2">
        <f>_xlfn.STDEV.P(G2:G11)</f>
        <v>1.1124747188138714E-2</v>
      </c>
      <c r="H13" s="1">
        <f>I17*1000000000</f>
        <v>2.8408843693469854</v>
      </c>
      <c r="I13" s="1"/>
    </row>
    <row r="14" spans="1:11" x14ac:dyDescent="0.3">
      <c r="A14">
        <v>1170</v>
      </c>
      <c r="B14">
        <f t="shared" si="4"/>
        <v>117</v>
      </c>
      <c r="C14" s="2">
        <v>34.9</v>
      </c>
      <c r="D14" s="1">
        <f t="shared" si="5"/>
        <v>219.28316697</v>
      </c>
      <c r="E14" s="1">
        <f t="shared" si="6"/>
        <v>9.2331768388106337</v>
      </c>
      <c r="F14" s="1"/>
      <c r="G14" s="1"/>
      <c r="H14" s="1"/>
      <c r="I14" s="1"/>
    </row>
    <row r="15" spans="1:11" x14ac:dyDescent="0.3">
      <c r="A15">
        <v>1260</v>
      </c>
      <c r="B15">
        <f t="shared" si="4"/>
        <v>126</v>
      </c>
      <c r="C15" s="2">
        <v>36.47</v>
      </c>
      <c r="D15" s="4">
        <f t="shared" si="5"/>
        <v>229.147767891</v>
      </c>
      <c r="E15" s="1">
        <f t="shared" si="6"/>
        <v>4.4985673352435551</v>
      </c>
      <c r="F15" s="1"/>
      <c r="G15" s="1" t="s">
        <v>8</v>
      </c>
      <c r="H15" s="1">
        <f>C11-C10</f>
        <v>5.09</v>
      </c>
      <c r="I15" s="1" t="s">
        <v>14</v>
      </c>
    </row>
    <row r="16" spans="1:11" x14ac:dyDescent="0.3">
      <c r="A16">
        <v>1350</v>
      </c>
      <c r="B16">
        <f t="shared" si="4"/>
        <v>135</v>
      </c>
      <c r="C16" s="2">
        <v>37.68</v>
      </c>
      <c r="D16" s="1">
        <f t="shared" si="5"/>
        <v>236.75042210400002</v>
      </c>
      <c r="E16" s="1">
        <f t="shared" si="6"/>
        <v>3.3177954483136922</v>
      </c>
      <c r="F16" s="1"/>
      <c r="G16" s="1" t="s">
        <v>10</v>
      </c>
      <c r="H16" s="7">
        <f>0.000000001*AVERAGE(H2,H4,H6,H8,H10)</f>
        <v>4.8570000000000011E-8</v>
      </c>
      <c r="I16" s="5">
        <f>0.000000001*_xlfn.STDEV.P(H2,H4,H6,H8,H10)</f>
        <v>7.0475527667410902E-10</v>
      </c>
      <c r="J16" s="5">
        <f>H18*H16</f>
        <v>4.7414034000000016E-11</v>
      </c>
      <c r="K16" t="s">
        <v>13</v>
      </c>
    </row>
    <row r="17" spans="1:11" x14ac:dyDescent="0.3">
      <c r="A17">
        <v>1440</v>
      </c>
      <c r="B17">
        <f t="shared" si="4"/>
        <v>144</v>
      </c>
      <c r="C17" s="2">
        <v>38.82</v>
      </c>
      <c r="D17" s="1">
        <f t="shared" si="5"/>
        <v>243.913253346</v>
      </c>
      <c r="E17" s="1">
        <f t="shared" si="6"/>
        <v>3.0254777070063614</v>
      </c>
      <c r="F17" s="1"/>
      <c r="G17" s="1" t="s">
        <v>9</v>
      </c>
      <c r="H17" s="8">
        <f>0.000000001*AVERAGE(H3,H5,H7,H9,H11)</f>
        <v>1.52204E-7</v>
      </c>
      <c r="I17" s="5">
        <f>0.000000001*_xlfn.STDEV.P(H3,H5,H7,H9,H11)</f>
        <v>2.8408843693469856E-9</v>
      </c>
      <c r="J17" s="5">
        <f>H18*H17</f>
        <v>1.4858154480000001E-10</v>
      </c>
      <c r="K17" t="s">
        <v>12</v>
      </c>
    </row>
    <row r="18" spans="1:11" x14ac:dyDescent="0.3">
      <c r="A18">
        <v>1530</v>
      </c>
      <c r="B18">
        <f t="shared" si="4"/>
        <v>153</v>
      </c>
      <c r="C18" s="2">
        <v>40.03</v>
      </c>
      <c r="D18" s="1">
        <f t="shared" si="5"/>
        <v>251.51590755900003</v>
      </c>
      <c r="E18" s="1">
        <f t="shared" si="6"/>
        <v>3.1169500257599267</v>
      </c>
      <c r="F18" s="1"/>
      <c r="G18" s="1" t="s">
        <v>11</v>
      </c>
      <c r="H18" s="5">
        <f>0.001*AVERAGE(G2:G11)</f>
        <v>9.7620000000000009E-4</v>
      </c>
      <c r="I18" s="5"/>
    </row>
    <row r="19" spans="1:11" x14ac:dyDescent="0.3">
      <c r="F19" s="1"/>
      <c r="G19" s="1"/>
      <c r="H19" s="1"/>
      <c r="I19" s="1"/>
    </row>
    <row r="20" spans="1:11" x14ac:dyDescent="0.3">
      <c r="G20" s="1" t="s">
        <v>17</v>
      </c>
      <c r="H20" s="6">
        <f>SQRT(2)/(2*3.13149265*SQRT(J16))/1000</f>
        <v>32.792924721967459</v>
      </c>
      <c r="I20" s="4">
        <f>H20-H22</f>
        <v>14.268225264009384</v>
      </c>
      <c r="J20">
        <v>46.376198891686336</v>
      </c>
      <c r="K20">
        <v>20.17831767935651</v>
      </c>
    </row>
    <row r="21" spans="1:11" x14ac:dyDescent="0.3">
      <c r="G21" s="1" t="s">
        <v>16</v>
      </c>
      <c r="H21" s="10">
        <f>SQRT((G13/(2*G12))^2 + (I16/(2*H16))^2)*H20</f>
        <v>0.30251850594712398</v>
      </c>
      <c r="J21">
        <v>26.197881212329825</v>
      </c>
    </row>
    <row r="22" spans="1:11" x14ac:dyDescent="0.3">
      <c r="G22" s="1" t="s">
        <v>18</v>
      </c>
      <c r="H22" s="6">
        <f>SQRT(2)/(2*3.13149265*SQRT(J17))/1000</f>
        <v>18.524699457958075</v>
      </c>
    </row>
    <row r="23" spans="1:11" x14ac:dyDescent="0.3">
      <c r="G23" s="1" t="s">
        <v>16</v>
      </c>
      <c r="H23" s="10">
        <f>SQRT((G13/(2*G12))^2 + (I17/(2*H17))^2)*H22</f>
        <v>0.20255756785890244</v>
      </c>
    </row>
    <row r="24" spans="1:11" x14ac:dyDescent="0.3">
      <c r="H24" s="1"/>
    </row>
    <row r="25" spans="1:11" x14ac:dyDescent="0.3">
      <c r="H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B76-2D3F-4FF9-9728-2034C0765611}">
  <dimension ref="A1:J19"/>
  <sheetViews>
    <sheetView workbookViewId="0">
      <selection activeCell="G12" sqref="G12:G13"/>
    </sheetView>
  </sheetViews>
  <sheetFormatPr defaultRowHeight="14.4" x14ac:dyDescent="0.3"/>
  <cols>
    <col min="5" max="5" width="14.109375" bestFit="1" customWidth="1"/>
    <col min="9" max="9" width="14.21875" customWidth="1"/>
  </cols>
  <sheetData>
    <row r="1" spans="1:10" x14ac:dyDescent="0.3">
      <c r="A1" s="3" t="s">
        <v>1</v>
      </c>
      <c r="B1" s="3" t="s">
        <v>2</v>
      </c>
      <c r="C1" s="3" t="s">
        <v>0</v>
      </c>
      <c r="D1" s="3" t="s">
        <v>5</v>
      </c>
      <c r="E1" s="3" t="s">
        <v>7</v>
      </c>
      <c r="F1" s="3"/>
      <c r="G1" s="3" t="s">
        <v>3</v>
      </c>
      <c r="H1" s="3" t="s">
        <v>4</v>
      </c>
      <c r="I1" s="3" t="s">
        <v>6</v>
      </c>
    </row>
    <row r="2" spans="1:10" x14ac:dyDescent="0.3">
      <c r="A2">
        <v>90</v>
      </c>
      <c r="B2">
        <f>A2/10</f>
        <v>9</v>
      </c>
      <c r="C2" s="2">
        <v>2.1509999999999998</v>
      </c>
      <c r="D2" s="1">
        <f>2*3.14159265*C2</f>
        <v>13.5151315803</v>
      </c>
      <c r="E2" s="1"/>
      <c r="F2" s="1"/>
      <c r="G2" s="2">
        <v>0.99299999999999999</v>
      </c>
      <c r="H2" s="1">
        <v>48.52</v>
      </c>
      <c r="I2" s="1">
        <f t="shared" ref="I2:I11" si="0">2000*SQRT(1/(G2*H2))</f>
        <v>288.13430982116512</v>
      </c>
    </row>
    <row r="3" spans="1:10" x14ac:dyDescent="0.3">
      <c r="A3">
        <v>180</v>
      </c>
      <c r="B3">
        <f t="shared" ref="B3:B19" si="1">A3/10</f>
        <v>18</v>
      </c>
      <c r="C3" s="2">
        <v>6.7709999999999999</v>
      </c>
      <c r="D3" s="1">
        <f t="shared" ref="D3:D15" si="2">2*3.14159265*C3</f>
        <v>42.543447666300004</v>
      </c>
      <c r="E3" s="1">
        <f t="shared" ref="E3:E19" si="3">100*(D3-D2)/D2</f>
        <v>214.78382147838218</v>
      </c>
      <c r="F3" s="1"/>
      <c r="G3" s="2">
        <v>0.98099999999999998</v>
      </c>
      <c r="H3" s="1">
        <v>48.88</v>
      </c>
      <c r="I3" s="1">
        <f t="shared" si="0"/>
        <v>288.82174884516297</v>
      </c>
    </row>
    <row r="4" spans="1:10" x14ac:dyDescent="0.3">
      <c r="A4">
        <v>270</v>
      </c>
      <c r="B4">
        <f t="shared" si="1"/>
        <v>27</v>
      </c>
      <c r="C4" s="2">
        <v>10.25</v>
      </c>
      <c r="D4" s="1">
        <f t="shared" si="2"/>
        <v>64.402649324999999</v>
      </c>
      <c r="E4" s="1">
        <f t="shared" si="3"/>
        <v>51.380889085807098</v>
      </c>
      <c r="F4" s="1"/>
      <c r="G4" s="2">
        <v>0.96499999999999997</v>
      </c>
      <c r="H4" s="1">
        <v>48.06</v>
      </c>
      <c r="I4" s="1">
        <f t="shared" si="0"/>
        <v>293.68005698006863</v>
      </c>
    </row>
    <row r="5" spans="1:10" x14ac:dyDescent="0.3">
      <c r="A5">
        <v>360</v>
      </c>
      <c r="B5">
        <f t="shared" si="1"/>
        <v>36</v>
      </c>
      <c r="C5" s="2">
        <v>13.87</v>
      </c>
      <c r="D5" s="1">
        <f t="shared" si="2"/>
        <v>87.147780111000003</v>
      </c>
      <c r="E5" s="1">
        <f t="shared" si="3"/>
        <v>35.317073170731717</v>
      </c>
      <c r="F5" s="1"/>
      <c r="G5" s="2">
        <v>0.98199999999999998</v>
      </c>
      <c r="H5" s="1">
        <v>50.15</v>
      </c>
      <c r="I5" s="1">
        <f t="shared" si="0"/>
        <v>284.99601213213953</v>
      </c>
    </row>
    <row r="6" spans="1:10" x14ac:dyDescent="0.3">
      <c r="A6">
        <v>450</v>
      </c>
      <c r="B6">
        <f t="shared" si="1"/>
        <v>45</v>
      </c>
      <c r="C6" s="2">
        <v>17.100000000000001</v>
      </c>
      <c r="D6" s="1">
        <f t="shared" si="2"/>
        <v>107.44246863000002</v>
      </c>
      <c r="E6" s="1">
        <f t="shared" si="3"/>
        <v>23.287671232876733</v>
      </c>
      <c r="F6" s="1"/>
      <c r="G6" s="2">
        <v>0.95899999999999996</v>
      </c>
      <c r="H6" s="1">
        <v>48.33</v>
      </c>
      <c r="I6" s="1">
        <f t="shared" si="0"/>
        <v>293.77328155139804</v>
      </c>
    </row>
    <row r="7" spans="1:10" x14ac:dyDescent="0.3">
      <c r="A7">
        <v>540</v>
      </c>
      <c r="B7">
        <f t="shared" si="1"/>
        <v>54</v>
      </c>
      <c r="C7" s="2">
        <v>20.58</v>
      </c>
      <c r="D7" s="1">
        <f t="shared" si="2"/>
        <v>129.30795347399999</v>
      </c>
      <c r="E7" s="1">
        <f t="shared" si="3"/>
        <v>20.35087719298242</v>
      </c>
      <c r="F7" s="1"/>
      <c r="G7" s="2">
        <v>0.96499999999999997</v>
      </c>
      <c r="H7" s="1">
        <v>50.75</v>
      </c>
      <c r="I7" s="1">
        <f t="shared" si="0"/>
        <v>285.79084708917094</v>
      </c>
    </row>
    <row r="8" spans="1:10" x14ac:dyDescent="0.3">
      <c r="A8">
        <v>630</v>
      </c>
      <c r="B8">
        <f t="shared" si="1"/>
        <v>63</v>
      </c>
      <c r="C8" s="2">
        <v>23.74</v>
      </c>
      <c r="D8" s="1">
        <f t="shared" si="2"/>
        <v>149.16281902200001</v>
      </c>
      <c r="E8" s="1">
        <f t="shared" si="3"/>
        <v>15.354713313897005</v>
      </c>
      <c r="F8" s="1"/>
      <c r="G8" s="2">
        <v>0.97799999999999998</v>
      </c>
      <c r="H8" s="1">
        <v>49.93</v>
      </c>
      <c r="I8" s="1">
        <f t="shared" si="0"/>
        <v>286.20669276140097</v>
      </c>
    </row>
    <row r="9" spans="1:10" x14ac:dyDescent="0.3">
      <c r="A9">
        <v>720</v>
      </c>
      <c r="B9">
        <f t="shared" si="1"/>
        <v>72</v>
      </c>
      <c r="C9" s="2">
        <v>27.21</v>
      </c>
      <c r="D9" s="1">
        <f t="shared" si="2"/>
        <v>170.96547201300001</v>
      </c>
      <c r="E9" s="1">
        <f t="shared" si="3"/>
        <v>14.616680707666388</v>
      </c>
      <c r="F9" s="1"/>
      <c r="G9" s="2">
        <v>0.99199999999999999</v>
      </c>
      <c r="H9" s="1">
        <v>47.19</v>
      </c>
      <c r="I9" s="1">
        <f t="shared" si="0"/>
        <v>292.3137005402686</v>
      </c>
    </row>
    <row r="10" spans="1:10" x14ac:dyDescent="0.3">
      <c r="A10">
        <v>810</v>
      </c>
      <c r="B10">
        <f t="shared" si="1"/>
        <v>81</v>
      </c>
      <c r="C10" s="2">
        <v>30.27</v>
      </c>
      <c r="D10" s="1">
        <f t="shared" si="2"/>
        <v>190.192019031</v>
      </c>
      <c r="E10" s="1">
        <f t="shared" si="3"/>
        <v>11.245865490628439</v>
      </c>
      <c r="F10" s="1"/>
      <c r="G10" s="2">
        <v>0.98</v>
      </c>
      <c r="H10" s="1">
        <v>48.01</v>
      </c>
      <c r="I10" s="1">
        <f t="shared" si="0"/>
        <v>291.57555088841849</v>
      </c>
    </row>
    <row r="11" spans="1:10" x14ac:dyDescent="0.3">
      <c r="A11">
        <v>900</v>
      </c>
      <c r="B11">
        <f t="shared" si="1"/>
        <v>90</v>
      </c>
      <c r="C11" s="2">
        <v>33.299999999999997</v>
      </c>
      <c r="D11" s="1">
        <f t="shared" si="2"/>
        <v>209.23007049</v>
      </c>
      <c r="E11" s="1">
        <f t="shared" si="3"/>
        <v>10.009910802775027</v>
      </c>
      <c r="F11" s="1"/>
      <c r="G11" s="2">
        <v>0.96699999999999997</v>
      </c>
      <c r="H11" s="1">
        <v>47.39</v>
      </c>
      <c r="I11" s="1">
        <f t="shared" si="0"/>
        <v>295.44279569471939</v>
      </c>
    </row>
    <row r="12" spans="1:10" x14ac:dyDescent="0.3">
      <c r="A12">
        <v>990</v>
      </c>
      <c r="B12">
        <f t="shared" si="1"/>
        <v>99</v>
      </c>
      <c r="C12" s="2">
        <v>36.03</v>
      </c>
      <c r="D12" s="1">
        <f t="shared" si="2"/>
        <v>226.38316635900003</v>
      </c>
      <c r="E12" s="1">
        <f t="shared" si="3"/>
        <v>8.1981981981982113</v>
      </c>
      <c r="F12" s="1" t="s">
        <v>15</v>
      </c>
      <c r="G12" s="2">
        <f>AVERAGE(G2:G11)</f>
        <v>0.97620000000000007</v>
      </c>
      <c r="H12" s="2">
        <f>AVERAGE(H2:H11)</f>
        <v>48.720999999999997</v>
      </c>
      <c r="I12" s="2">
        <f>AVERAGE(I2:I11)</f>
        <v>290.07349963039127</v>
      </c>
    </row>
    <row r="13" spans="1:10" x14ac:dyDescent="0.3">
      <c r="A13">
        <v>1080</v>
      </c>
      <c r="B13">
        <f t="shared" si="1"/>
        <v>108</v>
      </c>
      <c r="C13" s="2">
        <v>38.83</v>
      </c>
      <c r="D13" s="1">
        <f t="shared" si="2"/>
        <v>243.97608519900001</v>
      </c>
      <c r="E13" s="1">
        <f t="shared" si="3"/>
        <v>7.7713016930335739</v>
      </c>
      <c r="F13" s="1" t="s">
        <v>14</v>
      </c>
      <c r="G13" s="2">
        <f>_xlfn.STDEV.P(G2:G11)</f>
        <v>1.1124747188138714E-2</v>
      </c>
      <c r="H13" s="2">
        <f>_xlfn.STDEV.P(H2:H11)</f>
        <v>1.1356535563278092</v>
      </c>
      <c r="I13" s="2">
        <f>_xlfn.STDEV.P(I2:I11)</f>
        <v>3.5665272338033063</v>
      </c>
    </row>
    <row r="14" spans="1:10" x14ac:dyDescent="0.3">
      <c r="A14">
        <v>1170</v>
      </c>
      <c r="B14">
        <f t="shared" si="1"/>
        <v>117</v>
      </c>
      <c r="C14" s="2">
        <v>41.27</v>
      </c>
      <c r="D14" s="1">
        <f t="shared" si="2"/>
        <v>259.30705733100001</v>
      </c>
      <c r="E14" s="1">
        <f t="shared" si="3"/>
        <v>6.2838011846510424</v>
      </c>
      <c r="F14" s="1"/>
      <c r="G14" s="1"/>
      <c r="H14" s="1"/>
      <c r="I14" s="9">
        <f>2000/SQRT(G12*H12)</f>
        <v>290.00300441696328</v>
      </c>
      <c r="J14" s="3">
        <f>I14/(2*3.141592)</f>
        <v>46.155421266823197</v>
      </c>
    </row>
    <row r="15" spans="1:10" x14ac:dyDescent="0.3">
      <c r="A15">
        <v>1260</v>
      </c>
      <c r="B15">
        <f t="shared" si="1"/>
        <v>126</v>
      </c>
      <c r="C15" s="2">
        <v>43.41</v>
      </c>
      <c r="D15" s="1">
        <f t="shared" si="2"/>
        <v>272.75307387300001</v>
      </c>
      <c r="E15" s="1">
        <f t="shared" si="3"/>
        <v>5.1853646716743373</v>
      </c>
      <c r="F15" s="1"/>
      <c r="G15" s="1"/>
      <c r="H15" s="1"/>
      <c r="I15" s="1" t="s">
        <v>16</v>
      </c>
      <c r="J15" s="3">
        <f>SQRT((G13/(2*G12))^2 + (H13/(2*H12))^2)*J14</f>
        <v>0.59877330785127392</v>
      </c>
    </row>
    <row r="16" spans="1:10" x14ac:dyDescent="0.3">
      <c r="A16">
        <v>1350</v>
      </c>
      <c r="B16">
        <f t="shared" si="1"/>
        <v>135</v>
      </c>
      <c r="C16" s="2">
        <v>45.3</v>
      </c>
      <c r="D16" s="1">
        <f>2*3.14159265*C16</f>
        <v>284.62829409</v>
      </c>
      <c r="E16" s="1">
        <f t="shared" si="3"/>
        <v>4.3538355217691747</v>
      </c>
      <c r="F16" s="1"/>
      <c r="G16" s="1"/>
      <c r="H16" s="1"/>
      <c r="I16" s="1"/>
    </row>
    <row r="17" spans="1:9" x14ac:dyDescent="0.3">
      <c r="A17">
        <v>1440</v>
      </c>
      <c r="B17">
        <f>A17/10</f>
        <v>144</v>
      </c>
      <c r="C17" s="2">
        <v>47.13</v>
      </c>
      <c r="D17" s="1">
        <f>2*3.14159265*C17</f>
        <v>296.12652318900001</v>
      </c>
      <c r="E17" s="1">
        <f t="shared" si="3"/>
        <v>4.0397350993377534</v>
      </c>
      <c r="F17" s="1"/>
      <c r="G17" s="1"/>
      <c r="H17" s="1"/>
      <c r="I17" s="1"/>
    </row>
    <row r="18" spans="1:9" x14ac:dyDescent="0.3">
      <c r="A18">
        <v>1530</v>
      </c>
      <c r="B18">
        <f t="shared" si="1"/>
        <v>153</v>
      </c>
      <c r="C18" s="2">
        <v>48.73</v>
      </c>
      <c r="D18" s="1">
        <f>2*3.14159265*C18</f>
        <v>306.17961966899998</v>
      </c>
      <c r="E18" s="1">
        <f t="shared" si="3"/>
        <v>3.3948652662847323</v>
      </c>
      <c r="F18" s="1"/>
      <c r="G18" s="1"/>
      <c r="H18" s="1"/>
      <c r="I18" s="1"/>
    </row>
    <row r="19" spans="1:9" x14ac:dyDescent="0.3">
      <c r="A19">
        <v>1620</v>
      </c>
      <c r="B19">
        <f t="shared" si="1"/>
        <v>162</v>
      </c>
      <c r="C19" s="2">
        <v>50.68</v>
      </c>
      <c r="D19" s="1">
        <f>2*3.14159265*C19</f>
        <v>318.431831004</v>
      </c>
      <c r="E19" s="1">
        <f t="shared" si="3"/>
        <v>4.0016416991586379</v>
      </c>
      <c r="F19" s="1"/>
      <c r="G19" s="1"/>
      <c r="H19" s="1"/>
      <c r="I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gayatri padinjaroot</cp:lastModifiedBy>
  <dcterms:created xsi:type="dcterms:W3CDTF">2023-01-17T03:30:04Z</dcterms:created>
  <dcterms:modified xsi:type="dcterms:W3CDTF">2025-02-10T19:27:52Z</dcterms:modified>
</cp:coreProperties>
</file>